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คุมงวด\งวด68\รายงานขึ้นระบบ\"/>
    </mc:Choice>
  </mc:AlternateContent>
  <xr:revisionPtr revIDLastSave="0" documentId="13_ncr:1_{D0898527-DE60-4C38-B0F6-B9BB2132CACB}" xr6:coauthVersionLast="47" xr6:coauthVersionMax="47" xr10:uidLastSave="{00000000-0000-0000-0000-000000000000}"/>
  <bookViews>
    <workbookView xWindow="-108" yWindow="-108" windowWidth="16608" windowHeight="8832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" sheetId="6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0">'เงินกันไว้เบิกเหลื่อมปี งบปี '!$1:$4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5" l="1"/>
  <c r="K21" i="5"/>
  <c r="H21" i="5"/>
  <c r="G21" i="5"/>
  <c r="H25" i="5" s="1"/>
  <c r="K20" i="5"/>
  <c r="L20" i="5" s="1"/>
  <c r="H20" i="5"/>
  <c r="G20" i="5"/>
  <c r="K19" i="5"/>
  <c r="L19" i="5" s="1"/>
  <c r="H19" i="5"/>
  <c r="G19" i="5"/>
  <c r="K16" i="5"/>
  <c r="H16" i="5"/>
  <c r="G16" i="5"/>
  <c r="K15" i="5"/>
  <c r="H15" i="5"/>
  <c r="G15" i="5"/>
  <c r="K14" i="5"/>
  <c r="H14" i="5"/>
  <c r="G14" i="5"/>
  <c r="J13" i="5"/>
  <c r="K11" i="5"/>
  <c r="H11" i="5"/>
  <c r="G11" i="5"/>
  <c r="K10" i="5"/>
  <c r="H10" i="5"/>
  <c r="G10" i="5"/>
  <c r="K9" i="5"/>
  <c r="H9" i="5"/>
  <c r="G9" i="5"/>
  <c r="J8" i="5"/>
  <c r="C5" i="5"/>
  <c r="G434" i="6"/>
  <c r="F434" i="6"/>
  <c r="E434" i="6"/>
  <c r="D434" i="6"/>
  <c r="H434" i="6" s="1"/>
  <c r="C434" i="6"/>
  <c r="B434" i="6"/>
  <c r="A434" i="6"/>
  <c r="G433" i="6"/>
  <c r="F433" i="6"/>
  <c r="E433" i="6"/>
  <c r="D433" i="6"/>
  <c r="H433" i="6" s="1"/>
  <c r="C433" i="6"/>
  <c r="B433" i="6"/>
  <c r="A433" i="6"/>
  <c r="G432" i="6"/>
  <c r="G428" i="6" s="1"/>
  <c r="G427" i="6" s="1"/>
  <c r="F432" i="6"/>
  <c r="E432" i="6"/>
  <c r="D432" i="6"/>
  <c r="H432" i="6" s="1"/>
  <c r="C432" i="6"/>
  <c r="B432" i="6"/>
  <c r="G431" i="6"/>
  <c r="F431" i="6"/>
  <c r="E431" i="6"/>
  <c r="D431" i="6"/>
  <c r="H431" i="6" s="1"/>
  <c r="C431" i="6"/>
  <c r="B431" i="6"/>
  <c r="A431" i="6"/>
  <c r="H430" i="6"/>
  <c r="C430" i="6"/>
  <c r="B430" i="6"/>
  <c r="A430" i="6"/>
  <c r="G429" i="6"/>
  <c r="F429" i="6"/>
  <c r="E429" i="6"/>
  <c r="D429" i="6"/>
  <c r="H429" i="6" s="1"/>
  <c r="C429" i="6"/>
  <c r="B429" i="6"/>
  <c r="A429" i="6"/>
  <c r="F428" i="6"/>
  <c r="F427" i="6" s="1"/>
  <c r="E428" i="6"/>
  <c r="D428" i="6"/>
  <c r="C428" i="6"/>
  <c r="B428" i="6"/>
  <c r="E427" i="6"/>
  <c r="D427" i="6"/>
  <c r="C427" i="6"/>
  <c r="B427" i="6"/>
  <c r="A427" i="6"/>
  <c r="G426" i="6"/>
  <c r="F426" i="6"/>
  <c r="E426" i="6"/>
  <c r="E423" i="6" s="1"/>
  <c r="D426" i="6"/>
  <c r="H426" i="6" s="1"/>
  <c r="A426" i="6"/>
  <c r="G425" i="6"/>
  <c r="F425" i="6"/>
  <c r="E425" i="6"/>
  <c r="D425" i="6"/>
  <c r="H425" i="6" s="1"/>
  <c r="C425" i="6"/>
  <c r="B425" i="6"/>
  <c r="A425" i="6"/>
  <c r="G424" i="6"/>
  <c r="F424" i="6"/>
  <c r="E424" i="6"/>
  <c r="D424" i="6"/>
  <c r="H424" i="6" s="1"/>
  <c r="H423" i="6" s="1"/>
  <c r="H422" i="6" s="1"/>
  <c r="C424" i="6"/>
  <c r="B424" i="6"/>
  <c r="A424" i="6"/>
  <c r="G423" i="6"/>
  <c r="G422" i="6" s="1"/>
  <c r="G416" i="6" s="1"/>
  <c r="G415" i="6" s="1"/>
  <c r="F423" i="6"/>
  <c r="D423" i="6"/>
  <c r="D422" i="6" s="1"/>
  <c r="D416" i="6" s="1"/>
  <c r="D415" i="6" s="1"/>
  <c r="C423" i="6"/>
  <c r="B423" i="6"/>
  <c r="F422" i="6"/>
  <c r="C422" i="6"/>
  <c r="B422" i="6"/>
  <c r="A422" i="6"/>
  <c r="G421" i="6"/>
  <c r="F421" i="6"/>
  <c r="E421" i="6"/>
  <c r="D421" i="6"/>
  <c r="H421" i="6" s="1"/>
  <c r="C421" i="6"/>
  <c r="B421" i="6"/>
  <c r="A421" i="6"/>
  <c r="G420" i="6"/>
  <c r="F420" i="6"/>
  <c r="E420" i="6"/>
  <c r="D420" i="6"/>
  <c r="H420" i="6" s="1"/>
  <c r="C420" i="6"/>
  <c r="B420" i="6"/>
  <c r="A420" i="6"/>
  <c r="G419" i="6"/>
  <c r="F419" i="6"/>
  <c r="E419" i="6"/>
  <c r="D419" i="6"/>
  <c r="B419" i="6"/>
  <c r="I418" i="6"/>
  <c r="G418" i="6"/>
  <c r="F418" i="6"/>
  <c r="E418" i="6"/>
  <c r="D418" i="6"/>
  <c r="C418" i="6"/>
  <c r="B418" i="6"/>
  <c r="A418" i="6"/>
  <c r="F417" i="6"/>
  <c r="D417" i="6"/>
  <c r="B417" i="6"/>
  <c r="C416" i="6"/>
  <c r="C419" i="6" s="1"/>
  <c r="B416" i="6"/>
  <c r="A416" i="6"/>
  <c r="C415" i="6"/>
  <c r="B415" i="6"/>
  <c r="A415" i="6"/>
  <c r="C410" i="6"/>
  <c r="G409" i="6"/>
  <c r="F409" i="6"/>
  <c r="E409" i="6"/>
  <c r="H409" i="6" s="1"/>
  <c r="C409" i="6"/>
  <c r="B409" i="6"/>
  <c r="A409" i="6"/>
  <c r="C408" i="6"/>
  <c r="G407" i="6"/>
  <c r="F407" i="6"/>
  <c r="E407" i="6"/>
  <c r="E399" i="6" s="1"/>
  <c r="E398" i="6" s="1"/>
  <c r="E397" i="6" s="1"/>
  <c r="E396" i="6" s="1"/>
  <c r="D407" i="6"/>
  <c r="H407" i="6" s="1"/>
  <c r="C407" i="6"/>
  <c r="B407" i="6"/>
  <c r="A407" i="6"/>
  <c r="C406" i="6"/>
  <c r="G405" i="6"/>
  <c r="F405" i="6"/>
  <c r="E405" i="6"/>
  <c r="D405" i="6"/>
  <c r="H405" i="6" s="1"/>
  <c r="H399" i="6" s="1"/>
  <c r="H398" i="6" s="1"/>
  <c r="H397" i="6" s="1"/>
  <c r="H396" i="6" s="1"/>
  <c r="C405" i="6"/>
  <c r="B405" i="6"/>
  <c r="A405" i="6"/>
  <c r="H403" i="6"/>
  <c r="C403" i="6"/>
  <c r="B403" i="6"/>
  <c r="A403" i="6"/>
  <c r="H402" i="6"/>
  <c r="C402" i="6"/>
  <c r="B402" i="6"/>
  <c r="A402" i="6"/>
  <c r="H401" i="6"/>
  <c r="C401" i="6"/>
  <c r="B401" i="6"/>
  <c r="A401" i="6"/>
  <c r="H400" i="6"/>
  <c r="C400" i="6"/>
  <c r="B400" i="6"/>
  <c r="A400" i="6"/>
  <c r="G399" i="6"/>
  <c r="G398" i="6" s="1"/>
  <c r="G397" i="6" s="1"/>
  <c r="G396" i="6" s="1"/>
  <c r="F399" i="6"/>
  <c r="F398" i="6" s="1"/>
  <c r="F397" i="6" s="1"/>
  <c r="F396" i="6" s="1"/>
  <c r="C399" i="6"/>
  <c r="B399" i="6"/>
  <c r="C398" i="6"/>
  <c r="B398" i="6"/>
  <c r="A398" i="6"/>
  <c r="C397" i="6"/>
  <c r="B397" i="6"/>
  <c r="A397" i="6"/>
  <c r="C396" i="6"/>
  <c r="B396" i="6"/>
  <c r="A396" i="6"/>
  <c r="G395" i="6"/>
  <c r="F395" i="6"/>
  <c r="E395" i="6"/>
  <c r="D395" i="6"/>
  <c r="H395" i="6" s="1"/>
  <c r="G394" i="6"/>
  <c r="F394" i="6"/>
  <c r="F393" i="6" s="1"/>
  <c r="F392" i="6" s="1"/>
  <c r="E394" i="6"/>
  <c r="E393" i="6" s="1"/>
  <c r="E392" i="6" s="1"/>
  <c r="D394" i="6"/>
  <c r="H394" i="6" s="1"/>
  <c r="H393" i="6" s="1"/>
  <c r="H392" i="6" s="1"/>
  <c r="G393" i="6"/>
  <c r="G392" i="6" s="1"/>
  <c r="D393" i="6"/>
  <c r="D392" i="6" s="1"/>
  <c r="C393" i="6"/>
  <c r="B393" i="6"/>
  <c r="C392" i="6"/>
  <c r="B392" i="6"/>
  <c r="G391" i="6"/>
  <c r="F391" i="6"/>
  <c r="E391" i="6"/>
  <c r="D391" i="6"/>
  <c r="H391" i="6" s="1"/>
  <c r="H390" i="6" s="1"/>
  <c r="H389" i="6" s="1"/>
  <c r="C391" i="6"/>
  <c r="B391" i="6"/>
  <c r="A391" i="6"/>
  <c r="G390" i="6"/>
  <c r="F390" i="6"/>
  <c r="F389" i="6" s="1"/>
  <c r="E390" i="6"/>
  <c r="E389" i="6" s="1"/>
  <c r="D390" i="6"/>
  <c r="C390" i="6"/>
  <c r="B390" i="6"/>
  <c r="G389" i="6"/>
  <c r="D389" i="6"/>
  <c r="C389" i="6"/>
  <c r="B389" i="6"/>
  <c r="A389" i="6"/>
  <c r="G388" i="6"/>
  <c r="F388" i="6"/>
  <c r="E388" i="6"/>
  <c r="D388" i="6"/>
  <c r="H388" i="6" s="1"/>
  <c r="C388" i="6"/>
  <c r="B388" i="6"/>
  <c r="A388" i="6"/>
  <c r="G387" i="6"/>
  <c r="F387" i="6"/>
  <c r="E387" i="6"/>
  <c r="D387" i="6"/>
  <c r="H387" i="6" s="1"/>
  <c r="C387" i="6"/>
  <c r="B387" i="6"/>
  <c r="A387" i="6"/>
  <c r="G386" i="6"/>
  <c r="F386" i="6"/>
  <c r="F385" i="6" s="1"/>
  <c r="F384" i="6" s="1"/>
  <c r="E386" i="6"/>
  <c r="D386" i="6"/>
  <c r="C386" i="6"/>
  <c r="B386" i="6"/>
  <c r="A386" i="6"/>
  <c r="G385" i="6"/>
  <c r="E385" i="6"/>
  <c r="D385" i="6"/>
  <c r="D384" i="6" s="1"/>
  <c r="C385" i="6"/>
  <c r="B385" i="6"/>
  <c r="G384" i="6"/>
  <c r="E384" i="6"/>
  <c r="C384" i="6"/>
  <c r="B384" i="6"/>
  <c r="A384" i="6"/>
  <c r="G383" i="6"/>
  <c r="F383" i="6"/>
  <c r="E383" i="6"/>
  <c r="D383" i="6"/>
  <c r="H383" i="6" s="1"/>
  <c r="A383" i="6"/>
  <c r="G382" i="6"/>
  <c r="F382" i="6"/>
  <c r="E382" i="6"/>
  <c r="D382" i="6"/>
  <c r="A382" i="6"/>
  <c r="G381" i="6"/>
  <c r="F381" i="6"/>
  <c r="E381" i="6"/>
  <c r="D381" i="6"/>
  <c r="H381" i="6" s="1"/>
  <c r="A381" i="6"/>
  <c r="G380" i="6"/>
  <c r="G377" i="6" s="1"/>
  <c r="G376" i="6" s="1"/>
  <c r="E380" i="6"/>
  <c r="D380" i="6"/>
  <c r="C380" i="6"/>
  <c r="B380" i="6"/>
  <c r="A380" i="6"/>
  <c r="G379" i="6"/>
  <c r="F379" i="6"/>
  <c r="E379" i="6"/>
  <c r="D379" i="6"/>
  <c r="C379" i="6"/>
  <c r="B379" i="6"/>
  <c r="A379" i="6"/>
  <c r="G378" i="6"/>
  <c r="F378" i="6"/>
  <c r="E378" i="6"/>
  <c r="D378" i="6"/>
  <c r="H378" i="6" s="1"/>
  <c r="C378" i="6"/>
  <c r="B378" i="6"/>
  <c r="A378" i="6"/>
  <c r="F377" i="6"/>
  <c r="F376" i="6" s="1"/>
  <c r="D377" i="6"/>
  <c r="D376" i="6" s="1"/>
  <c r="C377" i="6"/>
  <c r="B377" i="6"/>
  <c r="C376" i="6"/>
  <c r="B376" i="6"/>
  <c r="A376" i="6"/>
  <c r="G375" i="6"/>
  <c r="G374" i="6" s="1"/>
  <c r="G373" i="6" s="1"/>
  <c r="F375" i="6"/>
  <c r="E375" i="6"/>
  <c r="E374" i="6" s="1"/>
  <c r="E373" i="6" s="1"/>
  <c r="D375" i="6"/>
  <c r="H375" i="6" s="1"/>
  <c r="H374" i="6" s="1"/>
  <c r="H373" i="6" s="1"/>
  <c r="C375" i="6"/>
  <c r="B375" i="6"/>
  <c r="F374" i="6"/>
  <c r="D374" i="6"/>
  <c r="D373" i="6" s="1"/>
  <c r="B374" i="6"/>
  <c r="F373" i="6"/>
  <c r="C373" i="6"/>
  <c r="B373" i="6"/>
  <c r="A373" i="6"/>
  <c r="H370" i="6"/>
  <c r="C370" i="6"/>
  <c r="B370" i="6"/>
  <c r="A370" i="6"/>
  <c r="H369" i="6"/>
  <c r="G369" i="6"/>
  <c r="F369" i="6"/>
  <c r="E369" i="6"/>
  <c r="D369" i="6"/>
  <c r="H368" i="6"/>
  <c r="B368" i="6"/>
  <c r="A368" i="6"/>
  <c r="H367" i="6"/>
  <c r="C367" i="6"/>
  <c r="B367" i="6"/>
  <c r="A367" i="6"/>
  <c r="H366" i="6"/>
  <c r="C366" i="6"/>
  <c r="B366" i="6"/>
  <c r="A366" i="6"/>
  <c r="H365" i="6"/>
  <c r="C365" i="6"/>
  <c r="B365" i="6"/>
  <c r="A365" i="6"/>
  <c r="H364" i="6"/>
  <c r="C364" i="6"/>
  <c r="B364" i="6"/>
  <c r="A364" i="6"/>
  <c r="H363" i="6"/>
  <c r="C363" i="6"/>
  <c r="B363" i="6"/>
  <c r="A363" i="6"/>
  <c r="H362" i="6"/>
  <c r="C362" i="6"/>
  <c r="B362" i="6"/>
  <c r="A362" i="6"/>
  <c r="H361" i="6"/>
  <c r="G361" i="6"/>
  <c r="F361" i="6"/>
  <c r="F360" i="6" s="1"/>
  <c r="E361" i="6"/>
  <c r="E360" i="6" s="1"/>
  <c r="D361" i="6"/>
  <c r="B361" i="6"/>
  <c r="H360" i="6"/>
  <c r="G360" i="6"/>
  <c r="D360" i="6"/>
  <c r="C360" i="6"/>
  <c r="B360" i="6"/>
  <c r="A360" i="6"/>
  <c r="G359" i="6"/>
  <c r="F359" i="6"/>
  <c r="E359" i="6"/>
  <c r="D359" i="6"/>
  <c r="H359" i="6" s="1"/>
  <c r="C359" i="6"/>
  <c r="B359" i="6"/>
  <c r="A359" i="6"/>
  <c r="G358" i="6"/>
  <c r="F358" i="6"/>
  <c r="E358" i="6"/>
  <c r="D358" i="6"/>
  <c r="H358" i="6" s="1"/>
  <c r="H357" i="6" s="1"/>
  <c r="H356" i="6" s="1"/>
  <c r="C358" i="6"/>
  <c r="B358" i="6"/>
  <c r="A358" i="6"/>
  <c r="G357" i="6"/>
  <c r="F357" i="6"/>
  <c r="F356" i="6" s="1"/>
  <c r="E357" i="6"/>
  <c r="D357" i="6"/>
  <c r="D356" i="6" s="1"/>
  <c r="C357" i="6"/>
  <c r="B357" i="6"/>
  <c r="G356" i="6"/>
  <c r="E356" i="6"/>
  <c r="C356" i="6"/>
  <c r="B356" i="6"/>
  <c r="A356" i="6"/>
  <c r="G354" i="6"/>
  <c r="F354" i="6"/>
  <c r="E354" i="6"/>
  <c r="D354" i="6"/>
  <c r="C354" i="6"/>
  <c r="B354" i="6"/>
  <c r="A354" i="6"/>
  <c r="G353" i="6"/>
  <c r="F353" i="6"/>
  <c r="E353" i="6"/>
  <c r="D353" i="6"/>
  <c r="H353" i="6" s="1"/>
  <c r="C353" i="6"/>
  <c r="B353" i="6"/>
  <c r="A353" i="6"/>
  <c r="G352" i="6"/>
  <c r="G351" i="6" s="1"/>
  <c r="G350" i="6" s="1"/>
  <c r="F352" i="6"/>
  <c r="E352" i="6"/>
  <c r="D352" i="6"/>
  <c r="C352" i="6"/>
  <c r="B352" i="6"/>
  <c r="A352" i="6"/>
  <c r="F351" i="6"/>
  <c r="E351" i="6"/>
  <c r="E350" i="6" s="1"/>
  <c r="D351" i="6"/>
  <c r="C351" i="6"/>
  <c r="B351" i="6"/>
  <c r="F350" i="6"/>
  <c r="D350" i="6"/>
  <c r="C350" i="6"/>
  <c r="B350" i="6"/>
  <c r="A350" i="6"/>
  <c r="G349" i="6"/>
  <c r="F349" i="6"/>
  <c r="E349" i="6"/>
  <c r="D349" i="6"/>
  <c r="H349" i="6" s="1"/>
  <c r="C349" i="6"/>
  <c r="B349" i="6"/>
  <c r="A349" i="6"/>
  <c r="G348" i="6"/>
  <c r="F348" i="6"/>
  <c r="E348" i="6"/>
  <c r="D348" i="6"/>
  <c r="H348" i="6" s="1"/>
  <c r="C348" i="6"/>
  <c r="B348" i="6"/>
  <c r="A348" i="6"/>
  <c r="G347" i="6"/>
  <c r="F347" i="6"/>
  <c r="E347" i="6"/>
  <c r="D347" i="6"/>
  <c r="H347" i="6" s="1"/>
  <c r="C347" i="6"/>
  <c r="B347" i="6"/>
  <c r="A347" i="6"/>
  <c r="G346" i="6"/>
  <c r="F346" i="6"/>
  <c r="E346" i="6"/>
  <c r="D346" i="6"/>
  <c r="C346" i="6"/>
  <c r="B346" i="6"/>
  <c r="A346" i="6"/>
  <c r="G345" i="6"/>
  <c r="F345" i="6"/>
  <c r="E345" i="6"/>
  <c r="D345" i="6"/>
  <c r="C345" i="6"/>
  <c r="B345" i="6"/>
  <c r="A345" i="6"/>
  <c r="G344" i="6"/>
  <c r="E344" i="6"/>
  <c r="D344" i="6"/>
  <c r="C344" i="6"/>
  <c r="B344" i="6"/>
  <c r="A344" i="6"/>
  <c r="G343" i="6"/>
  <c r="E343" i="6"/>
  <c r="D343" i="6"/>
  <c r="C343" i="6"/>
  <c r="B343" i="6"/>
  <c r="A343" i="6"/>
  <c r="G342" i="6"/>
  <c r="F342" i="6"/>
  <c r="E342" i="6"/>
  <c r="D342" i="6"/>
  <c r="C341" i="6"/>
  <c r="B341" i="6"/>
  <c r="A341" i="6"/>
  <c r="H340" i="6"/>
  <c r="G340" i="6"/>
  <c r="F340" i="6"/>
  <c r="E340" i="6"/>
  <c r="D340" i="6"/>
  <c r="C340" i="6"/>
  <c r="B340" i="6"/>
  <c r="A340" i="6"/>
  <c r="H339" i="6"/>
  <c r="C339" i="6"/>
  <c r="B339" i="6"/>
  <c r="A339" i="6"/>
  <c r="H338" i="6"/>
  <c r="C338" i="6"/>
  <c r="B338" i="6"/>
  <c r="A338" i="6"/>
  <c r="H337" i="6"/>
  <c r="C337" i="6"/>
  <c r="B337" i="6"/>
  <c r="A337" i="6"/>
  <c r="H336" i="6"/>
  <c r="G336" i="6"/>
  <c r="F336" i="6"/>
  <c r="F335" i="6" s="1"/>
  <c r="E336" i="6"/>
  <c r="D336" i="6"/>
  <c r="B336" i="6"/>
  <c r="A336" i="6"/>
  <c r="H335" i="6"/>
  <c r="G335" i="6"/>
  <c r="E335" i="6"/>
  <c r="D335" i="6"/>
  <c r="B335" i="6"/>
  <c r="A335" i="6"/>
  <c r="G334" i="6"/>
  <c r="F334" i="6"/>
  <c r="E334" i="6"/>
  <c r="D334" i="6"/>
  <c r="H334" i="6" s="1"/>
  <c r="G333" i="6"/>
  <c r="F333" i="6"/>
  <c r="E333" i="6"/>
  <c r="D333" i="6"/>
  <c r="H333" i="6" s="1"/>
  <c r="G332" i="6"/>
  <c r="F332" i="6"/>
  <c r="E332" i="6"/>
  <c r="D332" i="6"/>
  <c r="H332" i="6" s="1"/>
  <c r="G331" i="6"/>
  <c r="F331" i="6"/>
  <c r="E331" i="6"/>
  <c r="D331" i="6"/>
  <c r="G330" i="6"/>
  <c r="F330" i="6"/>
  <c r="E330" i="6"/>
  <c r="D330" i="6"/>
  <c r="H330" i="6" s="1"/>
  <c r="G329" i="6"/>
  <c r="F329" i="6"/>
  <c r="E329" i="6"/>
  <c r="D329" i="6"/>
  <c r="H329" i="6" s="1"/>
  <c r="G328" i="6"/>
  <c r="F328" i="6"/>
  <c r="E328" i="6"/>
  <c r="D328" i="6"/>
  <c r="H328" i="6" s="1"/>
  <c r="G327" i="6"/>
  <c r="F327" i="6"/>
  <c r="E327" i="6"/>
  <c r="D327" i="6"/>
  <c r="H327" i="6" s="1"/>
  <c r="G326" i="6"/>
  <c r="F326" i="6"/>
  <c r="E326" i="6"/>
  <c r="D326" i="6"/>
  <c r="H326" i="6" s="1"/>
  <c r="G325" i="6"/>
  <c r="F325" i="6"/>
  <c r="E325" i="6"/>
  <c r="D325" i="6"/>
  <c r="G324" i="6"/>
  <c r="F324" i="6"/>
  <c r="E324" i="6"/>
  <c r="D324" i="6"/>
  <c r="G323" i="6"/>
  <c r="F323" i="6"/>
  <c r="E323" i="6"/>
  <c r="D323" i="6"/>
  <c r="G322" i="6"/>
  <c r="F322" i="6"/>
  <c r="E322" i="6"/>
  <c r="D322" i="6"/>
  <c r="H322" i="6" s="1"/>
  <c r="G321" i="6"/>
  <c r="F321" i="6"/>
  <c r="E321" i="6"/>
  <c r="D321" i="6"/>
  <c r="H321" i="6" s="1"/>
  <c r="G320" i="6"/>
  <c r="F320" i="6"/>
  <c r="E320" i="6"/>
  <c r="D320" i="6"/>
  <c r="G319" i="6"/>
  <c r="G314" i="6" s="1"/>
  <c r="G313" i="6" s="1"/>
  <c r="F319" i="6"/>
  <c r="E319" i="6"/>
  <c r="D319" i="6"/>
  <c r="G318" i="6"/>
  <c r="F318" i="6"/>
  <c r="E318" i="6"/>
  <c r="D318" i="6"/>
  <c r="D314" i="6" s="1"/>
  <c r="G317" i="6"/>
  <c r="F317" i="6"/>
  <c r="E317" i="6"/>
  <c r="H317" i="6" s="1"/>
  <c r="H315" i="6"/>
  <c r="C315" i="6"/>
  <c r="B315" i="6"/>
  <c r="A315" i="6"/>
  <c r="E314" i="6"/>
  <c r="E313" i="6" s="1"/>
  <c r="B314" i="6"/>
  <c r="A314" i="6"/>
  <c r="D313" i="6"/>
  <c r="B313" i="6"/>
  <c r="A313" i="6"/>
  <c r="H312" i="6"/>
  <c r="C312" i="6"/>
  <c r="B312" i="6"/>
  <c r="A312" i="6"/>
  <c r="C311" i="6"/>
  <c r="B311" i="6"/>
  <c r="H310" i="6"/>
  <c r="C310" i="6"/>
  <c r="B310" i="6"/>
  <c r="H309" i="6"/>
  <c r="C309" i="6"/>
  <c r="B309" i="6"/>
  <c r="A309" i="6"/>
  <c r="H308" i="6"/>
  <c r="C308" i="6"/>
  <c r="B308" i="6"/>
  <c r="A308" i="6"/>
  <c r="H307" i="6"/>
  <c r="C307" i="6"/>
  <c r="B307" i="6"/>
  <c r="A307" i="6"/>
  <c r="H306" i="6"/>
  <c r="G306" i="6"/>
  <c r="F306" i="6"/>
  <c r="E306" i="6"/>
  <c r="D306" i="6"/>
  <c r="C306" i="6"/>
  <c r="B306" i="6"/>
  <c r="A306" i="6"/>
  <c r="H305" i="6"/>
  <c r="G305" i="6"/>
  <c r="F305" i="6"/>
  <c r="E305" i="6"/>
  <c r="D305" i="6"/>
  <c r="C305" i="6"/>
  <c r="B305" i="6"/>
  <c r="A305" i="6"/>
  <c r="G304" i="6"/>
  <c r="F304" i="6"/>
  <c r="E304" i="6"/>
  <c r="D304" i="6"/>
  <c r="H304" i="6" s="1"/>
  <c r="C304" i="6"/>
  <c r="B304" i="6"/>
  <c r="A304" i="6"/>
  <c r="G303" i="6"/>
  <c r="F303" i="6"/>
  <c r="E303" i="6"/>
  <c r="D303" i="6"/>
  <c r="D302" i="6" s="1"/>
  <c r="C303" i="6"/>
  <c r="B303" i="6"/>
  <c r="A303" i="6"/>
  <c r="I302" i="6"/>
  <c r="G302" i="6"/>
  <c r="F302" i="6"/>
  <c r="F301" i="6" s="1"/>
  <c r="E302" i="6"/>
  <c r="E301" i="6" s="1"/>
  <c r="C302" i="6"/>
  <c r="B302" i="6"/>
  <c r="G301" i="6"/>
  <c r="D301" i="6"/>
  <c r="C301" i="6"/>
  <c r="B301" i="6"/>
  <c r="A301" i="6"/>
  <c r="G300" i="6"/>
  <c r="F300" i="6"/>
  <c r="E300" i="6"/>
  <c r="D300" i="6"/>
  <c r="H300" i="6" s="1"/>
  <c r="C300" i="6"/>
  <c r="B300" i="6"/>
  <c r="A300" i="6"/>
  <c r="G299" i="6"/>
  <c r="F299" i="6"/>
  <c r="E299" i="6"/>
  <c r="D299" i="6"/>
  <c r="D296" i="6" s="1"/>
  <c r="D295" i="6" s="1"/>
  <c r="G298" i="6"/>
  <c r="F298" i="6"/>
  <c r="E298" i="6"/>
  <c r="D298" i="6"/>
  <c r="H298" i="6" s="1"/>
  <c r="C298" i="6"/>
  <c r="B298" i="6"/>
  <c r="A298" i="6"/>
  <c r="G297" i="6"/>
  <c r="F297" i="6"/>
  <c r="E297" i="6"/>
  <c r="D297" i="6"/>
  <c r="H297" i="6" s="1"/>
  <c r="C297" i="6"/>
  <c r="B297" i="6"/>
  <c r="A297" i="6"/>
  <c r="G296" i="6"/>
  <c r="F296" i="6"/>
  <c r="E296" i="6"/>
  <c r="E295" i="6" s="1"/>
  <c r="C296" i="6"/>
  <c r="B296" i="6"/>
  <c r="I295" i="6"/>
  <c r="G295" i="6"/>
  <c r="F295" i="6"/>
  <c r="C295" i="6"/>
  <c r="B295" i="6"/>
  <c r="A295" i="6"/>
  <c r="G294" i="6"/>
  <c r="F294" i="6"/>
  <c r="E294" i="6"/>
  <c r="E293" i="6" s="1"/>
  <c r="E292" i="6" s="1"/>
  <c r="D294" i="6"/>
  <c r="C294" i="6"/>
  <c r="B294" i="6"/>
  <c r="A294" i="6"/>
  <c r="G293" i="6"/>
  <c r="G292" i="6" s="1"/>
  <c r="F293" i="6"/>
  <c r="F292" i="6" s="1"/>
  <c r="D293" i="6"/>
  <c r="C293" i="6"/>
  <c r="B293" i="6"/>
  <c r="D292" i="6"/>
  <c r="C292" i="6"/>
  <c r="B292" i="6"/>
  <c r="A292" i="6"/>
  <c r="H291" i="6"/>
  <c r="B291" i="6"/>
  <c r="A291" i="6"/>
  <c r="H290" i="6"/>
  <c r="B290" i="6"/>
  <c r="A290" i="6"/>
  <c r="H289" i="6"/>
  <c r="B289" i="6"/>
  <c r="A289" i="6"/>
  <c r="H288" i="6"/>
  <c r="C288" i="6"/>
  <c r="B288" i="6"/>
  <c r="A288" i="6"/>
  <c r="G287" i="6"/>
  <c r="F287" i="6"/>
  <c r="E287" i="6"/>
  <c r="D287" i="6"/>
  <c r="C287" i="6"/>
  <c r="C291" i="6" s="1"/>
  <c r="B287" i="6"/>
  <c r="A287" i="6"/>
  <c r="H286" i="6"/>
  <c r="C286" i="6"/>
  <c r="B286" i="6"/>
  <c r="A286" i="6"/>
  <c r="H285" i="6"/>
  <c r="C285" i="6"/>
  <c r="B285" i="6"/>
  <c r="A285" i="6"/>
  <c r="G284" i="6"/>
  <c r="F284" i="6"/>
  <c r="E284" i="6"/>
  <c r="D284" i="6"/>
  <c r="H284" i="6" s="1"/>
  <c r="C284" i="6"/>
  <c r="B284" i="6"/>
  <c r="A284" i="6"/>
  <c r="G283" i="6"/>
  <c r="F283" i="6"/>
  <c r="E283" i="6"/>
  <c r="D283" i="6"/>
  <c r="H283" i="6" s="1"/>
  <c r="C283" i="6"/>
  <c r="B283" i="6"/>
  <c r="A283" i="6"/>
  <c r="C282" i="6"/>
  <c r="B282" i="6"/>
  <c r="A282" i="6"/>
  <c r="C281" i="6"/>
  <c r="B281" i="6"/>
  <c r="A281" i="6"/>
  <c r="G280" i="6"/>
  <c r="G277" i="6" s="1"/>
  <c r="G276" i="6" s="1"/>
  <c r="F280" i="6"/>
  <c r="E280" i="6"/>
  <c r="D280" i="6"/>
  <c r="C280" i="6"/>
  <c r="B280" i="6"/>
  <c r="A280" i="6"/>
  <c r="C279" i="6"/>
  <c r="B279" i="6"/>
  <c r="A279" i="6"/>
  <c r="G278" i="6"/>
  <c r="F278" i="6"/>
  <c r="E278" i="6"/>
  <c r="E277" i="6" s="1"/>
  <c r="E276" i="6" s="1"/>
  <c r="D278" i="6"/>
  <c r="H278" i="6" s="1"/>
  <c r="B278" i="6"/>
  <c r="A278" i="6"/>
  <c r="D277" i="6"/>
  <c r="D276" i="6" s="1"/>
  <c r="B277" i="6"/>
  <c r="C276" i="6"/>
  <c r="B276" i="6"/>
  <c r="A276" i="6"/>
  <c r="B275" i="6"/>
  <c r="H274" i="6"/>
  <c r="G274" i="6"/>
  <c r="F274" i="6"/>
  <c r="E274" i="6"/>
  <c r="D274" i="6"/>
  <c r="C274" i="6"/>
  <c r="B274" i="6"/>
  <c r="A274" i="6"/>
  <c r="G273" i="6"/>
  <c r="F273" i="6"/>
  <c r="E273" i="6"/>
  <c r="D273" i="6"/>
  <c r="H273" i="6" s="1"/>
  <c r="H271" i="6" s="1"/>
  <c r="H270" i="6" s="1"/>
  <c r="C273" i="6"/>
  <c r="B273" i="6"/>
  <c r="A273" i="6"/>
  <c r="H272" i="6"/>
  <c r="G272" i="6"/>
  <c r="F272" i="6"/>
  <c r="E272" i="6"/>
  <c r="D272" i="6"/>
  <c r="C272" i="6"/>
  <c r="B272" i="6"/>
  <c r="A272" i="6"/>
  <c r="G271" i="6"/>
  <c r="F271" i="6"/>
  <c r="E271" i="6"/>
  <c r="E270" i="6" s="1"/>
  <c r="D271" i="6"/>
  <c r="D270" i="6" s="1"/>
  <c r="B271" i="6"/>
  <c r="G270" i="6"/>
  <c r="F270" i="6"/>
  <c r="C270" i="6"/>
  <c r="B270" i="6"/>
  <c r="A270" i="6"/>
  <c r="G269" i="6"/>
  <c r="F269" i="6"/>
  <c r="E269" i="6"/>
  <c r="D269" i="6"/>
  <c r="C269" i="6"/>
  <c r="B269" i="6"/>
  <c r="A269" i="6"/>
  <c r="G268" i="6"/>
  <c r="F268" i="6"/>
  <c r="E268" i="6"/>
  <c r="D268" i="6"/>
  <c r="H268" i="6" s="1"/>
  <c r="C268" i="6"/>
  <c r="B268" i="6"/>
  <c r="A268" i="6"/>
  <c r="G267" i="6"/>
  <c r="G266" i="6" s="1"/>
  <c r="G265" i="6" s="1"/>
  <c r="F267" i="6"/>
  <c r="E267" i="6"/>
  <c r="D267" i="6"/>
  <c r="C267" i="6"/>
  <c r="B267" i="6"/>
  <c r="A267" i="6"/>
  <c r="F266" i="6"/>
  <c r="E266" i="6"/>
  <c r="D266" i="6"/>
  <c r="D265" i="6" s="1"/>
  <c r="C266" i="6"/>
  <c r="B266" i="6"/>
  <c r="F265" i="6"/>
  <c r="E265" i="6"/>
  <c r="C265" i="6"/>
  <c r="B265" i="6"/>
  <c r="A265" i="6"/>
  <c r="G264" i="6"/>
  <c r="F264" i="6"/>
  <c r="F263" i="6" s="1"/>
  <c r="F262" i="6" s="1"/>
  <c r="E264" i="6"/>
  <c r="D264" i="6"/>
  <c r="C264" i="6"/>
  <c r="B264" i="6"/>
  <c r="A264" i="6"/>
  <c r="G263" i="6"/>
  <c r="G262" i="6" s="1"/>
  <c r="E263" i="6"/>
  <c r="D263" i="6"/>
  <c r="C263" i="6"/>
  <c r="B263" i="6"/>
  <c r="E262" i="6"/>
  <c r="D262" i="6"/>
  <c r="C262" i="6"/>
  <c r="B262" i="6"/>
  <c r="A262" i="6"/>
  <c r="C261" i="6"/>
  <c r="C275" i="6" s="1"/>
  <c r="B261" i="6"/>
  <c r="A261" i="6"/>
  <c r="H260" i="6"/>
  <c r="C260" i="6"/>
  <c r="B260" i="6"/>
  <c r="A260" i="6"/>
  <c r="H259" i="6"/>
  <c r="C259" i="6"/>
  <c r="B259" i="6"/>
  <c r="A259" i="6"/>
  <c r="H258" i="6"/>
  <c r="G258" i="6"/>
  <c r="G257" i="6" s="1"/>
  <c r="G253" i="6" s="1"/>
  <c r="G252" i="6" s="1"/>
  <c r="F258" i="6"/>
  <c r="F257" i="6" s="1"/>
  <c r="E258" i="6"/>
  <c r="D258" i="6"/>
  <c r="C258" i="6"/>
  <c r="C271" i="6" s="1"/>
  <c r="B258" i="6"/>
  <c r="H257" i="6"/>
  <c r="E257" i="6"/>
  <c r="D257" i="6"/>
  <c r="C257" i="6"/>
  <c r="B257" i="6"/>
  <c r="A257" i="6"/>
  <c r="G256" i="6"/>
  <c r="F256" i="6"/>
  <c r="E256" i="6"/>
  <c r="D256" i="6"/>
  <c r="C256" i="6"/>
  <c r="G255" i="6"/>
  <c r="F255" i="6"/>
  <c r="C255" i="6"/>
  <c r="B255" i="6"/>
  <c r="G254" i="6"/>
  <c r="F254" i="6"/>
  <c r="F253" i="6" s="1"/>
  <c r="F252" i="6" s="1"/>
  <c r="F251" i="6" s="1"/>
  <c r="C254" i="6"/>
  <c r="B254" i="6"/>
  <c r="A254" i="6"/>
  <c r="B253" i="6"/>
  <c r="A253" i="6"/>
  <c r="B252" i="6"/>
  <c r="G251" i="6"/>
  <c r="C251" i="6"/>
  <c r="B251" i="6"/>
  <c r="A251" i="6"/>
  <c r="B250" i="6"/>
  <c r="A250" i="6"/>
  <c r="H248" i="6"/>
  <c r="C248" i="6"/>
  <c r="B248" i="6"/>
  <c r="A248" i="6"/>
  <c r="H247" i="6"/>
  <c r="G247" i="6"/>
  <c r="F247" i="6"/>
  <c r="F246" i="6" s="1"/>
  <c r="F241" i="6" s="1"/>
  <c r="E247" i="6"/>
  <c r="D247" i="6"/>
  <c r="C247" i="6"/>
  <c r="B247" i="6"/>
  <c r="H246" i="6"/>
  <c r="G246" i="6"/>
  <c r="E246" i="6"/>
  <c r="D246" i="6"/>
  <c r="C246" i="6"/>
  <c r="B246" i="6"/>
  <c r="A246" i="6"/>
  <c r="H245" i="6"/>
  <c r="G245" i="6"/>
  <c r="E245" i="6"/>
  <c r="D245" i="6"/>
  <c r="D243" i="6" s="1"/>
  <c r="D242" i="6" s="1"/>
  <c r="C245" i="6"/>
  <c r="B245" i="6"/>
  <c r="A245" i="6"/>
  <c r="G244" i="6"/>
  <c r="E244" i="6"/>
  <c r="D244" i="6"/>
  <c r="C244" i="6"/>
  <c r="B244" i="6"/>
  <c r="A244" i="6"/>
  <c r="F243" i="6"/>
  <c r="E243" i="6"/>
  <c r="C243" i="6"/>
  <c r="B243" i="6"/>
  <c r="F242" i="6"/>
  <c r="E242" i="6"/>
  <c r="E241" i="6" s="1"/>
  <c r="C242" i="6"/>
  <c r="B242" i="6"/>
  <c r="A242" i="6"/>
  <c r="C241" i="6"/>
  <c r="B241" i="6"/>
  <c r="A241" i="6"/>
  <c r="G240" i="6"/>
  <c r="E240" i="6"/>
  <c r="D240" i="6"/>
  <c r="H240" i="6" s="1"/>
  <c r="C240" i="6"/>
  <c r="B240" i="6"/>
  <c r="A240" i="6"/>
  <c r="G239" i="6"/>
  <c r="F239" i="6"/>
  <c r="E239" i="6"/>
  <c r="D239" i="6"/>
  <c r="H239" i="6" s="1"/>
  <c r="H238" i="6" s="1"/>
  <c r="C239" i="6"/>
  <c r="B239" i="6"/>
  <c r="A239" i="6"/>
  <c r="G238" i="6"/>
  <c r="F238" i="6"/>
  <c r="E238" i="6"/>
  <c r="D238" i="6"/>
  <c r="C238" i="6"/>
  <c r="B238" i="6"/>
  <c r="A238" i="6"/>
  <c r="G237" i="6"/>
  <c r="F237" i="6"/>
  <c r="E237" i="6"/>
  <c r="E235" i="6" s="1"/>
  <c r="D237" i="6"/>
  <c r="C237" i="6"/>
  <c r="B237" i="6"/>
  <c r="A237" i="6"/>
  <c r="G236" i="6"/>
  <c r="F236" i="6"/>
  <c r="E236" i="6"/>
  <c r="D236" i="6"/>
  <c r="D235" i="6" s="1"/>
  <c r="B236" i="6"/>
  <c r="G235" i="6"/>
  <c r="F235" i="6"/>
  <c r="C235" i="6"/>
  <c r="B235" i="6"/>
  <c r="A235" i="6"/>
  <c r="H234" i="6"/>
  <c r="C234" i="6"/>
  <c r="B234" i="6"/>
  <c r="A234" i="6"/>
  <c r="H233" i="6"/>
  <c r="C233" i="6"/>
  <c r="B233" i="6"/>
  <c r="A233" i="6"/>
  <c r="I232" i="6"/>
  <c r="H232" i="6"/>
  <c r="G232" i="6"/>
  <c r="F232" i="6"/>
  <c r="E232" i="6"/>
  <c r="D232" i="6"/>
  <c r="C232" i="6"/>
  <c r="B232" i="6"/>
  <c r="A232" i="6"/>
  <c r="B231" i="6"/>
  <c r="G230" i="6"/>
  <c r="F230" i="6"/>
  <c r="E230" i="6"/>
  <c r="D230" i="6"/>
  <c r="D229" i="6" s="1"/>
  <c r="C230" i="6"/>
  <c r="B230" i="6"/>
  <c r="A230" i="6"/>
  <c r="I229" i="6"/>
  <c r="G229" i="6"/>
  <c r="F229" i="6"/>
  <c r="E229" i="6"/>
  <c r="C229" i="6"/>
  <c r="B229" i="6"/>
  <c r="A229" i="6"/>
  <c r="I228" i="6"/>
  <c r="H228" i="6"/>
  <c r="C228" i="6"/>
  <c r="B228" i="6"/>
  <c r="A228" i="6"/>
  <c r="I227" i="6"/>
  <c r="G227" i="6"/>
  <c r="G221" i="6" s="1"/>
  <c r="F227" i="6"/>
  <c r="E227" i="6"/>
  <c r="D227" i="6"/>
  <c r="D221" i="6" s="1"/>
  <c r="C227" i="6"/>
  <c r="B227" i="6"/>
  <c r="A227" i="6"/>
  <c r="I226" i="6"/>
  <c r="H226" i="6"/>
  <c r="C226" i="6"/>
  <c r="B226" i="6"/>
  <c r="A226" i="6"/>
  <c r="H225" i="6"/>
  <c r="C225" i="6"/>
  <c r="B225" i="6"/>
  <c r="A225" i="6"/>
  <c r="H224" i="6"/>
  <c r="C224" i="6"/>
  <c r="B224" i="6"/>
  <c r="A224" i="6"/>
  <c r="H223" i="6"/>
  <c r="C223" i="6"/>
  <c r="B223" i="6"/>
  <c r="A223" i="6"/>
  <c r="H222" i="6"/>
  <c r="C222" i="6"/>
  <c r="B222" i="6"/>
  <c r="A222" i="6"/>
  <c r="F221" i="6"/>
  <c r="E221" i="6"/>
  <c r="B221" i="6"/>
  <c r="A221" i="6"/>
  <c r="G220" i="6"/>
  <c r="F220" i="6"/>
  <c r="E220" i="6"/>
  <c r="D220" i="6"/>
  <c r="B220" i="6"/>
  <c r="A220" i="6"/>
  <c r="G219" i="6"/>
  <c r="F219" i="6"/>
  <c r="E219" i="6"/>
  <c r="D219" i="6"/>
  <c r="H219" i="6" s="1"/>
  <c r="C219" i="6"/>
  <c r="B219" i="6"/>
  <c r="A219" i="6"/>
  <c r="G218" i="6"/>
  <c r="F218" i="6"/>
  <c r="E218" i="6"/>
  <c r="D218" i="6"/>
  <c r="H218" i="6" s="1"/>
  <c r="C218" i="6"/>
  <c r="B218" i="6"/>
  <c r="A218" i="6"/>
  <c r="G217" i="6"/>
  <c r="F217" i="6"/>
  <c r="E217" i="6"/>
  <c r="E213" i="6" s="1"/>
  <c r="D217" i="6"/>
  <c r="C217" i="6"/>
  <c r="B217" i="6"/>
  <c r="A217" i="6"/>
  <c r="G216" i="6"/>
  <c r="F216" i="6"/>
  <c r="E216" i="6"/>
  <c r="E215" i="6" s="1"/>
  <c r="E214" i="6" s="1"/>
  <c r="B216" i="6"/>
  <c r="G215" i="6"/>
  <c r="F215" i="6"/>
  <c r="C215" i="6"/>
  <c r="B215" i="6"/>
  <c r="A215" i="6"/>
  <c r="G214" i="6"/>
  <c r="F214" i="6"/>
  <c r="B214" i="6"/>
  <c r="I213" i="6"/>
  <c r="G213" i="6"/>
  <c r="F213" i="6"/>
  <c r="B213" i="6"/>
  <c r="A213" i="6"/>
  <c r="H212" i="6"/>
  <c r="C212" i="6"/>
  <c r="B212" i="6"/>
  <c r="A212" i="6"/>
  <c r="H211" i="6"/>
  <c r="C211" i="6"/>
  <c r="B211" i="6"/>
  <c r="A211" i="6"/>
  <c r="H210" i="6"/>
  <c r="C210" i="6"/>
  <c r="B210" i="6"/>
  <c r="A210" i="6"/>
  <c r="H209" i="6"/>
  <c r="C209" i="6"/>
  <c r="B209" i="6"/>
  <c r="A209" i="6"/>
  <c r="H208" i="6"/>
  <c r="C208" i="6"/>
  <c r="B208" i="6"/>
  <c r="A208" i="6"/>
  <c r="H207" i="6"/>
  <c r="G207" i="6"/>
  <c r="F207" i="6"/>
  <c r="E207" i="6"/>
  <c r="D207" i="6"/>
  <c r="C207" i="6"/>
  <c r="B207" i="6"/>
  <c r="A207" i="6"/>
  <c r="G206" i="6"/>
  <c r="F206" i="6"/>
  <c r="E206" i="6"/>
  <c r="D206" i="6"/>
  <c r="H206" i="6" s="1"/>
  <c r="C206" i="6"/>
  <c r="B206" i="6"/>
  <c r="A206" i="6"/>
  <c r="G205" i="6"/>
  <c r="F205" i="6"/>
  <c r="F202" i="6" s="1"/>
  <c r="E205" i="6"/>
  <c r="E202" i="6" s="1"/>
  <c r="D205" i="6"/>
  <c r="C205" i="6"/>
  <c r="B205" i="6"/>
  <c r="A205" i="6"/>
  <c r="B204" i="6"/>
  <c r="H203" i="6"/>
  <c r="C203" i="6"/>
  <c r="B203" i="6"/>
  <c r="A203" i="6"/>
  <c r="I202" i="6"/>
  <c r="G202" i="6"/>
  <c r="D202" i="6"/>
  <c r="C202" i="6"/>
  <c r="B202" i="6"/>
  <c r="A202" i="6"/>
  <c r="G201" i="6"/>
  <c r="F201" i="6"/>
  <c r="E201" i="6"/>
  <c r="D201" i="6"/>
  <c r="C201" i="6"/>
  <c r="B201" i="6"/>
  <c r="A201" i="6"/>
  <c r="G200" i="6"/>
  <c r="F200" i="6"/>
  <c r="E200" i="6"/>
  <c r="D200" i="6"/>
  <c r="H200" i="6" s="1"/>
  <c r="C200" i="6"/>
  <c r="B200" i="6"/>
  <c r="A200" i="6"/>
  <c r="G199" i="6"/>
  <c r="F199" i="6"/>
  <c r="E199" i="6"/>
  <c r="D199" i="6"/>
  <c r="C199" i="6"/>
  <c r="B199" i="6"/>
  <c r="A199" i="6"/>
  <c r="G198" i="6"/>
  <c r="F198" i="6"/>
  <c r="E198" i="6"/>
  <c r="D198" i="6"/>
  <c r="H198" i="6" s="1"/>
  <c r="C198" i="6"/>
  <c r="B198" i="6"/>
  <c r="A198" i="6"/>
  <c r="G197" i="6"/>
  <c r="G192" i="6" s="1"/>
  <c r="G185" i="6" s="1"/>
  <c r="G184" i="6" s="1"/>
  <c r="G183" i="6" s="1"/>
  <c r="G182" i="6" s="1"/>
  <c r="F197" i="6"/>
  <c r="E197" i="6"/>
  <c r="D197" i="6"/>
  <c r="C197" i="6"/>
  <c r="B197" i="6"/>
  <c r="A197" i="6"/>
  <c r="C196" i="6"/>
  <c r="B196" i="6"/>
  <c r="A196" i="6"/>
  <c r="C195" i="6"/>
  <c r="B195" i="6"/>
  <c r="A195" i="6"/>
  <c r="C194" i="6"/>
  <c r="B194" i="6"/>
  <c r="A194" i="6"/>
  <c r="C193" i="6"/>
  <c r="B193" i="6"/>
  <c r="A193" i="6"/>
  <c r="I192" i="6"/>
  <c r="F192" i="6"/>
  <c r="E192" i="6"/>
  <c r="D192" i="6"/>
  <c r="C192" i="6"/>
  <c r="B192" i="6"/>
  <c r="A192" i="6"/>
  <c r="H191" i="6"/>
  <c r="C191" i="6"/>
  <c r="B191" i="6"/>
  <c r="A191" i="6"/>
  <c r="H190" i="6"/>
  <c r="C190" i="6"/>
  <c r="B190" i="6"/>
  <c r="A190" i="6"/>
  <c r="H189" i="6"/>
  <c r="C189" i="6"/>
  <c r="B189" i="6"/>
  <c r="A189" i="6"/>
  <c r="H188" i="6"/>
  <c r="C188" i="6"/>
  <c r="B188" i="6"/>
  <c r="A188" i="6"/>
  <c r="H187" i="6"/>
  <c r="H186" i="6" s="1"/>
  <c r="C187" i="6"/>
  <c r="B187" i="6"/>
  <c r="A187" i="6"/>
  <c r="I186" i="6"/>
  <c r="G186" i="6"/>
  <c r="F186" i="6"/>
  <c r="E186" i="6"/>
  <c r="E185" i="6" s="1"/>
  <c r="E184" i="6" s="1"/>
  <c r="E183" i="6" s="1"/>
  <c r="E182" i="6" s="1"/>
  <c r="E181" i="6" s="1"/>
  <c r="D186" i="6"/>
  <c r="C186" i="6"/>
  <c r="B186" i="6"/>
  <c r="A186" i="6"/>
  <c r="C185" i="6"/>
  <c r="B185" i="6"/>
  <c r="A185" i="6"/>
  <c r="C184" i="6"/>
  <c r="C214" i="6" s="1"/>
  <c r="B184" i="6"/>
  <c r="C183" i="6"/>
  <c r="B183" i="6"/>
  <c r="A183" i="6"/>
  <c r="C182" i="6"/>
  <c r="B182" i="6"/>
  <c r="A182" i="6"/>
  <c r="B181" i="6"/>
  <c r="A181" i="6"/>
  <c r="G180" i="6"/>
  <c r="G179" i="6" s="1"/>
  <c r="G178" i="6" s="1"/>
  <c r="F180" i="6"/>
  <c r="E180" i="6"/>
  <c r="D180" i="6"/>
  <c r="C180" i="6"/>
  <c r="B180" i="6"/>
  <c r="A180" i="6"/>
  <c r="F179" i="6"/>
  <c r="E179" i="6"/>
  <c r="D179" i="6"/>
  <c r="C179" i="6"/>
  <c r="B179" i="6"/>
  <c r="A179" i="6"/>
  <c r="F178" i="6"/>
  <c r="E178" i="6"/>
  <c r="D178" i="6"/>
  <c r="C178" i="6"/>
  <c r="B178" i="6"/>
  <c r="A178" i="6"/>
  <c r="G177" i="6"/>
  <c r="G176" i="6" s="1"/>
  <c r="F177" i="6"/>
  <c r="E177" i="6"/>
  <c r="D177" i="6"/>
  <c r="D176" i="6" s="1"/>
  <c r="C177" i="6"/>
  <c r="B177" i="6"/>
  <c r="F176" i="6"/>
  <c r="F175" i="6" s="1"/>
  <c r="E176" i="6"/>
  <c r="E175" i="6" s="1"/>
  <c r="G175" i="6"/>
  <c r="C175" i="6"/>
  <c r="B175" i="6"/>
  <c r="A175" i="6"/>
  <c r="H174" i="6"/>
  <c r="C174" i="6"/>
  <c r="B174" i="6"/>
  <c r="A174" i="6"/>
  <c r="H173" i="6"/>
  <c r="C173" i="6"/>
  <c r="B173" i="6"/>
  <c r="A173" i="6"/>
  <c r="G172" i="6"/>
  <c r="H172" i="6" s="1"/>
  <c r="H171" i="6" s="1"/>
  <c r="F172" i="6"/>
  <c r="E172" i="6"/>
  <c r="D172" i="6"/>
  <c r="C172" i="6"/>
  <c r="B172" i="6"/>
  <c r="A172" i="6"/>
  <c r="G171" i="6"/>
  <c r="F171" i="6"/>
  <c r="E171" i="6"/>
  <c r="D171" i="6"/>
  <c r="D170" i="6" s="1"/>
  <c r="C171" i="6"/>
  <c r="B171" i="6"/>
  <c r="F170" i="6"/>
  <c r="E170" i="6"/>
  <c r="C170" i="6"/>
  <c r="B170" i="6"/>
  <c r="A170" i="6"/>
  <c r="G169" i="6"/>
  <c r="E169" i="6"/>
  <c r="E165" i="6" s="1"/>
  <c r="D169" i="6"/>
  <c r="C169" i="6"/>
  <c r="B169" i="6"/>
  <c r="A169" i="6"/>
  <c r="G168" i="6"/>
  <c r="E168" i="6"/>
  <c r="D168" i="6"/>
  <c r="C168" i="6"/>
  <c r="B168" i="6"/>
  <c r="A168" i="6"/>
  <c r="H167" i="6"/>
  <c r="G167" i="6"/>
  <c r="E167" i="6"/>
  <c r="D167" i="6"/>
  <c r="C167" i="6"/>
  <c r="B167" i="6"/>
  <c r="A167" i="6"/>
  <c r="G166" i="6"/>
  <c r="G165" i="6" s="1"/>
  <c r="E166" i="6"/>
  <c r="D166" i="6"/>
  <c r="C166" i="6"/>
  <c r="B166" i="6"/>
  <c r="A166" i="6"/>
  <c r="F165" i="6"/>
  <c r="F162" i="6" s="1"/>
  <c r="C165" i="6"/>
  <c r="B165" i="6"/>
  <c r="A165" i="6"/>
  <c r="F164" i="6"/>
  <c r="C164" i="6"/>
  <c r="B164" i="6"/>
  <c r="A164" i="6"/>
  <c r="F163" i="6"/>
  <c r="E163" i="6"/>
  <c r="B163" i="6"/>
  <c r="C162" i="6"/>
  <c r="B162" i="6"/>
  <c r="I161" i="6"/>
  <c r="C161" i="6"/>
  <c r="B161" i="6"/>
  <c r="A161" i="6"/>
  <c r="G160" i="6"/>
  <c r="F160" i="6"/>
  <c r="E160" i="6"/>
  <c r="D160" i="6"/>
  <c r="H160" i="6" s="1"/>
  <c r="C160" i="6"/>
  <c r="B160" i="6"/>
  <c r="A160" i="6"/>
  <c r="G159" i="6"/>
  <c r="F159" i="6"/>
  <c r="E159" i="6"/>
  <c r="D159" i="6"/>
  <c r="H159" i="6" s="1"/>
  <c r="C159" i="6"/>
  <c r="B159" i="6"/>
  <c r="A159" i="6"/>
  <c r="G158" i="6"/>
  <c r="F158" i="6"/>
  <c r="E158" i="6"/>
  <c r="D158" i="6"/>
  <c r="D157" i="6" s="1"/>
  <c r="D156" i="6" s="1"/>
  <c r="C158" i="6"/>
  <c r="B158" i="6"/>
  <c r="A158" i="6"/>
  <c r="G157" i="6"/>
  <c r="F157" i="6"/>
  <c r="E157" i="6"/>
  <c r="E156" i="6" s="1"/>
  <c r="E149" i="6" s="1"/>
  <c r="C157" i="6"/>
  <c r="B157" i="6"/>
  <c r="G156" i="6"/>
  <c r="F156" i="6"/>
  <c r="C156" i="6"/>
  <c r="B156" i="6"/>
  <c r="A156" i="6"/>
  <c r="H155" i="6"/>
  <c r="C155" i="6"/>
  <c r="B155" i="6"/>
  <c r="A155" i="6"/>
  <c r="I154" i="6"/>
  <c r="H154" i="6"/>
  <c r="G154" i="6"/>
  <c r="F154" i="6"/>
  <c r="E154" i="6"/>
  <c r="D154" i="6"/>
  <c r="C154" i="6"/>
  <c r="B154" i="6"/>
  <c r="A154" i="6"/>
  <c r="H153" i="6"/>
  <c r="C153" i="6"/>
  <c r="B153" i="6"/>
  <c r="A153" i="6"/>
  <c r="H152" i="6"/>
  <c r="C152" i="6"/>
  <c r="B152" i="6"/>
  <c r="A152" i="6"/>
  <c r="H151" i="6"/>
  <c r="H150" i="6" s="1"/>
  <c r="G151" i="6"/>
  <c r="G150" i="6" s="1"/>
  <c r="G149" i="6" s="1"/>
  <c r="F151" i="6"/>
  <c r="F150" i="6" s="1"/>
  <c r="F149" i="6" s="1"/>
  <c r="E151" i="6"/>
  <c r="D151" i="6"/>
  <c r="D150" i="6" s="1"/>
  <c r="C151" i="6"/>
  <c r="B151" i="6"/>
  <c r="E150" i="6"/>
  <c r="C150" i="6"/>
  <c r="B150" i="6"/>
  <c r="A150" i="6"/>
  <c r="C149" i="6"/>
  <c r="B149" i="6"/>
  <c r="A149" i="6"/>
  <c r="H148" i="6"/>
  <c r="C148" i="6"/>
  <c r="B148" i="6"/>
  <c r="A148" i="6"/>
  <c r="I147" i="6"/>
  <c r="H147" i="6"/>
  <c r="G147" i="6"/>
  <c r="F147" i="6"/>
  <c r="F146" i="6" s="1"/>
  <c r="E147" i="6"/>
  <c r="D147" i="6"/>
  <c r="C147" i="6"/>
  <c r="B147" i="6"/>
  <c r="A147" i="6"/>
  <c r="I146" i="6"/>
  <c r="H146" i="6"/>
  <c r="G146" i="6"/>
  <c r="E146" i="6"/>
  <c r="D146" i="6"/>
  <c r="C146" i="6"/>
  <c r="B146" i="6"/>
  <c r="A146" i="6"/>
  <c r="G145" i="6"/>
  <c r="F145" i="6"/>
  <c r="E145" i="6"/>
  <c r="D145" i="6"/>
  <c r="H145" i="6" s="1"/>
  <c r="C145" i="6"/>
  <c r="B145" i="6"/>
  <c r="A145" i="6"/>
  <c r="G144" i="6"/>
  <c r="F144" i="6"/>
  <c r="E144" i="6"/>
  <c r="D144" i="6"/>
  <c r="H144" i="6" s="1"/>
  <c r="H143" i="6" s="1"/>
  <c r="C144" i="6"/>
  <c r="B144" i="6"/>
  <c r="A144" i="6"/>
  <c r="G143" i="6"/>
  <c r="F143" i="6"/>
  <c r="E143" i="6"/>
  <c r="D143" i="6"/>
  <c r="C143" i="6"/>
  <c r="B143" i="6"/>
  <c r="A143" i="6"/>
  <c r="G142" i="6"/>
  <c r="G131" i="6" s="1"/>
  <c r="G130" i="6" s="1"/>
  <c r="F142" i="6"/>
  <c r="E142" i="6"/>
  <c r="D142" i="6"/>
  <c r="C142" i="6"/>
  <c r="B142" i="6"/>
  <c r="A142" i="6"/>
  <c r="C141" i="6"/>
  <c r="B141" i="6"/>
  <c r="A141" i="6"/>
  <c r="G140" i="6"/>
  <c r="F140" i="6"/>
  <c r="E140" i="6"/>
  <c r="D140" i="6"/>
  <c r="H140" i="6" s="1"/>
  <c r="C140" i="6"/>
  <c r="B140" i="6"/>
  <c r="A140" i="6"/>
  <c r="H139" i="6"/>
  <c r="C139" i="6"/>
  <c r="B139" i="6"/>
  <c r="H138" i="6"/>
  <c r="C138" i="6"/>
  <c r="B138" i="6"/>
  <c r="H137" i="6"/>
  <c r="C137" i="6"/>
  <c r="B137" i="6"/>
  <c r="A137" i="6"/>
  <c r="G136" i="6"/>
  <c r="F136" i="6"/>
  <c r="E136" i="6"/>
  <c r="D136" i="6"/>
  <c r="D131" i="6" s="1"/>
  <c r="D130" i="6" s="1"/>
  <c r="C136" i="6"/>
  <c r="B136" i="6"/>
  <c r="A136" i="6"/>
  <c r="C135" i="6"/>
  <c r="B135" i="6"/>
  <c r="A135" i="6"/>
  <c r="C134" i="6"/>
  <c r="B134" i="6"/>
  <c r="A134" i="6"/>
  <c r="C133" i="6"/>
  <c r="B133" i="6"/>
  <c r="A133" i="6"/>
  <c r="G132" i="6"/>
  <c r="F132" i="6"/>
  <c r="E132" i="6"/>
  <c r="E131" i="6" s="1"/>
  <c r="E130" i="6" s="1"/>
  <c r="D132" i="6"/>
  <c r="H132" i="6" s="1"/>
  <c r="C132" i="6"/>
  <c r="B132" i="6"/>
  <c r="A132" i="6"/>
  <c r="I131" i="6"/>
  <c r="F131" i="6"/>
  <c r="F130" i="6" s="1"/>
  <c r="C131" i="6"/>
  <c r="B131" i="6"/>
  <c r="A131" i="6"/>
  <c r="I130" i="6"/>
  <c r="C130" i="6"/>
  <c r="B130" i="6"/>
  <c r="A130" i="6"/>
  <c r="C129" i="6"/>
  <c r="B129" i="6"/>
  <c r="A129" i="6"/>
  <c r="G128" i="6"/>
  <c r="F128" i="6"/>
  <c r="E128" i="6"/>
  <c r="D128" i="6"/>
  <c r="C128" i="6"/>
  <c r="B128" i="6"/>
  <c r="A128" i="6"/>
  <c r="C127" i="6"/>
  <c r="B127" i="6"/>
  <c r="A127" i="6"/>
  <c r="C126" i="6"/>
  <c r="B126" i="6"/>
  <c r="A126" i="6"/>
  <c r="G125" i="6"/>
  <c r="F125" i="6"/>
  <c r="E125" i="6"/>
  <c r="D125" i="6"/>
  <c r="H125" i="6" s="1"/>
  <c r="C125" i="6"/>
  <c r="B125" i="6"/>
  <c r="A125" i="6"/>
  <c r="G124" i="6"/>
  <c r="F124" i="6"/>
  <c r="E124" i="6"/>
  <c r="D124" i="6"/>
  <c r="H124" i="6" s="1"/>
  <c r="C124" i="6"/>
  <c r="B124" i="6"/>
  <c r="A124" i="6"/>
  <c r="G123" i="6"/>
  <c r="F123" i="6"/>
  <c r="E123" i="6"/>
  <c r="D123" i="6"/>
  <c r="D119" i="6" s="1"/>
  <c r="D118" i="6" s="1"/>
  <c r="C123" i="6"/>
  <c r="B123" i="6"/>
  <c r="A123" i="6"/>
  <c r="C122" i="6"/>
  <c r="B122" i="6"/>
  <c r="A122" i="6"/>
  <c r="C121" i="6"/>
  <c r="B121" i="6"/>
  <c r="A121" i="6"/>
  <c r="G120" i="6"/>
  <c r="F120" i="6"/>
  <c r="F119" i="6" s="1"/>
  <c r="F118" i="6" s="1"/>
  <c r="D120" i="6"/>
  <c r="C120" i="6"/>
  <c r="B120" i="6"/>
  <c r="A120" i="6"/>
  <c r="I119" i="6"/>
  <c r="G119" i="6"/>
  <c r="E119" i="6"/>
  <c r="C119" i="6"/>
  <c r="B119" i="6"/>
  <c r="A119" i="6"/>
  <c r="I118" i="6"/>
  <c r="G118" i="6"/>
  <c r="E118" i="6"/>
  <c r="C118" i="6"/>
  <c r="B118" i="6"/>
  <c r="A118" i="6"/>
  <c r="C117" i="6"/>
  <c r="B117" i="6"/>
  <c r="A117" i="6"/>
  <c r="C116" i="6"/>
  <c r="B116" i="6"/>
  <c r="A116" i="6"/>
  <c r="C115" i="6"/>
  <c r="B115" i="6"/>
  <c r="A115" i="6"/>
  <c r="H114" i="6"/>
  <c r="C114" i="6"/>
  <c r="B114" i="6"/>
  <c r="A114" i="6"/>
  <c r="B113" i="6"/>
  <c r="A113" i="6"/>
  <c r="G112" i="6"/>
  <c r="F112" i="6"/>
  <c r="F111" i="6" s="1"/>
  <c r="F110" i="6" s="1"/>
  <c r="E112" i="6"/>
  <c r="D112" i="6"/>
  <c r="H112" i="6" s="1"/>
  <c r="H111" i="6" s="1"/>
  <c r="H110" i="6" s="1"/>
  <c r="C112" i="6"/>
  <c r="B112" i="6"/>
  <c r="A112" i="6"/>
  <c r="I111" i="6"/>
  <c r="G111" i="6"/>
  <c r="G110" i="6" s="1"/>
  <c r="E111" i="6"/>
  <c r="D111" i="6"/>
  <c r="C111" i="6"/>
  <c r="B111" i="6"/>
  <c r="A111" i="6"/>
  <c r="I110" i="6"/>
  <c r="E110" i="6"/>
  <c r="D110" i="6"/>
  <c r="C110" i="6"/>
  <c r="B110" i="6"/>
  <c r="A110" i="6"/>
  <c r="C109" i="6"/>
  <c r="B109" i="6"/>
  <c r="A109" i="6"/>
  <c r="C108" i="6"/>
  <c r="B108" i="6"/>
  <c r="A108" i="6"/>
  <c r="C107" i="6"/>
  <c r="B107" i="6"/>
  <c r="A107" i="6"/>
  <c r="G106" i="6"/>
  <c r="F106" i="6"/>
  <c r="E106" i="6"/>
  <c r="E105" i="6" s="1"/>
  <c r="E104" i="6" s="1"/>
  <c r="D106" i="6"/>
  <c r="C106" i="6"/>
  <c r="B106" i="6"/>
  <c r="A106" i="6"/>
  <c r="I105" i="6"/>
  <c r="G105" i="6"/>
  <c r="F105" i="6"/>
  <c r="F104" i="6" s="1"/>
  <c r="D105" i="6"/>
  <c r="C105" i="6"/>
  <c r="B105" i="6"/>
  <c r="A105" i="6"/>
  <c r="I104" i="6"/>
  <c r="G104" i="6"/>
  <c r="D104" i="6"/>
  <c r="C104" i="6"/>
  <c r="B104" i="6"/>
  <c r="A104" i="6"/>
  <c r="I98" i="6"/>
  <c r="H98" i="6"/>
  <c r="G98" i="6"/>
  <c r="F98" i="6"/>
  <c r="E98" i="6"/>
  <c r="D98" i="6"/>
  <c r="B98" i="6"/>
  <c r="A98" i="6"/>
  <c r="I97" i="6"/>
  <c r="H97" i="6"/>
  <c r="G97" i="6"/>
  <c r="F97" i="6"/>
  <c r="E97" i="6"/>
  <c r="D97" i="6"/>
  <c r="C97" i="6"/>
  <c r="B97" i="6"/>
  <c r="A97" i="6"/>
  <c r="H96" i="6"/>
  <c r="G96" i="6"/>
  <c r="E96" i="6"/>
  <c r="D96" i="6"/>
  <c r="C96" i="6"/>
  <c r="B96" i="6"/>
  <c r="A96" i="6"/>
  <c r="G95" i="6"/>
  <c r="G93" i="6" s="1"/>
  <c r="G92" i="6" s="1"/>
  <c r="E95" i="6"/>
  <c r="D95" i="6"/>
  <c r="H95" i="6" s="1"/>
  <c r="C95" i="6"/>
  <c r="B95" i="6"/>
  <c r="A95" i="6"/>
  <c r="G94" i="6"/>
  <c r="E94" i="6"/>
  <c r="E93" i="6" s="1"/>
  <c r="E92" i="6" s="1"/>
  <c r="D94" i="6"/>
  <c r="H94" i="6" s="1"/>
  <c r="C94" i="6"/>
  <c r="B94" i="6"/>
  <c r="A94" i="6"/>
  <c r="I93" i="6"/>
  <c r="F93" i="6"/>
  <c r="B93" i="6"/>
  <c r="A93" i="6"/>
  <c r="I92" i="6"/>
  <c r="F92" i="6"/>
  <c r="C92" i="6"/>
  <c r="B92" i="6"/>
  <c r="A92" i="6"/>
  <c r="G91" i="6"/>
  <c r="F91" i="6"/>
  <c r="E91" i="6"/>
  <c r="C91" i="6"/>
  <c r="B91" i="6"/>
  <c r="A91" i="6"/>
  <c r="I90" i="6"/>
  <c r="G90" i="6"/>
  <c r="F90" i="6"/>
  <c r="F89" i="6" s="1"/>
  <c r="E90" i="6"/>
  <c r="D90" i="6"/>
  <c r="B90" i="6"/>
  <c r="A90" i="6"/>
  <c r="I89" i="6"/>
  <c r="G89" i="6"/>
  <c r="E89" i="6"/>
  <c r="D89" i="6"/>
  <c r="B89" i="6"/>
  <c r="A89" i="6"/>
  <c r="G88" i="6"/>
  <c r="F88" i="6"/>
  <c r="E88" i="6"/>
  <c r="D88" i="6"/>
  <c r="A88" i="6"/>
  <c r="G87" i="6"/>
  <c r="F87" i="6"/>
  <c r="E87" i="6"/>
  <c r="D87" i="6"/>
  <c r="H87" i="6" s="1"/>
  <c r="C87" i="6"/>
  <c r="B87" i="6"/>
  <c r="A87" i="6"/>
  <c r="G86" i="6"/>
  <c r="G82" i="6" s="1"/>
  <c r="G81" i="6" s="1"/>
  <c r="F86" i="6"/>
  <c r="E86" i="6"/>
  <c r="D86" i="6"/>
  <c r="C86" i="6"/>
  <c r="B86" i="6"/>
  <c r="A86" i="6"/>
  <c r="D85" i="6"/>
  <c r="C85" i="6"/>
  <c r="B85" i="6"/>
  <c r="A85" i="6"/>
  <c r="H84" i="6"/>
  <c r="D84" i="6"/>
  <c r="C84" i="6"/>
  <c r="B84" i="6"/>
  <c r="A84" i="6"/>
  <c r="G83" i="6"/>
  <c r="F83" i="6"/>
  <c r="E83" i="6"/>
  <c r="E82" i="6" s="1"/>
  <c r="E81" i="6" s="1"/>
  <c r="D83" i="6"/>
  <c r="H83" i="6" s="1"/>
  <c r="C83" i="6"/>
  <c r="B83" i="6"/>
  <c r="A83" i="6"/>
  <c r="I82" i="6"/>
  <c r="F82" i="6"/>
  <c r="C82" i="6"/>
  <c r="B82" i="6"/>
  <c r="I81" i="6"/>
  <c r="F81" i="6"/>
  <c r="C81" i="6"/>
  <c r="B81" i="6"/>
  <c r="A81" i="6"/>
  <c r="G80" i="6"/>
  <c r="E80" i="6"/>
  <c r="D80" i="6"/>
  <c r="C80" i="6"/>
  <c r="B80" i="6"/>
  <c r="A80" i="6"/>
  <c r="I79" i="6"/>
  <c r="G79" i="6"/>
  <c r="F79" i="6"/>
  <c r="F78" i="6" s="1"/>
  <c r="D79" i="6"/>
  <c r="C79" i="6"/>
  <c r="B79" i="6"/>
  <c r="A79" i="6"/>
  <c r="I78" i="6"/>
  <c r="G78" i="6"/>
  <c r="D78" i="6"/>
  <c r="C78" i="6"/>
  <c r="B78" i="6"/>
  <c r="A78" i="6"/>
  <c r="H77" i="6"/>
  <c r="C77" i="6"/>
  <c r="B77" i="6"/>
  <c r="A77" i="6"/>
  <c r="H76" i="6"/>
  <c r="C76" i="6"/>
  <c r="B76" i="6"/>
  <c r="A76" i="6"/>
  <c r="G75" i="6"/>
  <c r="F75" i="6"/>
  <c r="F74" i="6" s="1"/>
  <c r="F73" i="6" s="1"/>
  <c r="F72" i="6" s="1"/>
  <c r="E75" i="6"/>
  <c r="D75" i="6"/>
  <c r="H75" i="6" s="1"/>
  <c r="H74" i="6" s="1"/>
  <c r="H73" i="6" s="1"/>
  <c r="C75" i="6"/>
  <c r="B75" i="6"/>
  <c r="A75" i="6"/>
  <c r="I74" i="6"/>
  <c r="G74" i="6"/>
  <c r="G73" i="6" s="1"/>
  <c r="E74" i="6"/>
  <c r="D74" i="6"/>
  <c r="B74" i="6"/>
  <c r="A74" i="6"/>
  <c r="I73" i="6"/>
  <c r="E73" i="6"/>
  <c r="D73" i="6"/>
  <c r="C73" i="6"/>
  <c r="B73" i="6"/>
  <c r="A73" i="6"/>
  <c r="C72" i="6"/>
  <c r="B72" i="6"/>
  <c r="A72" i="6"/>
  <c r="H70" i="6"/>
  <c r="C70" i="6"/>
  <c r="B70" i="6"/>
  <c r="A70" i="6"/>
  <c r="G69" i="6"/>
  <c r="F69" i="6"/>
  <c r="E69" i="6"/>
  <c r="D69" i="6"/>
  <c r="H69" i="6" s="1"/>
  <c r="H68" i="6" s="1"/>
  <c r="C69" i="6"/>
  <c r="B69" i="6"/>
  <c r="A69" i="6"/>
  <c r="G68" i="6"/>
  <c r="F68" i="6"/>
  <c r="E68" i="6"/>
  <c r="D68" i="6"/>
  <c r="C68" i="6"/>
  <c r="B68" i="6"/>
  <c r="A68" i="6"/>
  <c r="H67" i="6"/>
  <c r="C67" i="6"/>
  <c r="B67" i="6"/>
  <c r="A67" i="6"/>
  <c r="G66" i="6"/>
  <c r="F66" i="6"/>
  <c r="E66" i="6"/>
  <c r="E65" i="6" s="1"/>
  <c r="D66" i="6"/>
  <c r="H66" i="6" s="1"/>
  <c r="H65" i="6" s="1"/>
  <c r="C66" i="6"/>
  <c r="B66" i="6"/>
  <c r="G65" i="6"/>
  <c r="F65" i="6"/>
  <c r="D65" i="6"/>
  <c r="C65" i="6"/>
  <c r="B65" i="6"/>
  <c r="A65" i="6"/>
  <c r="G64" i="6"/>
  <c r="F64" i="6"/>
  <c r="E64" i="6"/>
  <c r="D64" i="6"/>
  <c r="D63" i="6" s="1"/>
  <c r="C64" i="6"/>
  <c r="B64" i="6"/>
  <c r="G63" i="6"/>
  <c r="G62" i="6" s="1"/>
  <c r="G58" i="6" s="1"/>
  <c r="F63" i="6"/>
  <c r="E63" i="6"/>
  <c r="C63" i="6"/>
  <c r="B63" i="6"/>
  <c r="F62" i="6"/>
  <c r="E62" i="6"/>
  <c r="C62" i="6"/>
  <c r="B62" i="6"/>
  <c r="A62" i="6"/>
  <c r="G61" i="6"/>
  <c r="E61" i="6"/>
  <c r="E60" i="6" s="1"/>
  <c r="E59" i="6" s="1"/>
  <c r="E58" i="6" s="1"/>
  <c r="D61" i="6"/>
  <c r="H61" i="6" s="1"/>
  <c r="H60" i="6" s="1"/>
  <c r="H59" i="6" s="1"/>
  <c r="C61" i="6"/>
  <c r="B61" i="6"/>
  <c r="A61" i="6"/>
  <c r="I60" i="6"/>
  <c r="G60" i="6"/>
  <c r="F60" i="6"/>
  <c r="C60" i="6"/>
  <c r="B60" i="6"/>
  <c r="I59" i="6"/>
  <c r="I58" i="6" s="1"/>
  <c r="G59" i="6"/>
  <c r="F59" i="6"/>
  <c r="F58" i="6" s="1"/>
  <c r="C59" i="6"/>
  <c r="B59" i="6"/>
  <c r="A59" i="6"/>
  <c r="C58" i="6"/>
  <c r="B58" i="6"/>
  <c r="A58" i="6"/>
  <c r="G57" i="6"/>
  <c r="F57" i="6"/>
  <c r="E57" i="6"/>
  <c r="D57" i="6"/>
  <c r="H57" i="6" s="1"/>
  <c r="H56" i="6" s="1"/>
  <c r="H55" i="6" s="1"/>
  <c r="C57" i="6"/>
  <c r="B57" i="6"/>
  <c r="A57" i="6"/>
  <c r="G56" i="6"/>
  <c r="G55" i="6" s="1"/>
  <c r="F56" i="6"/>
  <c r="E56" i="6"/>
  <c r="D56" i="6"/>
  <c r="D55" i="6" s="1"/>
  <c r="C56" i="6"/>
  <c r="B56" i="6"/>
  <c r="F55" i="6"/>
  <c r="E55" i="6"/>
  <c r="C55" i="6"/>
  <c r="B55" i="6"/>
  <c r="A55" i="6"/>
  <c r="H53" i="6"/>
  <c r="G53" i="6"/>
  <c r="F53" i="6"/>
  <c r="E53" i="6"/>
  <c r="D53" i="6"/>
  <c r="C53" i="6"/>
  <c r="B53" i="6"/>
  <c r="A53" i="6"/>
  <c r="G51" i="6"/>
  <c r="F51" i="6"/>
  <c r="F46" i="6" s="1"/>
  <c r="F45" i="6" s="1"/>
  <c r="E51" i="6"/>
  <c r="D51" i="6"/>
  <c r="H51" i="6" s="1"/>
  <c r="G50" i="6"/>
  <c r="G46" i="6" s="1"/>
  <c r="G45" i="6" s="1"/>
  <c r="F50" i="6"/>
  <c r="E50" i="6"/>
  <c r="D50" i="6"/>
  <c r="H50" i="6" s="1"/>
  <c r="A50" i="6"/>
  <c r="H49" i="6"/>
  <c r="C49" i="6"/>
  <c r="B49" i="6"/>
  <c r="A49" i="6"/>
  <c r="H48" i="6"/>
  <c r="C48" i="6"/>
  <c r="B48" i="6"/>
  <c r="A48" i="6"/>
  <c r="G47" i="6"/>
  <c r="F47" i="6"/>
  <c r="E47" i="6"/>
  <c r="D47" i="6"/>
  <c r="H47" i="6" s="1"/>
  <c r="C47" i="6"/>
  <c r="B47" i="6"/>
  <c r="A47" i="6"/>
  <c r="E46" i="6"/>
  <c r="E45" i="6" s="1"/>
  <c r="D46" i="6"/>
  <c r="C46" i="6"/>
  <c r="B46" i="6"/>
  <c r="D45" i="6"/>
  <c r="C45" i="6"/>
  <c r="B45" i="6"/>
  <c r="A45" i="6"/>
  <c r="G44" i="6"/>
  <c r="F44" i="6"/>
  <c r="E44" i="6"/>
  <c r="D44" i="6"/>
  <c r="H44" i="6" s="1"/>
  <c r="C44" i="6"/>
  <c r="B44" i="6"/>
  <c r="A44" i="6"/>
  <c r="G43" i="6"/>
  <c r="F43" i="6"/>
  <c r="E43" i="6"/>
  <c r="D43" i="6"/>
  <c r="H43" i="6" s="1"/>
  <c r="C43" i="6"/>
  <c r="B43" i="6"/>
  <c r="A43" i="6"/>
  <c r="G42" i="6"/>
  <c r="F42" i="6"/>
  <c r="E42" i="6"/>
  <c r="C42" i="6"/>
  <c r="B42" i="6"/>
  <c r="G41" i="6"/>
  <c r="C41" i="6"/>
  <c r="B41" i="6"/>
  <c r="A41" i="6"/>
  <c r="G40" i="6"/>
  <c r="F40" i="6"/>
  <c r="E40" i="6"/>
  <c r="E38" i="6" s="1"/>
  <c r="E37" i="6" s="1"/>
  <c r="D40" i="6"/>
  <c r="H40" i="6" s="1"/>
  <c r="H38" i="6" s="1"/>
  <c r="H37" i="6" s="1"/>
  <c r="H39" i="6"/>
  <c r="C39" i="6"/>
  <c r="B39" i="6"/>
  <c r="A39" i="6"/>
  <c r="G38" i="6"/>
  <c r="G37" i="6" s="1"/>
  <c r="F38" i="6"/>
  <c r="F37" i="6" s="1"/>
  <c r="D38" i="6"/>
  <c r="C38" i="6"/>
  <c r="B38" i="6"/>
  <c r="D37" i="6"/>
  <c r="C37" i="6"/>
  <c r="B37" i="6"/>
  <c r="A37" i="6"/>
  <c r="H36" i="6"/>
  <c r="C36" i="6"/>
  <c r="B36" i="6"/>
  <c r="A36" i="6"/>
  <c r="H35" i="6"/>
  <c r="C35" i="6"/>
  <c r="B35" i="6"/>
  <c r="A35" i="6"/>
  <c r="H34" i="6"/>
  <c r="C34" i="6"/>
  <c r="B34" i="6"/>
  <c r="A34" i="6"/>
  <c r="H33" i="6"/>
  <c r="G33" i="6"/>
  <c r="F33" i="6"/>
  <c r="F32" i="6" s="1"/>
  <c r="E33" i="6"/>
  <c r="E32" i="6" s="1"/>
  <c r="D33" i="6"/>
  <c r="C33" i="6"/>
  <c r="B33" i="6"/>
  <c r="H32" i="6"/>
  <c r="G32" i="6"/>
  <c r="D32" i="6"/>
  <c r="C32" i="6"/>
  <c r="B32" i="6"/>
  <c r="A32" i="6"/>
  <c r="G31" i="6"/>
  <c r="F31" i="6"/>
  <c r="E31" i="6"/>
  <c r="D31" i="6"/>
  <c r="H31" i="6" s="1"/>
  <c r="C31" i="6"/>
  <c r="B31" i="6"/>
  <c r="G30" i="6"/>
  <c r="F30" i="6"/>
  <c r="E30" i="6"/>
  <c r="D30" i="6"/>
  <c r="H30" i="6" s="1"/>
  <c r="C30" i="6"/>
  <c r="B30" i="6"/>
  <c r="A30" i="6"/>
  <c r="G29" i="6"/>
  <c r="G28" i="6" s="1"/>
  <c r="F29" i="6"/>
  <c r="E29" i="6"/>
  <c r="C29" i="6"/>
  <c r="B29" i="6"/>
  <c r="F28" i="6"/>
  <c r="E28" i="6"/>
  <c r="C28" i="6"/>
  <c r="B28" i="6"/>
  <c r="A28" i="6"/>
  <c r="G27" i="6"/>
  <c r="E27" i="6"/>
  <c r="E26" i="6" s="1"/>
  <c r="E25" i="6" s="1"/>
  <c r="D27" i="6"/>
  <c r="H27" i="6" s="1"/>
  <c r="H26" i="6" s="1"/>
  <c r="H25" i="6" s="1"/>
  <c r="C27" i="6"/>
  <c r="B27" i="6"/>
  <c r="A27" i="6"/>
  <c r="I26" i="6"/>
  <c r="G26" i="6"/>
  <c r="G25" i="6" s="1"/>
  <c r="G24" i="6" s="1"/>
  <c r="F26" i="6"/>
  <c r="F25" i="6" s="1"/>
  <c r="F24" i="6" s="1"/>
  <c r="C26" i="6"/>
  <c r="B26" i="6"/>
  <c r="C25" i="6"/>
  <c r="B25" i="6"/>
  <c r="A25" i="6"/>
  <c r="C24" i="6"/>
  <c r="B24" i="6"/>
  <c r="A24" i="6"/>
  <c r="I23" i="6"/>
  <c r="I439" i="6" s="1"/>
  <c r="C23" i="6"/>
  <c r="B23" i="6"/>
  <c r="A23" i="6"/>
  <c r="C22" i="6"/>
  <c r="B22" i="6"/>
  <c r="A22" i="6"/>
  <c r="C21" i="6"/>
  <c r="B21" i="6"/>
  <c r="A21" i="6"/>
  <c r="G20" i="6"/>
  <c r="F20" i="6"/>
  <c r="E20" i="6"/>
  <c r="D20" i="6"/>
  <c r="D15" i="6" s="1"/>
  <c r="D8" i="6" s="1"/>
  <c r="D7" i="6" s="1"/>
  <c r="D6" i="6" s="1"/>
  <c r="C20" i="6"/>
  <c r="B20" i="6"/>
  <c r="A20" i="6"/>
  <c r="C19" i="6"/>
  <c r="B19" i="6"/>
  <c r="A19" i="6"/>
  <c r="C18" i="6"/>
  <c r="B18" i="6"/>
  <c r="A18" i="6"/>
  <c r="C17" i="6"/>
  <c r="B17" i="6"/>
  <c r="A17" i="6"/>
  <c r="G16" i="6"/>
  <c r="F16" i="6"/>
  <c r="E16" i="6"/>
  <c r="D16" i="6"/>
  <c r="H16" i="6" s="1"/>
  <c r="C16" i="6"/>
  <c r="B16" i="6"/>
  <c r="A16" i="6"/>
  <c r="G15" i="6"/>
  <c r="F15" i="6"/>
  <c r="E15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G10" i="6"/>
  <c r="F10" i="6"/>
  <c r="E10" i="6"/>
  <c r="E9" i="6" s="1"/>
  <c r="E8" i="6" s="1"/>
  <c r="E7" i="6" s="1"/>
  <c r="E6" i="6" s="1"/>
  <c r="D10" i="6"/>
  <c r="H10" i="6" s="1"/>
  <c r="H9" i="6" s="1"/>
  <c r="C10" i="6"/>
  <c r="B10" i="6"/>
  <c r="A10" i="6"/>
  <c r="G9" i="6"/>
  <c r="F9" i="6"/>
  <c r="F8" i="6" s="1"/>
  <c r="F7" i="6" s="1"/>
  <c r="F6" i="6" s="1"/>
  <c r="D9" i="6"/>
  <c r="C9" i="6"/>
  <c r="B9" i="6"/>
  <c r="G8" i="6"/>
  <c r="C8" i="6"/>
  <c r="B8" i="6"/>
  <c r="A8" i="6"/>
  <c r="G7" i="6"/>
  <c r="C7" i="6"/>
  <c r="B7" i="6"/>
  <c r="A7" i="6"/>
  <c r="G6" i="6"/>
  <c r="C6" i="6"/>
  <c r="B6" i="6"/>
  <c r="A6" i="6"/>
  <c r="B4" i="6"/>
  <c r="I147" i="1"/>
  <c r="G147" i="1"/>
  <c r="E147" i="1"/>
  <c r="D147" i="1"/>
  <c r="F147" i="1" s="1"/>
  <c r="J147" i="1" s="1"/>
  <c r="C147" i="1"/>
  <c r="B147" i="1"/>
  <c r="A147" i="1"/>
  <c r="I146" i="1"/>
  <c r="G146" i="1"/>
  <c r="E146" i="1"/>
  <c r="D146" i="1"/>
  <c r="F146" i="1" s="1"/>
  <c r="J146" i="1" s="1"/>
  <c r="C146" i="1"/>
  <c r="B146" i="1"/>
  <c r="A146" i="1"/>
  <c r="I145" i="1"/>
  <c r="G145" i="1"/>
  <c r="E145" i="1"/>
  <c r="D145" i="1"/>
  <c r="F145" i="1" s="1"/>
  <c r="C145" i="1"/>
  <c r="B145" i="1"/>
  <c r="A145" i="1"/>
  <c r="I144" i="1"/>
  <c r="G144" i="1"/>
  <c r="E144" i="1"/>
  <c r="D144" i="1"/>
  <c r="F144" i="1" s="1"/>
  <c r="C144" i="1"/>
  <c r="B144" i="1"/>
  <c r="A144" i="1"/>
  <c r="I143" i="1"/>
  <c r="G143" i="1"/>
  <c r="F143" i="1"/>
  <c r="J143" i="1" s="1"/>
  <c r="E143" i="1"/>
  <c r="D143" i="1"/>
  <c r="C143" i="1"/>
  <c r="B143" i="1"/>
  <c r="A143" i="1"/>
  <c r="I142" i="1"/>
  <c r="G142" i="1"/>
  <c r="F142" i="1"/>
  <c r="J142" i="1" s="1"/>
  <c r="E142" i="1"/>
  <c r="D142" i="1"/>
  <c r="C142" i="1"/>
  <c r="B142" i="1"/>
  <c r="A142" i="1"/>
  <c r="I141" i="1"/>
  <c r="G141" i="1"/>
  <c r="E141" i="1"/>
  <c r="D141" i="1"/>
  <c r="C141" i="1"/>
  <c r="B141" i="1"/>
  <c r="A141" i="1"/>
  <c r="I140" i="1"/>
  <c r="G140" i="1"/>
  <c r="E140" i="1"/>
  <c r="D140" i="1"/>
  <c r="F140" i="1" s="1"/>
  <c r="J140" i="1" s="1"/>
  <c r="B140" i="1"/>
  <c r="A140" i="1"/>
  <c r="I139" i="1"/>
  <c r="G139" i="1"/>
  <c r="E139" i="1"/>
  <c r="D139" i="1"/>
  <c r="F139" i="1" s="1"/>
  <c r="J139" i="1" s="1"/>
  <c r="B139" i="1"/>
  <c r="A139" i="1"/>
  <c r="I138" i="1"/>
  <c r="G138" i="1"/>
  <c r="F138" i="1"/>
  <c r="J138" i="1" s="1"/>
  <c r="E138" i="1"/>
  <c r="D138" i="1"/>
  <c r="B138" i="1"/>
  <c r="A138" i="1"/>
  <c r="I137" i="1"/>
  <c r="G137" i="1"/>
  <c r="E137" i="1"/>
  <c r="D137" i="1"/>
  <c r="F137" i="1" s="1"/>
  <c r="J137" i="1" s="1"/>
  <c r="B137" i="1"/>
  <c r="A137" i="1"/>
  <c r="I136" i="1"/>
  <c r="G136" i="1"/>
  <c r="E136" i="1"/>
  <c r="D136" i="1"/>
  <c r="C136" i="1"/>
  <c r="B136" i="1"/>
  <c r="A136" i="1"/>
  <c r="I135" i="1"/>
  <c r="G135" i="1"/>
  <c r="F135" i="1"/>
  <c r="J135" i="1" s="1"/>
  <c r="E135" i="1"/>
  <c r="D135" i="1"/>
  <c r="C135" i="1"/>
  <c r="C137" i="1" s="1"/>
  <c r="C138" i="1" s="1"/>
  <c r="C139" i="1" s="1"/>
  <c r="C140" i="1" s="1"/>
  <c r="B135" i="1"/>
  <c r="A135" i="1"/>
  <c r="I134" i="1"/>
  <c r="G134" i="1"/>
  <c r="E134" i="1"/>
  <c r="D134" i="1"/>
  <c r="C134" i="1"/>
  <c r="B134" i="1"/>
  <c r="A134" i="1"/>
  <c r="I133" i="1"/>
  <c r="G133" i="1"/>
  <c r="E133" i="1"/>
  <c r="D133" i="1"/>
  <c r="F133" i="1" s="1"/>
  <c r="C133" i="1"/>
  <c r="B133" i="1"/>
  <c r="A133" i="1"/>
  <c r="H132" i="1"/>
  <c r="H116" i="1" s="1"/>
  <c r="C132" i="1"/>
  <c r="B132" i="1"/>
  <c r="A132" i="1"/>
  <c r="I131" i="1"/>
  <c r="G131" i="1"/>
  <c r="E131" i="1"/>
  <c r="D131" i="1"/>
  <c r="F131" i="1" s="1"/>
  <c r="C131" i="1"/>
  <c r="B131" i="1"/>
  <c r="A131" i="1"/>
  <c r="I130" i="1"/>
  <c r="G130" i="1"/>
  <c r="E130" i="1"/>
  <c r="D130" i="1"/>
  <c r="F130" i="1" s="1"/>
  <c r="C130" i="1"/>
  <c r="B130" i="1"/>
  <c r="A130" i="1"/>
  <c r="I129" i="1"/>
  <c r="G129" i="1"/>
  <c r="E129" i="1"/>
  <c r="D129" i="1"/>
  <c r="C129" i="1"/>
  <c r="B129" i="1"/>
  <c r="A129" i="1"/>
  <c r="I128" i="1"/>
  <c r="G128" i="1"/>
  <c r="E128" i="1"/>
  <c r="F128" i="1" s="1"/>
  <c r="J128" i="1" s="1"/>
  <c r="D128" i="1"/>
  <c r="C128" i="1"/>
  <c r="B128" i="1"/>
  <c r="A128" i="1"/>
  <c r="I127" i="1"/>
  <c r="G127" i="1"/>
  <c r="E127" i="1"/>
  <c r="D127" i="1"/>
  <c r="F127" i="1" s="1"/>
  <c r="J127" i="1" s="1"/>
  <c r="C127" i="1"/>
  <c r="B127" i="1"/>
  <c r="A127" i="1"/>
  <c r="I126" i="1"/>
  <c r="G126" i="1"/>
  <c r="E126" i="1"/>
  <c r="D126" i="1"/>
  <c r="F126" i="1" s="1"/>
  <c r="C126" i="1"/>
  <c r="B126" i="1"/>
  <c r="A126" i="1"/>
  <c r="I125" i="1"/>
  <c r="G125" i="1"/>
  <c r="E125" i="1"/>
  <c r="D125" i="1"/>
  <c r="F125" i="1" s="1"/>
  <c r="C125" i="1"/>
  <c r="B125" i="1"/>
  <c r="A125" i="1"/>
  <c r="I124" i="1"/>
  <c r="G124" i="1"/>
  <c r="F124" i="1"/>
  <c r="J124" i="1" s="1"/>
  <c r="E124" i="1"/>
  <c r="D124" i="1"/>
  <c r="C124" i="1"/>
  <c r="B124" i="1"/>
  <c r="A124" i="1"/>
  <c r="I123" i="1"/>
  <c r="G123" i="1"/>
  <c r="E123" i="1"/>
  <c r="D123" i="1"/>
  <c r="C123" i="1"/>
  <c r="B123" i="1"/>
  <c r="A123" i="1"/>
  <c r="I122" i="1"/>
  <c r="G122" i="1"/>
  <c r="E122" i="1"/>
  <c r="D122" i="1"/>
  <c r="F122" i="1" s="1"/>
  <c r="J122" i="1" s="1"/>
  <c r="C122" i="1"/>
  <c r="B122" i="1"/>
  <c r="A122" i="1"/>
  <c r="I121" i="1"/>
  <c r="G121" i="1"/>
  <c r="E121" i="1"/>
  <c r="D121" i="1"/>
  <c r="F121" i="1" s="1"/>
  <c r="C121" i="1"/>
  <c r="B121" i="1"/>
  <c r="A121" i="1"/>
  <c r="I120" i="1"/>
  <c r="G120" i="1"/>
  <c r="E120" i="1"/>
  <c r="D120" i="1"/>
  <c r="F120" i="1" s="1"/>
  <c r="J120" i="1" s="1"/>
  <c r="C120" i="1"/>
  <c r="B120" i="1"/>
  <c r="A120" i="1"/>
  <c r="I119" i="1"/>
  <c r="G119" i="1"/>
  <c r="G117" i="1" s="1"/>
  <c r="E119" i="1"/>
  <c r="D119" i="1"/>
  <c r="F119" i="1" s="1"/>
  <c r="C119" i="1"/>
  <c r="B119" i="1"/>
  <c r="A119" i="1"/>
  <c r="I118" i="1"/>
  <c r="G118" i="1"/>
  <c r="E118" i="1"/>
  <c r="E117" i="1" s="1"/>
  <c r="D118" i="1"/>
  <c r="C118" i="1"/>
  <c r="B118" i="1"/>
  <c r="A118" i="1"/>
  <c r="H117" i="1"/>
  <c r="B117" i="1"/>
  <c r="A117" i="1"/>
  <c r="K116" i="1"/>
  <c r="A116" i="1"/>
  <c r="I115" i="1"/>
  <c r="G115" i="1"/>
  <c r="E115" i="1"/>
  <c r="D115" i="1"/>
  <c r="F115" i="1" s="1"/>
  <c r="C115" i="1"/>
  <c r="C116" i="1" s="1"/>
  <c r="B115" i="1"/>
  <c r="A115" i="1"/>
  <c r="I114" i="1"/>
  <c r="G114" i="1"/>
  <c r="E114" i="1"/>
  <c r="D114" i="1"/>
  <c r="F114" i="1" s="1"/>
  <c r="C114" i="1"/>
  <c r="B114" i="1"/>
  <c r="A114" i="1"/>
  <c r="I113" i="1"/>
  <c r="G113" i="1"/>
  <c r="E113" i="1"/>
  <c r="D113" i="1"/>
  <c r="C113" i="1"/>
  <c r="B113" i="1"/>
  <c r="A113" i="1"/>
  <c r="I112" i="1"/>
  <c r="G112" i="1"/>
  <c r="E112" i="1"/>
  <c r="D112" i="1"/>
  <c r="F112" i="1" s="1"/>
  <c r="J112" i="1" s="1"/>
  <c r="C112" i="1"/>
  <c r="B112" i="1"/>
  <c r="A112" i="1"/>
  <c r="I111" i="1"/>
  <c r="G111" i="1"/>
  <c r="E111" i="1"/>
  <c r="D111" i="1"/>
  <c r="F111" i="1" s="1"/>
  <c r="C111" i="1"/>
  <c r="B111" i="1"/>
  <c r="A111" i="1"/>
  <c r="K110" i="1"/>
  <c r="K111" i="1" s="1"/>
  <c r="K112" i="1" s="1"/>
  <c r="K113" i="1" s="1"/>
  <c r="I110" i="1"/>
  <c r="G110" i="1"/>
  <c r="E110" i="1"/>
  <c r="D110" i="1"/>
  <c r="C110" i="1"/>
  <c r="B110" i="1"/>
  <c r="A110" i="1"/>
  <c r="I109" i="1"/>
  <c r="G109" i="1"/>
  <c r="E109" i="1"/>
  <c r="D109" i="1"/>
  <c r="F109" i="1" s="1"/>
  <c r="J109" i="1" s="1"/>
  <c r="C109" i="1"/>
  <c r="B109" i="1"/>
  <c r="A109" i="1"/>
  <c r="K108" i="1"/>
  <c r="I108" i="1"/>
  <c r="I105" i="1" s="1"/>
  <c r="G108" i="1"/>
  <c r="E108" i="1"/>
  <c r="D108" i="1"/>
  <c r="F108" i="1" s="1"/>
  <c r="C108" i="1"/>
  <c r="B108" i="1"/>
  <c r="A108" i="1"/>
  <c r="I107" i="1"/>
  <c r="G107" i="1"/>
  <c r="G105" i="1" s="1"/>
  <c r="E107" i="1"/>
  <c r="D107" i="1"/>
  <c r="C107" i="1"/>
  <c r="B107" i="1"/>
  <c r="A107" i="1"/>
  <c r="J106" i="1"/>
  <c r="C106" i="1"/>
  <c r="B106" i="1"/>
  <c r="A106" i="1"/>
  <c r="H105" i="1"/>
  <c r="D105" i="1"/>
  <c r="C105" i="1"/>
  <c r="B105" i="1"/>
  <c r="B104" i="1"/>
  <c r="B103" i="1"/>
  <c r="C102" i="1"/>
  <c r="B102" i="1"/>
  <c r="A102" i="1"/>
  <c r="I101" i="1"/>
  <c r="H101" i="1"/>
  <c r="G101" i="1"/>
  <c r="F101" i="1"/>
  <c r="E101" i="1"/>
  <c r="D101" i="1"/>
  <c r="B101" i="1"/>
  <c r="A101" i="1"/>
  <c r="I100" i="1"/>
  <c r="H100" i="1"/>
  <c r="G100" i="1"/>
  <c r="F100" i="1"/>
  <c r="E100" i="1"/>
  <c r="D100" i="1"/>
  <c r="B100" i="1"/>
  <c r="A100" i="1"/>
  <c r="I99" i="1"/>
  <c r="H99" i="1"/>
  <c r="G99" i="1"/>
  <c r="F99" i="1"/>
  <c r="E99" i="1"/>
  <c r="D99" i="1"/>
  <c r="B99" i="1"/>
  <c r="A99" i="1"/>
  <c r="I98" i="1"/>
  <c r="H98" i="1"/>
  <c r="G98" i="1"/>
  <c r="F98" i="1"/>
  <c r="E98" i="1"/>
  <c r="D98" i="1"/>
  <c r="B98" i="1"/>
  <c r="A98" i="1"/>
  <c r="I97" i="1"/>
  <c r="H97" i="1"/>
  <c r="G97" i="1"/>
  <c r="F97" i="1"/>
  <c r="E97" i="1"/>
  <c r="D97" i="1"/>
  <c r="B97" i="1"/>
  <c r="A97" i="1"/>
  <c r="I96" i="1"/>
  <c r="H96" i="1"/>
  <c r="G96" i="1"/>
  <c r="F96" i="1"/>
  <c r="E96" i="1"/>
  <c r="D96" i="1"/>
  <c r="B96" i="1"/>
  <c r="A96" i="1"/>
  <c r="I95" i="1"/>
  <c r="H95" i="1"/>
  <c r="G95" i="1"/>
  <c r="F95" i="1"/>
  <c r="E95" i="1"/>
  <c r="D95" i="1"/>
  <c r="B95" i="1"/>
  <c r="A95" i="1"/>
  <c r="I94" i="1"/>
  <c r="H94" i="1"/>
  <c r="G94" i="1"/>
  <c r="F94" i="1"/>
  <c r="E94" i="1"/>
  <c r="D94" i="1"/>
  <c r="B94" i="1"/>
  <c r="A94" i="1"/>
  <c r="I93" i="1"/>
  <c r="H93" i="1"/>
  <c r="G93" i="1"/>
  <c r="F93" i="1"/>
  <c r="E93" i="1"/>
  <c r="D93" i="1"/>
  <c r="B93" i="1"/>
  <c r="A93" i="1"/>
  <c r="I92" i="1"/>
  <c r="H92" i="1"/>
  <c r="G92" i="1"/>
  <c r="F92" i="1"/>
  <c r="E92" i="1"/>
  <c r="D92" i="1"/>
  <c r="B92" i="1"/>
  <c r="A92" i="1"/>
  <c r="I91" i="1"/>
  <c r="H91" i="1"/>
  <c r="H87" i="1" s="1"/>
  <c r="G91" i="1"/>
  <c r="F91" i="1"/>
  <c r="E91" i="1"/>
  <c r="D91" i="1"/>
  <c r="C91" i="1"/>
  <c r="B91" i="1"/>
  <c r="A91" i="1"/>
  <c r="I90" i="1"/>
  <c r="H90" i="1"/>
  <c r="G90" i="1"/>
  <c r="F90" i="1"/>
  <c r="J90" i="1" s="1"/>
  <c r="E90" i="1"/>
  <c r="D90" i="1"/>
  <c r="B90" i="1"/>
  <c r="A90" i="1"/>
  <c r="I89" i="1"/>
  <c r="H89" i="1"/>
  <c r="G89" i="1"/>
  <c r="G87" i="1" s="1"/>
  <c r="F89" i="1"/>
  <c r="E89" i="1"/>
  <c r="D89" i="1"/>
  <c r="C89" i="1"/>
  <c r="C90" i="1" s="1"/>
  <c r="B89" i="1"/>
  <c r="A89" i="1"/>
  <c r="B87" i="1"/>
  <c r="A87" i="1"/>
  <c r="I85" i="1"/>
  <c r="H85" i="1"/>
  <c r="G85" i="1"/>
  <c r="F85" i="1"/>
  <c r="J85" i="1" s="1"/>
  <c r="E85" i="1"/>
  <c r="D85" i="1"/>
  <c r="B85" i="1"/>
  <c r="A85" i="1"/>
  <c r="I84" i="1"/>
  <c r="H84" i="1"/>
  <c r="G84" i="1"/>
  <c r="F84" i="1"/>
  <c r="E84" i="1"/>
  <c r="D84" i="1"/>
  <c r="B84" i="1"/>
  <c r="A84" i="1"/>
  <c r="I83" i="1"/>
  <c r="H83" i="1"/>
  <c r="G83" i="1"/>
  <c r="F83" i="1"/>
  <c r="J83" i="1" s="1"/>
  <c r="E83" i="1"/>
  <c r="D83" i="1"/>
  <c r="B83" i="1"/>
  <c r="A83" i="1"/>
  <c r="I82" i="1"/>
  <c r="H82" i="1"/>
  <c r="G82" i="1"/>
  <c r="F82" i="1"/>
  <c r="J82" i="1" s="1"/>
  <c r="E82" i="1"/>
  <c r="D82" i="1"/>
  <c r="B82" i="1"/>
  <c r="A82" i="1"/>
  <c r="I81" i="1"/>
  <c r="H81" i="1"/>
  <c r="G81" i="1"/>
  <c r="F81" i="1"/>
  <c r="J81" i="1" s="1"/>
  <c r="E81" i="1"/>
  <c r="D81" i="1"/>
  <c r="B81" i="1"/>
  <c r="A81" i="1"/>
  <c r="I80" i="1"/>
  <c r="H80" i="1"/>
  <c r="G80" i="1"/>
  <c r="F80" i="1"/>
  <c r="E80" i="1"/>
  <c r="D80" i="1"/>
  <c r="B80" i="1"/>
  <c r="A80" i="1"/>
  <c r="I79" i="1"/>
  <c r="H79" i="1"/>
  <c r="G79" i="1"/>
  <c r="F79" i="1"/>
  <c r="J79" i="1" s="1"/>
  <c r="E79" i="1"/>
  <c r="D79" i="1"/>
  <c r="B79" i="1"/>
  <c r="A79" i="1"/>
  <c r="I78" i="1"/>
  <c r="H78" i="1"/>
  <c r="G78" i="1"/>
  <c r="F78" i="1"/>
  <c r="J78" i="1" s="1"/>
  <c r="E78" i="1"/>
  <c r="D78" i="1"/>
  <c r="B78" i="1"/>
  <c r="A78" i="1"/>
  <c r="I77" i="1"/>
  <c r="H77" i="1"/>
  <c r="G77" i="1"/>
  <c r="F77" i="1"/>
  <c r="J77" i="1" s="1"/>
  <c r="E77" i="1"/>
  <c r="D77" i="1"/>
  <c r="B77" i="1"/>
  <c r="A77" i="1"/>
  <c r="I76" i="1"/>
  <c r="H76" i="1"/>
  <c r="G76" i="1"/>
  <c r="F76" i="1"/>
  <c r="E76" i="1"/>
  <c r="D76" i="1"/>
  <c r="B76" i="1"/>
  <c r="A76" i="1"/>
  <c r="I75" i="1"/>
  <c r="H75" i="1"/>
  <c r="G75" i="1"/>
  <c r="F75" i="1"/>
  <c r="J75" i="1" s="1"/>
  <c r="E75" i="1"/>
  <c r="D75" i="1"/>
  <c r="B75" i="1"/>
  <c r="A75" i="1"/>
  <c r="I74" i="1"/>
  <c r="H74" i="1"/>
  <c r="G74" i="1"/>
  <c r="F74" i="1"/>
  <c r="J74" i="1" s="1"/>
  <c r="E74" i="1"/>
  <c r="D74" i="1"/>
  <c r="B74" i="1"/>
  <c r="A74" i="1"/>
  <c r="I73" i="1"/>
  <c r="H73" i="1"/>
  <c r="G73" i="1"/>
  <c r="F73" i="1"/>
  <c r="J73" i="1" s="1"/>
  <c r="E73" i="1"/>
  <c r="D73" i="1"/>
  <c r="C73" i="1"/>
  <c r="C75" i="1" s="1"/>
  <c r="B73" i="1"/>
  <c r="A73" i="1"/>
  <c r="I72" i="1"/>
  <c r="H72" i="1"/>
  <c r="G72" i="1"/>
  <c r="F72" i="1"/>
  <c r="E72" i="1"/>
  <c r="D72" i="1"/>
  <c r="B72" i="1"/>
  <c r="A72" i="1"/>
  <c r="I71" i="1"/>
  <c r="H71" i="1"/>
  <c r="G71" i="1"/>
  <c r="F71" i="1"/>
  <c r="E71" i="1"/>
  <c r="D71" i="1"/>
  <c r="B71" i="1"/>
  <c r="A71" i="1"/>
  <c r="I70" i="1"/>
  <c r="H70" i="1"/>
  <c r="G70" i="1"/>
  <c r="F70" i="1"/>
  <c r="F68" i="1" s="1"/>
  <c r="E70" i="1"/>
  <c r="D70" i="1"/>
  <c r="B70" i="1"/>
  <c r="A70" i="1"/>
  <c r="B68" i="1"/>
  <c r="A68" i="1"/>
  <c r="I67" i="1"/>
  <c r="H67" i="1"/>
  <c r="G67" i="1"/>
  <c r="F67" i="1"/>
  <c r="E67" i="1"/>
  <c r="D67" i="1"/>
  <c r="B67" i="1"/>
  <c r="A67" i="1"/>
  <c r="I66" i="1"/>
  <c r="H66" i="1"/>
  <c r="G66" i="1"/>
  <c r="F66" i="1"/>
  <c r="E66" i="1"/>
  <c r="D66" i="1"/>
  <c r="B66" i="1"/>
  <c r="A66" i="1"/>
  <c r="I65" i="1"/>
  <c r="H65" i="1"/>
  <c r="G65" i="1"/>
  <c r="F65" i="1"/>
  <c r="E65" i="1"/>
  <c r="D65" i="1"/>
  <c r="B65" i="1"/>
  <c r="A65" i="1"/>
  <c r="I64" i="1"/>
  <c r="H64" i="1"/>
  <c r="G64" i="1"/>
  <c r="F64" i="1"/>
  <c r="E64" i="1"/>
  <c r="D64" i="1"/>
  <c r="C64" i="1"/>
  <c r="C65" i="1" s="1"/>
  <c r="C66" i="1" s="1"/>
  <c r="C67" i="1" s="1"/>
  <c r="B64" i="1"/>
  <c r="A64" i="1"/>
  <c r="I63" i="1"/>
  <c r="H63" i="1"/>
  <c r="G63" i="1"/>
  <c r="F63" i="1"/>
  <c r="E63" i="1"/>
  <c r="D63" i="1"/>
  <c r="C63" i="1"/>
  <c r="B63" i="1"/>
  <c r="A63" i="1"/>
  <c r="C62" i="1"/>
  <c r="B62" i="1"/>
  <c r="A62" i="1"/>
  <c r="C61" i="1"/>
  <c r="B61" i="1"/>
  <c r="A61" i="1"/>
  <c r="I60" i="1"/>
  <c r="H60" i="1"/>
  <c r="G60" i="1"/>
  <c r="F60" i="1"/>
  <c r="D60" i="1"/>
  <c r="C60" i="1"/>
  <c r="B60" i="1"/>
  <c r="A60" i="1"/>
  <c r="I59" i="1"/>
  <c r="H59" i="1"/>
  <c r="G59" i="1"/>
  <c r="F59" i="1"/>
  <c r="D59" i="1"/>
  <c r="C59" i="1"/>
  <c r="B59" i="1"/>
  <c r="A59" i="1"/>
  <c r="I58" i="1"/>
  <c r="H58" i="1"/>
  <c r="G58" i="1"/>
  <c r="D58" i="1"/>
  <c r="F58" i="1" s="1"/>
  <c r="C58" i="1"/>
  <c r="B58" i="1"/>
  <c r="A58" i="1"/>
  <c r="I57" i="1"/>
  <c r="H57" i="1"/>
  <c r="G57" i="1"/>
  <c r="D57" i="1"/>
  <c r="F57" i="1" s="1"/>
  <c r="J57" i="1" s="1"/>
  <c r="C57" i="1"/>
  <c r="B57" i="1"/>
  <c r="A57" i="1"/>
  <c r="I56" i="1"/>
  <c r="H56" i="1"/>
  <c r="G56" i="1"/>
  <c r="D56" i="1"/>
  <c r="F56" i="1" s="1"/>
  <c r="J56" i="1" s="1"/>
  <c r="C56" i="1"/>
  <c r="B56" i="1"/>
  <c r="A56" i="1"/>
  <c r="I55" i="1"/>
  <c r="H55" i="1"/>
  <c r="G55" i="1"/>
  <c r="D55" i="1"/>
  <c r="F55" i="1" s="1"/>
  <c r="C55" i="1"/>
  <c r="B55" i="1"/>
  <c r="A55" i="1"/>
  <c r="I54" i="1"/>
  <c r="H54" i="1"/>
  <c r="G54" i="1"/>
  <c r="D54" i="1"/>
  <c r="F54" i="1" s="1"/>
  <c r="C54" i="1"/>
  <c r="B54" i="1"/>
  <c r="A54" i="1"/>
  <c r="I53" i="1"/>
  <c r="H53" i="1"/>
  <c r="H50" i="1" s="1"/>
  <c r="G53" i="1"/>
  <c r="D53" i="1"/>
  <c r="F53" i="1" s="1"/>
  <c r="C53" i="1"/>
  <c r="B53" i="1"/>
  <c r="A53" i="1"/>
  <c r="I52" i="1"/>
  <c r="H52" i="1"/>
  <c r="G52" i="1"/>
  <c r="F52" i="1"/>
  <c r="J52" i="1" s="1"/>
  <c r="D52" i="1"/>
  <c r="C52" i="1"/>
  <c r="B52" i="1"/>
  <c r="A52" i="1"/>
  <c r="I51" i="1"/>
  <c r="H51" i="1"/>
  <c r="G51" i="1"/>
  <c r="D51" i="1"/>
  <c r="F51" i="1" s="1"/>
  <c r="C51" i="1"/>
  <c r="B51" i="1"/>
  <c r="A51" i="1"/>
  <c r="I50" i="1"/>
  <c r="E50" i="1"/>
  <c r="B50" i="1"/>
  <c r="A50" i="1"/>
  <c r="C49" i="1"/>
  <c r="B49" i="1"/>
  <c r="C48" i="1"/>
  <c r="C50" i="1" s="1"/>
  <c r="B48" i="1"/>
  <c r="A48" i="1"/>
  <c r="C47" i="1"/>
  <c r="B47" i="1"/>
  <c r="A47" i="1"/>
  <c r="I46" i="1"/>
  <c r="H46" i="1"/>
  <c r="G46" i="1"/>
  <c r="E46" i="1"/>
  <c r="F46" i="1" s="1"/>
  <c r="C46" i="1"/>
  <c r="B46" i="1"/>
  <c r="I45" i="1"/>
  <c r="H45" i="1"/>
  <c r="G45" i="1"/>
  <c r="E45" i="1"/>
  <c r="F45" i="1" s="1"/>
  <c r="C45" i="1"/>
  <c r="B45" i="1"/>
  <c r="I44" i="1"/>
  <c r="H44" i="1"/>
  <c r="G44" i="1"/>
  <c r="E44" i="1"/>
  <c r="F44" i="1" s="1"/>
  <c r="C44" i="1"/>
  <c r="B44" i="1"/>
  <c r="I43" i="1"/>
  <c r="H43" i="1"/>
  <c r="G43" i="1"/>
  <c r="E43" i="1"/>
  <c r="F43" i="1" s="1"/>
  <c r="C43" i="1"/>
  <c r="B43" i="1"/>
  <c r="I42" i="1"/>
  <c r="H42" i="1"/>
  <c r="G42" i="1"/>
  <c r="E42" i="1"/>
  <c r="F42" i="1" s="1"/>
  <c r="C42" i="1"/>
  <c r="B42" i="1"/>
  <c r="I41" i="1"/>
  <c r="H41" i="1"/>
  <c r="G41" i="1"/>
  <c r="E41" i="1"/>
  <c r="F41" i="1" s="1"/>
  <c r="C41" i="1"/>
  <c r="B41" i="1"/>
  <c r="I40" i="1"/>
  <c r="H40" i="1"/>
  <c r="G40" i="1"/>
  <c r="E40" i="1"/>
  <c r="F40" i="1" s="1"/>
  <c r="C40" i="1"/>
  <c r="B40" i="1"/>
  <c r="I39" i="1"/>
  <c r="H39" i="1"/>
  <c r="G39" i="1"/>
  <c r="E39" i="1"/>
  <c r="F39" i="1" s="1"/>
  <c r="C39" i="1"/>
  <c r="B39" i="1"/>
  <c r="I38" i="1"/>
  <c r="H38" i="1"/>
  <c r="G38" i="1"/>
  <c r="G37" i="1" s="1"/>
  <c r="E38" i="1"/>
  <c r="F38" i="1" s="1"/>
  <c r="C38" i="1"/>
  <c r="C37" i="1"/>
  <c r="B37" i="1"/>
  <c r="F36" i="1"/>
  <c r="D35" i="1"/>
  <c r="F35" i="1" s="1"/>
  <c r="C35" i="1"/>
  <c r="B35" i="1"/>
  <c r="D34" i="1"/>
  <c r="F34" i="1" s="1"/>
  <c r="C34" i="1"/>
  <c r="B34" i="1"/>
  <c r="D33" i="1"/>
  <c r="F33" i="1" s="1"/>
  <c r="C33" i="1"/>
  <c r="B33" i="1"/>
  <c r="I32" i="1"/>
  <c r="H32" i="1"/>
  <c r="G32" i="1"/>
  <c r="E32" i="1"/>
  <c r="F32" i="1" s="1"/>
  <c r="J32" i="1" s="1"/>
  <c r="B32" i="1"/>
  <c r="I31" i="1"/>
  <c r="H31" i="1"/>
  <c r="G31" i="1"/>
  <c r="E31" i="1"/>
  <c r="F31" i="1" s="1"/>
  <c r="J31" i="1" s="1"/>
  <c r="B31" i="1"/>
  <c r="I30" i="1"/>
  <c r="H30" i="1"/>
  <c r="G30" i="1"/>
  <c r="E30" i="1"/>
  <c r="F30" i="1" s="1"/>
  <c r="B30" i="1"/>
  <c r="I29" i="1"/>
  <c r="H29" i="1"/>
  <c r="H26" i="1" s="1"/>
  <c r="G29" i="1"/>
  <c r="E29" i="1"/>
  <c r="F29" i="1" s="1"/>
  <c r="B29" i="1"/>
  <c r="I28" i="1"/>
  <c r="H28" i="1"/>
  <c r="G28" i="1"/>
  <c r="E28" i="1"/>
  <c r="F28" i="1" s="1"/>
  <c r="J28" i="1" s="1"/>
  <c r="B28" i="1"/>
  <c r="I27" i="1"/>
  <c r="H27" i="1"/>
  <c r="G27" i="1"/>
  <c r="E27" i="1"/>
  <c r="F27" i="1" s="1"/>
  <c r="B27" i="1"/>
  <c r="C26" i="1"/>
  <c r="B26" i="1"/>
  <c r="K25" i="1"/>
  <c r="D25" i="1"/>
  <c r="C25" i="1"/>
  <c r="B25" i="1"/>
  <c r="I23" i="1"/>
  <c r="H23" i="1"/>
  <c r="G23" i="1"/>
  <c r="E23" i="1"/>
  <c r="D23" i="1"/>
  <c r="F23" i="1" s="1"/>
  <c r="J23" i="1" s="1"/>
  <c r="C23" i="1"/>
  <c r="B23" i="1"/>
  <c r="A23" i="1"/>
  <c r="I22" i="1"/>
  <c r="H22" i="1"/>
  <c r="G22" i="1"/>
  <c r="D22" i="1"/>
  <c r="F22" i="1" s="1"/>
  <c r="B22" i="1"/>
  <c r="A22" i="1"/>
  <c r="I21" i="1"/>
  <c r="H21" i="1"/>
  <c r="G21" i="1"/>
  <c r="D21" i="1"/>
  <c r="F21" i="1" s="1"/>
  <c r="J21" i="1" s="1"/>
  <c r="B21" i="1"/>
  <c r="A21" i="1"/>
  <c r="I20" i="1"/>
  <c r="H20" i="1"/>
  <c r="G20" i="1"/>
  <c r="D20" i="1"/>
  <c r="F20" i="1" s="1"/>
  <c r="C20" i="1"/>
  <c r="B20" i="1"/>
  <c r="A20" i="1"/>
  <c r="I19" i="1"/>
  <c r="H19" i="1"/>
  <c r="G19" i="1"/>
  <c r="D19" i="1"/>
  <c r="F19" i="1" s="1"/>
  <c r="C19" i="1"/>
  <c r="B19" i="1"/>
  <c r="A19" i="1"/>
  <c r="I18" i="1"/>
  <c r="H18" i="1"/>
  <c r="G18" i="1"/>
  <c r="F18" i="1"/>
  <c r="J18" i="1" s="1"/>
  <c r="D18" i="1"/>
  <c r="C18" i="1"/>
  <c r="B18" i="1"/>
  <c r="A18" i="1"/>
  <c r="I17" i="1"/>
  <c r="H17" i="1"/>
  <c r="G17" i="1"/>
  <c r="F17" i="1"/>
  <c r="J17" i="1" s="1"/>
  <c r="D17" i="1"/>
  <c r="C17" i="1"/>
  <c r="B17" i="1"/>
  <c r="A17" i="1"/>
  <c r="I16" i="1"/>
  <c r="H16" i="1"/>
  <c r="G16" i="1"/>
  <c r="D16" i="1"/>
  <c r="F16" i="1" s="1"/>
  <c r="J16" i="1" s="1"/>
  <c r="C16" i="1"/>
  <c r="B16" i="1"/>
  <c r="A16" i="1"/>
  <c r="I15" i="1"/>
  <c r="H15" i="1"/>
  <c r="G15" i="1"/>
  <c r="D15" i="1"/>
  <c r="C15" i="1"/>
  <c r="B15" i="1"/>
  <c r="A15" i="1"/>
  <c r="I14" i="1"/>
  <c r="H14" i="1"/>
  <c r="G14" i="1"/>
  <c r="D14" i="1"/>
  <c r="F14" i="1" s="1"/>
  <c r="J14" i="1" s="1"/>
  <c r="C14" i="1"/>
  <c r="B14" i="1"/>
  <c r="A14" i="1"/>
  <c r="D13" i="1"/>
  <c r="C13" i="1"/>
  <c r="B13" i="1"/>
  <c r="I12" i="1"/>
  <c r="H12" i="1"/>
  <c r="G12" i="1"/>
  <c r="F12" i="1"/>
  <c r="D12" i="1"/>
  <c r="C12" i="1"/>
  <c r="B12" i="1"/>
  <c r="A12" i="1"/>
  <c r="C11" i="1"/>
  <c r="B11" i="1"/>
  <c r="I10" i="1"/>
  <c r="E10" i="1"/>
  <c r="B10" i="1"/>
  <c r="C9" i="1"/>
  <c r="B9" i="1"/>
  <c r="B8" i="1"/>
  <c r="A8" i="1"/>
  <c r="H5" i="1"/>
  <c r="C399" i="4"/>
  <c r="C398" i="4"/>
  <c r="C400" i="4" s="1"/>
  <c r="G397" i="4"/>
  <c r="F397" i="4"/>
  <c r="E397" i="4"/>
  <c r="D397" i="4"/>
  <c r="J397" i="4" s="1"/>
  <c r="C397" i="4"/>
  <c r="B397" i="4"/>
  <c r="A397" i="4"/>
  <c r="G396" i="4"/>
  <c r="F396" i="4"/>
  <c r="E396" i="4"/>
  <c r="D396" i="4"/>
  <c r="J396" i="4" s="1"/>
  <c r="C396" i="4"/>
  <c r="B396" i="4"/>
  <c r="A396" i="4"/>
  <c r="G395" i="4"/>
  <c r="F395" i="4"/>
  <c r="E395" i="4"/>
  <c r="D395" i="4"/>
  <c r="J395" i="4" s="1"/>
  <c r="C395" i="4"/>
  <c r="B395" i="4"/>
  <c r="A395" i="4"/>
  <c r="G394" i="4"/>
  <c r="F394" i="4"/>
  <c r="E394" i="4"/>
  <c r="D394" i="4"/>
  <c r="J394" i="4" s="1"/>
  <c r="C394" i="4"/>
  <c r="B394" i="4"/>
  <c r="A394" i="4"/>
  <c r="G393" i="4"/>
  <c r="F393" i="4"/>
  <c r="E393" i="4"/>
  <c r="D393" i="4"/>
  <c r="J393" i="4" s="1"/>
  <c r="C393" i="4"/>
  <c r="B393" i="4"/>
  <c r="A393" i="4"/>
  <c r="G392" i="4"/>
  <c r="F392" i="4"/>
  <c r="E392" i="4"/>
  <c r="D392" i="4"/>
  <c r="J392" i="4" s="1"/>
  <c r="C392" i="4"/>
  <c r="B392" i="4"/>
  <c r="A392" i="4"/>
  <c r="G391" i="4"/>
  <c r="F391" i="4"/>
  <c r="E391" i="4"/>
  <c r="D391" i="4"/>
  <c r="J391" i="4" s="1"/>
  <c r="C391" i="4"/>
  <c r="B391" i="4"/>
  <c r="A391" i="4"/>
  <c r="G390" i="4"/>
  <c r="F390" i="4"/>
  <c r="E390" i="4"/>
  <c r="D390" i="4"/>
  <c r="J390" i="4" s="1"/>
  <c r="C390" i="4"/>
  <c r="B390" i="4"/>
  <c r="A390" i="4"/>
  <c r="G389" i="4"/>
  <c r="F389" i="4"/>
  <c r="E389" i="4"/>
  <c r="D389" i="4"/>
  <c r="J389" i="4" s="1"/>
  <c r="C389" i="4"/>
  <c r="B389" i="4"/>
  <c r="A389" i="4"/>
  <c r="G388" i="4"/>
  <c r="F388" i="4"/>
  <c r="E388" i="4"/>
  <c r="D388" i="4"/>
  <c r="J388" i="4" s="1"/>
  <c r="C388" i="4"/>
  <c r="B388" i="4"/>
  <c r="A388" i="4"/>
  <c r="G387" i="4"/>
  <c r="F387" i="4"/>
  <c r="E387" i="4"/>
  <c r="D387" i="4"/>
  <c r="D386" i="4" s="1"/>
  <c r="D383" i="4" s="1"/>
  <c r="C387" i="4"/>
  <c r="B387" i="4"/>
  <c r="A387" i="4"/>
  <c r="K386" i="4"/>
  <c r="K384" i="4" s="1"/>
  <c r="I386" i="4"/>
  <c r="H386" i="4"/>
  <c r="G386" i="4"/>
  <c r="F386" i="4"/>
  <c r="E386" i="4"/>
  <c r="C386" i="4"/>
  <c r="B386" i="4"/>
  <c r="A386" i="4"/>
  <c r="B384" i="4"/>
  <c r="I383" i="4"/>
  <c r="H383" i="4"/>
  <c r="G383" i="4"/>
  <c r="G382" i="4" s="1"/>
  <c r="G381" i="4" s="1"/>
  <c r="G380" i="4" s="1"/>
  <c r="F383" i="4"/>
  <c r="F382" i="4" s="1"/>
  <c r="E383" i="4"/>
  <c r="C383" i="4"/>
  <c r="B383" i="4"/>
  <c r="I382" i="4"/>
  <c r="H382" i="4"/>
  <c r="H381" i="4" s="1"/>
  <c r="H380" i="4" s="1"/>
  <c r="E382" i="4"/>
  <c r="D382" i="4"/>
  <c r="D381" i="4" s="1"/>
  <c r="D380" i="4" s="1"/>
  <c r="C382" i="4"/>
  <c r="B382" i="4"/>
  <c r="A382" i="4"/>
  <c r="I381" i="4"/>
  <c r="F381" i="4"/>
  <c r="F380" i="4" s="1"/>
  <c r="E381" i="4"/>
  <c r="C381" i="4"/>
  <c r="B381" i="4"/>
  <c r="A381" i="4"/>
  <c r="K380" i="4"/>
  <c r="I380" i="4"/>
  <c r="E380" i="4"/>
  <c r="J379" i="4"/>
  <c r="B379" i="4"/>
  <c r="A379" i="4"/>
  <c r="J378" i="4"/>
  <c r="C378" i="4"/>
  <c r="B378" i="4"/>
  <c r="J377" i="4"/>
  <c r="J376" i="4" s="1"/>
  <c r="J351" i="4" s="1"/>
  <c r="I377" i="4"/>
  <c r="H377" i="4"/>
  <c r="G377" i="4"/>
  <c r="F377" i="4"/>
  <c r="F376" i="4" s="1"/>
  <c r="F351" i="4" s="1"/>
  <c r="E377" i="4"/>
  <c r="D377" i="4"/>
  <c r="C377" i="4"/>
  <c r="B377" i="4"/>
  <c r="I376" i="4"/>
  <c r="H376" i="4"/>
  <c r="G376" i="4"/>
  <c r="G351" i="4" s="1"/>
  <c r="E376" i="4"/>
  <c r="D376" i="4"/>
  <c r="B376" i="4"/>
  <c r="J374" i="4"/>
  <c r="J373" i="4"/>
  <c r="J372" i="4"/>
  <c r="I372" i="4"/>
  <c r="H372" i="4"/>
  <c r="J370" i="4"/>
  <c r="C370" i="4"/>
  <c r="B370" i="4"/>
  <c r="A370" i="4"/>
  <c r="J369" i="4"/>
  <c r="C369" i="4"/>
  <c r="B369" i="4"/>
  <c r="A369" i="4"/>
  <c r="J368" i="4"/>
  <c r="I368" i="4"/>
  <c r="H368" i="4"/>
  <c r="H336" i="4" s="1"/>
  <c r="G368" i="4"/>
  <c r="F368" i="4"/>
  <c r="E368" i="4"/>
  <c r="D368" i="4"/>
  <c r="C368" i="4"/>
  <c r="B368" i="4"/>
  <c r="A368" i="4"/>
  <c r="J367" i="4"/>
  <c r="C367" i="4"/>
  <c r="B367" i="4"/>
  <c r="A367" i="4"/>
  <c r="J366" i="4"/>
  <c r="C366" i="4"/>
  <c r="B366" i="4"/>
  <c r="A366" i="4"/>
  <c r="J365" i="4"/>
  <c r="I365" i="4"/>
  <c r="H365" i="4"/>
  <c r="G365" i="4"/>
  <c r="F365" i="4"/>
  <c r="E365" i="4"/>
  <c r="D365" i="4"/>
  <c r="C365" i="4"/>
  <c r="B365" i="4"/>
  <c r="A365" i="4"/>
  <c r="J364" i="4"/>
  <c r="C364" i="4"/>
  <c r="B364" i="4"/>
  <c r="A364" i="4"/>
  <c r="J363" i="4"/>
  <c r="C363" i="4"/>
  <c r="B363" i="4"/>
  <c r="A363" i="4"/>
  <c r="J362" i="4"/>
  <c r="I362" i="4"/>
  <c r="H362" i="4"/>
  <c r="H356" i="4" s="1"/>
  <c r="G362" i="4"/>
  <c r="F362" i="4"/>
  <c r="E362" i="4"/>
  <c r="D362" i="4"/>
  <c r="D356" i="4" s="1"/>
  <c r="D350" i="4" s="1"/>
  <c r="C362" i="4"/>
  <c r="B362" i="4"/>
  <c r="A362" i="4"/>
  <c r="J361" i="4"/>
  <c r="C361" i="4"/>
  <c r="B361" i="4"/>
  <c r="A361" i="4"/>
  <c r="J360" i="4"/>
  <c r="C360" i="4"/>
  <c r="B360" i="4"/>
  <c r="A360" i="4"/>
  <c r="J359" i="4"/>
  <c r="C359" i="4"/>
  <c r="B359" i="4"/>
  <c r="A359" i="4"/>
  <c r="J358" i="4"/>
  <c r="C358" i="4"/>
  <c r="B358" i="4"/>
  <c r="A358" i="4"/>
  <c r="J357" i="4"/>
  <c r="J356" i="4" s="1"/>
  <c r="I357" i="4"/>
  <c r="H357" i="4"/>
  <c r="G357" i="4"/>
  <c r="G356" i="4" s="1"/>
  <c r="G350" i="4" s="1"/>
  <c r="G349" i="4" s="1"/>
  <c r="G341" i="4" s="1"/>
  <c r="G337" i="4" s="1"/>
  <c r="G317" i="4" s="1"/>
  <c r="G315" i="4" s="1"/>
  <c r="F357" i="4"/>
  <c r="F356" i="4" s="1"/>
  <c r="E357" i="4"/>
  <c r="D357" i="4"/>
  <c r="C357" i="4"/>
  <c r="B357" i="4"/>
  <c r="A357" i="4"/>
  <c r="K356" i="4"/>
  <c r="I356" i="4"/>
  <c r="E356" i="4"/>
  <c r="E350" i="4" s="1"/>
  <c r="E349" i="4" s="1"/>
  <c r="B356" i="4"/>
  <c r="A356" i="4"/>
  <c r="J355" i="4"/>
  <c r="C355" i="4"/>
  <c r="B355" i="4"/>
  <c r="A355" i="4"/>
  <c r="J354" i="4"/>
  <c r="C354" i="4"/>
  <c r="B354" i="4"/>
  <c r="A354" i="4"/>
  <c r="J353" i="4"/>
  <c r="J352" i="4" s="1"/>
  <c r="J350" i="4" s="1"/>
  <c r="J349" i="4" s="1"/>
  <c r="I353" i="4"/>
  <c r="H353" i="4"/>
  <c r="G353" i="4"/>
  <c r="F353" i="4"/>
  <c r="F352" i="4" s="1"/>
  <c r="F350" i="4" s="1"/>
  <c r="F349" i="4" s="1"/>
  <c r="F341" i="4" s="1"/>
  <c r="E353" i="4"/>
  <c r="D353" i="4"/>
  <c r="C353" i="4"/>
  <c r="B353" i="4"/>
  <c r="A353" i="4"/>
  <c r="I352" i="4"/>
  <c r="H352" i="4"/>
  <c r="G352" i="4"/>
  <c r="E352" i="4"/>
  <c r="D352" i="4"/>
  <c r="B352" i="4"/>
  <c r="I351" i="4"/>
  <c r="H351" i="4"/>
  <c r="E351" i="4"/>
  <c r="D351" i="4"/>
  <c r="B351" i="4"/>
  <c r="H350" i="4"/>
  <c r="D349" i="4"/>
  <c r="D341" i="4" s="1"/>
  <c r="C349" i="4"/>
  <c r="B349" i="4"/>
  <c r="A349" i="4"/>
  <c r="C346" i="4"/>
  <c r="B346" i="4"/>
  <c r="C345" i="4"/>
  <c r="B345" i="4"/>
  <c r="J344" i="4"/>
  <c r="C344" i="4"/>
  <c r="B344" i="4"/>
  <c r="C343" i="4"/>
  <c r="B343" i="4"/>
  <c r="G342" i="4"/>
  <c r="F342" i="4"/>
  <c r="E342" i="4"/>
  <c r="D342" i="4"/>
  <c r="J342" i="4" s="1"/>
  <c r="C342" i="4"/>
  <c r="B342" i="4"/>
  <c r="A342" i="4"/>
  <c r="C341" i="4"/>
  <c r="B341" i="4"/>
  <c r="A341" i="4"/>
  <c r="J340" i="4"/>
  <c r="C340" i="4"/>
  <c r="B340" i="4"/>
  <c r="G339" i="4"/>
  <c r="F339" i="4"/>
  <c r="F338" i="4" s="1"/>
  <c r="E339" i="4"/>
  <c r="D339" i="4"/>
  <c r="C339" i="4"/>
  <c r="B339" i="4"/>
  <c r="A339" i="4"/>
  <c r="I338" i="4"/>
  <c r="H338" i="4"/>
  <c r="G338" i="4"/>
  <c r="E338" i="4"/>
  <c r="D338" i="4"/>
  <c r="C338" i="4"/>
  <c r="B338" i="4"/>
  <c r="A338" i="4"/>
  <c r="K337" i="4"/>
  <c r="J336" i="4"/>
  <c r="I336" i="4"/>
  <c r="G336" i="4"/>
  <c r="F336" i="4"/>
  <c r="E336" i="4"/>
  <c r="D336" i="4"/>
  <c r="C336" i="4"/>
  <c r="B336" i="4"/>
  <c r="A336" i="4"/>
  <c r="I335" i="4"/>
  <c r="H335" i="4"/>
  <c r="G335" i="4"/>
  <c r="F335" i="4"/>
  <c r="E335" i="4"/>
  <c r="D335" i="4"/>
  <c r="J335" i="4" s="1"/>
  <c r="C335" i="4"/>
  <c r="B335" i="4"/>
  <c r="A335" i="4"/>
  <c r="I334" i="4"/>
  <c r="H334" i="4"/>
  <c r="G334" i="4"/>
  <c r="F334" i="4"/>
  <c r="J334" i="4" s="1"/>
  <c r="E334" i="4"/>
  <c r="D334" i="4"/>
  <c r="C334" i="4"/>
  <c r="B334" i="4"/>
  <c r="A334" i="4"/>
  <c r="H333" i="4"/>
  <c r="G333" i="4"/>
  <c r="F333" i="4"/>
  <c r="E333" i="4"/>
  <c r="D333" i="4"/>
  <c r="J333" i="4" s="1"/>
  <c r="C333" i="4"/>
  <c r="B333" i="4"/>
  <c r="A333" i="4"/>
  <c r="I332" i="4"/>
  <c r="H332" i="4"/>
  <c r="G332" i="4"/>
  <c r="F332" i="4"/>
  <c r="F331" i="4" s="1"/>
  <c r="E332" i="4"/>
  <c r="D332" i="4"/>
  <c r="C332" i="4"/>
  <c r="B332" i="4"/>
  <c r="A332" i="4"/>
  <c r="I331" i="4"/>
  <c r="H331" i="4"/>
  <c r="G331" i="4"/>
  <c r="E331" i="4"/>
  <c r="D331" i="4"/>
  <c r="C331" i="4"/>
  <c r="B331" i="4"/>
  <c r="A331" i="4"/>
  <c r="G329" i="4"/>
  <c r="F329" i="4"/>
  <c r="E329" i="4"/>
  <c r="D329" i="4"/>
  <c r="C329" i="4"/>
  <c r="B329" i="4"/>
  <c r="A329" i="4"/>
  <c r="G328" i="4"/>
  <c r="E328" i="4"/>
  <c r="D328" i="4"/>
  <c r="C328" i="4"/>
  <c r="B328" i="4"/>
  <c r="A328" i="4"/>
  <c r="J327" i="4"/>
  <c r="J326" i="4" s="1"/>
  <c r="G327" i="4"/>
  <c r="F327" i="4"/>
  <c r="F326" i="4" s="1"/>
  <c r="E327" i="4"/>
  <c r="D327" i="4"/>
  <c r="C327" i="4"/>
  <c r="B327" i="4"/>
  <c r="A327" i="4"/>
  <c r="G326" i="4"/>
  <c r="E326" i="4"/>
  <c r="D326" i="4"/>
  <c r="C326" i="4"/>
  <c r="B326" i="4"/>
  <c r="A326" i="4"/>
  <c r="J325" i="4"/>
  <c r="J324" i="4" s="1"/>
  <c r="G325" i="4"/>
  <c r="F325" i="4"/>
  <c r="F324" i="4" s="1"/>
  <c r="E325" i="4"/>
  <c r="D325" i="4"/>
  <c r="C325" i="4"/>
  <c r="B325" i="4"/>
  <c r="A325" i="4"/>
  <c r="G324" i="4"/>
  <c r="E324" i="4"/>
  <c r="D324" i="4"/>
  <c r="C324" i="4"/>
  <c r="B324" i="4"/>
  <c r="A324" i="4"/>
  <c r="G323" i="4"/>
  <c r="F323" i="4"/>
  <c r="E323" i="4"/>
  <c r="D323" i="4"/>
  <c r="C323" i="4"/>
  <c r="B323" i="4"/>
  <c r="A323" i="4"/>
  <c r="G322" i="4"/>
  <c r="E322" i="4"/>
  <c r="D322" i="4"/>
  <c r="C322" i="4"/>
  <c r="B322" i="4"/>
  <c r="A322" i="4"/>
  <c r="I321" i="4"/>
  <c r="G321" i="4"/>
  <c r="F321" i="4"/>
  <c r="E321" i="4"/>
  <c r="D321" i="4"/>
  <c r="C321" i="4"/>
  <c r="B321" i="4"/>
  <c r="A321" i="4"/>
  <c r="I320" i="4"/>
  <c r="H320" i="4"/>
  <c r="H319" i="4" s="1"/>
  <c r="G320" i="4"/>
  <c r="F320" i="4"/>
  <c r="E320" i="4"/>
  <c r="D320" i="4"/>
  <c r="C320" i="4"/>
  <c r="B320" i="4"/>
  <c r="A320" i="4"/>
  <c r="I319" i="4"/>
  <c r="G319" i="4"/>
  <c r="E319" i="4"/>
  <c r="C319" i="4"/>
  <c r="B319" i="4"/>
  <c r="A319" i="4"/>
  <c r="G318" i="4"/>
  <c r="E318" i="4"/>
  <c r="B318" i="4"/>
  <c r="B317" i="4"/>
  <c r="G316" i="4"/>
  <c r="E316" i="4"/>
  <c r="B316" i="4"/>
  <c r="C315" i="4"/>
  <c r="B315" i="4"/>
  <c r="A315" i="4"/>
  <c r="B314" i="4"/>
  <c r="G295" i="4"/>
  <c r="F295" i="4"/>
  <c r="E295" i="4"/>
  <c r="E294" i="4" s="1"/>
  <c r="D295" i="4"/>
  <c r="C295" i="4"/>
  <c r="B295" i="4"/>
  <c r="A295" i="4"/>
  <c r="I294" i="4"/>
  <c r="H294" i="4"/>
  <c r="G294" i="4"/>
  <c r="F294" i="4"/>
  <c r="C294" i="4"/>
  <c r="B294" i="4"/>
  <c r="G293" i="4"/>
  <c r="F293" i="4"/>
  <c r="F292" i="4" s="1"/>
  <c r="E293" i="4"/>
  <c r="E292" i="4" s="1"/>
  <c r="D293" i="4"/>
  <c r="J293" i="4" s="1"/>
  <c r="C293" i="4"/>
  <c r="B293" i="4"/>
  <c r="A293" i="4"/>
  <c r="I292" i="4"/>
  <c r="H292" i="4"/>
  <c r="G292" i="4"/>
  <c r="D292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C279" i="4"/>
  <c r="B279" i="4"/>
  <c r="B278" i="4"/>
  <c r="B277" i="4"/>
  <c r="G276" i="4"/>
  <c r="F276" i="4"/>
  <c r="F275" i="4" s="1"/>
  <c r="E276" i="4"/>
  <c r="E275" i="4" s="1"/>
  <c r="D276" i="4"/>
  <c r="J276" i="4" s="1"/>
  <c r="C276" i="4"/>
  <c r="B276" i="4"/>
  <c r="A276" i="4"/>
  <c r="I275" i="4"/>
  <c r="H275" i="4"/>
  <c r="G275" i="4"/>
  <c r="D275" i="4"/>
  <c r="C275" i="4"/>
  <c r="B275" i="4"/>
  <c r="A275" i="4"/>
  <c r="J274" i="4"/>
  <c r="J273" i="4"/>
  <c r="J271" i="4"/>
  <c r="J269" i="4"/>
  <c r="J268" i="4"/>
  <c r="I268" i="4"/>
  <c r="H268" i="4"/>
  <c r="J267" i="4"/>
  <c r="C267" i="4"/>
  <c r="B267" i="4"/>
  <c r="J266" i="4"/>
  <c r="C266" i="4"/>
  <c r="B266" i="4"/>
  <c r="G265" i="4"/>
  <c r="F265" i="4"/>
  <c r="E265" i="4"/>
  <c r="E264" i="4" s="1"/>
  <c r="D265" i="4"/>
  <c r="D264" i="4" s="1"/>
  <c r="C265" i="4"/>
  <c r="B265" i="4"/>
  <c r="A265" i="4"/>
  <c r="I264" i="4"/>
  <c r="H264" i="4"/>
  <c r="G264" i="4"/>
  <c r="F264" i="4"/>
  <c r="C264" i="4"/>
  <c r="B264" i="4"/>
  <c r="A264" i="4"/>
  <c r="J263" i="4"/>
  <c r="C263" i="4"/>
  <c r="B263" i="4"/>
  <c r="A263" i="4"/>
  <c r="J262" i="4"/>
  <c r="C262" i="4"/>
  <c r="B262" i="4"/>
  <c r="A262" i="4"/>
  <c r="J261" i="4"/>
  <c r="C261" i="4"/>
  <c r="B261" i="4"/>
  <c r="A261" i="4"/>
  <c r="J260" i="4"/>
  <c r="C260" i="4"/>
  <c r="B260" i="4"/>
  <c r="J259" i="4"/>
  <c r="C259" i="4"/>
  <c r="B259" i="4"/>
  <c r="A259" i="4"/>
  <c r="J258" i="4"/>
  <c r="C258" i="4"/>
  <c r="B258" i="4"/>
  <c r="J257" i="4"/>
  <c r="C257" i="4"/>
  <c r="B257" i="4"/>
  <c r="A257" i="4"/>
  <c r="J256" i="4"/>
  <c r="C256" i="4"/>
  <c r="B256" i="4"/>
  <c r="J255" i="4"/>
  <c r="C255" i="4"/>
  <c r="B255" i="4"/>
  <c r="A255" i="4"/>
  <c r="J254" i="4"/>
  <c r="C254" i="4"/>
  <c r="B254" i="4"/>
  <c r="J253" i="4"/>
  <c r="C253" i="4"/>
  <c r="B253" i="4"/>
  <c r="A253" i="4"/>
  <c r="B252" i="4"/>
  <c r="J251" i="4"/>
  <c r="C251" i="4"/>
  <c r="B251" i="4"/>
  <c r="G250" i="4"/>
  <c r="F250" i="4"/>
  <c r="E250" i="4"/>
  <c r="D250" i="4"/>
  <c r="C250" i="4"/>
  <c r="B250" i="4"/>
  <c r="A250" i="4"/>
  <c r="J249" i="4"/>
  <c r="C249" i="4"/>
  <c r="B249" i="4"/>
  <c r="J248" i="4"/>
  <c r="C248" i="4"/>
  <c r="B248" i="4"/>
  <c r="A248" i="4"/>
  <c r="J247" i="4"/>
  <c r="C247" i="4"/>
  <c r="B247" i="4"/>
  <c r="J246" i="4"/>
  <c r="C246" i="4"/>
  <c r="B246" i="4"/>
  <c r="A246" i="4"/>
  <c r="J245" i="4"/>
  <c r="C245" i="4"/>
  <c r="B245" i="4"/>
  <c r="J244" i="4"/>
  <c r="C244" i="4"/>
  <c r="B244" i="4"/>
  <c r="A244" i="4"/>
  <c r="J243" i="4"/>
  <c r="C243" i="4"/>
  <c r="B243" i="4"/>
  <c r="J242" i="4"/>
  <c r="C242" i="4"/>
  <c r="B242" i="4"/>
  <c r="A242" i="4"/>
  <c r="J241" i="4"/>
  <c r="C241" i="4"/>
  <c r="B241" i="4"/>
  <c r="J240" i="4"/>
  <c r="C240" i="4"/>
  <c r="B240" i="4"/>
  <c r="A240" i="4"/>
  <c r="J239" i="4"/>
  <c r="C239" i="4"/>
  <c r="B239" i="4"/>
  <c r="J238" i="4"/>
  <c r="C238" i="4"/>
  <c r="B238" i="4"/>
  <c r="A238" i="4"/>
  <c r="J237" i="4"/>
  <c r="C237" i="4"/>
  <c r="B237" i="4"/>
  <c r="J236" i="4"/>
  <c r="C236" i="4"/>
  <c r="B236" i="4"/>
  <c r="A236" i="4"/>
  <c r="J235" i="4"/>
  <c r="C235" i="4"/>
  <c r="B235" i="4"/>
  <c r="J234" i="4"/>
  <c r="C234" i="4"/>
  <c r="B234" i="4"/>
  <c r="A234" i="4"/>
  <c r="J233" i="4"/>
  <c r="C233" i="4"/>
  <c r="B233" i="4"/>
  <c r="J232" i="4"/>
  <c r="C232" i="4"/>
  <c r="B232" i="4"/>
  <c r="J231" i="4"/>
  <c r="C231" i="4"/>
  <c r="B231" i="4"/>
  <c r="J230" i="4"/>
  <c r="C230" i="4"/>
  <c r="B230" i="4"/>
  <c r="A230" i="4"/>
  <c r="J229" i="4"/>
  <c r="C229" i="4"/>
  <c r="B229" i="4"/>
  <c r="J228" i="4"/>
  <c r="C228" i="4"/>
  <c r="B228" i="4"/>
  <c r="A228" i="4"/>
  <c r="J227" i="4"/>
  <c r="C227" i="4"/>
  <c r="B227" i="4"/>
  <c r="G226" i="4"/>
  <c r="F226" i="4"/>
  <c r="E226" i="4"/>
  <c r="D226" i="4"/>
  <c r="J226" i="4" s="1"/>
  <c r="C226" i="4"/>
  <c r="B226" i="4"/>
  <c r="A226" i="4"/>
  <c r="J225" i="4"/>
  <c r="C225" i="4"/>
  <c r="B225" i="4"/>
  <c r="G224" i="4"/>
  <c r="F224" i="4"/>
  <c r="E224" i="4"/>
  <c r="D224" i="4"/>
  <c r="D223" i="4" s="1"/>
  <c r="C224" i="4"/>
  <c r="B224" i="4"/>
  <c r="A224" i="4"/>
  <c r="I223" i="4"/>
  <c r="H223" i="4"/>
  <c r="G223" i="4"/>
  <c r="F223" i="4"/>
  <c r="C223" i="4"/>
  <c r="B223" i="4"/>
  <c r="A223" i="4"/>
  <c r="J222" i="4"/>
  <c r="C222" i="4"/>
  <c r="B222" i="4"/>
  <c r="G221" i="4"/>
  <c r="F221" i="4"/>
  <c r="E221" i="4"/>
  <c r="D221" i="4"/>
  <c r="J221" i="4" s="1"/>
  <c r="C221" i="4"/>
  <c r="B221" i="4"/>
  <c r="A221" i="4"/>
  <c r="J220" i="4"/>
  <c r="C220" i="4"/>
  <c r="B220" i="4"/>
  <c r="G219" i="4"/>
  <c r="F219" i="4"/>
  <c r="E219" i="4"/>
  <c r="D219" i="4"/>
  <c r="D218" i="4" s="1"/>
  <c r="C219" i="4"/>
  <c r="B219" i="4"/>
  <c r="A219" i="4"/>
  <c r="I218" i="4"/>
  <c r="H218" i="4"/>
  <c r="G218" i="4"/>
  <c r="F218" i="4"/>
  <c r="C218" i="4"/>
  <c r="B218" i="4"/>
  <c r="A218" i="4"/>
  <c r="I217" i="4"/>
  <c r="I216" i="4" s="1"/>
  <c r="H217" i="4"/>
  <c r="B217" i="4"/>
  <c r="C216" i="4"/>
  <c r="B216" i="4"/>
  <c r="A216" i="4"/>
  <c r="C214" i="4"/>
  <c r="B214" i="4"/>
  <c r="A214" i="4"/>
  <c r="B213" i="4"/>
  <c r="A213" i="4"/>
  <c r="C212" i="4"/>
  <c r="B212" i="4"/>
  <c r="A212" i="4"/>
  <c r="G211" i="4"/>
  <c r="F211" i="4"/>
  <c r="E211" i="4"/>
  <c r="D211" i="4"/>
  <c r="J211" i="4" s="1"/>
  <c r="C211" i="4"/>
  <c r="B211" i="4"/>
  <c r="A211" i="4"/>
  <c r="G210" i="4"/>
  <c r="F210" i="4"/>
  <c r="E210" i="4"/>
  <c r="E209" i="4" s="1"/>
  <c r="D210" i="4"/>
  <c r="D209" i="4" s="1"/>
  <c r="C210" i="4"/>
  <c r="B210" i="4"/>
  <c r="A210" i="4"/>
  <c r="I209" i="4"/>
  <c r="H209" i="4"/>
  <c r="G209" i="4"/>
  <c r="F209" i="4"/>
  <c r="C209" i="4"/>
  <c r="B209" i="4"/>
  <c r="A209" i="4"/>
  <c r="C208" i="4"/>
  <c r="B208" i="4"/>
  <c r="J207" i="4"/>
  <c r="C207" i="4"/>
  <c r="B207" i="4"/>
  <c r="A207" i="4"/>
  <c r="J206" i="4"/>
  <c r="I206" i="4"/>
  <c r="H206" i="4"/>
  <c r="G206" i="4"/>
  <c r="F206" i="4"/>
  <c r="E206" i="4"/>
  <c r="D206" i="4"/>
  <c r="C206" i="4"/>
  <c r="B206" i="4"/>
  <c r="A206" i="4"/>
  <c r="G205" i="4"/>
  <c r="F205" i="4"/>
  <c r="E205" i="4"/>
  <c r="D205" i="4"/>
  <c r="C205" i="4"/>
  <c r="B205" i="4"/>
  <c r="A205" i="4"/>
  <c r="G204" i="4"/>
  <c r="F204" i="4"/>
  <c r="E204" i="4"/>
  <c r="D204" i="4"/>
  <c r="C204" i="4"/>
  <c r="B204" i="4"/>
  <c r="A204" i="4"/>
  <c r="I203" i="4"/>
  <c r="H203" i="4"/>
  <c r="H200" i="4" s="1"/>
  <c r="E203" i="4"/>
  <c r="D203" i="4"/>
  <c r="C203" i="4"/>
  <c r="B203" i="4"/>
  <c r="G202" i="4"/>
  <c r="G201" i="4" s="1"/>
  <c r="F202" i="4"/>
  <c r="E202" i="4"/>
  <c r="D202" i="4"/>
  <c r="D201" i="4" s="1"/>
  <c r="C202" i="4"/>
  <c r="B202" i="4"/>
  <c r="A202" i="4"/>
  <c r="I201" i="4"/>
  <c r="H201" i="4"/>
  <c r="F201" i="4"/>
  <c r="E201" i="4"/>
  <c r="E200" i="4" s="1"/>
  <c r="C201" i="4"/>
  <c r="B201" i="4"/>
  <c r="A201" i="4"/>
  <c r="K200" i="4"/>
  <c r="I200" i="4"/>
  <c r="D200" i="4"/>
  <c r="B200" i="4"/>
  <c r="A200" i="4"/>
  <c r="G199" i="4"/>
  <c r="G198" i="4" s="1"/>
  <c r="G197" i="4" s="1"/>
  <c r="F199" i="4"/>
  <c r="E199" i="4"/>
  <c r="D199" i="4"/>
  <c r="D198" i="4" s="1"/>
  <c r="C199" i="4"/>
  <c r="B199" i="4"/>
  <c r="A199" i="4"/>
  <c r="I198" i="4"/>
  <c r="I197" i="4" s="1"/>
  <c r="H198" i="4"/>
  <c r="F198" i="4"/>
  <c r="F197" i="4" s="1"/>
  <c r="E198" i="4"/>
  <c r="E197" i="4" s="1"/>
  <c r="C198" i="4"/>
  <c r="B198" i="4"/>
  <c r="A198" i="4"/>
  <c r="H197" i="4"/>
  <c r="D197" i="4"/>
  <c r="B197" i="4"/>
  <c r="A197" i="4"/>
  <c r="K196" i="4"/>
  <c r="E196" i="4"/>
  <c r="E195" i="4" s="1"/>
  <c r="B196" i="4"/>
  <c r="K195" i="4"/>
  <c r="B195" i="4"/>
  <c r="A195" i="4"/>
  <c r="J193" i="4"/>
  <c r="C193" i="4"/>
  <c r="B193" i="4"/>
  <c r="A193" i="4"/>
  <c r="J192" i="4"/>
  <c r="I192" i="4"/>
  <c r="H192" i="4"/>
  <c r="H191" i="4" s="1"/>
  <c r="G192" i="4"/>
  <c r="G191" i="4" s="1"/>
  <c r="F192" i="4"/>
  <c r="E192" i="4"/>
  <c r="D192" i="4"/>
  <c r="D191" i="4" s="1"/>
  <c r="C192" i="4"/>
  <c r="B192" i="4"/>
  <c r="K191" i="4"/>
  <c r="J191" i="4"/>
  <c r="I191" i="4"/>
  <c r="F191" i="4"/>
  <c r="E191" i="4"/>
  <c r="B191" i="4"/>
  <c r="A191" i="4"/>
  <c r="G188" i="4"/>
  <c r="F188" i="4"/>
  <c r="E188" i="4"/>
  <c r="D188" i="4"/>
  <c r="C188" i="4"/>
  <c r="B188" i="4"/>
  <c r="A188" i="4"/>
  <c r="I187" i="4"/>
  <c r="I186" i="4" s="1"/>
  <c r="I185" i="4" s="1"/>
  <c r="I184" i="4" s="1"/>
  <c r="H187" i="4"/>
  <c r="G187" i="4"/>
  <c r="F187" i="4"/>
  <c r="F186" i="4" s="1"/>
  <c r="F185" i="4" s="1"/>
  <c r="F184" i="4" s="1"/>
  <c r="E187" i="4"/>
  <c r="D187" i="4"/>
  <c r="C187" i="4"/>
  <c r="B187" i="4"/>
  <c r="K186" i="4"/>
  <c r="H186" i="4"/>
  <c r="G186" i="4"/>
  <c r="D186" i="4"/>
  <c r="B186" i="4"/>
  <c r="H185" i="4"/>
  <c r="G185" i="4"/>
  <c r="G184" i="4" s="1"/>
  <c r="D185" i="4"/>
  <c r="D184" i="4" s="1"/>
  <c r="C185" i="4"/>
  <c r="B185" i="4"/>
  <c r="H184" i="4"/>
  <c r="C184" i="4"/>
  <c r="B184" i="4"/>
  <c r="A184" i="4"/>
  <c r="C183" i="4"/>
  <c r="B183" i="4"/>
  <c r="A183" i="4"/>
  <c r="J182" i="4"/>
  <c r="C182" i="4"/>
  <c r="B182" i="4"/>
  <c r="A182" i="4"/>
  <c r="C181" i="4"/>
  <c r="B181" i="4"/>
  <c r="A181" i="4"/>
  <c r="J180" i="4"/>
  <c r="C180" i="4"/>
  <c r="B180" i="4"/>
  <c r="A180" i="4"/>
  <c r="C179" i="4"/>
  <c r="B179" i="4"/>
  <c r="A179" i="4"/>
  <c r="J178" i="4"/>
  <c r="C178" i="4"/>
  <c r="B178" i="4"/>
  <c r="A178" i="4"/>
  <c r="I177" i="4"/>
  <c r="H177" i="4"/>
  <c r="G177" i="4"/>
  <c r="F177" i="4"/>
  <c r="E177" i="4"/>
  <c r="D177" i="4"/>
  <c r="C177" i="4"/>
  <c r="B177" i="4"/>
  <c r="C176" i="4"/>
  <c r="B176" i="4"/>
  <c r="A176" i="4"/>
  <c r="J175" i="4"/>
  <c r="C175" i="4"/>
  <c r="B175" i="4"/>
  <c r="A175" i="4"/>
  <c r="J174" i="4"/>
  <c r="I174" i="4"/>
  <c r="H174" i="4"/>
  <c r="H173" i="4" s="1"/>
  <c r="G174" i="4"/>
  <c r="G173" i="4" s="1"/>
  <c r="F174" i="4"/>
  <c r="E174" i="4"/>
  <c r="D174" i="4"/>
  <c r="D173" i="4" s="1"/>
  <c r="C174" i="4"/>
  <c r="B174" i="4"/>
  <c r="K173" i="4"/>
  <c r="I173" i="4"/>
  <c r="F173" i="4"/>
  <c r="E173" i="4"/>
  <c r="B173" i="4"/>
  <c r="C172" i="4"/>
  <c r="B172" i="4"/>
  <c r="J171" i="4"/>
  <c r="G169" i="4"/>
  <c r="G168" i="4" s="1"/>
  <c r="F169" i="4"/>
  <c r="F168" i="4" s="1"/>
  <c r="E169" i="4"/>
  <c r="D169" i="4"/>
  <c r="C169" i="4"/>
  <c r="B169" i="4"/>
  <c r="A169" i="4"/>
  <c r="I168" i="4"/>
  <c r="I164" i="4" s="1"/>
  <c r="I154" i="4" s="1"/>
  <c r="H168" i="4"/>
  <c r="H164" i="4" s="1"/>
  <c r="E168" i="4"/>
  <c r="D168" i="4"/>
  <c r="C168" i="4"/>
  <c r="B168" i="4"/>
  <c r="A168" i="4"/>
  <c r="C167" i="4"/>
  <c r="B167" i="4"/>
  <c r="A167" i="4"/>
  <c r="G166" i="4"/>
  <c r="G165" i="4" s="1"/>
  <c r="F166" i="4"/>
  <c r="E166" i="4"/>
  <c r="D166" i="4"/>
  <c r="D165" i="4" s="1"/>
  <c r="C166" i="4"/>
  <c r="B166" i="4"/>
  <c r="A166" i="4"/>
  <c r="I165" i="4"/>
  <c r="H165" i="4"/>
  <c r="F165" i="4"/>
  <c r="E165" i="4"/>
  <c r="E164" i="4" s="1"/>
  <c r="C165" i="4"/>
  <c r="B165" i="4"/>
  <c r="A165" i="4"/>
  <c r="K164" i="4"/>
  <c r="D164" i="4"/>
  <c r="B164" i="4"/>
  <c r="A164" i="4"/>
  <c r="C162" i="4"/>
  <c r="B162" i="4"/>
  <c r="A162" i="4"/>
  <c r="J161" i="4"/>
  <c r="C161" i="4"/>
  <c r="B161" i="4"/>
  <c r="A161" i="4"/>
  <c r="C160" i="4"/>
  <c r="B160" i="4"/>
  <c r="A160" i="4"/>
  <c r="J159" i="4"/>
  <c r="C159" i="4"/>
  <c r="B159" i="4"/>
  <c r="A159" i="4"/>
  <c r="C158" i="4"/>
  <c r="B158" i="4"/>
  <c r="A158" i="4"/>
  <c r="J157" i="4"/>
  <c r="C157" i="4"/>
  <c r="B157" i="4"/>
  <c r="A157" i="4"/>
  <c r="G156" i="4"/>
  <c r="F156" i="4"/>
  <c r="F155" i="4" s="1"/>
  <c r="E156" i="4"/>
  <c r="E155" i="4" s="1"/>
  <c r="E154" i="4" s="1"/>
  <c r="D156" i="4"/>
  <c r="J156" i="4" s="1"/>
  <c r="J155" i="4" s="1"/>
  <c r="C156" i="4"/>
  <c r="B156" i="4"/>
  <c r="A156" i="4"/>
  <c r="K155" i="4"/>
  <c r="I155" i="4"/>
  <c r="H155" i="4"/>
  <c r="G155" i="4"/>
  <c r="D155" i="4"/>
  <c r="D154" i="4" s="1"/>
  <c r="B155" i="4"/>
  <c r="A155" i="4"/>
  <c r="H154" i="4"/>
  <c r="B154" i="4"/>
  <c r="I153" i="4"/>
  <c r="B153" i="4"/>
  <c r="A153" i="4"/>
  <c r="B152" i="4"/>
  <c r="B151" i="4"/>
  <c r="B350" i="4" s="1"/>
  <c r="C150" i="4"/>
  <c r="B150" i="4"/>
  <c r="A150" i="4"/>
  <c r="G149" i="4"/>
  <c r="F149" i="4"/>
  <c r="E149" i="4"/>
  <c r="D149" i="4"/>
  <c r="C149" i="4"/>
  <c r="B149" i="4"/>
  <c r="G148" i="4"/>
  <c r="F148" i="4"/>
  <c r="E148" i="4"/>
  <c r="D148" i="4"/>
  <c r="J148" i="4" s="1"/>
  <c r="C148" i="4"/>
  <c r="B148" i="4"/>
  <c r="A148" i="4"/>
  <c r="J147" i="4"/>
  <c r="C147" i="4"/>
  <c r="B147" i="4"/>
  <c r="J146" i="4"/>
  <c r="J145" i="4" s="1"/>
  <c r="C146" i="4"/>
  <c r="B146" i="4"/>
  <c r="A146" i="4"/>
  <c r="I145" i="4"/>
  <c r="H145" i="4"/>
  <c r="G145" i="4"/>
  <c r="F145" i="4"/>
  <c r="F137" i="4" s="1"/>
  <c r="E145" i="4"/>
  <c r="D145" i="4"/>
  <c r="C145" i="4"/>
  <c r="B145" i="4"/>
  <c r="A145" i="4"/>
  <c r="J144" i="4"/>
  <c r="C144" i="4"/>
  <c r="B144" i="4"/>
  <c r="J143" i="4"/>
  <c r="C143" i="4"/>
  <c r="B143" i="4"/>
  <c r="A143" i="4"/>
  <c r="J142" i="4"/>
  <c r="C142" i="4"/>
  <c r="B142" i="4"/>
  <c r="J141" i="4"/>
  <c r="C141" i="4"/>
  <c r="B141" i="4"/>
  <c r="A141" i="4"/>
  <c r="J140" i="4"/>
  <c r="J138" i="4" s="1"/>
  <c r="C140" i="4"/>
  <c r="B140" i="4"/>
  <c r="J139" i="4"/>
  <c r="C139" i="4"/>
  <c r="B139" i="4"/>
  <c r="A139" i="4"/>
  <c r="I138" i="4"/>
  <c r="H138" i="4"/>
  <c r="H137" i="4" s="1"/>
  <c r="H136" i="4" s="1"/>
  <c r="H135" i="4" s="1"/>
  <c r="H134" i="4" s="1"/>
  <c r="G138" i="4"/>
  <c r="F138" i="4"/>
  <c r="E138" i="4"/>
  <c r="D138" i="4"/>
  <c r="D137" i="4" s="1"/>
  <c r="D136" i="4" s="1"/>
  <c r="D135" i="4" s="1"/>
  <c r="D134" i="4" s="1"/>
  <c r="C138" i="4"/>
  <c r="B138" i="4"/>
  <c r="I137" i="4"/>
  <c r="I136" i="4" s="1"/>
  <c r="I135" i="4" s="1"/>
  <c r="I134" i="4" s="1"/>
  <c r="G137" i="4"/>
  <c r="E137" i="4"/>
  <c r="E136" i="4" s="1"/>
  <c r="E135" i="4" s="1"/>
  <c r="E134" i="4" s="1"/>
  <c r="B137" i="4"/>
  <c r="G136" i="4"/>
  <c r="F136" i="4"/>
  <c r="F135" i="4" s="1"/>
  <c r="F134" i="4" s="1"/>
  <c r="B136" i="4"/>
  <c r="K135" i="4"/>
  <c r="K134" i="4" s="1"/>
  <c r="G135" i="4"/>
  <c r="G134" i="4" s="1"/>
  <c r="C135" i="4"/>
  <c r="B135" i="4"/>
  <c r="C134" i="4"/>
  <c r="B134" i="4"/>
  <c r="A134" i="4"/>
  <c r="K133" i="4"/>
  <c r="B133" i="4"/>
  <c r="A133" i="4"/>
  <c r="J132" i="4"/>
  <c r="J131" i="4"/>
  <c r="C131" i="4"/>
  <c r="B131" i="4"/>
  <c r="A131" i="4"/>
  <c r="J130" i="4"/>
  <c r="C130" i="4"/>
  <c r="B130" i="4"/>
  <c r="A130" i="4"/>
  <c r="J129" i="4"/>
  <c r="C129" i="4"/>
  <c r="B129" i="4"/>
  <c r="A129" i="4"/>
  <c r="J128" i="4"/>
  <c r="J127" i="4" s="1"/>
  <c r="I128" i="4"/>
  <c r="I127" i="4" s="1"/>
  <c r="H128" i="4"/>
  <c r="G128" i="4"/>
  <c r="F128" i="4"/>
  <c r="F127" i="4" s="1"/>
  <c r="E128" i="4"/>
  <c r="E127" i="4" s="1"/>
  <c r="D128" i="4"/>
  <c r="C128" i="4"/>
  <c r="B128" i="4"/>
  <c r="A128" i="4"/>
  <c r="H127" i="4"/>
  <c r="G127" i="4"/>
  <c r="D127" i="4"/>
  <c r="B127" i="4"/>
  <c r="C126" i="4"/>
  <c r="B126" i="4"/>
  <c r="J125" i="4"/>
  <c r="C125" i="4"/>
  <c r="B125" i="4"/>
  <c r="A125" i="4"/>
  <c r="J124" i="4"/>
  <c r="J122" i="4" s="1"/>
  <c r="I124" i="4"/>
  <c r="H124" i="4"/>
  <c r="G124" i="4"/>
  <c r="F124" i="4"/>
  <c r="F122" i="4" s="1"/>
  <c r="E124" i="4"/>
  <c r="D124" i="4"/>
  <c r="C124" i="4"/>
  <c r="B124" i="4"/>
  <c r="J123" i="4"/>
  <c r="H123" i="4"/>
  <c r="G123" i="4"/>
  <c r="F123" i="4"/>
  <c r="D123" i="4"/>
  <c r="B123" i="4"/>
  <c r="H122" i="4"/>
  <c r="G122" i="4"/>
  <c r="G117" i="4" s="1"/>
  <c r="D122" i="4"/>
  <c r="C122" i="4"/>
  <c r="B122" i="4"/>
  <c r="B121" i="4"/>
  <c r="J120" i="4"/>
  <c r="I120" i="4"/>
  <c r="I119" i="4" s="1"/>
  <c r="H120" i="4"/>
  <c r="H119" i="4" s="1"/>
  <c r="H118" i="4" s="1"/>
  <c r="H117" i="4" s="1"/>
  <c r="G120" i="4"/>
  <c r="F120" i="4"/>
  <c r="E120" i="4"/>
  <c r="E119" i="4" s="1"/>
  <c r="D120" i="4"/>
  <c r="D119" i="4" s="1"/>
  <c r="D118" i="4" s="1"/>
  <c r="D117" i="4" s="1"/>
  <c r="C120" i="4"/>
  <c r="B120" i="4"/>
  <c r="A120" i="4"/>
  <c r="J119" i="4"/>
  <c r="J118" i="4" s="1"/>
  <c r="G119" i="4"/>
  <c r="F119" i="4"/>
  <c r="C119" i="4"/>
  <c r="B119" i="4"/>
  <c r="G118" i="4"/>
  <c r="C117" i="4"/>
  <c r="B117" i="4"/>
  <c r="J115" i="4"/>
  <c r="G114" i="4"/>
  <c r="G113" i="4" s="1"/>
  <c r="F114" i="4"/>
  <c r="E114" i="4"/>
  <c r="D114" i="4"/>
  <c r="D113" i="4" s="1"/>
  <c r="C114" i="4"/>
  <c r="B114" i="4"/>
  <c r="A114" i="4"/>
  <c r="I113" i="4"/>
  <c r="H113" i="4"/>
  <c r="F113" i="4"/>
  <c r="E113" i="4"/>
  <c r="C113" i="4"/>
  <c r="B113" i="4"/>
  <c r="A113" i="4"/>
  <c r="J112" i="4"/>
  <c r="B112" i="4"/>
  <c r="G111" i="4"/>
  <c r="G110" i="4" s="1"/>
  <c r="F111" i="4"/>
  <c r="E111" i="4"/>
  <c r="D111" i="4"/>
  <c r="D110" i="4" s="1"/>
  <c r="C111" i="4"/>
  <c r="B111" i="4"/>
  <c r="A111" i="4"/>
  <c r="I110" i="4"/>
  <c r="H110" i="4"/>
  <c r="F110" i="4"/>
  <c r="E110" i="4"/>
  <c r="C110" i="4"/>
  <c r="B110" i="4"/>
  <c r="J97" i="4"/>
  <c r="C97" i="4"/>
  <c r="J96" i="4"/>
  <c r="C96" i="4"/>
  <c r="B96" i="4"/>
  <c r="A96" i="4"/>
  <c r="J95" i="4"/>
  <c r="I95" i="4"/>
  <c r="H95" i="4"/>
  <c r="G95" i="4"/>
  <c r="F95" i="4"/>
  <c r="E95" i="4"/>
  <c r="D95" i="4"/>
  <c r="C95" i="4"/>
  <c r="B95" i="4"/>
  <c r="B90" i="4"/>
  <c r="G89" i="4"/>
  <c r="F89" i="4"/>
  <c r="E89" i="4"/>
  <c r="D89" i="4"/>
  <c r="D86" i="4" s="1"/>
  <c r="C89" i="4"/>
  <c r="B89" i="4"/>
  <c r="A89" i="4"/>
  <c r="B88" i="4"/>
  <c r="G87" i="4"/>
  <c r="F87" i="4"/>
  <c r="F86" i="4" s="1"/>
  <c r="E87" i="4"/>
  <c r="E86" i="4" s="1"/>
  <c r="D87" i="4"/>
  <c r="J87" i="4" s="1"/>
  <c r="C87" i="4"/>
  <c r="B87" i="4"/>
  <c r="A87" i="4"/>
  <c r="I86" i="4"/>
  <c r="H86" i="4"/>
  <c r="G86" i="4"/>
  <c r="C86" i="4"/>
  <c r="B86" i="4"/>
  <c r="A86" i="4"/>
  <c r="J85" i="4"/>
  <c r="J84" i="4"/>
  <c r="J83" i="4"/>
  <c r="B83" i="4"/>
  <c r="G82" i="4"/>
  <c r="J82" i="4" s="1"/>
  <c r="E82" i="4"/>
  <c r="D82" i="4"/>
  <c r="C82" i="4"/>
  <c r="B82" i="4"/>
  <c r="A82" i="4"/>
  <c r="J81" i="4"/>
  <c r="B81" i="4"/>
  <c r="J80" i="4"/>
  <c r="G80" i="4"/>
  <c r="E80" i="4"/>
  <c r="D80" i="4"/>
  <c r="C80" i="4"/>
  <c r="B80" i="4"/>
  <c r="A80" i="4"/>
  <c r="F79" i="4"/>
  <c r="E79" i="4"/>
  <c r="D79" i="4"/>
  <c r="C79" i="4"/>
  <c r="B79" i="4"/>
  <c r="A79" i="4"/>
  <c r="C78" i="4"/>
  <c r="B78" i="4"/>
  <c r="J77" i="4"/>
  <c r="C77" i="4"/>
  <c r="B77" i="4"/>
  <c r="A77" i="4"/>
  <c r="B76" i="4"/>
  <c r="G75" i="4"/>
  <c r="G74" i="4" s="1"/>
  <c r="F75" i="4"/>
  <c r="F74" i="4" s="1"/>
  <c r="F73" i="4" s="1"/>
  <c r="F72" i="4" s="1"/>
  <c r="E75" i="4"/>
  <c r="D75" i="4"/>
  <c r="C75" i="4"/>
  <c r="B75" i="4"/>
  <c r="A75" i="4"/>
  <c r="I74" i="4"/>
  <c r="I73" i="4" s="1"/>
  <c r="I72" i="4" s="1"/>
  <c r="H74" i="4"/>
  <c r="H73" i="4" s="1"/>
  <c r="H72" i="4" s="1"/>
  <c r="E74" i="4"/>
  <c r="E73" i="4" s="1"/>
  <c r="E72" i="4" s="1"/>
  <c r="D74" i="4"/>
  <c r="C74" i="4"/>
  <c r="B74" i="4"/>
  <c r="A74" i="4"/>
  <c r="B73" i="4"/>
  <c r="C72" i="4"/>
  <c r="B72" i="4"/>
  <c r="A72" i="4"/>
  <c r="G67" i="4"/>
  <c r="F67" i="4"/>
  <c r="E67" i="4"/>
  <c r="D67" i="4"/>
  <c r="C67" i="4"/>
  <c r="B67" i="4"/>
  <c r="A67" i="4"/>
  <c r="G66" i="4"/>
  <c r="F66" i="4"/>
  <c r="E66" i="4"/>
  <c r="D66" i="4"/>
  <c r="J66" i="4" s="1"/>
  <c r="C66" i="4"/>
  <c r="B66" i="4"/>
  <c r="B65" i="4"/>
  <c r="J64" i="4"/>
  <c r="C64" i="4"/>
  <c r="B64" i="4"/>
  <c r="A64" i="4"/>
  <c r="J63" i="4"/>
  <c r="I63" i="4"/>
  <c r="H63" i="4"/>
  <c r="G63" i="4"/>
  <c r="F63" i="4"/>
  <c r="E63" i="4"/>
  <c r="D63" i="4"/>
  <c r="C63" i="4"/>
  <c r="B63" i="4"/>
  <c r="J62" i="4"/>
  <c r="C62" i="4"/>
  <c r="B62" i="4"/>
  <c r="J61" i="4"/>
  <c r="C61" i="4"/>
  <c r="B61" i="4"/>
  <c r="A61" i="4"/>
  <c r="J60" i="4"/>
  <c r="C60" i="4"/>
  <c r="B60" i="4"/>
  <c r="J59" i="4"/>
  <c r="C59" i="4"/>
  <c r="B59" i="4"/>
  <c r="A59" i="4"/>
  <c r="J58" i="4"/>
  <c r="C58" i="4"/>
  <c r="B58" i="4"/>
  <c r="J57" i="4"/>
  <c r="C57" i="4"/>
  <c r="B57" i="4"/>
  <c r="A57" i="4"/>
  <c r="J56" i="4"/>
  <c r="I56" i="4"/>
  <c r="H56" i="4"/>
  <c r="G56" i="4"/>
  <c r="F56" i="4"/>
  <c r="E56" i="4"/>
  <c r="D56" i="4"/>
  <c r="C56" i="4"/>
  <c r="B56" i="4"/>
  <c r="J55" i="4"/>
  <c r="J54" i="4"/>
  <c r="J53" i="4"/>
  <c r="J52" i="4"/>
  <c r="J51" i="4"/>
  <c r="J50" i="4"/>
  <c r="G48" i="4"/>
  <c r="G47" i="4" s="1"/>
  <c r="F48" i="4"/>
  <c r="E48" i="4"/>
  <c r="D48" i="4"/>
  <c r="D47" i="4" s="1"/>
  <c r="C48" i="4"/>
  <c r="B48" i="4"/>
  <c r="A48" i="4"/>
  <c r="I47" i="4"/>
  <c r="H47" i="4"/>
  <c r="F47" i="4"/>
  <c r="E47" i="4"/>
  <c r="C47" i="4"/>
  <c r="B47" i="4"/>
  <c r="A47" i="4"/>
  <c r="G46" i="4"/>
  <c r="F46" i="4"/>
  <c r="F45" i="4" s="1"/>
  <c r="E46" i="4"/>
  <c r="E45" i="4" s="1"/>
  <c r="E44" i="4" s="1"/>
  <c r="E43" i="4" s="1"/>
  <c r="E42" i="4" s="1"/>
  <c r="D46" i="4"/>
  <c r="J46" i="4" s="1"/>
  <c r="J45" i="4" s="1"/>
  <c r="C46" i="4"/>
  <c r="B46" i="4"/>
  <c r="A46" i="4"/>
  <c r="I45" i="4"/>
  <c r="H45" i="4"/>
  <c r="G45" i="4"/>
  <c r="G44" i="4" s="1"/>
  <c r="D45" i="4"/>
  <c r="D44" i="4" s="1"/>
  <c r="D43" i="4" s="1"/>
  <c r="C45" i="4"/>
  <c r="B45" i="4"/>
  <c r="A45" i="4"/>
  <c r="I44" i="4"/>
  <c r="I43" i="4" s="1"/>
  <c r="I42" i="4" s="1"/>
  <c r="B44" i="4"/>
  <c r="A44" i="4"/>
  <c r="G43" i="4"/>
  <c r="C43" i="4"/>
  <c r="B43" i="4"/>
  <c r="G42" i="4"/>
  <c r="D42" i="4"/>
  <c r="C42" i="4"/>
  <c r="B42" i="4"/>
  <c r="A42" i="4"/>
  <c r="G41" i="4"/>
  <c r="F41" i="4"/>
  <c r="E41" i="4"/>
  <c r="E40" i="4" s="1"/>
  <c r="D41" i="4"/>
  <c r="D40" i="4" s="1"/>
  <c r="C41" i="4"/>
  <c r="B41" i="4"/>
  <c r="A41" i="4"/>
  <c r="I40" i="4"/>
  <c r="H40" i="4"/>
  <c r="G40" i="4"/>
  <c r="F40" i="4"/>
  <c r="C40" i="4"/>
  <c r="B40" i="4"/>
  <c r="A40" i="4"/>
  <c r="G39" i="4"/>
  <c r="G38" i="4" s="1"/>
  <c r="F39" i="4"/>
  <c r="F38" i="4" s="1"/>
  <c r="F37" i="4" s="1"/>
  <c r="F36" i="4" s="1"/>
  <c r="E39" i="4"/>
  <c r="D39" i="4"/>
  <c r="J39" i="4" s="1"/>
  <c r="J38" i="4" s="1"/>
  <c r="C39" i="4"/>
  <c r="B39" i="4"/>
  <c r="A39" i="4"/>
  <c r="I38" i="4"/>
  <c r="I37" i="4" s="1"/>
  <c r="I36" i="4" s="1"/>
  <c r="I35" i="4" s="1"/>
  <c r="H38" i="4"/>
  <c r="H37" i="4" s="1"/>
  <c r="H36" i="4" s="1"/>
  <c r="E38" i="4"/>
  <c r="D38" i="4"/>
  <c r="D37" i="4" s="1"/>
  <c r="D36" i="4" s="1"/>
  <c r="D35" i="4" s="1"/>
  <c r="C38" i="4"/>
  <c r="B38" i="4"/>
  <c r="A38" i="4"/>
  <c r="K37" i="4"/>
  <c r="G37" i="4"/>
  <c r="G36" i="4" s="1"/>
  <c r="B37" i="4"/>
  <c r="B36" i="4"/>
  <c r="B118" i="4" s="1"/>
  <c r="C35" i="4"/>
  <c r="B35" i="4"/>
  <c r="A35" i="4"/>
  <c r="C34" i="4"/>
  <c r="B34" i="4"/>
  <c r="A34" i="4"/>
  <c r="G33" i="4"/>
  <c r="F33" i="4"/>
  <c r="F27" i="4" s="1"/>
  <c r="E33" i="4"/>
  <c r="E27" i="4" s="1"/>
  <c r="D33" i="4"/>
  <c r="J33" i="4" s="1"/>
  <c r="C33" i="4"/>
  <c r="B33" i="4"/>
  <c r="A33" i="4"/>
  <c r="C32" i="4"/>
  <c r="B32" i="4"/>
  <c r="A32" i="4"/>
  <c r="G31" i="4"/>
  <c r="F31" i="4"/>
  <c r="E31" i="4"/>
  <c r="D31" i="4"/>
  <c r="D27" i="4" s="1"/>
  <c r="B31" i="4"/>
  <c r="A31" i="4"/>
  <c r="C30" i="4"/>
  <c r="C31" i="4" s="1"/>
  <c r="B30" i="4"/>
  <c r="A30" i="4"/>
  <c r="G29" i="4"/>
  <c r="G27" i="4" s="1"/>
  <c r="F29" i="4"/>
  <c r="E29" i="4"/>
  <c r="D29" i="4"/>
  <c r="J29" i="4" s="1"/>
  <c r="C29" i="4"/>
  <c r="B29" i="4"/>
  <c r="A29" i="4"/>
  <c r="C28" i="4"/>
  <c r="B28" i="4"/>
  <c r="A28" i="4"/>
  <c r="I27" i="4"/>
  <c r="H27" i="4"/>
  <c r="C27" i="4"/>
  <c r="B27" i="4"/>
  <c r="A27" i="4"/>
  <c r="G26" i="4"/>
  <c r="F26" i="4"/>
  <c r="E26" i="4"/>
  <c r="D26" i="4"/>
  <c r="J26" i="4" s="1"/>
  <c r="C26" i="4"/>
  <c r="B26" i="4"/>
  <c r="A26" i="4"/>
  <c r="C25" i="4"/>
  <c r="B25" i="4"/>
  <c r="A25" i="4"/>
  <c r="G24" i="4"/>
  <c r="F24" i="4"/>
  <c r="E24" i="4"/>
  <c r="D24" i="4"/>
  <c r="C24" i="4"/>
  <c r="B24" i="4"/>
  <c r="A24" i="4"/>
  <c r="C23" i="4"/>
  <c r="B23" i="4"/>
  <c r="A23" i="4"/>
  <c r="C22" i="4"/>
  <c r="B22" i="4"/>
  <c r="J21" i="4"/>
  <c r="J20" i="4" s="1"/>
  <c r="C21" i="4"/>
  <c r="B21" i="4"/>
  <c r="A21" i="4"/>
  <c r="I20" i="4"/>
  <c r="H20" i="4"/>
  <c r="G20" i="4"/>
  <c r="F20" i="4"/>
  <c r="E20" i="4"/>
  <c r="D20" i="4"/>
  <c r="C20" i="4"/>
  <c r="B20" i="4"/>
  <c r="A20" i="4"/>
  <c r="G17" i="4"/>
  <c r="F17" i="4"/>
  <c r="F15" i="4" s="1"/>
  <c r="E17" i="4"/>
  <c r="D17" i="4"/>
  <c r="C17" i="4"/>
  <c r="B17" i="4"/>
  <c r="A17" i="4"/>
  <c r="C16" i="4"/>
  <c r="B16" i="4"/>
  <c r="A16" i="4"/>
  <c r="I15" i="4"/>
  <c r="H15" i="4"/>
  <c r="G15" i="4"/>
  <c r="E15" i="4"/>
  <c r="D15" i="4"/>
  <c r="G14" i="4"/>
  <c r="F14" i="4"/>
  <c r="E14" i="4"/>
  <c r="D14" i="4"/>
  <c r="D12" i="4" s="1"/>
  <c r="C14" i="4"/>
  <c r="B14" i="4"/>
  <c r="A14" i="4"/>
  <c r="C13" i="4"/>
  <c r="B13" i="4"/>
  <c r="A13" i="4"/>
  <c r="I12" i="4"/>
  <c r="I11" i="4" s="1"/>
  <c r="I10" i="4" s="1"/>
  <c r="H12" i="4"/>
  <c r="G12" i="4"/>
  <c r="G11" i="4" s="1"/>
  <c r="G10" i="4" s="1"/>
  <c r="F12" i="4"/>
  <c r="F11" i="4" s="1"/>
  <c r="E12" i="4"/>
  <c r="E11" i="4" s="1"/>
  <c r="E10" i="4" s="1"/>
  <c r="H11" i="4"/>
  <c r="H10" i="4" s="1"/>
  <c r="D11" i="4"/>
  <c r="D10" i="4" s="1"/>
  <c r="C11" i="4"/>
  <c r="B11" i="4"/>
  <c r="A11" i="4"/>
  <c r="F10" i="4"/>
  <c r="B10" i="4"/>
  <c r="A10" i="4"/>
  <c r="K9" i="4"/>
  <c r="I9" i="4"/>
  <c r="H9" i="4"/>
  <c r="E9" i="4"/>
  <c r="B9" i="4"/>
  <c r="K8" i="4"/>
  <c r="B8" i="4"/>
  <c r="B7" i="4"/>
  <c r="A7" i="4"/>
  <c r="A4" i="4"/>
  <c r="B113" i="3"/>
  <c r="B111" i="3"/>
  <c r="C110" i="3"/>
  <c r="B109" i="3"/>
  <c r="B108" i="3"/>
  <c r="B107" i="3"/>
  <c r="J106" i="3"/>
  <c r="I106" i="3"/>
  <c r="H106" i="3"/>
  <c r="G106" i="3"/>
  <c r="F106" i="3"/>
  <c r="E106" i="3"/>
  <c r="J105" i="3"/>
  <c r="J101" i="3" s="1"/>
  <c r="I105" i="3"/>
  <c r="H105" i="3"/>
  <c r="G105" i="3"/>
  <c r="E105" i="3"/>
  <c r="J104" i="3"/>
  <c r="I104" i="3"/>
  <c r="H104" i="3"/>
  <c r="G104" i="3"/>
  <c r="F104" i="3"/>
  <c r="E104" i="3"/>
  <c r="D104" i="3"/>
  <c r="C104" i="3"/>
  <c r="B104" i="3"/>
  <c r="A104" i="3"/>
  <c r="J103" i="3"/>
  <c r="I103" i="3"/>
  <c r="H103" i="3"/>
  <c r="G103" i="3"/>
  <c r="F103" i="3"/>
  <c r="E103" i="3"/>
  <c r="D103" i="3"/>
  <c r="C103" i="3"/>
  <c r="B103" i="3"/>
  <c r="A103" i="3"/>
  <c r="J102" i="3"/>
  <c r="I102" i="3"/>
  <c r="H102" i="3"/>
  <c r="G102" i="3"/>
  <c r="G101" i="3" s="1"/>
  <c r="F102" i="3"/>
  <c r="E102" i="3"/>
  <c r="D102" i="3"/>
  <c r="C102" i="3"/>
  <c r="B102" i="3"/>
  <c r="A102" i="3"/>
  <c r="F101" i="3"/>
  <c r="C101" i="3"/>
  <c r="B101" i="3"/>
  <c r="J100" i="3"/>
  <c r="I100" i="3"/>
  <c r="H100" i="3"/>
  <c r="G100" i="3"/>
  <c r="F100" i="3"/>
  <c r="E100" i="3"/>
  <c r="D100" i="3"/>
  <c r="C100" i="3"/>
  <c r="B100" i="3"/>
  <c r="A100" i="3"/>
  <c r="J99" i="3"/>
  <c r="I99" i="3"/>
  <c r="H99" i="3"/>
  <c r="G99" i="3"/>
  <c r="K99" i="3" s="1"/>
  <c r="F99" i="3"/>
  <c r="E99" i="3"/>
  <c r="D99" i="3"/>
  <c r="C99" i="3"/>
  <c r="B99" i="3"/>
  <c r="A99" i="3"/>
  <c r="J98" i="3"/>
  <c r="I98" i="3"/>
  <c r="H98" i="3"/>
  <c r="G98" i="3"/>
  <c r="F98" i="3"/>
  <c r="E98" i="3"/>
  <c r="D98" i="3"/>
  <c r="C98" i="3"/>
  <c r="B98" i="3"/>
  <c r="A98" i="3"/>
  <c r="J97" i="3"/>
  <c r="I97" i="3"/>
  <c r="H97" i="3"/>
  <c r="G97" i="3"/>
  <c r="G95" i="3" s="1"/>
  <c r="G94" i="3" s="1"/>
  <c r="F97" i="3"/>
  <c r="E97" i="3"/>
  <c r="D97" i="3"/>
  <c r="C97" i="3"/>
  <c r="B97" i="3"/>
  <c r="A97" i="3"/>
  <c r="J96" i="3"/>
  <c r="J95" i="3" s="1"/>
  <c r="I96" i="3"/>
  <c r="H96" i="3"/>
  <c r="G96" i="3"/>
  <c r="F96" i="3"/>
  <c r="F95" i="3" s="1"/>
  <c r="E96" i="3"/>
  <c r="D96" i="3"/>
  <c r="C96" i="3"/>
  <c r="B96" i="3"/>
  <c r="A96" i="3"/>
  <c r="C95" i="3"/>
  <c r="B95" i="3"/>
  <c r="C94" i="3"/>
  <c r="B94" i="3"/>
  <c r="B110" i="3" s="1"/>
  <c r="A94" i="3"/>
  <c r="B93" i="3"/>
  <c r="C92" i="3"/>
  <c r="B92" i="3"/>
  <c r="C91" i="3"/>
  <c r="B91" i="3"/>
  <c r="B90" i="3"/>
  <c r="A90" i="3"/>
  <c r="C89" i="3"/>
  <c r="J88" i="3"/>
  <c r="J87" i="3" s="1"/>
  <c r="I88" i="3"/>
  <c r="I87" i="3" s="1"/>
  <c r="H88" i="3"/>
  <c r="H87" i="3" s="1"/>
  <c r="G88" i="3"/>
  <c r="F88" i="3"/>
  <c r="F87" i="3" s="1"/>
  <c r="E88" i="3"/>
  <c r="E87" i="3" s="1"/>
  <c r="D88" i="3"/>
  <c r="C88" i="3"/>
  <c r="B88" i="3"/>
  <c r="A88" i="3"/>
  <c r="D87" i="3"/>
  <c r="C87" i="3"/>
  <c r="B87" i="3"/>
  <c r="C86" i="3"/>
  <c r="J85" i="3"/>
  <c r="I85" i="3"/>
  <c r="H85" i="3"/>
  <c r="G85" i="3"/>
  <c r="F85" i="3"/>
  <c r="E85" i="3"/>
  <c r="D85" i="3"/>
  <c r="C85" i="3"/>
  <c r="B85" i="3"/>
  <c r="J84" i="3"/>
  <c r="I84" i="3"/>
  <c r="H84" i="3"/>
  <c r="G84" i="3"/>
  <c r="F84" i="3"/>
  <c r="E84" i="3"/>
  <c r="D84" i="3"/>
  <c r="C84" i="3"/>
  <c r="B84" i="3"/>
  <c r="C83" i="3"/>
  <c r="J82" i="3"/>
  <c r="I82" i="3"/>
  <c r="I81" i="3" s="1"/>
  <c r="H82" i="3"/>
  <c r="H81" i="3" s="1"/>
  <c r="G82" i="3"/>
  <c r="G81" i="3" s="1"/>
  <c r="G80" i="3" s="1"/>
  <c r="F82" i="3"/>
  <c r="E82" i="3"/>
  <c r="D82" i="3"/>
  <c r="K82" i="3" s="1"/>
  <c r="K81" i="3" s="1"/>
  <c r="C82" i="3"/>
  <c r="B82" i="3"/>
  <c r="A82" i="3"/>
  <c r="J81" i="3"/>
  <c r="F81" i="3"/>
  <c r="E81" i="3"/>
  <c r="C81" i="3"/>
  <c r="B81" i="3"/>
  <c r="C80" i="3"/>
  <c r="B80" i="3"/>
  <c r="A80" i="3"/>
  <c r="C79" i="3"/>
  <c r="B79" i="3"/>
  <c r="K78" i="3"/>
  <c r="J78" i="3"/>
  <c r="I78" i="3"/>
  <c r="H78" i="3"/>
  <c r="F78" i="3"/>
  <c r="E78" i="3"/>
  <c r="D78" i="3"/>
  <c r="C78" i="3"/>
  <c r="B78" i="3"/>
  <c r="A78" i="3"/>
  <c r="K77" i="3"/>
  <c r="J77" i="3"/>
  <c r="I77" i="3"/>
  <c r="H77" i="3"/>
  <c r="F77" i="3"/>
  <c r="E77" i="3"/>
  <c r="D77" i="3"/>
  <c r="B77" i="3"/>
  <c r="A77" i="3"/>
  <c r="K76" i="3"/>
  <c r="J76" i="3"/>
  <c r="I76" i="3"/>
  <c r="H76" i="3"/>
  <c r="F76" i="3"/>
  <c r="E76" i="3"/>
  <c r="D76" i="3"/>
  <c r="B76" i="3"/>
  <c r="A76" i="3"/>
  <c r="K75" i="3"/>
  <c r="J75" i="3"/>
  <c r="I75" i="3"/>
  <c r="H75" i="3"/>
  <c r="F75" i="3"/>
  <c r="E75" i="3"/>
  <c r="D75" i="3"/>
  <c r="C75" i="3"/>
  <c r="B75" i="3"/>
  <c r="A75" i="3"/>
  <c r="K74" i="3"/>
  <c r="J74" i="3"/>
  <c r="I74" i="3"/>
  <c r="H74" i="3"/>
  <c r="F74" i="3"/>
  <c r="E74" i="3"/>
  <c r="D74" i="3"/>
  <c r="C74" i="3"/>
  <c r="B74" i="3"/>
  <c r="A74" i="3"/>
  <c r="K73" i="3"/>
  <c r="J73" i="3"/>
  <c r="I73" i="3"/>
  <c r="H73" i="3"/>
  <c r="F73" i="3"/>
  <c r="E73" i="3"/>
  <c r="D73" i="3"/>
  <c r="B73" i="3"/>
  <c r="A73" i="3"/>
  <c r="J71" i="3"/>
  <c r="I71" i="3"/>
  <c r="H71" i="3"/>
  <c r="G71" i="3"/>
  <c r="E71" i="3"/>
  <c r="D71" i="3"/>
  <c r="C71" i="3"/>
  <c r="B71" i="3"/>
  <c r="J70" i="3"/>
  <c r="I70" i="3"/>
  <c r="I68" i="3" s="1"/>
  <c r="I67" i="3" s="1"/>
  <c r="I53" i="3" s="1"/>
  <c r="H70" i="3"/>
  <c r="H68" i="3" s="1"/>
  <c r="H67" i="3" s="1"/>
  <c r="H53" i="3" s="1"/>
  <c r="G70" i="3"/>
  <c r="G68" i="3" s="1"/>
  <c r="G67" i="3" s="1"/>
  <c r="G53" i="3" s="1"/>
  <c r="F70" i="3"/>
  <c r="E70" i="3"/>
  <c r="D70" i="3"/>
  <c r="K70" i="3" s="1"/>
  <c r="C70" i="3"/>
  <c r="B70" i="3"/>
  <c r="K69" i="3"/>
  <c r="J69" i="3"/>
  <c r="I69" i="3"/>
  <c r="H69" i="3"/>
  <c r="F69" i="3"/>
  <c r="F68" i="3" s="1"/>
  <c r="F67" i="3" s="1"/>
  <c r="F53" i="3" s="1"/>
  <c r="E69" i="3"/>
  <c r="E68" i="3" s="1"/>
  <c r="E67" i="3" s="1"/>
  <c r="E53" i="3" s="1"/>
  <c r="D69" i="3"/>
  <c r="C69" i="3"/>
  <c r="B69" i="3"/>
  <c r="J68" i="3"/>
  <c r="J67" i="3" s="1"/>
  <c r="J53" i="3" s="1"/>
  <c r="C68" i="3"/>
  <c r="B68" i="3"/>
  <c r="B67" i="3"/>
  <c r="C53" i="3" s="1"/>
  <c r="K66" i="3"/>
  <c r="K65" i="3" s="1"/>
  <c r="J66" i="3"/>
  <c r="J65" i="3" s="1"/>
  <c r="I66" i="3"/>
  <c r="I65" i="3" s="1"/>
  <c r="H66" i="3"/>
  <c r="H65" i="3" s="1"/>
  <c r="E66" i="3"/>
  <c r="E65" i="3" s="1"/>
  <c r="F65" i="3"/>
  <c r="D65" i="3"/>
  <c r="K64" i="3"/>
  <c r="J64" i="3"/>
  <c r="I64" i="3"/>
  <c r="H64" i="3"/>
  <c r="E64" i="3"/>
  <c r="I62" i="3"/>
  <c r="H62" i="3"/>
  <c r="J61" i="3"/>
  <c r="I61" i="3"/>
  <c r="H61" i="3"/>
  <c r="G61" i="3"/>
  <c r="F61" i="3"/>
  <c r="E61" i="3"/>
  <c r="D61" i="3"/>
  <c r="D63" i="3" s="1"/>
  <c r="C61" i="3"/>
  <c r="B61" i="3"/>
  <c r="A61" i="3"/>
  <c r="C60" i="3"/>
  <c r="J58" i="3"/>
  <c r="H58" i="3"/>
  <c r="J56" i="3"/>
  <c r="J55" i="3" s="1"/>
  <c r="J54" i="3" s="1"/>
  <c r="I56" i="3"/>
  <c r="I52" i="3" s="1"/>
  <c r="H56" i="3"/>
  <c r="H52" i="3" s="1"/>
  <c r="F56" i="3"/>
  <c r="F55" i="3" s="1"/>
  <c r="F54" i="3" s="1"/>
  <c r="E56" i="3"/>
  <c r="E52" i="3" s="1"/>
  <c r="D56" i="3"/>
  <c r="I55" i="3"/>
  <c r="H55" i="3"/>
  <c r="H54" i="3" s="1"/>
  <c r="D55" i="3"/>
  <c r="D54" i="3" s="1"/>
  <c r="I54" i="3"/>
  <c r="F52" i="3"/>
  <c r="F107" i="3" s="1"/>
  <c r="B52" i="3"/>
  <c r="B54" i="3" s="1"/>
  <c r="C50" i="3"/>
  <c r="B50" i="3"/>
  <c r="G49" i="3"/>
  <c r="B49" i="3"/>
  <c r="K46" i="3"/>
  <c r="J46" i="3"/>
  <c r="I46" i="3"/>
  <c r="I45" i="3" s="1"/>
  <c r="I44" i="3" s="1"/>
  <c r="H46" i="3"/>
  <c r="H45" i="3" s="1"/>
  <c r="H44" i="3" s="1"/>
  <c r="F46" i="3"/>
  <c r="E46" i="3"/>
  <c r="D46" i="3"/>
  <c r="D45" i="3" s="1"/>
  <c r="D44" i="3" s="1"/>
  <c r="C46" i="3"/>
  <c r="B46" i="3"/>
  <c r="A46" i="3"/>
  <c r="K45" i="3"/>
  <c r="J45" i="3"/>
  <c r="J44" i="3" s="1"/>
  <c r="F45" i="3"/>
  <c r="E45" i="3"/>
  <c r="C45" i="3"/>
  <c r="B45" i="3"/>
  <c r="A45" i="3"/>
  <c r="C44" i="3"/>
  <c r="B44" i="3"/>
  <c r="K43" i="3"/>
  <c r="J43" i="3"/>
  <c r="J42" i="3" s="1"/>
  <c r="I43" i="3"/>
  <c r="I42" i="3" s="1"/>
  <c r="H43" i="3"/>
  <c r="H42" i="3" s="1"/>
  <c r="F43" i="3"/>
  <c r="E43" i="3"/>
  <c r="D43" i="3"/>
  <c r="D42" i="3" s="1"/>
  <c r="C43" i="3"/>
  <c r="B43" i="3"/>
  <c r="A43" i="3"/>
  <c r="K42" i="3"/>
  <c r="F42" i="3"/>
  <c r="E42" i="3"/>
  <c r="C42" i="3"/>
  <c r="B42" i="3"/>
  <c r="A42" i="3"/>
  <c r="K41" i="3"/>
  <c r="K40" i="3" s="1"/>
  <c r="J41" i="3"/>
  <c r="J40" i="3" s="1"/>
  <c r="I41" i="3"/>
  <c r="I40" i="3" s="1"/>
  <c r="H41" i="3"/>
  <c r="H40" i="3" s="1"/>
  <c r="F41" i="3"/>
  <c r="E41" i="3"/>
  <c r="D41" i="3"/>
  <c r="D40" i="3" s="1"/>
  <c r="C41" i="3"/>
  <c r="B41" i="3"/>
  <c r="A41" i="3"/>
  <c r="F40" i="3"/>
  <c r="E40" i="3"/>
  <c r="C40" i="3"/>
  <c r="B40" i="3"/>
  <c r="A40" i="3"/>
  <c r="K39" i="3"/>
  <c r="K38" i="3" s="1"/>
  <c r="K37" i="3" s="1"/>
  <c r="J39" i="3"/>
  <c r="I39" i="3"/>
  <c r="I38" i="3" s="1"/>
  <c r="H39" i="3"/>
  <c r="H38" i="3" s="1"/>
  <c r="H37" i="3" s="1"/>
  <c r="F39" i="3"/>
  <c r="E39" i="3"/>
  <c r="D39" i="3"/>
  <c r="D38" i="3" s="1"/>
  <c r="C39" i="3"/>
  <c r="B39" i="3"/>
  <c r="A39" i="3"/>
  <c r="J38" i="3"/>
  <c r="F38" i="3"/>
  <c r="F37" i="3" s="1"/>
  <c r="E38" i="3"/>
  <c r="C38" i="3"/>
  <c r="B38" i="3"/>
  <c r="A38" i="3"/>
  <c r="C37" i="3"/>
  <c r="B37" i="3"/>
  <c r="K36" i="3"/>
  <c r="K35" i="3" s="1"/>
  <c r="J36" i="3"/>
  <c r="J35" i="3" s="1"/>
  <c r="I36" i="3"/>
  <c r="I35" i="3" s="1"/>
  <c r="H36" i="3"/>
  <c r="G36" i="3"/>
  <c r="F36" i="3"/>
  <c r="F35" i="3" s="1"/>
  <c r="E36" i="3"/>
  <c r="E35" i="3" s="1"/>
  <c r="D36" i="3"/>
  <c r="C36" i="3"/>
  <c r="B36" i="3"/>
  <c r="A36" i="3"/>
  <c r="H35" i="3"/>
  <c r="D35" i="3"/>
  <c r="C35" i="3"/>
  <c r="B35" i="3"/>
  <c r="A35" i="3"/>
  <c r="K34" i="3"/>
  <c r="K33" i="3" s="1"/>
  <c r="J34" i="3"/>
  <c r="J33" i="3" s="1"/>
  <c r="I34" i="3"/>
  <c r="H34" i="3"/>
  <c r="F34" i="3"/>
  <c r="F33" i="3" s="1"/>
  <c r="E34" i="3"/>
  <c r="E33" i="3" s="1"/>
  <c r="D34" i="3"/>
  <c r="C34" i="3"/>
  <c r="B34" i="3"/>
  <c r="A34" i="3"/>
  <c r="I33" i="3"/>
  <c r="H33" i="3"/>
  <c r="D33" i="3"/>
  <c r="C33" i="3"/>
  <c r="B33" i="3"/>
  <c r="A33" i="3"/>
  <c r="K32" i="3"/>
  <c r="K31" i="3" s="1"/>
  <c r="J32" i="3"/>
  <c r="J31" i="3" s="1"/>
  <c r="I32" i="3"/>
  <c r="H32" i="3"/>
  <c r="F32" i="3"/>
  <c r="F31" i="3" s="1"/>
  <c r="F28" i="3" s="1"/>
  <c r="E32" i="3"/>
  <c r="E31" i="3" s="1"/>
  <c r="E28" i="3" s="1"/>
  <c r="D32" i="3"/>
  <c r="C32" i="3"/>
  <c r="B32" i="3"/>
  <c r="A32" i="3"/>
  <c r="I31" i="3"/>
  <c r="H31" i="3"/>
  <c r="H28" i="3" s="1"/>
  <c r="D31" i="3"/>
  <c r="D28" i="3" s="1"/>
  <c r="C31" i="3"/>
  <c r="B31" i="3"/>
  <c r="A31" i="3"/>
  <c r="K30" i="3"/>
  <c r="K29" i="3" s="1"/>
  <c r="J30" i="3"/>
  <c r="J29" i="3" s="1"/>
  <c r="I30" i="3"/>
  <c r="H30" i="3"/>
  <c r="F30" i="3"/>
  <c r="F29" i="3" s="1"/>
  <c r="E30" i="3"/>
  <c r="E29" i="3" s="1"/>
  <c r="D30" i="3"/>
  <c r="C30" i="3"/>
  <c r="B30" i="3"/>
  <c r="A30" i="3"/>
  <c r="I29" i="3"/>
  <c r="H29" i="3"/>
  <c r="D29" i="3"/>
  <c r="C29" i="3"/>
  <c r="B29" i="3"/>
  <c r="A29" i="3"/>
  <c r="C28" i="3"/>
  <c r="C27" i="3"/>
  <c r="J26" i="3"/>
  <c r="J25" i="3" s="1"/>
  <c r="I26" i="3"/>
  <c r="H26" i="3"/>
  <c r="G26" i="3"/>
  <c r="F26" i="3"/>
  <c r="F25" i="3" s="1"/>
  <c r="E26" i="3"/>
  <c r="E25" i="3" s="1"/>
  <c r="D26" i="3"/>
  <c r="K26" i="3" s="1"/>
  <c r="K25" i="3" s="1"/>
  <c r="C26" i="3"/>
  <c r="B26" i="3"/>
  <c r="I25" i="3"/>
  <c r="H25" i="3"/>
  <c r="C25" i="3"/>
  <c r="B25" i="3"/>
  <c r="C24" i="3"/>
  <c r="J23" i="3"/>
  <c r="J22" i="3" s="1"/>
  <c r="I23" i="3"/>
  <c r="H23" i="3"/>
  <c r="G23" i="3"/>
  <c r="F23" i="3"/>
  <c r="E23" i="3"/>
  <c r="E22" i="3" s="1"/>
  <c r="D23" i="3"/>
  <c r="D22" i="3" s="1"/>
  <c r="C23" i="3"/>
  <c r="B23" i="3"/>
  <c r="I22" i="3"/>
  <c r="H22" i="3"/>
  <c r="C22" i="3"/>
  <c r="B22" i="3"/>
  <c r="C21" i="3"/>
  <c r="J20" i="3"/>
  <c r="I20" i="3"/>
  <c r="I17" i="3" s="1"/>
  <c r="I16" i="3" s="1"/>
  <c r="I15" i="3" s="1"/>
  <c r="I14" i="3" s="1"/>
  <c r="H20" i="3"/>
  <c r="H17" i="3" s="1"/>
  <c r="H16" i="3" s="1"/>
  <c r="H15" i="3" s="1"/>
  <c r="H14" i="3" s="1"/>
  <c r="G20" i="3"/>
  <c r="F20" i="3"/>
  <c r="E20" i="3"/>
  <c r="E17" i="3" s="1"/>
  <c r="D20" i="3"/>
  <c r="D17" i="3" s="1"/>
  <c r="C20" i="3"/>
  <c r="B20" i="3"/>
  <c r="C19" i="3"/>
  <c r="J18" i="3"/>
  <c r="J17" i="3" s="1"/>
  <c r="I18" i="3"/>
  <c r="H18" i="3"/>
  <c r="G18" i="3"/>
  <c r="F18" i="3"/>
  <c r="F17" i="3" s="1"/>
  <c r="E18" i="3"/>
  <c r="D18" i="3"/>
  <c r="C18" i="3"/>
  <c r="B18" i="3"/>
  <c r="G17" i="3"/>
  <c r="G16" i="3" s="1"/>
  <c r="G108" i="3" s="1"/>
  <c r="G109" i="3" s="1"/>
  <c r="C17" i="3"/>
  <c r="B17" i="3"/>
  <c r="B16" i="3"/>
  <c r="C15" i="3"/>
  <c r="B15" i="3"/>
  <c r="C14" i="3"/>
  <c r="B14" i="3"/>
  <c r="J13" i="3"/>
  <c r="I13" i="3"/>
  <c r="H13" i="3"/>
  <c r="F13" i="3"/>
  <c r="E13" i="3"/>
  <c r="D13" i="3"/>
  <c r="D10" i="3" s="1"/>
  <c r="D9" i="3" s="1"/>
  <c r="D8" i="3" s="1"/>
  <c r="D7" i="3" s="1"/>
  <c r="J12" i="3"/>
  <c r="I12" i="3"/>
  <c r="H12" i="3"/>
  <c r="G12" i="3"/>
  <c r="F12" i="3"/>
  <c r="E12" i="3"/>
  <c r="D12" i="3"/>
  <c r="J11" i="3"/>
  <c r="I11" i="3"/>
  <c r="H11" i="3"/>
  <c r="H10" i="3" s="1"/>
  <c r="H9" i="3" s="1"/>
  <c r="G11" i="3"/>
  <c r="F11" i="3"/>
  <c r="F10" i="3" s="1"/>
  <c r="F9" i="3" s="1"/>
  <c r="E11" i="3"/>
  <c r="D11" i="3"/>
  <c r="C11" i="3"/>
  <c r="B11" i="3"/>
  <c r="C10" i="3"/>
  <c r="B10" i="3"/>
  <c r="C9" i="3"/>
  <c r="B9" i="3"/>
  <c r="G8" i="3"/>
  <c r="C8" i="3"/>
  <c r="B8" i="3"/>
  <c r="C7" i="3"/>
  <c r="B7" i="3"/>
  <c r="G6" i="3"/>
  <c r="B6" i="3"/>
  <c r="A2" i="3"/>
  <c r="L9" i="5" l="1"/>
  <c r="L16" i="5"/>
  <c r="L10" i="5"/>
  <c r="I19" i="5"/>
  <c r="I11" i="5"/>
  <c r="I14" i="5"/>
  <c r="I21" i="5"/>
  <c r="L11" i="5"/>
  <c r="L14" i="5"/>
  <c r="I20" i="5"/>
  <c r="I9" i="5"/>
  <c r="I15" i="5"/>
  <c r="I16" i="5"/>
  <c r="I23" i="5"/>
  <c r="L15" i="5"/>
  <c r="L21" i="5"/>
  <c r="I10" i="5"/>
  <c r="H29" i="6"/>
  <c r="H28" i="6" s="1"/>
  <c r="H24" i="6" s="1"/>
  <c r="H42" i="6"/>
  <c r="G72" i="6"/>
  <c r="E24" i="6"/>
  <c r="D62" i="6"/>
  <c r="H63" i="6"/>
  <c r="H62" i="6" s="1"/>
  <c r="H58" i="6" s="1"/>
  <c r="H46" i="6"/>
  <c r="H45" i="6" s="1"/>
  <c r="H20" i="6"/>
  <c r="H15" i="6" s="1"/>
  <c r="H8" i="6" s="1"/>
  <c r="H7" i="6" s="1"/>
  <c r="H6" i="6" s="1"/>
  <c r="H64" i="6"/>
  <c r="F161" i="6"/>
  <c r="F23" i="6" s="1"/>
  <c r="E164" i="6"/>
  <c r="E162" i="6"/>
  <c r="E161" i="6" s="1"/>
  <c r="G170" i="6"/>
  <c r="G163" i="6"/>
  <c r="D29" i="6"/>
  <c r="D28" i="6" s="1"/>
  <c r="D82" i="6"/>
  <c r="D81" i="6" s="1"/>
  <c r="H85" i="6"/>
  <c r="H82" i="6" s="1"/>
  <c r="H81" i="6" s="1"/>
  <c r="H86" i="6"/>
  <c r="H88" i="6"/>
  <c r="H93" i="6"/>
  <c r="H92" i="6" s="1"/>
  <c r="H128" i="6"/>
  <c r="H136" i="6"/>
  <c r="H131" i="6" s="1"/>
  <c r="H130" i="6" s="1"/>
  <c r="H142" i="6"/>
  <c r="D149" i="6"/>
  <c r="H166" i="6"/>
  <c r="H168" i="6"/>
  <c r="D165" i="6"/>
  <c r="H180" i="6"/>
  <c r="H179" i="6" s="1"/>
  <c r="H178" i="6" s="1"/>
  <c r="H197" i="6"/>
  <c r="H192" i="6" s="1"/>
  <c r="H201" i="6"/>
  <c r="F185" i="6"/>
  <c r="F184" i="6" s="1"/>
  <c r="F183" i="6" s="1"/>
  <c r="F182" i="6" s="1"/>
  <c r="F181" i="6" s="1"/>
  <c r="H237" i="6"/>
  <c r="H235" i="6" s="1"/>
  <c r="H236" i="6"/>
  <c r="G243" i="6"/>
  <c r="G242" i="6" s="1"/>
  <c r="G241" i="6" s="1"/>
  <c r="H244" i="6"/>
  <c r="H243" i="6" s="1"/>
  <c r="H242" i="6" s="1"/>
  <c r="H241" i="6" s="1"/>
  <c r="D163" i="6"/>
  <c r="D175" i="6"/>
  <c r="D26" i="6"/>
  <c r="D25" i="6" s="1"/>
  <c r="D24" i="6" s="1"/>
  <c r="D60" i="6"/>
  <c r="D59" i="6" s="1"/>
  <c r="D58" i="6" s="1"/>
  <c r="H91" i="6"/>
  <c r="H90" i="6" s="1"/>
  <c r="H89" i="6" s="1"/>
  <c r="H106" i="6"/>
  <c r="H105" i="6" s="1"/>
  <c r="H104" i="6" s="1"/>
  <c r="G162" i="6"/>
  <c r="G164" i="6"/>
  <c r="D42" i="6"/>
  <c r="D41" i="6" s="1"/>
  <c r="H41" i="6" s="1"/>
  <c r="G181" i="6"/>
  <c r="E79" i="6"/>
  <c r="E78" i="6" s="1"/>
  <c r="E72" i="6" s="1"/>
  <c r="H80" i="6"/>
  <c r="H79" i="6" s="1"/>
  <c r="H78" i="6" s="1"/>
  <c r="H120" i="6"/>
  <c r="H123" i="6"/>
  <c r="H158" i="6"/>
  <c r="H157" i="6" s="1"/>
  <c r="H156" i="6" s="1"/>
  <c r="H149" i="6" s="1"/>
  <c r="H169" i="6"/>
  <c r="H170" i="6"/>
  <c r="H163" i="6"/>
  <c r="H199" i="6"/>
  <c r="H205" i="6"/>
  <c r="H202" i="6" s="1"/>
  <c r="D216" i="6"/>
  <c r="D215" i="6" s="1"/>
  <c r="D214" i="6" s="1"/>
  <c r="D213" i="6"/>
  <c r="D185" i="6" s="1"/>
  <c r="D184" i="6" s="1"/>
  <c r="D183" i="6" s="1"/>
  <c r="D182" i="6" s="1"/>
  <c r="D181" i="6" s="1"/>
  <c r="H217" i="6"/>
  <c r="I224" i="6"/>
  <c r="I225" i="6"/>
  <c r="H230" i="6"/>
  <c r="H229" i="6" s="1"/>
  <c r="E255" i="6"/>
  <c r="E254" i="6"/>
  <c r="E253" i="6" s="1"/>
  <c r="E252" i="6" s="1"/>
  <c r="E251" i="6" s="1"/>
  <c r="H287" i="6"/>
  <c r="F344" i="6"/>
  <c r="F343" i="6" s="1"/>
  <c r="H177" i="6"/>
  <c r="H176" i="6" s="1"/>
  <c r="H175" i="6" s="1"/>
  <c r="D241" i="6"/>
  <c r="H267" i="6"/>
  <c r="H266" i="6" s="1"/>
  <c r="H265" i="6" s="1"/>
  <c r="H299" i="6"/>
  <c r="H303" i="6"/>
  <c r="H302" i="6" s="1"/>
  <c r="H301" i="6" s="1"/>
  <c r="H318" i="6"/>
  <c r="H331" i="6"/>
  <c r="H352" i="6"/>
  <c r="H419" i="6"/>
  <c r="E422" i="6"/>
  <c r="E416" i="6" s="1"/>
  <c r="E415" i="6" s="1"/>
  <c r="E417" i="6"/>
  <c r="H428" i="6"/>
  <c r="H427" i="6" s="1"/>
  <c r="D93" i="6"/>
  <c r="D92" i="6" s="1"/>
  <c r="D261" i="6"/>
  <c r="F277" i="6"/>
  <c r="F276" i="6" s="1"/>
  <c r="F261" i="6" s="1"/>
  <c r="F250" i="6" s="1"/>
  <c r="H280" i="6"/>
  <c r="H277" i="6" s="1"/>
  <c r="H276" i="6" s="1"/>
  <c r="H296" i="6"/>
  <c r="H295" i="6" s="1"/>
  <c r="H314" i="6"/>
  <c r="H313" i="6" s="1"/>
  <c r="H319" i="6"/>
  <c r="H320" i="6"/>
  <c r="H342" i="6"/>
  <c r="H346" i="6"/>
  <c r="H380" i="6"/>
  <c r="H386" i="6"/>
  <c r="H385" i="6" s="1"/>
  <c r="H384" i="6" s="1"/>
  <c r="F416" i="6"/>
  <c r="F415" i="6" s="1"/>
  <c r="H220" i="6"/>
  <c r="H221" i="6"/>
  <c r="H227" i="6"/>
  <c r="D254" i="6"/>
  <c r="D253" i="6" s="1"/>
  <c r="D252" i="6" s="1"/>
  <c r="D251" i="6" s="1"/>
  <c r="D255" i="6"/>
  <c r="H256" i="6"/>
  <c r="G261" i="6"/>
  <c r="G250" i="6" s="1"/>
  <c r="H264" i="6"/>
  <c r="H263" i="6" s="1"/>
  <c r="H262" i="6" s="1"/>
  <c r="H269" i="6"/>
  <c r="H294" i="6"/>
  <c r="H293" i="6" s="1"/>
  <c r="H292" i="6" s="1"/>
  <c r="F314" i="6"/>
  <c r="F313" i="6" s="1"/>
  <c r="H323" i="6"/>
  <c r="H324" i="6"/>
  <c r="H325" i="6"/>
  <c r="H345" i="6"/>
  <c r="H354" i="6"/>
  <c r="H379" i="6"/>
  <c r="H377" i="6" s="1"/>
  <c r="H376" i="6" s="1"/>
  <c r="E377" i="6"/>
  <c r="E376" i="6" s="1"/>
  <c r="E261" i="6" s="1"/>
  <c r="H382" i="6"/>
  <c r="C289" i="6"/>
  <c r="C290" i="6"/>
  <c r="G417" i="6"/>
  <c r="D399" i="6"/>
  <c r="D398" i="6" s="1"/>
  <c r="D397" i="6" s="1"/>
  <c r="D396" i="6" s="1"/>
  <c r="E87" i="1"/>
  <c r="I87" i="1"/>
  <c r="G116" i="1"/>
  <c r="E37" i="1"/>
  <c r="G50" i="1"/>
  <c r="G68" i="1"/>
  <c r="J95" i="1"/>
  <c r="J96" i="1"/>
  <c r="J111" i="1"/>
  <c r="J126" i="1"/>
  <c r="J145" i="1"/>
  <c r="H10" i="1"/>
  <c r="J20" i="1"/>
  <c r="J22" i="1"/>
  <c r="I26" i="1"/>
  <c r="I25" i="1" s="1"/>
  <c r="J29" i="1"/>
  <c r="H37" i="1"/>
  <c r="H25" i="1" s="1"/>
  <c r="J39" i="1"/>
  <c r="J41" i="1"/>
  <c r="J43" i="1"/>
  <c r="J45" i="1"/>
  <c r="E68" i="1"/>
  <c r="I68" i="1"/>
  <c r="I62" i="1" s="1"/>
  <c r="I61" i="1" s="1"/>
  <c r="I49" i="1" s="1"/>
  <c r="I48" i="1" s="1"/>
  <c r="H104" i="1"/>
  <c r="H103" i="1" s="1"/>
  <c r="H102" i="1" s="1"/>
  <c r="F110" i="1"/>
  <c r="J110" i="1" s="1"/>
  <c r="J114" i="1"/>
  <c r="I117" i="1"/>
  <c r="I116" i="1" s="1"/>
  <c r="I104" i="1" s="1"/>
  <c r="I103" i="1" s="1"/>
  <c r="I102" i="1" s="1"/>
  <c r="J119" i="1"/>
  <c r="J125" i="1"/>
  <c r="J130" i="1"/>
  <c r="F136" i="1"/>
  <c r="J136" i="1" s="1"/>
  <c r="J144" i="1"/>
  <c r="D10" i="1"/>
  <c r="G10" i="1"/>
  <c r="J55" i="1"/>
  <c r="G62" i="1"/>
  <c r="G61" i="1" s="1"/>
  <c r="G49" i="1" s="1"/>
  <c r="G48" i="1" s="1"/>
  <c r="J91" i="1"/>
  <c r="J97" i="1"/>
  <c r="J99" i="1"/>
  <c r="J108" i="1"/>
  <c r="J115" i="1"/>
  <c r="J121" i="1"/>
  <c r="J131" i="1"/>
  <c r="E132" i="1"/>
  <c r="G132" i="1"/>
  <c r="J12" i="1"/>
  <c r="C10" i="1"/>
  <c r="J19" i="1"/>
  <c r="J27" i="1"/>
  <c r="G26" i="1"/>
  <c r="G25" i="1" s="1"/>
  <c r="J30" i="1"/>
  <c r="I37" i="1"/>
  <c r="J53" i="1"/>
  <c r="J60" i="1"/>
  <c r="J64" i="1"/>
  <c r="J70" i="1"/>
  <c r="J71" i="1"/>
  <c r="D87" i="1"/>
  <c r="E105" i="1"/>
  <c r="F113" i="1"/>
  <c r="J113" i="1" s="1"/>
  <c r="F118" i="1"/>
  <c r="F123" i="1"/>
  <c r="J123" i="1" s="1"/>
  <c r="F129" i="1"/>
  <c r="J129" i="1" s="1"/>
  <c r="I132" i="1"/>
  <c r="F134" i="1"/>
  <c r="J134" i="1" s="1"/>
  <c r="F141" i="1"/>
  <c r="J141" i="1" s="1"/>
  <c r="J26" i="1"/>
  <c r="J66" i="1"/>
  <c r="C100" i="1"/>
  <c r="C92" i="1"/>
  <c r="F15" i="1"/>
  <c r="J15" i="1" s="1"/>
  <c r="J10" i="1" s="1"/>
  <c r="E26" i="1"/>
  <c r="F37" i="1"/>
  <c r="F50" i="1"/>
  <c r="J51" i="1"/>
  <c r="J63" i="1"/>
  <c r="J67" i="1"/>
  <c r="J98" i="1"/>
  <c r="G104" i="1"/>
  <c r="G103" i="1" s="1"/>
  <c r="G102" i="1" s="1"/>
  <c r="G148" i="1" s="1"/>
  <c r="E62" i="1"/>
  <c r="E61" i="1" s="1"/>
  <c r="J133" i="1"/>
  <c r="J38" i="1"/>
  <c r="J40" i="1"/>
  <c r="J42" i="1"/>
  <c r="J44" i="1"/>
  <c r="J46" i="1"/>
  <c r="D50" i="1"/>
  <c r="J54" i="1"/>
  <c r="J58" i="1"/>
  <c r="J59" i="1"/>
  <c r="J72" i="1"/>
  <c r="J76" i="1"/>
  <c r="J80" i="1"/>
  <c r="J84" i="1"/>
  <c r="J92" i="1"/>
  <c r="J100" i="1"/>
  <c r="E116" i="1"/>
  <c r="E104" i="1" s="1"/>
  <c r="E103" i="1" s="1"/>
  <c r="E102" i="1" s="1"/>
  <c r="E49" i="1"/>
  <c r="E48" i="1" s="1"/>
  <c r="E47" i="1" s="1"/>
  <c r="J65" i="1"/>
  <c r="C68" i="1"/>
  <c r="C69" i="1"/>
  <c r="D68" i="1"/>
  <c r="D62" i="1" s="1"/>
  <c r="D61" i="1" s="1"/>
  <c r="H68" i="1"/>
  <c r="H62" i="1" s="1"/>
  <c r="H61" i="1" s="1"/>
  <c r="H49" i="1" s="1"/>
  <c r="H48" i="1" s="1"/>
  <c r="F87" i="1"/>
  <c r="F62" i="1" s="1"/>
  <c r="F61" i="1" s="1"/>
  <c r="J89" i="1"/>
  <c r="J93" i="1"/>
  <c r="J94" i="1"/>
  <c r="C99" i="1"/>
  <c r="J101" i="1"/>
  <c r="J118" i="1"/>
  <c r="J117" i="1" s="1"/>
  <c r="F117" i="1"/>
  <c r="F107" i="1"/>
  <c r="D117" i="1"/>
  <c r="D132" i="1"/>
  <c r="D16" i="3"/>
  <c r="D15" i="3" s="1"/>
  <c r="D14" i="3" s="1"/>
  <c r="D6" i="3" s="1"/>
  <c r="E16" i="3"/>
  <c r="E15" i="3" s="1"/>
  <c r="E14" i="3" s="1"/>
  <c r="I80" i="3"/>
  <c r="I79" i="3" s="1"/>
  <c r="E80" i="3"/>
  <c r="E79" i="3" s="1"/>
  <c r="D68" i="3"/>
  <c r="D67" i="3" s="1"/>
  <c r="D53" i="3" s="1"/>
  <c r="K71" i="3"/>
  <c r="K85" i="3"/>
  <c r="F94" i="3"/>
  <c r="F93" i="3" s="1"/>
  <c r="K105" i="3"/>
  <c r="K11" i="3"/>
  <c r="K18" i="3"/>
  <c r="K20" i="3"/>
  <c r="K23" i="3"/>
  <c r="K22" i="3" s="1"/>
  <c r="J16" i="3"/>
  <c r="J15" i="3" s="1"/>
  <c r="J14" i="3" s="1"/>
  <c r="D25" i="3"/>
  <c r="I28" i="3"/>
  <c r="F44" i="3"/>
  <c r="J52" i="3"/>
  <c r="J107" i="3" s="1"/>
  <c r="E55" i="3"/>
  <c r="E54" i="3" s="1"/>
  <c r="K62" i="3"/>
  <c r="K61" i="3" s="1"/>
  <c r="K84" i="3"/>
  <c r="K97" i="3"/>
  <c r="I95" i="3"/>
  <c r="I94" i="3" s="1"/>
  <c r="I93" i="3" s="1"/>
  <c r="E101" i="3"/>
  <c r="I101" i="3"/>
  <c r="K104" i="3"/>
  <c r="H80" i="3"/>
  <c r="H79" i="3" s="1"/>
  <c r="K12" i="3"/>
  <c r="J10" i="3"/>
  <c r="J9" i="3" s="1"/>
  <c r="J37" i="3"/>
  <c r="E44" i="3"/>
  <c r="F80" i="3"/>
  <c r="F79" i="3" s="1"/>
  <c r="J94" i="3"/>
  <c r="K106" i="3"/>
  <c r="E10" i="3"/>
  <c r="E9" i="3" s="1"/>
  <c r="I10" i="3"/>
  <c r="I9" i="3" s="1"/>
  <c r="I108" i="3" s="1"/>
  <c r="I109" i="3" s="1"/>
  <c r="J28" i="3"/>
  <c r="E37" i="3"/>
  <c r="K88" i="3"/>
  <c r="K87" i="3" s="1"/>
  <c r="K80" i="3" s="1"/>
  <c r="K79" i="3" s="1"/>
  <c r="D95" i="3"/>
  <c r="H95" i="3"/>
  <c r="K98" i="3"/>
  <c r="K100" i="3"/>
  <c r="K103" i="3"/>
  <c r="H101" i="3"/>
  <c r="G8" i="4"/>
  <c r="G35" i="4"/>
  <c r="J86" i="4"/>
  <c r="J89" i="4"/>
  <c r="J332" i="4"/>
  <c r="J331" i="4" s="1"/>
  <c r="F9" i="4"/>
  <c r="G73" i="4"/>
  <c r="G72" i="4" s="1"/>
  <c r="E123" i="4"/>
  <c r="E122" i="4"/>
  <c r="I123" i="4"/>
  <c r="I122" i="4"/>
  <c r="J137" i="4"/>
  <c r="J136" i="4" s="1"/>
  <c r="J135" i="4" s="1"/>
  <c r="J134" i="4" s="1"/>
  <c r="D153" i="4"/>
  <c r="E8" i="4"/>
  <c r="E37" i="4"/>
  <c r="E36" i="4" s="1"/>
  <c r="E35" i="4" s="1"/>
  <c r="F35" i="4"/>
  <c r="E153" i="4"/>
  <c r="J321" i="4"/>
  <c r="F319" i="4"/>
  <c r="J24" i="4"/>
  <c r="J31" i="4"/>
  <c r="J27" i="4" s="1"/>
  <c r="H153" i="4"/>
  <c r="J166" i="4"/>
  <c r="J165" i="4" s="1"/>
  <c r="J164" i="4" s="1"/>
  <c r="J154" i="4" s="1"/>
  <c r="I8" i="4"/>
  <c r="D8" i="4"/>
  <c r="J14" i="4"/>
  <c r="J12" i="4" s="1"/>
  <c r="J17" i="4"/>
  <c r="J15" i="4" s="1"/>
  <c r="H35" i="4"/>
  <c r="J41" i="4"/>
  <c r="J40" i="4" s="1"/>
  <c r="J37" i="4" s="1"/>
  <c r="J36" i="4" s="1"/>
  <c r="J35" i="4" s="1"/>
  <c r="F44" i="4"/>
  <c r="F43" i="4" s="1"/>
  <c r="F42" i="4" s="1"/>
  <c r="D73" i="4"/>
  <c r="G79" i="4"/>
  <c r="J79" i="4" s="1"/>
  <c r="J117" i="4"/>
  <c r="E186" i="4"/>
  <c r="E185" i="4" s="1"/>
  <c r="E184" i="4" s="1"/>
  <c r="J187" i="4"/>
  <c r="J186" i="4" s="1"/>
  <c r="J185" i="4" s="1"/>
  <c r="J184" i="4" s="1"/>
  <c r="J188" i="4"/>
  <c r="I350" i="4"/>
  <c r="I333" i="4"/>
  <c r="J114" i="4"/>
  <c r="J113" i="4" s="1"/>
  <c r="E118" i="4"/>
  <c r="E117" i="4" s="1"/>
  <c r="I118" i="4"/>
  <c r="F164" i="4"/>
  <c r="J177" i="4"/>
  <c r="J173" i="4" s="1"/>
  <c r="D196" i="4"/>
  <c r="D195" i="4" s="1"/>
  <c r="H216" i="4"/>
  <c r="J320" i="4"/>
  <c r="D319" i="4"/>
  <c r="D318" i="4" s="1"/>
  <c r="D316" i="4" s="1"/>
  <c r="F328" i="4"/>
  <c r="J329" i="4"/>
  <c r="J328" i="4" s="1"/>
  <c r="F118" i="4"/>
  <c r="F117" i="4" s="1"/>
  <c r="J149" i="4"/>
  <c r="F154" i="4"/>
  <c r="J169" i="4"/>
  <c r="J168" i="4" s="1"/>
  <c r="I196" i="4"/>
  <c r="I195" i="4" s="1"/>
  <c r="J202" i="4"/>
  <c r="J201" i="4" s="1"/>
  <c r="F203" i="4"/>
  <c r="J210" i="4"/>
  <c r="J209" i="4" s="1"/>
  <c r="F217" i="4"/>
  <c r="J219" i="4"/>
  <c r="J218" i="4" s="1"/>
  <c r="F322" i="4"/>
  <c r="J323" i="4"/>
  <c r="J322" i="4" s="1"/>
  <c r="F337" i="4"/>
  <c r="F317" i="4" s="1"/>
  <c r="J341" i="4"/>
  <c r="H44" i="4"/>
  <c r="H43" i="4" s="1"/>
  <c r="H42" i="4" s="1"/>
  <c r="J48" i="4"/>
  <c r="J47" i="4" s="1"/>
  <c r="J44" i="4" s="1"/>
  <c r="J43" i="4" s="1"/>
  <c r="J42" i="4" s="1"/>
  <c r="J67" i="4"/>
  <c r="J75" i="4"/>
  <c r="J74" i="4" s="1"/>
  <c r="J111" i="4"/>
  <c r="J110" i="4" s="1"/>
  <c r="G164" i="4"/>
  <c r="G154" i="4" s="1"/>
  <c r="H349" i="4"/>
  <c r="H341" i="4" s="1"/>
  <c r="H337" i="4" s="1"/>
  <c r="H317" i="4" s="1"/>
  <c r="H152" i="4" s="1"/>
  <c r="H399" i="4" s="1"/>
  <c r="H196" i="4"/>
  <c r="H195" i="4" s="1"/>
  <c r="J199" i="4"/>
  <c r="J198" i="4" s="1"/>
  <c r="J197" i="4" s="1"/>
  <c r="F200" i="4"/>
  <c r="F196" i="4" s="1"/>
  <c r="F195" i="4" s="1"/>
  <c r="G203" i="4"/>
  <c r="G200" i="4" s="1"/>
  <c r="G196" i="4" s="1"/>
  <c r="G195" i="4" s="1"/>
  <c r="J205" i="4"/>
  <c r="G217" i="4"/>
  <c r="E218" i="4"/>
  <c r="E217" i="4" s="1"/>
  <c r="J224" i="4"/>
  <c r="J223" i="4" s="1"/>
  <c r="J265" i="4"/>
  <c r="J264" i="4" s="1"/>
  <c r="E341" i="4"/>
  <c r="E337" i="4" s="1"/>
  <c r="E317" i="4" s="1"/>
  <c r="E315" i="4" s="1"/>
  <c r="H321" i="4"/>
  <c r="J387" i="4"/>
  <c r="J386" i="4" s="1"/>
  <c r="J383" i="4" s="1"/>
  <c r="J382" i="4" s="1"/>
  <c r="J381" i="4" s="1"/>
  <c r="J380" i="4" s="1"/>
  <c r="J204" i="4"/>
  <c r="J203" i="4" s="1"/>
  <c r="E223" i="4"/>
  <c r="J250" i="4"/>
  <c r="J275" i="4"/>
  <c r="J292" i="4"/>
  <c r="J295" i="4"/>
  <c r="J294" i="4" s="1"/>
  <c r="D337" i="4"/>
  <c r="D317" i="4" s="1"/>
  <c r="J339" i="4"/>
  <c r="J338" i="4" s="1"/>
  <c r="D294" i="4"/>
  <c r="D217" i="4" s="1"/>
  <c r="K10" i="3"/>
  <c r="K9" i="3" s="1"/>
  <c r="D37" i="3"/>
  <c r="I37" i="3"/>
  <c r="H107" i="3"/>
  <c r="H51" i="3"/>
  <c r="H50" i="3" s="1"/>
  <c r="H49" i="3" s="1"/>
  <c r="I110" i="3"/>
  <c r="J8" i="3"/>
  <c r="J7" i="3" s="1"/>
  <c r="J6" i="3" s="1"/>
  <c r="J92" i="3"/>
  <c r="J91" i="3" s="1"/>
  <c r="J90" i="3" s="1"/>
  <c r="J110" i="3"/>
  <c r="J93" i="3"/>
  <c r="I8" i="3"/>
  <c r="I7" i="3" s="1"/>
  <c r="I6" i="3" s="1"/>
  <c r="I51" i="3"/>
  <c r="I50" i="3" s="1"/>
  <c r="I49" i="3" s="1"/>
  <c r="I107" i="3"/>
  <c r="G110" i="3"/>
  <c r="G93" i="3"/>
  <c r="G92" i="3"/>
  <c r="G91" i="3" s="1"/>
  <c r="G90" i="3" s="1"/>
  <c r="F8" i="3"/>
  <c r="F7" i="3" s="1"/>
  <c r="E8" i="3"/>
  <c r="E7" i="3" s="1"/>
  <c r="E6" i="3" s="1"/>
  <c r="E108" i="3"/>
  <c r="E109" i="3" s="1"/>
  <c r="K28" i="3"/>
  <c r="E51" i="3"/>
  <c r="E107" i="3"/>
  <c r="K68" i="3"/>
  <c r="K67" i="3" s="1"/>
  <c r="K53" i="3" s="1"/>
  <c r="J80" i="3"/>
  <c r="J79" i="3" s="1"/>
  <c r="H8" i="3"/>
  <c r="H7" i="3" s="1"/>
  <c r="H6" i="3" s="1"/>
  <c r="F51" i="3"/>
  <c r="F50" i="3" s="1"/>
  <c r="F49" i="3" s="1"/>
  <c r="J51" i="3"/>
  <c r="J50" i="3" s="1"/>
  <c r="J49" i="3" s="1"/>
  <c r="E95" i="3"/>
  <c r="D101" i="3"/>
  <c r="F22" i="3"/>
  <c r="F16" i="3" s="1"/>
  <c r="F15" i="3" s="1"/>
  <c r="F14" i="3" s="1"/>
  <c r="D81" i="3"/>
  <c r="D80" i="3" s="1"/>
  <c r="D79" i="3" s="1"/>
  <c r="K96" i="3"/>
  <c r="K102" i="3"/>
  <c r="D52" i="3"/>
  <c r="F439" i="6" l="1"/>
  <c r="D250" i="6"/>
  <c r="H418" i="6"/>
  <c r="H416" i="6" s="1"/>
  <c r="H415" i="6" s="1"/>
  <c r="H417" i="6"/>
  <c r="E250" i="6"/>
  <c r="H119" i="6"/>
  <c r="H118" i="6" s="1"/>
  <c r="H72" i="6" s="1"/>
  <c r="G161" i="6"/>
  <c r="G23" i="6" s="1"/>
  <c r="G439" i="6" s="1"/>
  <c r="D72" i="6"/>
  <c r="D23" i="6" s="1"/>
  <c r="D439" i="6" s="1"/>
  <c r="H344" i="6"/>
  <c r="H343" i="6" s="1"/>
  <c r="H261" i="6" s="1"/>
  <c r="I223" i="6"/>
  <c r="H165" i="6"/>
  <c r="E23" i="6"/>
  <c r="E439" i="6" s="1"/>
  <c r="D164" i="6"/>
  <c r="D162" i="6"/>
  <c r="D161" i="6" s="1"/>
  <c r="H254" i="6"/>
  <c r="H253" i="6" s="1"/>
  <c r="H252" i="6" s="1"/>
  <c r="H251" i="6" s="1"/>
  <c r="H255" i="6"/>
  <c r="H351" i="6"/>
  <c r="H350" i="6" s="1"/>
  <c r="H216" i="6"/>
  <c r="H215" i="6" s="1"/>
  <c r="H214" i="6" s="1"/>
  <c r="H213" i="6"/>
  <c r="H185" i="6" s="1"/>
  <c r="H184" i="6" s="1"/>
  <c r="H183" i="6" s="1"/>
  <c r="H182" i="6" s="1"/>
  <c r="H181" i="6" s="1"/>
  <c r="D116" i="1"/>
  <c r="D104" i="1" s="1"/>
  <c r="D103" i="1" s="1"/>
  <c r="D102" i="1" s="1"/>
  <c r="F132" i="1"/>
  <c r="F116" i="1" s="1"/>
  <c r="J132" i="1"/>
  <c r="J116" i="1" s="1"/>
  <c r="J68" i="1"/>
  <c r="I47" i="1"/>
  <c r="I148" i="1"/>
  <c r="H47" i="1"/>
  <c r="H148" i="1"/>
  <c r="C87" i="1"/>
  <c r="C70" i="1"/>
  <c r="D49" i="1"/>
  <c r="D48" i="1" s="1"/>
  <c r="E148" i="1"/>
  <c r="J37" i="1"/>
  <c r="J25" i="1" s="1"/>
  <c r="J50" i="1"/>
  <c r="F26" i="1"/>
  <c r="F25" i="1" s="1"/>
  <c r="E25" i="1"/>
  <c r="C101" i="1"/>
  <c r="C93" i="1"/>
  <c r="C94" i="1" s="1"/>
  <c r="C95" i="1" s="1"/>
  <c r="C96" i="1" s="1"/>
  <c r="C97" i="1" s="1"/>
  <c r="C98" i="1" s="1"/>
  <c r="J107" i="1"/>
  <c r="J105" i="1" s="1"/>
  <c r="F105" i="1"/>
  <c r="E9" i="1"/>
  <c r="E8" i="1"/>
  <c r="F49" i="1"/>
  <c r="D148" i="1"/>
  <c r="J87" i="1"/>
  <c r="J62" i="1" s="1"/>
  <c r="J61" i="1" s="1"/>
  <c r="F10" i="1"/>
  <c r="G47" i="1"/>
  <c r="K101" i="3"/>
  <c r="K95" i="3"/>
  <c r="E94" i="3"/>
  <c r="E50" i="3"/>
  <c r="E49" i="3" s="1"/>
  <c r="I92" i="3"/>
  <c r="I91" i="3" s="1"/>
  <c r="I90" i="3" s="1"/>
  <c r="F110" i="3"/>
  <c r="F92" i="3"/>
  <c r="F91" i="3" s="1"/>
  <c r="F90" i="3" s="1"/>
  <c r="H94" i="3"/>
  <c r="D94" i="3"/>
  <c r="K17" i="3"/>
  <c r="K16" i="3" s="1"/>
  <c r="K15" i="3" s="1"/>
  <c r="K14" i="3" s="1"/>
  <c r="H108" i="3"/>
  <c r="H109" i="3" s="1"/>
  <c r="D152" i="4"/>
  <c r="D216" i="4"/>
  <c r="J153" i="4"/>
  <c r="H323" i="4"/>
  <c r="H322" i="4" s="1"/>
  <c r="H327" i="4"/>
  <c r="H326" i="4" s="1"/>
  <c r="G153" i="4"/>
  <c r="G151" i="4"/>
  <c r="G150" i="4" s="1"/>
  <c r="G133" i="4" s="1"/>
  <c r="E216" i="4"/>
  <c r="E152" i="4"/>
  <c r="E399" i="4" s="1"/>
  <c r="J217" i="4"/>
  <c r="F153" i="4"/>
  <c r="F34" i="4"/>
  <c r="J337" i="4"/>
  <c r="J317" i="4" s="1"/>
  <c r="G216" i="4"/>
  <c r="G152" i="4"/>
  <c r="J196" i="4"/>
  <c r="J195" i="4" s="1"/>
  <c r="J200" i="4"/>
  <c r="D315" i="4"/>
  <c r="J11" i="4"/>
  <c r="J10" i="4" s="1"/>
  <c r="J8" i="4"/>
  <c r="E151" i="4"/>
  <c r="E150" i="4" s="1"/>
  <c r="E133" i="4" s="1"/>
  <c r="E34" i="4"/>
  <c r="D151" i="4"/>
  <c r="D150" i="4" s="1"/>
  <c r="D133" i="4" s="1"/>
  <c r="F216" i="4"/>
  <c r="F152" i="4"/>
  <c r="F399" i="4" s="1"/>
  <c r="J319" i="4"/>
  <c r="J318" i="4" s="1"/>
  <c r="J316" i="4" s="1"/>
  <c r="J315" i="4" s="1"/>
  <c r="I117" i="4"/>
  <c r="I34" i="4" s="1"/>
  <c r="I327" i="4"/>
  <c r="I326" i="4" s="1"/>
  <c r="I349" i="4"/>
  <c r="I341" i="4" s="1"/>
  <c r="I337" i="4" s="1"/>
  <c r="I317" i="4" s="1"/>
  <c r="I152" i="4" s="1"/>
  <c r="I399" i="4" s="1"/>
  <c r="I323" i="4" s="1"/>
  <c r="I322" i="4" s="1"/>
  <c r="H34" i="4"/>
  <c r="D398" i="4"/>
  <c r="D7" i="4"/>
  <c r="G9" i="4"/>
  <c r="G34" i="4"/>
  <c r="J73" i="4"/>
  <c r="J72" i="4" s="1"/>
  <c r="J34" i="4" s="1"/>
  <c r="D72" i="4"/>
  <c r="D34" i="4" s="1"/>
  <c r="D9" i="4"/>
  <c r="H8" i="4"/>
  <c r="I7" i="4"/>
  <c r="F318" i="4"/>
  <c r="F316" i="4" s="1"/>
  <c r="F315" i="4" s="1"/>
  <c r="F8" i="4"/>
  <c r="E398" i="4"/>
  <c r="E400" i="4" s="1"/>
  <c r="E7" i="4"/>
  <c r="G398" i="4"/>
  <c r="G7" i="4"/>
  <c r="D110" i="3"/>
  <c r="D93" i="3"/>
  <c r="D92" i="3"/>
  <c r="D91" i="3" s="1"/>
  <c r="D90" i="3" s="1"/>
  <c r="D107" i="3"/>
  <c r="D51" i="3"/>
  <c r="D50" i="3" s="1"/>
  <c r="D49" i="3" s="1"/>
  <c r="K108" i="3"/>
  <c r="K109" i="3" s="1"/>
  <c r="K8" i="3"/>
  <c r="K7" i="3" s="1"/>
  <c r="K6" i="3" s="1"/>
  <c r="I111" i="3"/>
  <c r="K94" i="3"/>
  <c r="E93" i="3"/>
  <c r="E92" i="3"/>
  <c r="E91" i="3" s="1"/>
  <c r="E90" i="3" s="1"/>
  <c r="E110" i="3"/>
  <c r="E111" i="3" s="1"/>
  <c r="F6" i="3"/>
  <c r="J108" i="3"/>
  <c r="J109" i="3" s="1"/>
  <c r="J111" i="3" s="1"/>
  <c r="I112" i="3" s="1"/>
  <c r="F108" i="3"/>
  <c r="F109" i="3" s="1"/>
  <c r="F111" i="3" s="1"/>
  <c r="D108" i="3"/>
  <c r="D109" i="3" s="1"/>
  <c r="G440" i="6" l="1"/>
  <c r="E440" i="6"/>
  <c r="H250" i="6"/>
  <c r="H164" i="6"/>
  <c r="H162" i="6"/>
  <c r="H161" i="6" s="1"/>
  <c r="H23" i="6" s="1"/>
  <c r="H439" i="6" s="1"/>
  <c r="H440" i="6" s="1"/>
  <c r="I222" i="6"/>
  <c r="I220" i="6" s="1"/>
  <c r="I221" i="6"/>
  <c r="F104" i="1"/>
  <c r="F103" i="1" s="1"/>
  <c r="F102" i="1" s="1"/>
  <c r="J104" i="1"/>
  <c r="J103" i="1" s="1"/>
  <c r="J102" i="1" s="1"/>
  <c r="J49" i="1"/>
  <c r="J48" i="1" s="1"/>
  <c r="F48" i="1"/>
  <c r="F47" i="1" s="1"/>
  <c r="D47" i="1"/>
  <c r="H9" i="1"/>
  <c r="H8" i="1"/>
  <c r="J148" i="1"/>
  <c r="G8" i="1"/>
  <c r="G9" i="1"/>
  <c r="C76" i="1"/>
  <c r="C77" i="1" s="1"/>
  <c r="C78" i="1" s="1"/>
  <c r="C79" i="1" s="1"/>
  <c r="C80" i="1" s="1"/>
  <c r="C81" i="1" s="1"/>
  <c r="C82" i="1" s="1"/>
  <c r="C83" i="1" s="1"/>
  <c r="C84" i="1" s="1"/>
  <c r="C85" i="1" s="1"/>
  <c r="C72" i="1"/>
  <c r="C74" i="1" s="1"/>
  <c r="I9" i="1"/>
  <c r="I8" i="1"/>
  <c r="H92" i="3"/>
  <c r="H91" i="3" s="1"/>
  <c r="H90" i="3" s="1"/>
  <c r="H110" i="3"/>
  <c r="H111" i="3" s="1"/>
  <c r="H112" i="3" s="1"/>
  <c r="H93" i="3"/>
  <c r="E112" i="3"/>
  <c r="J216" i="4"/>
  <c r="J152" i="4"/>
  <c r="J151" i="4"/>
  <c r="J150" i="4" s="1"/>
  <c r="J133" i="4" s="1"/>
  <c r="D400" i="4"/>
  <c r="E401" i="4" s="1"/>
  <c r="G399" i="4"/>
  <c r="J9" i="4"/>
  <c r="G400" i="4"/>
  <c r="F398" i="4"/>
  <c r="F400" i="4" s="1"/>
  <c r="F401" i="4" s="1"/>
  <c r="F7" i="4"/>
  <c r="H7" i="4"/>
  <c r="J7" i="4"/>
  <c r="J398" i="4"/>
  <c r="F151" i="4"/>
  <c r="F150" i="4" s="1"/>
  <c r="F133" i="4" s="1"/>
  <c r="D399" i="4"/>
  <c r="D111" i="3"/>
  <c r="I113" i="3"/>
  <c r="D113" i="3" s="1"/>
  <c r="K110" i="3"/>
  <c r="K111" i="3" s="1"/>
  <c r="K112" i="3" s="1"/>
  <c r="K113" i="3" s="1"/>
  <c r="K93" i="3"/>
  <c r="K92" i="3"/>
  <c r="K91" i="3" s="1"/>
  <c r="K90" i="3" s="1"/>
  <c r="D440" i="6" l="1"/>
  <c r="I215" i="6"/>
  <c r="I216" i="6"/>
  <c r="J47" i="1"/>
  <c r="F148" i="1"/>
  <c r="G149" i="1" s="1"/>
  <c r="I149" i="1"/>
  <c r="F149" i="1" s="1"/>
  <c r="D9" i="1"/>
  <c r="D8" i="1"/>
  <c r="J149" i="1"/>
  <c r="F8" i="1"/>
  <c r="F9" i="1"/>
  <c r="J8" i="1"/>
  <c r="J9" i="1"/>
  <c r="G401" i="4"/>
  <c r="D401" i="4" s="1"/>
  <c r="J399" i="4"/>
  <c r="J400" i="4"/>
  <c r="J401" i="4" s="1"/>
  <c r="D112" i="3"/>
  <c r="H113" i="3"/>
  <c r="M34" i="1" l="1"/>
  <c r="T33" i="1"/>
  <c r="O33" i="1"/>
  <c r="N33" i="1" l="1"/>
  <c r="U33" i="1"/>
  <c r="V33" i="1" s="1"/>
  <c r="P33" i="1"/>
  <c r="M33" i="1"/>
  <c r="Q33" i="1" l="1"/>
  <c r="U12" i="1"/>
  <c r="T12" i="1"/>
  <c r="V12" i="1" l="1"/>
  <c r="G54" i="3" l="1"/>
  <c r="G55" i="3"/>
  <c r="H133" i="4"/>
  <c r="H150" i="4"/>
  <c r="G51" i="3"/>
  <c r="G113" i="3"/>
  <c r="G52" i="3"/>
  <c r="G107" i="3"/>
  <c r="G111" i="3"/>
  <c r="G112" i="3"/>
  <c r="H328" i="4"/>
  <c r="H329" i="4"/>
  <c r="I315" i="4"/>
  <c r="K51" i="3"/>
  <c r="K50" i="3"/>
  <c r="K49" i="3"/>
  <c r="I150" i="4"/>
  <c r="I133" i="4"/>
  <c r="H151" i="4"/>
  <c r="H398" i="4"/>
  <c r="H400" i="4"/>
  <c r="H401" i="4"/>
  <c r="H325" i="4"/>
  <c r="H324" i="4"/>
  <c r="H318" i="4"/>
  <c r="H316" i="4"/>
  <c r="H315" i="4"/>
  <c r="I156" i="6"/>
  <c r="I157" i="6"/>
  <c r="K52" i="3"/>
  <c r="K107" i="3"/>
  <c r="K44" i="3"/>
  <c r="G56" i="3"/>
  <c r="K56" i="3"/>
  <c r="K55" i="3"/>
  <c r="I325" i="4"/>
  <c r="I324" i="4"/>
  <c r="I318" i="4"/>
  <c r="I316" i="4"/>
  <c r="I151" i="4"/>
  <c r="I398" i="4"/>
  <c r="I400" i="4"/>
  <c r="I401" i="4"/>
  <c r="I329" i="4"/>
  <c r="I328" i="4"/>
</calcChain>
</file>

<file path=xl/sharedStrings.xml><?xml version="1.0" encoding="utf-8"?>
<sst xmlns="http://schemas.openxmlformats.org/spreadsheetml/2006/main" count="568" uniqueCount="276">
  <si>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</si>
  <si>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</si>
  <si>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</si>
  <si>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</si>
  <si>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</si>
  <si>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</si>
  <si>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</si>
  <si>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</si>
  <si>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</si>
  <si>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</si>
  <si>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</si>
  <si>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</si>
  <si>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</si>
  <si>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</si>
  <si>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</si>
  <si>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</si>
  <si>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</si>
  <si>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</si>
  <si>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</si>
  <si>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</si>
  <si>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ลงชื่อ</t>
  </si>
  <si>
    <t xml:space="preserve">              (นางพัชรี  เรืองรุ่ง)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</si>
  <si>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</si>
  <si>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</si>
  <si>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</si>
  <si>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</si>
  <si>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</si>
  <si>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</si>
  <si>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</si>
  <si>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</si>
  <si>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</si>
  <si>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</si>
  <si>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</si>
  <si>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</si>
  <si>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</si>
  <si>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</si>
  <si>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</si>
  <si>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</si>
  <si>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</si>
  <si>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</si>
  <si>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</si>
  <si>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</si>
  <si>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</si>
  <si>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</si>
  <si>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</si>
  <si>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ร.ร.ชุมชนบึงบา</t>
  </si>
  <si>
    <t>2.2.1</t>
  </si>
  <si>
    <t>2.2.2</t>
  </si>
  <si>
    <t>2.2.3</t>
  </si>
  <si>
    <t>กลุ่มนิเทศติดตามและประเมินผลการจัดการศึกษา</t>
  </si>
  <si>
    <t>รองผู้อำนวยการสำนักงานเขตพื้นที่การศึกษา รักษาราชการแทน</t>
  </si>
  <si>
    <t>นักวิชาการเงินและบัญชีชำนาญการพิเศษ</t>
  </si>
  <si>
    <t>กลุ่มส่งเสริมการจัดการศึกษา/จัดสรรให้ 21 ร.ร.</t>
  </si>
  <si>
    <t>2.2.4</t>
  </si>
  <si>
    <t>2.2.5</t>
  </si>
  <si>
    <t>2.2.6</t>
  </si>
  <si>
    <t>2.4.1</t>
  </si>
  <si>
    <t xml:space="preserve">ค่าสาธารณูปโภค </t>
  </si>
  <si>
    <t>3.2.1</t>
  </si>
  <si>
    <t>5.2.1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</si>
  <si>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</si>
  <si>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</si>
  <si>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</si>
  <si>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</si>
  <si>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</si>
  <si>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>ระบบ NEW GFMIS</t>
  </si>
  <si>
    <t>(นายคำโพธิ์  บุญสิงห์)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</si>
  <si>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</si>
  <si>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</si>
  <si>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 xml:space="preserve">นางสาวเหมือนฝัน  จันทร์ประสิทธิ์ </t>
  </si>
  <si>
    <t>ตรวจแล้วถูกต้อง</t>
  </si>
  <si>
    <t>ส่งเสริม/นิเทศ/ร่วมใจประสิทธิ์/ร่วมจิตประสาท/รวมราษฎร์สามัคคี/รเจริญดีวิทยา</t>
  </si>
  <si>
    <t>กลุ่ม ICT</t>
  </si>
  <si>
    <t>ก</t>
  </si>
  <si>
    <t>1)</t>
  </si>
  <si>
    <t>2)</t>
  </si>
  <si>
    <t>3)</t>
  </si>
  <si>
    <t>ข</t>
  </si>
  <si>
    <t>1.1.2</t>
  </si>
  <si>
    <t>โรงเรียนวัดสอนดีศรีเจริญ</t>
  </si>
  <si>
    <t>กลุ่มนิเทศติดตามและประเมินผลการจัดการศึกษา สุวรรณศรี</t>
  </si>
  <si>
    <t>กลุ่มนิเทศติดตามและประเมินผลการจัดการศึกษา เศรษฐพล</t>
  </si>
  <si>
    <t>กลุ่มส่งเสริมการจัดการศึกษา/วัดโปรยฝน</t>
  </si>
  <si>
    <t>กลุ่มนิเทศติดตามและประเมินผล วัดเขียนเขต</t>
  </si>
  <si>
    <t>ร.ร.วัดเขียนเขต</t>
  </si>
  <si>
    <t>ร.ร.</t>
  </si>
  <si>
    <t>บุคคล</t>
  </si>
  <si>
    <t>กลุ่มนืเทศติดตามและประเมินผลการจัดการศึกษา</t>
  </si>
  <si>
    <t>กลุ่มนิเทศติดตามและประเมินผลการจัดการศึกษา ดำเนินการเอง</t>
  </si>
  <si>
    <t>ร.ร.วัดเขียนเขต/กลุ่มนิเทศติดตามและประเมินผลการจัดการศึกษา</t>
  </si>
  <si>
    <t>รายงานผลการเบิกจ่ายเงินงบประมาณ งบประจำเพื่อการบริหารจัดการสำนักงานและงบพัฒนาคุณภาพการศึกษา</t>
  </si>
  <si>
    <t>งบประมาณ</t>
  </si>
  <si>
    <t>ผลการเบิกจ่ายเงินงบประมาณ</t>
  </si>
  <si>
    <t>ผลการใช้จ่ายเงินงบประมาณ</t>
  </si>
  <si>
    <t>บาท</t>
  </si>
  <si>
    <t>%</t>
  </si>
  <si>
    <t>1.</t>
  </si>
  <si>
    <t>การเบิกจ่ายในภาพรวม(ทั้งปี)</t>
  </si>
  <si>
    <t>1.1</t>
  </si>
  <si>
    <t>1.2</t>
  </si>
  <si>
    <t>1.3</t>
  </si>
  <si>
    <t>1.4</t>
  </si>
  <si>
    <t>2.</t>
  </si>
  <si>
    <t xml:space="preserve">การเบิกจ่ายรายจ่ายประจำ </t>
  </si>
  <si>
    <t>2.1</t>
  </si>
  <si>
    <t>2.2</t>
  </si>
  <si>
    <t>2.4</t>
  </si>
  <si>
    <t>3.</t>
  </si>
  <si>
    <t>การเบิกจ่ายงบลงทุน(ทั้งปี)</t>
  </si>
  <si>
    <t>3.1</t>
  </si>
  <si>
    <t>3.2</t>
  </si>
  <si>
    <t>3.3</t>
  </si>
  <si>
    <t>3.4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</si>
  <si>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</si>
  <si>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</si>
  <si>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</si>
  <si>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</si>
  <si>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</si>
  <si>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 xml:space="preserve">     (นางพัชรี  เรืองรุ่ง)</t>
  </si>
  <si>
    <t>ผลการเบิกจ่ายและใช้จ่ายเงินงบประมาณรายจ่าย ประจำปีงบประมาณ พ.ศ. 2568</t>
  </si>
  <si>
    <t>ตามมาตรการเร่งรัดการเบิกจ่ายงบประมาณและใช้จ่ายภาครัฐ ประจำปีงบประมาณ  พ.ศ. 2568</t>
  </si>
  <si>
    <t>หนังสือสำนักเลขาธิการคณะรัฐมนตรี ด่วนที่สุด ที่ นร 0505/ว 466  ลงวันที่ 25 ตุลาคม 2567</t>
  </si>
  <si>
    <t xml:space="preserve">  รายละเอียด 1</t>
  </si>
  <si>
    <t>สรุปผลการเบิกจ่ายและการใช้จ่ายฯ</t>
  </si>
  <si>
    <t>ไตรมาสที่ 1    ต.ค.67 - ธ.ค.67</t>
  </si>
  <si>
    <t>ไตรมาสที่ 2    ม.ค.68 - มี.ค.68</t>
  </si>
  <si>
    <t>ไตรมาสที่ 3    เม.ย.68 - มิ.ย.68</t>
  </si>
  <si>
    <t>ไตรมาสที่ 4    ก.ค.68 - ก.ย.68</t>
  </si>
  <si>
    <r>
      <rPr>
        <b/>
        <sz val="12"/>
        <rFont val="TH Sarabun New"/>
        <family val="2"/>
      </rPr>
      <t>เป็น</t>
    </r>
    <r>
      <rPr>
        <sz val="12"/>
        <rFont val="TH Sarabun New"/>
        <family val="2"/>
      </rPr>
      <t>ไปตามมาตรการภาครัฐ</t>
    </r>
  </si>
  <si>
    <t xml:space="preserve">              ตรวจสอบแล้วถูกต้อง</t>
  </si>
  <si>
    <r>
      <rPr>
        <b/>
        <sz val="12"/>
        <rFont val="TH Sarabun New"/>
        <family val="2"/>
      </rPr>
      <t>ไม่</t>
    </r>
    <r>
      <rPr>
        <sz val="12"/>
        <rFont val="TH Sarabun New"/>
        <family val="2"/>
      </rPr>
      <t>เป็นไปตามมาตรการภาครัฐ</t>
    </r>
  </si>
  <si>
    <t>ประธานคณะกรรมการติดตามเร่งรัด</t>
  </si>
  <si>
    <t>การเบิกจ่ายและใช้จ่ายเงินฯ</t>
  </si>
  <si>
    <t xml:space="preserve">                   (นางสาวสุพิชสิริ ถิรวัฒนาพงศ์)     ติดตามเร่งรัดการเบิกจ่ายเงินฯ</t>
  </si>
  <si>
    <t>ประจำปีงบประมาณ พ.ศ. 2568</t>
  </si>
  <si>
    <t>รายละเอียด 3</t>
  </si>
  <si>
    <t xml:space="preserve">                          ตรวจสอบแล้วถูกต้อง</t>
  </si>
  <si>
    <t>ลงชื่อ                                  เลขานุการคณะกรรมการติดตามเร่งรัด</t>
  </si>
  <si>
    <t xml:space="preserve">              (นางพัชรี  เรืองรุ่ง)   การเบิกจ่ายและการใช้จ่ายเงินฯ</t>
  </si>
  <si>
    <t xml:space="preserve">                </t>
  </si>
  <si>
    <t xml:space="preserve">         ประธานคณะกรรมการติดตามเร่งรัด</t>
  </si>
  <si>
    <t xml:space="preserve">    ผู้อำนวยการสำนักงานเขตพื้นที่การศึกษาประถมศึกษาปทุมธานี เขต 2</t>
  </si>
  <si>
    <t xml:space="preserve">         การเบิกจ่ายและการใช้จ่ายเงินฯ</t>
  </si>
  <si>
    <t xml:space="preserve"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</t>
  </si>
  <si>
    <t>รายละเอียด 4</t>
  </si>
  <si>
    <t>กลุ่มนิเทศติดตามและประเมินผลการจัดการศึกษา กำหนดแล้วเสร็จ 6 กย 67</t>
  </si>
  <si>
    <t>วัดเขียนเขต/รร 10 รร</t>
  </si>
  <si>
    <t>20004 68 00105 00000</t>
  </si>
  <si>
    <t>กลุ่มนิเทศติดตามและประเมินผลการจัดการศึกษา (รอแจ้งการจัดสรร)</t>
  </si>
  <si>
    <t>3.9.2.2</t>
  </si>
  <si>
    <t>3.9.2.3</t>
  </si>
  <si>
    <t>ร.ร. ร่วมใจประสิทธิ์ ร่วมจิตประสาท รวมราษฎร์สามัคคี เจริญดีวิทยา</t>
  </si>
  <si>
    <t>กลุ่มนโยบายและแผน จัดสรร 9 สค 67 ให้รร. 3 รร.</t>
  </si>
  <si>
    <t>โรงเรียนคุณภาพ</t>
  </si>
  <si>
    <t>งบรายจ่ายอื่น   6811500</t>
  </si>
  <si>
    <t xml:space="preserve">กลุ่มส่งเสริมการศึกษาทางไกลเทคโนโลยีสารสนเทศและการสื่อสาร </t>
  </si>
  <si>
    <t>กลุ่มนิเทศติดตามและประเมินผลการจัดการศึกษา/วัดเขีนเขต</t>
  </si>
  <si>
    <t xml:space="preserve">ICT/กลุ่มส่งเสริการจัดการศึกษา   </t>
  </si>
  <si>
    <t xml:space="preserve">นายชวาล  อ่อนแสง </t>
  </si>
  <si>
    <t>ร.ร.แสนจำหน่าย</t>
  </si>
  <si>
    <t>ร่วมใจประสิทธิ์ ร่วมจิตประสาท เจริญดีวิทา รวมราษฎร์สามัคคี</t>
  </si>
  <si>
    <t>งบดำเนินงาน 67112xx</t>
  </si>
  <si>
    <t>กลุ่มส่งเสริมแจ้งจัดสรรงบประมาณให้รร</t>
  </si>
  <si>
    <t>กลุ่มนิเทศติดตามและประเมินผลฯ/วัดมูลจินดาราม/วัดลาดสนุ่น/ชุมชนบึงบา</t>
  </si>
  <si>
    <t>(นางสาวสุพิชสิริ ถิรวัฒนาพงศ์)</t>
  </si>
  <si>
    <t>การเบิกจ่ายและการใช้จ่ายเงินฯ</t>
  </si>
  <si>
    <t>รายงานผลการเบิกจ่ายเงินงบประมาณ งบลงทุน   ประจำปีงบประมาณ พ.ศ. 2568</t>
  </si>
  <si>
    <t>การอนุมัติเงินงวด</t>
  </si>
  <si>
    <t>ปัญหาอุปสรรค</t>
  </si>
  <si>
    <t>งบลงทุน   6811310</t>
  </si>
  <si>
    <t>งบลงทุน   6811320</t>
  </si>
  <si>
    <t xml:space="preserve">ครั้งที่ 201 </t>
  </si>
  <si>
    <t>ครั้งที่ 202</t>
  </si>
  <si>
    <t>ครั้งที่ 203</t>
  </si>
  <si>
    <t>28 พ.ย.2559</t>
  </si>
  <si>
    <t>1.1.1.3</t>
  </si>
  <si>
    <t>1.1.1.4</t>
  </si>
  <si>
    <t>1.1.1.5</t>
  </si>
  <si>
    <t>1.2.1</t>
  </si>
  <si>
    <t>1.2.2</t>
  </si>
  <si>
    <t>งวด1 295,500 บาท ครบ 11 กค 67</t>
  </si>
  <si>
    <t>งวด2  443,250 บาท ครบ 31 กค 67</t>
  </si>
  <si>
    <t>งวด3 295,500 บาท ครบ 20 สค 67</t>
  </si>
  <si>
    <t>งวด4 354,600 บาท ครบ 14 กย 67</t>
  </si>
  <si>
    <t>งวด5 591,000 บาท ครบ 9 ตค 67</t>
  </si>
  <si>
    <t>งวด6 384,150 บาท ครบ 29 ตค 67</t>
  </si>
  <si>
    <t>งวด7 591,000 บาท ครบ 18 พย 67</t>
  </si>
  <si>
    <t>1.2.3</t>
  </si>
  <si>
    <t>ทำสัญญา 25 กค 66     ครบกำหนด 8 กย 66</t>
  </si>
  <si>
    <t>1.3.1</t>
  </si>
  <si>
    <t>1.4.1</t>
  </si>
  <si>
    <t>20005 68 05164 00000</t>
  </si>
  <si>
    <t>2.1.1.1</t>
  </si>
  <si>
    <t>2.1.1.2</t>
  </si>
  <si>
    <t>20004 68 0516500000</t>
  </si>
  <si>
    <t>ปี65</t>
  </si>
  <si>
    <t>2.3.3</t>
  </si>
  <si>
    <t>บริหารสัญญา</t>
  </si>
  <si>
    <t>2.3.4</t>
  </si>
  <si>
    <r>
      <t xml:space="preserve">งวดที่1   2,611,000 ครบ 11 ตค 67 </t>
    </r>
    <r>
      <rPr>
        <sz val="14"/>
        <color rgb="FFFF0000"/>
        <rFont val="TH Sarabun New"/>
        <family val="2"/>
      </rPr>
      <t>แก้เป็น 1,997,387.31</t>
    </r>
  </si>
  <si>
    <t>4100484429 ยกเลิกงดตอกเข็มงวด 1</t>
  </si>
  <si>
    <t>งวดที่ 2  1,119,000 ครบ 11 พย 67</t>
  </si>
  <si>
    <t>งวดที่ 3 1,492,000 ครบ 10 ธค 67</t>
  </si>
  <si>
    <t>15 พย 67</t>
  </si>
  <si>
    <r>
      <t>งวดที่ 4 บางส่วน 587,700 ครบ 9 มค 68</t>
    </r>
    <r>
      <rPr>
        <sz val="14"/>
        <color rgb="FFFF0000"/>
        <rFont val="TH Sarabun New"/>
        <family val="2"/>
      </rPr>
      <t xml:space="preserve"> แก้เป็น 1,201,312.69</t>
    </r>
  </si>
  <si>
    <t>งบปี68 31,490,300 68ครั้งที่ 1 โอน14,330,500 บาท</t>
  </si>
  <si>
    <t>งวดที่ 4 บางส่วน 663,687.31 ครบ 9 มค 68</t>
  </si>
  <si>
    <t>งวดที่ 5  2,611,000 ครบ 8 กพ 68</t>
  </si>
  <si>
    <t>งวดที่ 6  2,611,000 ครบ 10 มีค 68</t>
  </si>
  <si>
    <t>งวดที่ 7  2,611,000 ครบ 9 เมย 68</t>
  </si>
  <si>
    <t>งวดที่ 8  2,984,000 ครบ 9 พค 68</t>
  </si>
  <si>
    <t>งวดที่ 9  1,492,000 ครบ 8 มิย 68</t>
  </si>
  <si>
    <r>
      <t xml:space="preserve">งวดที่ 10  1,492,000 ครบ 23 กค  68 </t>
    </r>
    <r>
      <rPr>
        <sz val="14"/>
        <color rgb="FFFF0000"/>
        <rFont val="TH Sarabun New"/>
        <family val="2"/>
      </rPr>
      <t>ก่อได้เพียง1,357,812.69</t>
    </r>
  </si>
  <si>
    <t>งวดที่ 11  1,492,000 ครบ 6 กย 68</t>
  </si>
  <si>
    <t>งวดที่ 12  2,238,000 ครบ 6 ตค 68</t>
  </si>
  <si>
    <t>งวดที่ 13  2,238,000 ครบ 5 พย 68</t>
  </si>
  <si>
    <t>งวดที่ 14  2,984,000 ครบ 5 ธค 68</t>
  </si>
  <si>
    <t>งวดที่ 15  1,865,000 ครบ 5 มค 69</t>
  </si>
  <si>
    <t>งวดที่ 16  5,595,000 ครบ 18 กพ 69</t>
  </si>
  <si>
    <t>งบลงทุน  ค่าที่ดินและสิ่งก่อสร้าง 6811320</t>
  </si>
  <si>
    <t>2.3.1</t>
  </si>
  <si>
    <t>2.31.1</t>
  </si>
  <si>
    <t>ค</t>
  </si>
  <si>
    <t>แผนงานยุทธศาสตร์ : สร้างความเสมอภาคทางการศึกษา</t>
  </si>
  <si>
    <t>ค่าครุภัณฑ์</t>
  </si>
  <si>
    <t>สิ่งก่อสร้าง</t>
  </si>
  <si>
    <t>ลงชื่อ                                     ผู้จัดทำ</t>
  </si>
  <si>
    <t xml:space="preserve">                                      </t>
  </si>
  <si>
    <t>ลงชื่อ                                                 เลขานุการคณะกรรมการติดตามเร่งรัด</t>
  </si>
  <si>
    <t xml:space="preserve">                            (นางพัชรี  เรืองรุ่ง)      การเบิกจ่ายและการใช้จ่ายเงินฯ</t>
  </si>
  <si>
    <t xml:space="preserve">      ประธานคณะกรรมการติดตามเร่งรัด</t>
  </si>
  <si>
    <t xml:space="preserve">       การเบิกจ่ายและการใช้จ่ายเงินฯ</t>
  </si>
  <si>
    <t>รายงานผลการเบิกจ่ายเงินกันไว้เบิกเหลื่อมปี งบประมาณประจำปี พ.ศ. 2567</t>
  </si>
  <si>
    <t>งบลงทุน ค่าครุภัณฑ์ 6711310</t>
  </si>
  <si>
    <t>กิจกรรมการจัดการศึกษาประถมศึกษาสำหรับโรงเรียนปกติ  /กิจกรรมการจัดการศึกษามัธยมศึกษาตอนต้นสำหรับโรงเรียนปกติ</t>
  </si>
  <si>
    <t>20004670516552018/20004670516405272</t>
  </si>
  <si>
    <t>ปรับปรุงแซมแซมอาคารสำนักงานและห้องเก็บของ</t>
  </si>
  <si>
    <t>ลงชื่อ                                     เลขานุการคณะกรรมการติดตามเร่งรัด</t>
  </si>
  <si>
    <t xml:space="preserve">        ประธานคณะกรรมการติดตามเร่งรัด</t>
  </si>
  <si>
    <t xml:space="preserve">              (นางพัชรี  เรืองรุ่ง)       การเบิกจ่ายและการใช้จ่ายเงินฯ                   </t>
  </si>
  <si>
    <t xml:space="preserve">        การเบิกจ่ายและการใช้จ่ายเงินฯ</t>
  </si>
  <si>
    <t>(นางจันทร์เพ็ญ  เพ็ชรอ่วม)</t>
  </si>
  <si>
    <t>สพป.ปทุมธานี เขต 2</t>
  </si>
  <si>
    <t>1.1.1.1</t>
  </si>
  <si>
    <t>กลุ่มพัฒนาครูและบุคลากรทางการศึกษา</t>
  </si>
  <si>
    <t>เป้าหมายการเบิกจ่ายตามมาตรการภาครัฐ (%)</t>
  </si>
  <si>
    <t>เป้าหมายการใช้จ่ายตามมาตรการภาครัฐ(%)</t>
  </si>
  <si>
    <t>ตรวจสอบแล้วถูกต้อง</t>
  </si>
  <si>
    <r>
      <t xml:space="preserve">กลุ่มส่งเสริมการศึกษาทางไกลเทคโนโลยีสารสนเทศและการสื่อสาร </t>
    </r>
    <r>
      <rPr>
        <sz val="12"/>
        <color rgb="FFFF0000"/>
        <rFont val="TH SarabunIT๙"/>
        <family val="2"/>
      </rPr>
      <t>(ให้แจ้งจัดสรรโดยด่วน)</t>
    </r>
  </si>
  <si>
    <r>
      <t>กลุ่มส่งเสริมการจัดการศึกษา</t>
    </r>
    <r>
      <rPr>
        <sz val="12"/>
        <color rgb="FFFF0000"/>
        <rFont val="TH Sarabun New"/>
        <family val="2"/>
      </rPr>
      <t>(ให้แจ้งการจัดสรรด่วน)</t>
    </r>
  </si>
  <si>
    <t>กลุ่มนิเทศติดตามและประเมินผล</t>
  </si>
  <si>
    <t>กลุ่มพัฒนาบุคลากรทางการศึกษา</t>
  </si>
  <si>
    <t>1.1.1.2</t>
  </si>
  <si>
    <t xml:space="preserve">ศธ04002/ว5273 ลว.27 ต.ค.67 ครั้งที่ 1 โอนครั้งที่ 19 </t>
  </si>
  <si>
    <t>งบเพิ่มประสิทธิผลกลยุทธ์ของ สพป.ปทุมธานี เขต 2</t>
  </si>
  <si>
    <t>เลขานุการคณะกรรมการติดตาม</t>
  </si>
  <si>
    <t>เร่งรัดการเบิกจ่ายและใช้จ่ายเงินฯ</t>
  </si>
  <si>
    <t xml:space="preserve">เบิกจ่ายและใช้จ่าย                (√) เป็น (  ) ไม่เป็น            ตามมาตรการภาครัฐ        </t>
  </si>
  <si>
    <t>สำนักงานเขตพื้นที่การศึกษาประถมศึกษาปทุมธานี เขต 2</t>
  </si>
  <si>
    <t xml:space="preserve">นายชิตพงษ์ เหนือเกาะหวาย ครู โรงเรียนวัดเขียนเขต </t>
  </si>
  <si>
    <t>กลุ่มนิเทศนติดตามและประเมินการจัดการศึกษา</t>
  </si>
  <si>
    <t>ศน.ไอลดา +ศน.ดอกลักษณ์</t>
  </si>
  <si>
    <t xml:space="preserve">กลุ่มบริหารงานบุคคล </t>
  </si>
  <si>
    <t>กลุ่มนิเทศติดตามและประเมินผลการจัดการศึกษา /ร.ร.ธัญญสิทธิศิลป์</t>
  </si>
  <si>
    <t>งบเงินอุดหนุน</t>
  </si>
  <si>
    <t>งบลงทุน 6711320</t>
  </si>
  <si>
    <t xml:space="preserve">     ประจำเดือนพฤษภาคม 2568</t>
  </si>
  <si>
    <t>ประจำเดือน พฤษภาคม 2568</t>
  </si>
  <si>
    <t>รายละเอียด 2</t>
  </si>
  <si>
    <t>วัดมูลจินดารามและวัดลาดสนุ่น</t>
  </si>
  <si>
    <t>ผอ.สพป.ปท.2/รองผอ.สพป.ปท.2</t>
  </si>
  <si>
    <t>กลุ่มกฎหมายและคดี</t>
  </si>
  <si>
    <t>ลงชื่อ                                  เลขานุการคณะกรรมการติดตาม</t>
  </si>
  <si>
    <t xml:space="preserve">              (นางพัชรี  เรืองรุ่ง)  เร่งรัดการเบิกจ่ายและการใช้จ่ายเงินฯ</t>
  </si>
  <si>
    <t xml:space="preserve">ผลการเบิกจ่าย   (  ) เป็น    (√) ไม่เป็น และผลการใช้จ่าย (√) เป็น   (  ) ไม่เป็น         ตามมาตรการภาครัฐ        </t>
  </si>
  <si>
    <t xml:space="preserve">ผลการเบิกจ่ายและผลการใช้จ่าย  (√) เป็น  (  ) ไม่เป็น ตามมาตรการภาครัฐ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</si>
</sst>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  <numFmt numFmtId="191" formatCode="_(* #,##0_);_(* \(#,##0\);_(* &quot;-&quot;??_);_(@_)"/>
    <numFmt numFmtId="192" formatCode="_(* #,##0.0_);_(* \(#,##0.0\);_(* &quot;-&quot;??_);_(@_)"/>
  </numFmts>
  <fonts count="4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4"/>
      <name val="TH Sarabun New"/>
      <family val="2"/>
    </font>
    <font>
      <sz val="14"/>
      <color theme="0"/>
      <name val="TH Sarabun New"/>
      <family val="2"/>
    </font>
    <font>
      <b/>
      <sz val="12"/>
      <color theme="1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sz val="16"/>
      <name val="TH Sarabun New"/>
      <family val="2"/>
    </font>
    <font>
      <sz val="10"/>
      <name val="TH Sarabun New"/>
      <family val="2"/>
    </font>
    <font>
      <sz val="12"/>
      <color rgb="FFFF0000"/>
      <name val="TH Sarabun New"/>
      <family val="2"/>
    </font>
    <font>
      <sz val="12"/>
      <color theme="0"/>
      <name val="TH Sarabun New"/>
      <family val="2"/>
    </font>
    <font>
      <b/>
      <sz val="12"/>
      <color rgb="FFFF0000"/>
      <name val="TH Sarabun New"/>
      <family val="2"/>
    </font>
    <font>
      <b/>
      <sz val="14"/>
      <name val="TH Sarabun New"/>
      <family val="2"/>
    </font>
    <font>
      <sz val="14"/>
      <color rgb="FFFF0000"/>
      <name val="TH Sarabun New"/>
      <family val="2"/>
    </font>
    <font>
      <sz val="16"/>
      <color theme="1"/>
      <name val="TH Sarabun New"/>
      <family val="2"/>
    </font>
    <font>
      <sz val="10"/>
      <color theme="1"/>
      <name val="TH Sarabun New"/>
      <family val="2"/>
    </font>
    <font>
      <b/>
      <sz val="10"/>
      <color theme="1"/>
      <name val="TH Sarabun New"/>
      <family val="2"/>
    </font>
    <font>
      <b/>
      <sz val="12"/>
      <color theme="0"/>
      <name val="TH Sarabun New"/>
      <family val="2"/>
    </font>
    <font>
      <sz val="10"/>
      <color theme="1"/>
      <name val="TH Sarabun New"/>
      <family val="2"/>
      <charset val="222"/>
    </font>
    <font>
      <sz val="12"/>
      <name val="TH SarabunIT๙"/>
      <family val="2"/>
    </font>
    <font>
      <sz val="10"/>
      <name val="TH Sarabun New"/>
      <family val="2"/>
      <charset val="222"/>
    </font>
    <font>
      <sz val="10"/>
      <color theme="0"/>
      <name val="TH Sarabun New"/>
      <family val="2"/>
      <charset val="222"/>
    </font>
    <font>
      <sz val="12"/>
      <color theme="1"/>
      <name val="TH Sarabun New"/>
      <family val="2"/>
      <charset val="222"/>
    </font>
    <font>
      <sz val="12"/>
      <color rgb="FFFF0000"/>
      <name val="TH Sarabun New"/>
      <family val="2"/>
      <charset val="222"/>
    </font>
    <font>
      <sz val="12"/>
      <name val="TH Sarabun New"/>
      <family val="2"/>
      <charset val="222"/>
    </font>
    <font>
      <b/>
      <sz val="12"/>
      <name val="TH SarabunPSK"/>
      <family val="2"/>
      <charset val="222"/>
    </font>
    <font>
      <sz val="12"/>
      <color theme="0"/>
      <name val="TH Sarabun New"/>
      <family val="2"/>
      <charset val="222"/>
    </font>
    <font>
      <b/>
      <sz val="13"/>
      <name val="TH Sarabun New"/>
      <family val="2"/>
    </font>
    <font>
      <sz val="13"/>
      <name val="TH Sarabun New"/>
      <family val="2"/>
    </font>
    <font>
      <sz val="13"/>
      <color theme="1"/>
      <name val="TH Sarabun New"/>
      <family val="2"/>
    </font>
    <font>
      <sz val="12"/>
      <color indexed="8"/>
      <name val="TH Sarabun New"/>
      <family val="2"/>
    </font>
    <font>
      <sz val="12"/>
      <color rgb="FFFF0000"/>
      <name val="TH SarabunIT๙"/>
      <family val="2"/>
    </font>
    <font>
      <sz val="10"/>
      <color rgb="FF000000"/>
      <name val="Tahoma"/>
      <family val="2"/>
      <scheme val="minor"/>
    </font>
    <font>
      <b/>
      <sz val="10"/>
      <name val="TH Sarabun New"/>
      <family val="2"/>
    </font>
    <font>
      <sz val="16"/>
      <color theme="0"/>
      <name val="TH Sarabun New"/>
      <family val="2"/>
    </font>
    <font>
      <b/>
      <sz val="14"/>
      <color theme="0"/>
      <name val="TH Sarabun New"/>
      <family val="2"/>
    </font>
    <font>
      <b/>
      <sz val="13"/>
      <color theme="1"/>
      <name val="TH Sarabun New"/>
      <family val="2"/>
    </font>
    <font>
      <sz val="11"/>
      <name val="TH Sarabun New"/>
      <family val="2"/>
    </font>
    <font>
      <sz val="12"/>
      <color rgb="FF000000"/>
      <name val="TH SarabunIT๙"/>
      <family val="2"/>
    </font>
    <font>
      <sz val="16"/>
      <name val="Angsana New"/>
      <family val="1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2DC8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87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41" fillId="0" borderId="0"/>
  </cellStyleXfs>
  <cellXfs count="1449">
    <xf numFmtId="0" fontId="0" fillId="0" borderId="0" xfId="0"/>
    <xf numFmtId="2" fontId="4" fillId="0" borderId="0" xfId="0" applyNumberFormat="1" applyFont="1"/>
    <xf numFmtId="0" fontId="4" fillId="0" borderId="0" xfId="0" applyFont="1"/>
    <xf numFmtId="187" fontId="4" fillId="0" borderId="0" xfId="1" applyFont="1"/>
    <xf numFmtId="187" fontId="4" fillId="0" borderId="0" xfId="1" applyFont="1" applyAlignment="1">
      <alignment horizontal="right"/>
    </xf>
    <xf numFmtId="0" fontId="4" fillId="0" borderId="3" xfId="0" applyFont="1" applyBorder="1"/>
    <xf numFmtId="0" fontId="0" fillId="0" borderId="0" xfId="0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6" fillId="0" borderId="0" xfId="0" applyNumberFormat="1" applyFont="1"/>
    <xf numFmtId="2" fontId="6" fillId="0" borderId="0" xfId="0" applyNumberFormat="1" applyFont="1"/>
    <xf numFmtId="0" fontId="6" fillId="0" borderId="0" xfId="0" applyFont="1"/>
    <xf numFmtId="187" fontId="6" fillId="0" borderId="0" xfId="1" applyFont="1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187" fontId="6" fillId="0" borderId="0" xfId="1" applyFont="1" applyBorder="1"/>
    <xf numFmtId="49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left"/>
    </xf>
    <xf numFmtId="49" fontId="6" fillId="6" borderId="0" xfId="0" applyNumberFormat="1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center" vertical="center"/>
    </xf>
    <xf numFmtId="43" fontId="6" fillId="6" borderId="0" xfId="0" applyNumberFormat="1" applyFont="1" applyFill="1" applyAlignment="1">
      <alignment horizontal="center"/>
    </xf>
    <xf numFmtId="43" fontId="6" fillId="6" borderId="0" xfId="0" applyNumberFormat="1" applyFont="1" applyFill="1" applyAlignment="1">
      <alignment horizontal="left"/>
    </xf>
    <xf numFmtId="187" fontId="6" fillId="6" borderId="0" xfId="1" applyFont="1" applyFill="1" applyBorder="1"/>
    <xf numFmtId="187" fontId="6" fillId="6" borderId="0" xfId="1" applyFont="1" applyFill="1"/>
    <xf numFmtId="0" fontId="6" fillId="6" borderId="0" xfId="0" applyFont="1" applyFill="1"/>
    <xf numFmtId="0" fontId="6" fillId="4" borderId="0" xfId="0" applyFont="1" applyFill="1" applyAlignment="1">
      <alignment horizontal="center"/>
    </xf>
    <xf numFmtId="43" fontId="6" fillId="4" borderId="0" xfId="0" applyNumberFormat="1" applyFont="1" applyFill="1" applyAlignment="1">
      <alignment horizontal="center"/>
    </xf>
    <xf numFmtId="43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horizontal="left"/>
    </xf>
    <xf numFmtId="49" fontId="6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187" fontId="6" fillId="6" borderId="0" xfId="0" applyNumberFormat="1" applyFont="1" applyFill="1" applyAlignment="1">
      <alignment horizontal="center"/>
    </xf>
    <xf numFmtId="188" fontId="6" fillId="0" borderId="0" xfId="1" applyNumberFormat="1" applyFont="1" applyAlignment="1">
      <alignment horizontal="right"/>
    </xf>
    <xf numFmtId="0" fontId="6" fillId="2" borderId="0" xfId="0" applyFont="1" applyFill="1" applyAlignment="1">
      <alignment horizontal="center"/>
    </xf>
    <xf numFmtId="2" fontId="8" fillId="17" borderId="8" xfId="0" applyNumberFormat="1" applyFont="1" applyFill="1" applyBorder="1" applyAlignment="1">
      <alignment horizontal="center" vertical="center" wrapText="1"/>
    </xf>
    <xf numFmtId="2" fontId="8" fillId="17" borderId="12" xfId="0" applyNumberFormat="1" applyFont="1" applyFill="1" applyBorder="1" applyAlignment="1">
      <alignment horizontal="center" vertical="center" wrapText="1"/>
    </xf>
    <xf numFmtId="43" fontId="9" fillId="15" borderId="6" xfId="0" applyNumberFormat="1" applyFont="1" applyFill="1" applyBorder="1" applyAlignment="1">
      <alignment vertical="top"/>
    </xf>
    <xf numFmtId="0" fontId="9" fillId="15" borderId="6" xfId="0" applyFont="1" applyFill="1" applyBorder="1" applyAlignment="1">
      <alignment vertical="top" wrapText="1"/>
    </xf>
    <xf numFmtId="187" fontId="9" fillId="6" borderId="6" xfId="1" applyFont="1" applyFill="1" applyBorder="1"/>
    <xf numFmtId="187" fontId="9" fillId="11" borderId="6" xfId="1" applyFont="1" applyFill="1" applyBorder="1"/>
    <xf numFmtId="187" fontId="9" fillId="6" borderId="6" xfId="1" applyFont="1" applyFill="1" applyBorder="1" applyAlignment="1">
      <alignment vertical="top"/>
    </xf>
    <xf numFmtId="187" fontId="9" fillId="7" borderId="6" xfId="1" applyFont="1" applyFill="1" applyBorder="1"/>
    <xf numFmtId="187" fontId="9" fillId="7" borderId="6" xfId="1" applyFont="1" applyFill="1" applyBorder="1" applyAlignment="1">
      <alignment vertical="top"/>
    </xf>
    <xf numFmtId="2" fontId="9" fillId="9" borderId="6" xfId="1" applyNumberFormat="1" applyFont="1" applyFill="1" applyBorder="1" applyAlignment="1">
      <alignment vertical="top" wrapText="1"/>
    </xf>
    <xf numFmtId="187" fontId="9" fillId="9" borderId="6" xfId="1" applyFont="1" applyFill="1" applyBorder="1" applyAlignment="1">
      <alignment vertical="top"/>
    </xf>
    <xf numFmtId="187" fontId="9" fillId="15" borderId="6" xfId="1" applyFont="1" applyFill="1" applyBorder="1" applyAlignment="1">
      <alignment vertical="top"/>
    </xf>
    <xf numFmtId="187" fontId="9" fillId="9" borderId="6" xfId="1" applyFont="1" applyFill="1" applyBorder="1"/>
    <xf numFmtId="0" fontId="10" fillId="0" borderId="0" xfId="0" applyFont="1"/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right"/>
    </xf>
    <xf numFmtId="0" fontId="12" fillId="0" borderId="0" xfId="0" applyFont="1"/>
    <xf numFmtId="0" fontId="9" fillId="6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/>
    </xf>
    <xf numFmtId="2" fontId="14" fillId="9" borderId="6" xfId="0" applyNumberFormat="1" applyFont="1" applyFill="1" applyBorder="1" applyAlignment="1">
      <alignment vertical="top" wrapText="1"/>
    </xf>
    <xf numFmtId="2" fontId="14" fillId="9" borderId="6" xfId="0" applyNumberFormat="1" applyFont="1" applyFill="1" applyBorder="1" applyAlignment="1">
      <alignment horizontal="justify" vertical="top"/>
    </xf>
    <xf numFmtId="2" fontId="14" fillId="7" borderId="6" xfId="0" applyNumberFormat="1" applyFont="1" applyFill="1" applyBorder="1" applyAlignment="1">
      <alignment vertical="top"/>
    </xf>
    <xf numFmtId="0" fontId="14" fillId="0" borderId="2" xfId="0" applyFont="1" applyBorder="1" applyAlignment="1">
      <alignment horizontal="left" vertical="top" wrapText="1"/>
    </xf>
    <xf numFmtId="2" fontId="14" fillId="0" borderId="2" xfId="0" applyNumberFormat="1" applyFont="1" applyBorder="1" applyAlignment="1">
      <alignment horizontal="left" vertical="top" wrapText="1"/>
    </xf>
    <xf numFmtId="2" fontId="14" fillId="6" borderId="2" xfId="0" applyNumberFormat="1" applyFont="1" applyFill="1" applyBorder="1" applyAlignment="1">
      <alignment vertical="top" wrapText="1"/>
    </xf>
    <xf numFmtId="0" fontId="14" fillId="0" borderId="17" xfId="0" applyFont="1" applyBorder="1" applyAlignment="1">
      <alignment horizontal="left" vertical="top" wrapText="1"/>
    </xf>
    <xf numFmtId="2" fontId="14" fillId="0" borderId="17" xfId="0" applyNumberFormat="1" applyFont="1" applyBorder="1" applyAlignment="1">
      <alignment horizontal="left" vertical="top" wrapText="1"/>
    </xf>
    <xf numFmtId="2" fontId="14" fillId="6" borderId="17" xfId="0" applyNumberFormat="1" applyFont="1" applyFill="1" applyBorder="1" applyAlignment="1">
      <alignment vertical="top" wrapText="1"/>
    </xf>
    <xf numFmtId="0" fontId="14" fillId="0" borderId="14" xfId="0" applyFont="1" applyBorder="1" applyAlignment="1">
      <alignment horizontal="left" vertical="top" wrapText="1"/>
    </xf>
    <xf numFmtId="2" fontId="14" fillId="0" borderId="14" xfId="0" applyNumberFormat="1" applyFont="1" applyBorder="1" applyAlignment="1">
      <alignment horizontal="left" vertical="top" wrapText="1"/>
    </xf>
    <xf numFmtId="2" fontId="14" fillId="6" borderId="14" xfId="0" applyNumberFormat="1" applyFont="1" applyFill="1" applyBorder="1" applyAlignment="1">
      <alignment vertical="top" wrapText="1"/>
    </xf>
    <xf numFmtId="0" fontId="14" fillId="0" borderId="5" xfId="0" applyFont="1" applyBorder="1" applyAlignment="1">
      <alignment horizontal="left" vertical="top" wrapText="1"/>
    </xf>
    <xf numFmtId="2" fontId="14" fillId="0" borderId="5" xfId="0" applyNumberFormat="1" applyFont="1" applyBorder="1" applyAlignment="1">
      <alignment horizontal="left" vertical="top" wrapText="1"/>
    </xf>
    <xf numFmtId="2" fontId="14" fillId="6" borderId="5" xfId="0" applyNumberFormat="1" applyFont="1" applyFill="1" applyBorder="1" applyAlignment="1">
      <alignment vertical="top" wrapText="1"/>
    </xf>
    <xf numFmtId="2" fontId="14" fillId="7" borderId="6" xfId="0" applyNumberFormat="1" applyFont="1" applyFill="1" applyBorder="1" applyAlignment="1">
      <alignment vertical="top" wrapText="1"/>
    </xf>
    <xf numFmtId="2" fontId="14" fillId="7" borderId="6" xfId="0" applyNumberFormat="1" applyFont="1" applyFill="1" applyBorder="1" applyAlignment="1">
      <alignment horizontal="justify" vertical="top"/>
    </xf>
    <xf numFmtId="0" fontId="14" fillId="0" borderId="6" xfId="0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left" vertical="top" wrapText="1"/>
    </xf>
    <xf numFmtId="2" fontId="14" fillId="6" borderId="6" xfId="0" applyNumberFormat="1" applyFont="1" applyFill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2" fontId="10" fillId="6" borderId="6" xfId="0" applyNumberFormat="1" applyFont="1" applyFill="1" applyBorder="1" applyAlignment="1">
      <alignment vertical="top" wrapText="1"/>
    </xf>
    <xf numFmtId="0" fontId="14" fillId="9" borderId="6" xfId="0" applyFont="1" applyFill="1" applyBorder="1" applyAlignment="1">
      <alignment horizontal="left" vertical="top" wrapText="1"/>
    </xf>
    <xf numFmtId="2" fontId="10" fillId="9" borderId="6" xfId="0" applyNumberFormat="1" applyFont="1" applyFill="1" applyBorder="1" applyAlignment="1">
      <alignment vertical="top" wrapText="1"/>
    </xf>
    <xf numFmtId="0" fontId="14" fillId="6" borderId="6" xfId="0" applyFont="1" applyFill="1" applyBorder="1" applyAlignment="1">
      <alignment horizontal="left" vertical="top" wrapText="1"/>
    </xf>
    <xf numFmtId="2" fontId="14" fillId="9" borderId="6" xfId="0" applyNumberFormat="1" applyFont="1" applyFill="1" applyBorder="1" applyAlignment="1">
      <alignment horizontal="left" vertical="top" wrapText="1"/>
    </xf>
    <xf numFmtId="2" fontId="14" fillId="15" borderId="6" xfId="0" applyNumberFormat="1" applyFont="1" applyFill="1" applyBorder="1" applyAlignment="1">
      <alignment vertical="top" wrapText="1"/>
    </xf>
    <xf numFmtId="0" fontId="14" fillId="9" borderId="6" xfId="0" applyFont="1" applyFill="1" applyBorder="1" applyAlignment="1">
      <alignment vertical="top"/>
    </xf>
    <xf numFmtId="0" fontId="14" fillId="9" borderId="6" xfId="0" applyFont="1" applyFill="1" applyBorder="1" applyAlignment="1">
      <alignment horizontal="justify" vertical="top"/>
    </xf>
    <xf numFmtId="0" fontId="14" fillId="7" borderId="6" xfId="0" applyFont="1" applyFill="1" applyBorder="1" applyAlignment="1">
      <alignment horizontal="left" vertical="top" wrapText="1"/>
    </xf>
    <xf numFmtId="49" fontId="14" fillId="7" borderId="6" xfId="0" applyNumberFormat="1" applyFont="1" applyFill="1" applyBorder="1" applyAlignment="1">
      <alignment horizontal="left" vertical="top" wrapText="1"/>
    </xf>
    <xf numFmtId="49" fontId="10" fillId="6" borderId="6" xfId="0" applyNumberFormat="1" applyFont="1" applyFill="1" applyBorder="1" applyAlignment="1">
      <alignment vertical="top" wrapText="1"/>
    </xf>
    <xf numFmtId="2" fontId="14" fillId="0" borderId="6" xfId="0" applyNumberFormat="1" applyFont="1" applyBorder="1" applyAlignment="1">
      <alignment horizontal="left" vertical="top" wrapText="1"/>
    </xf>
    <xf numFmtId="2" fontId="10" fillId="6" borderId="13" xfId="0" applyNumberFormat="1" applyFont="1" applyFill="1" applyBorder="1" applyAlignment="1">
      <alignment vertical="top" wrapText="1"/>
    </xf>
    <xf numFmtId="2" fontId="10" fillId="6" borderId="24" xfId="0" applyNumberFormat="1" applyFont="1" applyFill="1" applyBorder="1" applyAlignment="1">
      <alignment vertical="top" wrapText="1"/>
    </xf>
    <xf numFmtId="2" fontId="10" fillId="6" borderId="14" xfId="0" applyNumberFormat="1" applyFont="1" applyFill="1" applyBorder="1" applyAlignment="1">
      <alignment vertical="top" wrapText="1"/>
    </xf>
    <xf numFmtId="2" fontId="10" fillId="7" borderId="14" xfId="0" applyNumberFormat="1" applyFont="1" applyFill="1" applyBorder="1" applyAlignment="1">
      <alignment vertical="top" wrapText="1"/>
    </xf>
    <xf numFmtId="1" fontId="10" fillId="15" borderId="11" xfId="0" applyNumberFormat="1" applyFont="1" applyFill="1" applyBorder="1" applyAlignment="1">
      <alignment horizontal="left" vertical="top" wrapText="1"/>
    </xf>
    <xf numFmtId="0" fontId="14" fillId="15" borderId="6" xfId="0" applyFont="1" applyFill="1" applyBorder="1" applyAlignment="1">
      <alignment vertical="top"/>
    </xf>
    <xf numFmtId="2" fontId="10" fillId="16" borderId="11" xfId="0" applyNumberFormat="1" applyFont="1" applyFill="1" applyBorder="1" applyAlignment="1">
      <alignment vertical="top" wrapText="1"/>
    </xf>
    <xf numFmtId="2" fontId="10" fillId="7" borderId="8" xfId="0" applyNumberFormat="1" applyFont="1" applyFill="1" applyBorder="1" applyAlignment="1">
      <alignment vertical="top" wrapText="1"/>
    </xf>
    <xf numFmtId="0" fontId="14" fillId="7" borderId="2" xfId="0" applyFont="1" applyFill="1" applyBorder="1" applyAlignment="1">
      <alignment horizontal="left" vertical="top"/>
    </xf>
    <xf numFmtId="2" fontId="10" fillId="0" borderId="11" xfId="0" applyNumberFormat="1" applyFont="1" applyBorder="1" applyAlignment="1">
      <alignment vertical="top" wrapText="1"/>
    </xf>
    <xf numFmtId="0" fontId="14" fillId="6" borderId="2" xfId="0" applyFont="1" applyFill="1" applyBorder="1" applyAlignment="1">
      <alignment horizontal="left" vertical="top"/>
    </xf>
    <xf numFmtId="2" fontId="10" fillId="11" borderId="11" xfId="0" applyNumberFormat="1" applyFont="1" applyFill="1" applyBorder="1" applyAlignment="1">
      <alignment vertical="top" wrapText="1"/>
    </xf>
    <xf numFmtId="0" fontId="14" fillId="11" borderId="6" xfId="0" applyFont="1" applyFill="1" applyBorder="1" applyAlignment="1">
      <alignment horizontal="left" vertical="top"/>
    </xf>
    <xf numFmtId="2" fontId="10" fillId="15" borderId="11" xfId="0" applyNumberFormat="1" applyFont="1" applyFill="1" applyBorder="1" applyAlignment="1">
      <alignment vertical="top" wrapText="1"/>
    </xf>
    <xf numFmtId="2" fontId="10" fillId="7" borderId="11" xfId="0" applyNumberFormat="1" applyFont="1" applyFill="1" applyBorder="1" applyAlignment="1">
      <alignment vertical="top"/>
    </xf>
    <xf numFmtId="0" fontId="14" fillId="7" borderId="6" xfId="0" applyFont="1" applyFill="1" applyBorder="1" applyAlignment="1">
      <alignment vertical="top"/>
    </xf>
    <xf numFmtId="0" fontId="14" fillId="16" borderId="6" xfId="0" applyFont="1" applyFill="1" applyBorder="1" applyAlignment="1">
      <alignment horizontal="left" vertical="top"/>
    </xf>
    <xf numFmtId="0" fontId="17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24" borderId="6" xfId="0" applyFont="1" applyFill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5" xfId="0" applyFont="1" applyBorder="1" applyAlignment="1">
      <alignment vertical="top" wrapText="1"/>
    </xf>
    <xf numFmtId="2" fontId="10" fillId="0" borderId="22" xfId="0" applyNumberFormat="1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2" fontId="10" fillId="0" borderId="25" xfId="0" applyNumberFormat="1" applyFont="1" applyBorder="1" applyAlignment="1">
      <alignment vertical="top" wrapText="1"/>
    </xf>
    <xf numFmtId="0" fontId="14" fillId="0" borderId="24" xfId="0" applyFont="1" applyBorder="1" applyAlignment="1">
      <alignment vertical="top" wrapText="1"/>
    </xf>
    <xf numFmtId="2" fontId="10" fillId="0" borderId="23" xfId="0" applyNumberFormat="1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2" fontId="10" fillId="7" borderId="11" xfId="0" applyNumberFormat="1" applyFont="1" applyFill="1" applyBorder="1" applyAlignment="1">
      <alignment vertical="top" wrapText="1"/>
    </xf>
    <xf numFmtId="2" fontId="10" fillId="6" borderId="11" xfId="0" applyNumberFormat="1" applyFont="1" applyFill="1" applyBorder="1" applyAlignment="1">
      <alignment vertical="top" wrapText="1"/>
    </xf>
    <xf numFmtId="0" fontId="14" fillId="6" borderId="6" xfId="0" applyFont="1" applyFill="1" applyBorder="1" applyAlignment="1">
      <alignment horizontal="left" vertical="top"/>
    </xf>
    <xf numFmtId="0" fontId="14" fillId="0" borderId="6" xfId="0" applyFont="1" applyBorder="1" applyAlignment="1">
      <alignment wrapText="1"/>
    </xf>
    <xf numFmtId="0" fontId="14" fillId="0" borderId="6" xfId="0" applyFont="1" applyBorder="1" applyAlignment="1">
      <alignment horizontal="left" vertical="top"/>
    </xf>
    <xf numFmtId="2" fontId="10" fillId="0" borderId="6" xfId="0" applyNumberFormat="1" applyFont="1" applyBorder="1" applyAlignment="1">
      <alignment vertical="top" wrapText="1"/>
    </xf>
    <xf numFmtId="2" fontId="10" fillId="0" borderId="22" xfId="0" applyNumberFormat="1" applyFont="1" applyBorder="1" applyAlignment="1">
      <alignment horizontal="left" vertical="top" wrapText="1"/>
    </xf>
    <xf numFmtId="2" fontId="10" fillId="0" borderId="13" xfId="0" applyNumberFormat="1" applyFont="1" applyBorder="1" applyAlignment="1">
      <alignment vertical="top" wrapText="1"/>
    </xf>
    <xf numFmtId="0" fontId="14" fillId="0" borderId="13" xfId="0" applyFont="1" applyBorder="1" applyAlignment="1">
      <alignment vertical="top"/>
    </xf>
    <xf numFmtId="2" fontId="10" fillId="0" borderId="24" xfId="0" applyNumberFormat="1" applyFont="1" applyBorder="1" applyAlignment="1">
      <alignment vertical="top" wrapText="1"/>
    </xf>
    <xf numFmtId="0" fontId="14" fillId="0" borderId="24" xfId="0" applyFont="1" applyBorder="1" applyAlignment="1">
      <alignment vertical="top"/>
    </xf>
    <xf numFmtId="2" fontId="10" fillId="0" borderId="14" xfId="0" applyNumberFormat="1" applyFont="1" applyBorder="1" applyAlignment="1">
      <alignment vertical="top" wrapText="1"/>
    </xf>
    <xf numFmtId="190" fontId="10" fillId="16" borderId="6" xfId="0" applyNumberFormat="1" applyFont="1" applyFill="1" applyBorder="1" applyAlignment="1">
      <alignment horizontal="center" vertical="top"/>
    </xf>
    <xf numFmtId="0" fontId="14" fillId="6" borderId="6" xfId="0" applyFont="1" applyFill="1" applyBorder="1" applyAlignment="1">
      <alignment vertical="top" wrapText="1"/>
    </xf>
    <xf numFmtId="0" fontId="14" fillId="0" borderId="14" xfId="0" applyFont="1" applyBorder="1" applyAlignment="1">
      <alignment vertical="top"/>
    </xf>
    <xf numFmtId="2" fontId="19" fillId="0" borderId="22" xfId="0" applyNumberFormat="1" applyFont="1" applyBorder="1" applyAlignment="1">
      <alignment vertical="top" wrapText="1"/>
    </xf>
    <xf numFmtId="0" fontId="19" fillId="0" borderId="13" xfId="0" applyFont="1" applyBorder="1" applyAlignment="1">
      <alignment vertical="top"/>
    </xf>
    <xf numFmtId="0" fontId="10" fillId="0" borderId="6" xfId="0" applyFont="1" applyBorder="1" applyAlignment="1">
      <alignment vertical="top" wrapText="1"/>
    </xf>
    <xf numFmtId="2" fontId="10" fillId="16" borderId="6" xfId="0" applyNumberFormat="1" applyFont="1" applyFill="1" applyBorder="1" applyAlignment="1">
      <alignment vertical="top" wrapText="1"/>
    </xf>
    <xf numFmtId="0" fontId="10" fillId="16" borderId="6" xfId="0" applyFont="1" applyFill="1" applyBorder="1" applyAlignment="1">
      <alignment horizontal="left" vertical="top"/>
    </xf>
    <xf numFmtId="49" fontId="10" fillId="0" borderId="11" xfId="0" applyNumberFormat="1" applyFont="1" applyBorder="1" applyAlignment="1">
      <alignment vertical="top" wrapText="1"/>
    </xf>
    <xf numFmtId="2" fontId="10" fillId="11" borderId="12" xfId="0" applyNumberFormat="1" applyFont="1" applyFill="1" applyBorder="1" applyAlignment="1">
      <alignment vertical="top" wrapText="1"/>
    </xf>
    <xf numFmtId="0" fontId="14" fillId="11" borderId="5" xfId="0" applyFont="1" applyFill="1" applyBorder="1" applyAlignment="1">
      <alignment vertical="top"/>
    </xf>
    <xf numFmtId="2" fontId="10" fillId="8" borderId="12" xfId="0" applyNumberFormat="1" applyFont="1" applyFill="1" applyBorder="1" applyAlignment="1">
      <alignment vertical="top" wrapText="1"/>
    </xf>
    <xf numFmtId="0" fontId="14" fillId="8" borderId="5" xfId="0" applyFont="1" applyFill="1" applyBorder="1" applyAlignment="1">
      <alignment vertical="top"/>
    </xf>
    <xf numFmtId="2" fontId="10" fillId="7" borderId="6" xfId="0" applyNumberFormat="1" applyFont="1" applyFill="1" applyBorder="1" applyAlignment="1">
      <alignment vertical="top"/>
    </xf>
    <xf numFmtId="2" fontId="10" fillId="7" borderId="14" xfId="0" applyNumberFormat="1" applyFont="1" applyFill="1" applyBorder="1" applyAlignment="1">
      <alignment vertical="top"/>
    </xf>
    <xf numFmtId="2" fontId="10" fillId="0" borderId="14" xfId="0" applyNumberFormat="1" applyFont="1" applyBorder="1" applyAlignment="1">
      <alignment vertical="top"/>
    </xf>
    <xf numFmtId="2" fontId="10" fillId="6" borderId="14" xfId="0" applyNumberFormat="1" applyFont="1" applyFill="1" applyBorder="1" applyAlignment="1">
      <alignment horizontal="center" vertical="top"/>
    </xf>
    <xf numFmtId="2" fontId="14" fillId="6" borderId="14" xfId="0" applyNumberFormat="1" applyFont="1" applyFill="1" applyBorder="1" applyAlignment="1">
      <alignment horizontal="center" vertical="top"/>
    </xf>
    <xf numFmtId="2" fontId="10" fillId="0" borderId="5" xfId="0" applyNumberFormat="1" applyFont="1" applyBorder="1" applyAlignment="1">
      <alignment vertical="top" wrapText="1"/>
    </xf>
    <xf numFmtId="0" fontId="14" fillId="0" borderId="5" xfId="0" applyFont="1" applyBorder="1" applyAlignment="1">
      <alignment vertical="top"/>
    </xf>
    <xf numFmtId="2" fontId="10" fillId="11" borderId="6" xfId="0" applyNumberFormat="1" applyFont="1" applyFill="1" applyBorder="1" applyAlignment="1">
      <alignment vertical="top" wrapText="1"/>
    </xf>
    <xf numFmtId="0" fontId="14" fillId="11" borderId="6" xfId="0" applyFont="1" applyFill="1" applyBorder="1" applyAlignment="1">
      <alignment vertical="top"/>
    </xf>
    <xf numFmtId="0" fontId="14" fillId="8" borderId="6" xfId="0" applyFont="1" applyFill="1" applyBorder="1" applyAlignment="1">
      <alignment vertical="top"/>
    </xf>
    <xf numFmtId="2" fontId="10" fillId="9" borderId="6" xfId="0" applyNumberFormat="1" applyFont="1" applyFill="1" applyBorder="1" applyAlignment="1">
      <alignment vertical="top"/>
    </xf>
    <xf numFmtId="2" fontId="10" fillId="9" borderId="13" xfId="0" applyNumberFormat="1" applyFont="1" applyFill="1" applyBorder="1" applyAlignment="1">
      <alignment vertical="top" wrapText="1"/>
    </xf>
    <xf numFmtId="0" fontId="14" fillId="9" borderId="13" xfId="0" applyFont="1" applyFill="1" applyBorder="1" applyAlignment="1">
      <alignment vertical="top" wrapText="1"/>
    </xf>
    <xf numFmtId="2" fontId="10" fillId="7" borderId="13" xfId="0" applyNumberFormat="1" applyFont="1" applyFill="1" applyBorder="1" applyAlignment="1">
      <alignment vertical="top" wrapText="1"/>
    </xf>
    <xf numFmtId="0" fontId="14" fillId="7" borderId="13" xfId="0" applyFont="1" applyFill="1" applyBorder="1" applyAlignment="1">
      <alignment vertical="top" wrapText="1"/>
    </xf>
    <xf numFmtId="2" fontId="18" fillId="6" borderId="13" xfId="0" applyNumberFormat="1" applyFont="1" applyFill="1" applyBorder="1" applyAlignment="1">
      <alignment vertical="top" wrapText="1"/>
    </xf>
    <xf numFmtId="2" fontId="10" fillId="0" borderId="6" xfId="0" applyNumberFormat="1" applyFont="1" applyBorder="1" applyAlignment="1">
      <alignment vertical="top"/>
    </xf>
    <xf numFmtId="2" fontId="10" fillId="0" borderId="6" xfId="0" applyNumberFormat="1" applyFont="1" applyBorder="1" applyAlignment="1">
      <alignment horizontal="center" vertical="top"/>
    </xf>
    <xf numFmtId="2" fontId="14" fillId="0" borderId="6" xfId="0" applyNumberFormat="1" applyFont="1" applyBorder="1" applyAlignment="1">
      <alignment horizontal="center" vertical="top"/>
    </xf>
    <xf numFmtId="2" fontId="15" fillId="3" borderId="6" xfId="0" applyNumberFormat="1" applyFont="1" applyFill="1" applyBorder="1"/>
    <xf numFmtId="0" fontId="14" fillId="3" borderId="6" xfId="0" applyFont="1" applyFill="1" applyBorder="1"/>
    <xf numFmtId="0" fontId="14" fillId="6" borderId="18" xfId="0" applyFont="1" applyFill="1" applyBorder="1"/>
    <xf numFmtId="0" fontId="9" fillId="6" borderId="0" xfId="0" applyFont="1" applyFill="1" applyAlignment="1">
      <alignment horizontal="center"/>
    </xf>
    <xf numFmtId="43" fontId="9" fillId="0" borderId="0" xfId="2" applyFont="1" applyBorder="1" applyAlignment="1">
      <alignment horizontal="left"/>
    </xf>
    <xf numFmtId="2" fontId="10" fillId="0" borderId="0" xfId="0" applyNumberFormat="1" applyFont="1"/>
    <xf numFmtId="43" fontId="23" fillId="0" borderId="0" xfId="0" applyNumberFormat="1" applyFont="1" applyAlignment="1">
      <alignment horizontal="center"/>
    </xf>
    <xf numFmtId="0" fontId="14" fillId="0" borderId="0" xfId="0" applyFont="1"/>
    <xf numFmtId="43" fontId="11" fillId="0" borderId="0" xfId="2" applyFont="1" applyBorder="1" applyAlignment="1">
      <alignment horizontal="left"/>
    </xf>
    <xf numFmtId="0" fontId="11" fillId="0" borderId="0" xfId="0" applyFont="1" applyAlignment="1">
      <alignment horizontal="left"/>
    </xf>
    <xf numFmtId="2" fontId="15" fillId="11" borderId="10" xfId="0" applyNumberFormat="1" applyFont="1" applyFill="1" applyBorder="1" applyAlignment="1">
      <alignment horizontal="left" vertical="top" wrapText="1"/>
    </xf>
    <xf numFmtId="2" fontId="15" fillId="11" borderId="5" xfId="0" applyNumberFormat="1" applyFont="1" applyFill="1" applyBorder="1" applyAlignment="1">
      <alignment horizontal="left" vertical="top"/>
    </xf>
    <xf numFmtId="0" fontId="15" fillId="12" borderId="5" xfId="0" applyFont="1" applyFill="1" applyBorder="1" applyAlignment="1">
      <alignment horizontal="left" vertical="center"/>
    </xf>
    <xf numFmtId="0" fontId="14" fillId="9" borderId="6" xfId="0" applyFont="1" applyFill="1" applyBorder="1" applyAlignment="1">
      <alignment horizontal="left"/>
    </xf>
    <xf numFmtId="2" fontId="15" fillId="7" borderId="10" xfId="0" applyNumberFormat="1" applyFont="1" applyFill="1" applyBorder="1" applyAlignment="1">
      <alignment horizontal="left" vertical="center"/>
    </xf>
    <xf numFmtId="0" fontId="14" fillId="5" borderId="6" xfId="0" applyFont="1" applyFill="1" applyBorder="1" applyAlignment="1">
      <alignment horizontal="left"/>
    </xf>
    <xf numFmtId="2" fontId="15" fillId="13" borderId="10" xfId="0" applyNumberFormat="1" applyFont="1" applyFill="1" applyBorder="1" applyAlignment="1">
      <alignment horizontal="left" vertical="center"/>
    </xf>
    <xf numFmtId="0" fontId="14" fillId="13" borderId="5" xfId="0" applyFont="1" applyFill="1" applyBorder="1" applyAlignment="1">
      <alignment horizontal="center" wrapText="1"/>
    </xf>
    <xf numFmtId="2" fontId="14" fillId="6" borderId="10" xfId="0" applyNumberFormat="1" applyFont="1" applyFill="1" applyBorder="1" applyAlignment="1">
      <alignment horizontal="left" vertical="top" wrapText="1"/>
    </xf>
    <xf numFmtId="0" fontId="14" fillId="6" borderId="5" xfId="0" applyFont="1" applyFill="1" applyBorder="1" applyAlignment="1">
      <alignment horizontal="left" vertical="top"/>
    </xf>
    <xf numFmtId="2" fontId="14" fillId="6" borderId="15" xfId="0" applyNumberFormat="1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/>
    </xf>
    <xf numFmtId="2" fontId="14" fillId="6" borderId="21" xfId="0" applyNumberFormat="1" applyFont="1" applyFill="1" applyBorder="1" applyAlignment="1">
      <alignment horizontal="left" vertical="center"/>
    </xf>
    <xf numFmtId="0" fontId="14" fillId="6" borderId="14" xfId="0" applyFont="1" applyFill="1" applyBorder="1" applyAlignment="1">
      <alignment horizontal="left"/>
    </xf>
    <xf numFmtId="2" fontId="14" fillId="6" borderId="10" xfId="0" applyNumberFormat="1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/>
    </xf>
    <xf numFmtId="0" fontId="15" fillId="6" borderId="5" xfId="0" applyFont="1" applyFill="1" applyBorder="1" applyAlignment="1">
      <alignment horizontal="left" vertical="center"/>
    </xf>
    <xf numFmtId="2" fontId="14" fillId="6" borderId="6" xfId="0" applyNumberFormat="1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2" fontId="15" fillId="14" borderId="6" xfId="0" applyNumberFormat="1" applyFont="1" applyFill="1" applyBorder="1" applyAlignment="1">
      <alignment horizontal="left" vertical="center"/>
    </xf>
    <xf numFmtId="2" fontId="14" fillId="13" borderId="6" xfId="0" applyNumberFormat="1" applyFont="1" applyFill="1" applyBorder="1" applyAlignment="1">
      <alignment horizontal="left" vertical="center"/>
    </xf>
    <xf numFmtId="0" fontId="15" fillId="13" borderId="6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2" fontId="14" fillId="6" borderId="6" xfId="0" applyNumberFormat="1" applyFont="1" applyFill="1" applyBorder="1" applyAlignment="1">
      <alignment horizontal="left" vertical="center" wrapText="1"/>
    </xf>
    <xf numFmtId="2" fontId="14" fillId="6" borderId="6" xfId="0" applyNumberFormat="1" applyFont="1" applyFill="1" applyBorder="1" applyAlignment="1">
      <alignment horizontal="left" vertical="top" wrapText="1"/>
    </xf>
    <xf numFmtId="0" fontId="15" fillId="0" borderId="6" xfId="0" applyFont="1" applyBorder="1" applyAlignment="1">
      <alignment horizontal="left" vertical="center"/>
    </xf>
    <xf numFmtId="2" fontId="10" fillId="0" borderId="6" xfId="0" applyNumberFormat="1" applyFont="1" applyBorder="1" applyAlignment="1">
      <alignment horizontal="left" vertical="center"/>
    </xf>
    <xf numFmtId="2" fontId="10" fillId="13" borderId="5" xfId="0" applyNumberFormat="1" applyFont="1" applyFill="1" applyBorder="1" applyAlignment="1">
      <alignment horizontal="left" vertical="center"/>
    </xf>
    <xf numFmtId="0" fontId="15" fillId="13" borderId="5" xfId="0" applyFont="1" applyFill="1" applyBorder="1" applyAlignment="1">
      <alignment horizontal="left" vertical="center"/>
    </xf>
    <xf numFmtId="2" fontId="10" fillId="6" borderId="5" xfId="0" applyNumberFormat="1" applyFont="1" applyFill="1" applyBorder="1" applyAlignment="1">
      <alignment horizontal="left" vertical="center"/>
    </xf>
    <xf numFmtId="0" fontId="14" fillId="6" borderId="5" xfId="0" applyFont="1" applyFill="1" applyBorder="1" applyAlignment="1">
      <alignment horizontal="left" vertical="center" wrapText="1"/>
    </xf>
    <xf numFmtId="2" fontId="10" fillId="6" borderId="5" xfId="0" applyNumberFormat="1" applyFont="1" applyFill="1" applyBorder="1" applyAlignment="1">
      <alignment horizontal="left" vertical="top" wrapText="1"/>
    </xf>
    <xf numFmtId="0" fontId="14" fillId="6" borderId="5" xfId="0" applyFont="1" applyFill="1" applyBorder="1" applyAlignment="1">
      <alignment horizontal="left" vertical="top" wrapText="1"/>
    </xf>
    <xf numFmtId="2" fontId="15" fillId="9" borderId="10" xfId="0" applyNumberFormat="1" applyFont="1" applyFill="1" applyBorder="1" applyAlignment="1">
      <alignment horizontal="left" vertical="center" wrapText="1"/>
    </xf>
    <xf numFmtId="2" fontId="10" fillId="2" borderId="6" xfId="0" applyNumberFormat="1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0" fontId="14" fillId="13" borderId="5" xfId="0" applyFont="1" applyFill="1" applyBorder="1" applyAlignment="1">
      <alignment horizontal="left" vertical="center"/>
    </xf>
    <xf numFmtId="2" fontId="14" fillId="13" borderId="10" xfId="0" applyNumberFormat="1" applyFont="1" applyFill="1" applyBorder="1" applyAlignment="1">
      <alignment horizontal="left" vertical="center" wrapText="1"/>
    </xf>
    <xf numFmtId="2" fontId="10" fillId="13" borderId="5" xfId="0" applyNumberFormat="1" applyFont="1" applyFill="1" applyBorder="1" applyAlignment="1">
      <alignment horizontal="left" vertical="center" wrapText="1"/>
    </xf>
    <xf numFmtId="2" fontId="13" fillId="0" borderId="6" xfId="0" applyNumberFormat="1" applyFont="1" applyBorder="1" applyAlignment="1">
      <alignment horizontal="center" vertical="center"/>
    </xf>
    <xf numFmtId="188" fontId="14" fillId="6" borderId="6" xfId="0" applyNumberFormat="1" applyFont="1" applyFill="1" applyBorder="1"/>
    <xf numFmtId="2" fontId="15" fillId="6" borderId="6" xfId="0" applyNumberFormat="1" applyFont="1" applyFill="1" applyBorder="1" applyAlignment="1">
      <alignment horizontal="center"/>
    </xf>
    <xf numFmtId="2" fontId="14" fillId="6" borderId="6" xfId="0" applyNumberFormat="1" applyFont="1" applyFill="1" applyBorder="1" applyAlignment="1">
      <alignment horizontal="left"/>
    </xf>
    <xf numFmtId="188" fontId="14" fillId="6" borderId="0" xfId="0" applyNumberFormat="1" applyFont="1" applyFill="1"/>
    <xf numFmtId="2" fontId="14" fillId="6" borderId="0" xfId="0" applyNumberFormat="1" applyFont="1" applyFill="1" applyAlignment="1">
      <alignment horizontal="left"/>
    </xf>
    <xf numFmtId="0" fontId="14" fillId="6" borderId="0" xfId="0" applyFont="1" applyFill="1"/>
    <xf numFmtId="43" fontId="12" fillId="0" borderId="0" xfId="2" applyFont="1" applyBorder="1" applyAlignment="1"/>
    <xf numFmtId="0" fontId="13" fillId="0" borderId="1" xfId="0" applyFont="1" applyBorder="1"/>
    <xf numFmtId="0" fontId="13" fillId="6" borderId="1" xfId="0" applyFont="1" applyFill="1" applyBorder="1" applyAlignment="1">
      <alignment horizontal="right"/>
    </xf>
    <xf numFmtId="49" fontId="15" fillId="0" borderId="7" xfId="0" applyNumberFormat="1" applyFont="1" applyBorder="1"/>
    <xf numFmtId="0" fontId="15" fillId="0" borderId="18" xfId="0" applyFont="1" applyBorder="1"/>
    <xf numFmtId="0" fontId="14" fillId="0" borderId="18" xfId="0" applyFont="1" applyBorder="1"/>
    <xf numFmtId="0" fontId="14" fillId="0" borderId="8" xfId="0" applyFont="1" applyBorder="1"/>
    <xf numFmtId="0" fontId="14" fillId="0" borderId="2" xfId="0" applyFont="1" applyBorder="1"/>
    <xf numFmtId="49" fontId="14" fillId="0" borderId="3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16" xfId="0" applyFont="1" applyBorder="1"/>
    <xf numFmtId="49" fontId="15" fillId="0" borderId="3" xfId="0" applyNumberFormat="1" applyFont="1" applyBorder="1"/>
    <xf numFmtId="0" fontId="15" fillId="0" borderId="0" xfId="0" applyFont="1"/>
    <xf numFmtId="0" fontId="14" fillId="0" borderId="4" xfId="0" applyFont="1" applyBorder="1"/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/>
    <xf numFmtId="187" fontId="14" fillId="0" borderId="4" xfId="0" applyNumberFormat="1" applyFont="1" applyBorder="1"/>
    <xf numFmtId="0" fontId="14" fillId="0" borderId="9" xfId="0" applyFont="1" applyBorder="1"/>
    <xf numFmtId="0" fontId="15" fillId="0" borderId="1" xfId="0" applyFont="1" applyBorder="1"/>
    <xf numFmtId="0" fontId="14" fillId="0" borderId="1" xfId="0" applyFont="1" applyBorder="1"/>
    <xf numFmtId="0" fontId="14" fillId="0" borderId="12" xfId="0" applyFont="1" applyBorder="1"/>
    <xf numFmtId="0" fontId="19" fillId="0" borderId="0" xfId="0" applyFont="1"/>
    <xf numFmtId="0" fontId="14" fillId="0" borderId="0" xfId="0" applyFont="1" applyAlignment="1">
      <alignment horizontal="left" vertical="top"/>
    </xf>
    <xf numFmtId="0" fontId="13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87" fontId="14" fillId="0" borderId="2" xfId="1" applyFont="1" applyBorder="1"/>
    <xf numFmtId="187" fontId="14" fillId="0" borderId="4" xfId="0" applyNumberFormat="1" applyFont="1" applyBorder="1" applyAlignment="1">
      <alignment vertical="center"/>
    </xf>
    <xf numFmtId="49" fontId="14" fillId="0" borderId="3" xfId="0" applyNumberFormat="1" applyFont="1" applyBorder="1" applyAlignment="1">
      <alignment horizontal="right" vertical="top"/>
    </xf>
    <xf numFmtId="0" fontId="14" fillId="0" borderId="0" xfId="0" applyFont="1" applyAlignment="1">
      <alignment vertical="top"/>
    </xf>
    <xf numFmtId="0" fontId="14" fillId="0" borderId="16" xfId="0" applyFont="1" applyBorder="1" applyAlignment="1">
      <alignment vertical="top"/>
    </xf>
    <xf numFmtId="0" fontId="10" fillId="0" borderId="4" xfId="0" applyFont="1" applyBorder="1" applyAlignment="1">
      <alignment horizontal="center" vertical="top"/>
    </xf>
    <xf numFmtId="187" fontId="14" fillId="0" borderId="4" xfId="1" applyFont="1" applyBorder="1" applyAlignment="1">
      <alignment vertical="top"/>
    </xf>
    <xf numFmtId="187" fontId="14" fillId="0" borderId="4" xfId="1" applyFont="1" applyBorder="1" applyAlignment="1">
      <alignment vertical="top" wrapText="1"/>
    </xf>
    <xf numFmtId="0" fontId="10" fillId="0" borderId="4" xfId="0" applyFont="1" applyBorder="1" applyAlignment="1">
      <alignment horizontal="center"/>
    </xf>
    <xf numFmtId="187" fontId="14" fillId="0" borderId="4" xfId="1" applyFont="1" applyBorder="1" applyAlignment="1">
      <alignment vertical="center"/>
    </xf>
    <xf numFmtId="190" fontId="14" fillId="0" borderId="3" xfId="1" applyNumberFormat="1" applyFont="1" applyBorder="1" applyAlignment="1">
      <alignment horizontal="right" vertical="center"/>
    </xf>
    <xf numFmtId="2" fontId="18" fillId="0" borderId="4" xfId="0" applyNumberFormat="1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187" fontId="14" fillId="0" borderId="4" xfId="0" applyNumberFormat="1" applyFont="1" applyBorder="1" applyAlignment="1">
      <alignment vertical="top"/>
    </xf>
    <xf numFmtId="0" fontId="14" fillId="0" borderId="4" xfId="0" applyFont="1" applyBorder="1" applyAlignment="1">
      <alignment horizontal="left" vertical="top" wrapText="1"/>
    </xf>
    <xf numFmtId="187" fontId="14" fillId="0" borderId="4" xfId="1" applyFont="1" applyFill="1" applyBorder="1"/>
    <xf numFmtId="187" fontId="10" fillId="0" borderId="4" xfId="1" applyFont="1" applyFill="1" applyBorder="1"/>
    <xf numFmtId="187" fontId="14" fillId="0" borderId="4" xfId="1" applyFont="1" applyBorder="1" applyAlignment="1"/>
    <xf numFmtId="0" fontId="10" fillId="0" borderId="5" xfId="0" applyFont="1" applyBorder="1" applyAlignment="1">
      <alignment horizontal="center"/>
    </xf>
    <xf numFmtId="187" fontId="10" fillId="0" borderId="5" xfId="1" applyFont="1" applyFill="1" applyBorder="1"/>
    <xf numFmtId="0" fontId="14" fillId="0" borderId="5" xfId="0" applyFont="1" applyBorder="1"/>
    <xf numFmtId="187" fontId="14" fillId="0" borderId="5" xfId="0" applyNumberFormat="1" applyFont="1" applyBorder="1"/>
    <xf numFmtId="187" fontId="14" fillId="0" borderId="0" xfId="1" applyFont="1" applyBorder="1" applyAlignment="1"/>
    <xf numFmtId="187" fontId="14" fillId="0" borderId="0" xfId="1" applyFont="1" applyBorder="1" applyAlignment="1">
      <alignment horizontal="center"/>
    </xf>
    <xf numFmtId="187" fontId="10" fillId="0" borderId="0" xfId="0" applyNumberFormat="1" applyFont="1"/>
    <xf numFmtId="187" fontId="19" fillId="0" borderId="0" xfId="0" applyNumberFormat="1" applyFont="1"/>
    <xf numFmtId="187" fontId="14" fillId="0" borderId="0" xfId="0" applyNumberFormat="1" applyFont="1"/>
    <xf numFmtId="187" fontId="14" fillId="28" borderId="6" xfId="0" applyNumberFormat="1" applyFont="1" applyFill="1" applyBorder="1"/>
    <xf numFmtId="187" fontId="14" fillId="0" borderId="0" xfId="1" applyFont="1" applyBorder="1" applyAlignment="1">
      <alignment horizontal="left"/>
    </xf>
    <xf numFmtId="187" fontId="14" fillId="0" borderId="0" xfId="1" applyFont="1" applyBorder="1" applyAlignment="1">
      <alignment horizontal="right"/>
    </xf>
    <xf numFmtId="187" fontId="11" fillId="0" borderId="0" xfId="1" applyFont="1"/>
    <xf numFmtId="49" fontId="10" fillId="0" borderId="2" xfId="1" applyNumberFormat="1" applyFont="1" applyFill="1" applyBorder="1" applyAlignment="1">
      <alignment horizontal="center" vertical="center" wrapText="1"/>
    </xf>
    <xf numFmtId="187" fontId="10" fillId="2" borderId="2" xfId="1" applyFont="1" applyFill="1" applyBorder="1" applyAlignment="1">
      <alignment horizontal="center" vertical="center"/>
    </xf>
    <xf numFmtId="187" fontId="10" fillId="0" borderId="2" xfId="1" applyFont="1" applyBorder="1" applyAlignment="1">
      <alignment horizontal="center" vertical="center"/>
    </xf>
    <xf numFmtId="49" fontId="10" fillId="0" borderId="4" xfId="1" applyNumberFormat="1" applyFont="1" applyFill="1" applyBorder="1" applyAlignment="1">
      <alignment horizontal="center" vertical="center" wrapText="1"/>
    </xf>
    <xf numFmtId="187" fontId="10" fillId="2" borderId="4" xfId="1" applyFont="1" applyFill="1" applyBorder="1" applyAlignment="1">
      <alignment horizontal="center" vertical="center"/>
    </xf>
    <xf numFmtId="187" fontId="10" fillId="0" borderId="4" xfId="1" applyFont="1" applyBorder="1" applyAlignment="1">
      <alignment vertical="center"/>
    </xf>
    <xf numFmtId="2" fontId="10" fillId="0" borderId="5" xfId="0" applyNumberFormat="1" applyFont="1" applyBorder="1" applyAlignment="1">
      <alignment horizontal="left" vertical="center"/>
    </xf>
    <xf numFmtId="187" fontId="10" fillId="0" borderId="5" xfId="1" quotePrefix="1" applyFont="1" applyBorder="1" applyAlignment="1">
      <alignment horizontal="center" vertical="center"/>
    </xf>
    <xf numFmtId="187" fontId="10" fillId="2" borderId="5" xfId="1" applyFont="1" applyFill="1" applyBorder="1" applyAlignment="1">
      <alignment horizontal="center" vertical="center"/>
    </xf>
    <xf numFmtId="189" fontId="15" fillId="11" borderId="5" xfId="1" applyNumberFormat="1" applyFont="1" applyFill="1" applyBorder="1" applyAlignment="1">
      <alignment horizontal="right" vertical="top"/>
    </xf>
    <xf numFmtId="2" fontId="14" fillId="11" borderId="6" xfId="0" applyNumberFormat="1" applyFont="1" applyFill="1" applyBorder="1" applyAlignment="1">
      <alignment horizontal="left" vertical="center" wrapText="1"/>
    </xf>
    <xf numFmtId="187" fontId="14" fillId="11" borderId="6" xfId="1" applyFont="1" applyFill="1" applyBorder="1" applyAlignment="1">
      <alignment vertical="top"/>
    </xf>
    <xf numFmtId="188" fontId="14" fillId="7" borderId="5" xfId="1" applyNumberFormat="1" applyFont="1" applyFill="1" applyBorder="1" applyAlignment="1">
      <alignment horizontal="right" vertical="center"/>
    </xf>
    <xf numFmtId="187" fontId="14" fillId="7" borderId="6" xfId="1" applyFont="1" applyFill="1" applyBorder="1" applyAlignment="1">
      <alignment horizontal="left" vertical="center"/>
    </xf>
    <xf numFmtId="187" fontId="14" fillId="7" borderId="6" xfId="1" applyFont="1" applyFill="1" applyBorder="1" applyAlignment="1">
      <alignment horizontal="center" vertical="center"/>
    </xf>
    <xf numFmtId="189" fontId="15" fillId="13" borderId="5" xfId="1" applyNumberFormat="1" applyFont="1" applyFill="1" applyBorder="1" applyAlignment="1">
      <alignment horizontal="right" vertical="center"/>
    </xf>
    <xf numFmtId="187" fontId="14" fillId="13" borderId="10" xfId="1" applyFont="1" applyFill="1" applyBorder="1" applyAlignment="1">
      <alignment horizontal="left" vertical="center"/>
    </xf>
    <xf numFmtId="187" fontId="14" fillId="13" borderId="10" xfId="1" applyFont="1" applyFill="1" applyBorder="1" applyAlignment="1">
      <alignment vertical="center"/>
    </xf>
    <xf numFmtId="188" fontId="14" fillId="6" borderId="5" xfId="1" applyNumberFormat="1" applyFont="1" applyFill="1" applyBorder="1" applyAlignment="1">
      <alignment horizontal="right" vertical="top"/>
    </xf>
    <xf numFmtId="2" fontId="14" fillId="6" borderId="10" xfId="0" applyNumberFormat="1" applyFont="1" applyFill="1" applyBorder="1" applyAlignment="1">
      <alignment horizontal="left" vertical="center" wrapText="1"/>
    </xf>
    <xf numFmtId="187" fontId="14" fillId="6" borderId="5" xfId="1" applyFont="1" applyFill="1" applyBorder="1" applyAlignment="1">
      <alignment horizontal="center" vertical="top"/>
    </xf>
    <xf numFmtId="188" fontId="14" fillId="6" borderId="13" xfId="1" applyNumberFormat="1" applyFont="1" applyFill="1" applyBorder="1" applyAlignment="1">
      <alignment horizontal="right" vertical="center"/>
    </xf>
    <xf numFmtId="187" fontId="14" fillId="6" borderId="15" xfId="1" applyFont="1" applyFill="1" applyBorder="1" applyAlignment="1">
      <alignment horizontal="left" vertical="center"/>
    </xf>
    <xf numFmtId="187" fontId="14" fillId="6" borderId="13" xfId="1" applyFont="1" applyFill="1" applyBorder="1" applyAlignment="1">
      <alignment horizontal="center" vertical="center"/>
    </xf>
    <xf numFmtId="188" fontId="14" fillId="6" borderId="14" xfId="1" applyNumberFormat="1" applyFont="1" applyFill="1" applyBorder="1" applyAlignment="1">
      <alignment horizontal="right" vertical="center"/>
    </xf>
    <xf numFmtId="187" fontId="14" fillId="6" borderId="21" xfId="1" applyFont="1" applyFill="1" applyBorder="1" applyAlignment="1">
      <alignment horizontal="left" vertical="center"/>
    </xf>
    <xf numFmtId="187" fontId="14" fillId="6" borderId="14" xfId="1" applyFont="1" applyFill="1" applyBorder="1" applyAlignment="1">
      <alignment horizontal="center" vertical="center"/>
    </xf>
    <xf numFmtId="187" fontId="14" fillId="6" borderId="10" xfId="1" applyFont="1" applyFill="1" applyBorder="1" applyAlignment="1">
      <alignment horizontal="left" vertical="center"/>
    </xf>
    <xf numFmtId="187" fontId="14" fillId="6" borderId="6" xfId="1" applyFont="1" applyFill="1" applyBorder="1" applyAlignment="1">
      <alignment horizontal="center" vertical="center"/>
    </xf>
    <xf numFmtId="187" fontId="15" fillId="6" borderId="6" xfId="1" applyFont="1" applyFill="1" applyBorder="1" applyAlignment="1">
      <alignment horizontal="center" vertical="center"/>
    </xf>
    <xf numFmtId="187" fontId="14" fillId="6" borderId="6" xfId="1" applyFont="1" applyFill="1" applyBorder="1" applyAlignment="1">
      <alignment horizontal="left" vertical="center"/>
    </xf>
    <xf numFmtId="188" fontId="14" fillId="6" borderId="6" xfId="1" applyNumberFormat="1" applyFont="1" applyFill="1" applyBorder="1" applyAlignment="1">
      <alignment horizontal="right" vertical="center"/>
    </xf>
    <xf numFmtId="188" fontId="14" fillId="6" borderId="13" xfId="1" applyNumberFormat="1" applyFont="1" applyFill="1" applyBorder="1" applyAlignment="1">
      <alignment horizontal="right" vertical="top"/>
    </xf>
    <xf numFmtId="187" fontId="14" fillId="6" borderId="6" xfId="1" applyFont="1" applyFill="1" applyBorder="1" applyAlignment="1">
      <alignment horizontal="center" vertical="top"/>
    </xf>
    <xf numFmtId="187" fontId="14" fillId="6" borderId="13" xfId="1" applyFont="1" applyFill="1" applyBorder="1" applyAlignment="1">
      <alignment horizontal="center" vertical="top"/>
    </xf>
    <xf numFmtId="188" fontId="14" fillId="6" borderId="13" xfId="1" applyNumberFormat="1" applyFont="1" applyFill="1" applyBorder="1" applyAlignment="1">
      <alignment horizontal="left" vertical="top" wrapText="1"/>
    </xf>
    <xf numFmtId="188" fontId="14" fillId="6" borderId="2" xfId="1" applyNumberFormat="1" applyFont="1" applyFill="1" applyBorder="1" applyAlignment="1">
      <alignment horizontal="right" vertical="top"/>
    </xf>
    <xf numFmtId="187" fontId="14" fillId="6" borderId="7" xfId="1" applyFont="1" applyFill="1" applyBorder="1" applyAlignment="1">
      <alignment horizontal="left" vertical="center"/>
    </xf>
    <xf numFmtId="187" fontId="14" fillId="6" borderId="7" xfId="1" applyFont="1" applyFill="1" applyBorder="1" applyAlignment="1">
      <alignment vertical="top"/>
    </xf>
    <xf numFmtId="187" fontId="14" fillId="6" borderId="2" xfId="1" applyFont="1" applyFill="1" applyBorder="1" applyAlignment="1">
      <alignment horizontal="center" vertical="top"/>
    </xf>
    <xf numFmtId="189" fontId="15" fillId="14" borderId="6" xfId="1" applyNumberFormat="1" applyFont="1" applyFill="1" applyBorder="1" applyAlignment="1">
      <alignment horizontal="right" vertical="center"/>
    </xf>
    <xf numFmtId="2" fontId="14" fillId="14" borderId="7" xfId="0" applyNumberFormat="1" applyFont="1" applyFill="1" applyBorder="1" applyAlignment="1">
      <alignment horizontal="left" vertical="center" wrapText="1"/>
    </xf>
    <xf numFmtId="187" fontId="14" fillId="14" borderId="2" xfId="1" applyFont="1" applyFill="1" applyBorder="1" applyAlignment="1">
      <alignment horizontal="center" vertical="center"/>
    </xf>
    <xf numFmtId="188" fontId="14" fillId="13" borderId="6" xfId="1" applyNumberFormat="1" applyFont="1" applyFill="1" applyBorder="1" applyAlignment="1">
      <alignment horizontal="right" vertical="center"/>
    </xf>
    <xf numFmtId="2" fontId="14" fillId="13" borderId="2" xfId="0" applyNumberFormat="1" applyFont="1" applyFill="1" applyBorder="1" applyAlignment="1">
      <alignment horizontal="left" vertical="center"/>
    </xf>
    <xf numFmtId="187" fontId="14" fillId="13" borderId="2" xfId="1" applyFont="1" applyFill="1" applyBorder="1"/>
    <xf numFmtId="187" fontId="14" fillId="13" borderId="6" xfId="1" applyFont="1" applyFill="1" applyBorder="1" applyAlignment="1">
      <alignment horizontal="center" vertical="center"/>
    </xf>
    <xf numFmtId="188" fontId="14" fillId="0" borderId="6" xfId="1" applyNumberFormat="1" applyFont="1" applyBorder="1" applyAlignment="1">
      <alignment horizontal="right" vertical="center"/>
    </xf>
    <xf numFmtId="187" fontId="14" fillId="0" borderId="6" xfId="1" applyFont="1" applyBorder="1"/>
    <xf numFmtId="187" fontId="14" fillId="0" borderId="6" xfId="1" applyFont="1" applyBorder="1" applyAlignment="1">
      <alignment horizontal="center" vertical="center"/>
    </xf>
    <xf numFmtId="188" fontId="14" fillId="0" borderId="6" xfId="1" applyNumberFormat="1" applyFont="1" applyBorder="1" applyAlignment="1">
      <alignment horizontal="right" vertical="top"/>
    </xf>
    <xf numFmtId="187" fontId="14" fillId="0" borderId="6" xfId="1" applyFont="1" applyBorder="1" applyAlignment="1">
      <alignment vertical="top"/>
    </xf>
    <xf numFmtId="187" fontId="14" fillId="0" borderId="6" xfId="1" applyFont="1" applyBorder="1" applyAlignment="1">
      <alignment horizontal="center" vertical="top"/>
    </xf>
    <xf numFmtId="187" fontId="14" fillId="0" borderId="6" xfId="1" applyFont="1" applyBorder="1" applyAlignment="1">
      <alignment vertical="center"/>
    </xf>
    <xf numFmtId="188" fontId="14" fillId="14" borderId="9" xfId="1" applyNumberFormat="1" applyFont="1" applyFill="1" applyBorder="1" applyAlignment="1">
      <alignment horizontal="right" vertical="center"/>
    </xf>
    <xf numFmtId="187" fontId="14" fillId="13" borderId="5" xfId="1" applyFont="1" applyFill="1" applyBorder="1" applyAlignment="1">
      <alignment horizontal="center" vertical="center"/>
    </xf>
    <xf numFmtId="188" fontId="14" fillId="6" borderId="9" xfId="1" applyNumberFormat="1" applyFont="1" applyFill="1" applyBorder="1" applyAlignment="1">
      <alignment horizontal="right" vertical="center"/>
    </xf>
    <xf numFmtId="187" fontId="10" fillId="6" borderId="5" xfId="1" applyFont="1" applyFill="1" applyBorder="1" applyAlignment="1">
      <alignment horizontal="left" vertical="center" wrapText="1"/>
    </xf>
    <xf numFmtId="187" fontId="14" fillId="6" borderId="5" xfId="1" applyFont="1" applyFill="1" applyBorder="1" applyAlignment="1">
      <alignment horizontal="center" vertical="center"/>
    </xf>
    <xf numFmtId="188" fontId="14" fillId="6" borderId="9" xfId="1" applyNumberFormat="1" applyFont="1" applyFill="1" applyBorder="1" applyAlignment="1">
      <alignment horizontal="right" vertical="top"/>
    </xf>
    <xf numFmtId="2" fontId="10" fillId="6" borderId="5" xfId="0" applyNumberFormat="1" applyFont="1" applyFill="1" applyBorder="1" applyAlignment="1">
      <alignment horizontal="left" vertical="center" wrapText="1"/>
    </xf>
    <xf numFmtId="2" fontId="15" fillId="12" borderId="10" xfId="0" applyNumberFormat="1" applyFont="1" applyFill="1" applyBorder="1" applyAlignment="1">
      <alignment horizontal="left" vertical="center" wrapText="1"/>
    </xf>
    <xf numFmtId="2" fontId="14" fillId="12" borderId="10" xfId="0" applyNumberFormat="1" applyFont="1" applyFill="1" applyBorder="1" applyAlignment="1">
      <alignment horizontal="left" vertical="center" wrapText="1"/>
    </xf>
    <xf numFmtId="187" fontId="14" fillId="12" borderId="6" xfId="1" applyFont="1" applyFill="1" applyBorder="1" applyAlignment="1">
      <alignment vertical="center"/>
    </xf>
    <xf numFmtId="188" fontId="14" fillId="9" borderId="9" xfId="1" applyNumberFormat="1" applyFont="1" applyFill="1" applyBorder="1" applyAlignment="1">
      <alignment horizontal="right" vertical="center"/>
    </xf>
    <xf numFmtId="2" fontId="14" fillId="9" borderId="6" xfId="0" applyNumberFormat="1" applyFont="1" applyFill="1" applyBorder="1" applyAlignment="1">
      <alignment horizontal="left" vertical="center" wrapText="1"/>
    </xf>
    <xf numFmtId="187" fontId="14" fillId="9" borderId="6" xfId="1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left"/>
    </xf>
    <xf numFmtId="189" fontId="14" fillId="14" borderId="6" xfId="1" applyNumberFormat="1" applyFont="1" applyFill="1" applyBorder="1" applyAlignment="1">
      <alignment horizontal="right" vertical="center"/>
    </xf>
    <xf numFmtId="2" fontId="14" fillId="14" borderId="6" xfId="0" applyNumberFormat="1" applyFont="1" applyFill="1" applyBorder="1" applyAlignment="1">
      <alignment horizontal="left" vertical="center" wrapText="1"/>
    </xf>
    <xf numFmtId="187" fontId="14" fillId="14" borderId="2" xfId="1" applyFont="1" applyFill="1" applyBorder="1" applyAlignment="1">
      <alignment horizontal="center" vertical="center" wrapText="1"/>
    </xf>
    <xf numFmtId="189" fontId="14" fillId="0" borderId="6" xfId="1" applyNumberFormat="1" applyFont="1" applyBorder="1" applyAlignment="1">
      <alignment horizontal="right" vertical="top"/>
    </xf>
    <xf numFmtId="188" fontId="14" fillId="0" borderId="6" xfId="1" applyNumberFormat="1" applyFont="1" applyBorder="1" applyAlignment="1">
      <alignment horizontal="left" vertical="center" wrapText="1"/>
    </xf>
    <xf numFmtId="187" fontId="14" fillId="0" borderId="6" xfId="1" applyFont="1" applyBorder="1" applyAlignment="1">
      <alignment horizontal="right" vertical="center"/>
    </xf>
    <xf numFmtId="188" fontId="14" fillId="0" borderId="6" xfId="1" applyNumberFormat="1" applyFont="1" applyBorder="1" applyAlignment="1">
      <alignment horizontal="left" vertical="top"/>
    </xf>
    <xf numFmtId="188" fontId="14" fillId="0" borderId="6" xfId="1" applyNumberFormat="1" applyFont="1" applyBorder="1" applyAlignment="1">
      <alignment horizontal="left" vertical="top" wrapText="1"/>
    </xf>
    <xf numFmtId="187" fontId="14" fillId="0" borderId="6" xfId="1" applyFont="1" applyBorder="1" applyAlignment="1">
      <alignment horizontal="right" vertical="top"/>
    </xf>
    <xf numFmtId="187" fontId="14" fillId="0" borderId="13" xfId="1" applyFont="1" applyBorder="1" applyAlignment="1">
      <alignment horizontal="center" vertical="top"/>
    </xf>
    <xf numFmtId="188" fontId="14" fillId="2" borderId="6" xfId="1" applyNumberFormat="1" applyFont="1" applyFill="1" applyBorder="1" applyAlignment="1">
      <alignment horizontal="right" vertical="center"/>
    </xf>
    <xf numFmtId="187" fontId="14" fillId="2" borderId="6" xfId="1" applyFont="1" applyFill="1" applyBorder="1" applyAlignment="1">
      <alignment horizontal="center" vertical="center"/>
    </xf>
    <xf numFmtId="187" fontId="10" fillId="13" borderId="5" xfId="1" applyFont="1" applyFill="1" applyBorder="1" applyAlignment="1">
      <alignment horizontal="left" vertical="center" wrapText="1"/>
    </xf>
    <xf numFmtId="2" fontId="10" fillId="6" borderId="6" xfId="0" applyNumberFormat="1" applyFont="1" applyFill="1" applyBorder="1" applyAlignment="1">
      <alignment horizontal="left" vertical="top" wrapText="1"/>
    </xf>
    <xf numFmtId="187" fontId="10" fillId="6" borderId="6" xfId="1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188" fontId="14" fillId="6" borderId="6" xfId="1" applyNumberFormat="1" applyFont="1" applyFill="1" applyBorder="1" applyAlignment="1">
      <alignment horizontal="right" vertical="top"/>
    </xf>
    <xf numFmtId="189" fontId="14" fillId="13" borderId="5" xfId="1" applyNumberFormat="1" applyFont="1" applyFill="1" applyBorder="1" applyAlignment="1">
      <alignment horizontal="right" vertical="center"/>
    </xf>
    <xf numFmtId="187" fontId="14" fillId="13" borderId="10" xfId="1" applyFont="1" applyFill="1" applyBorder="1" applyAlignment="1">
      <alignment horizontal="left" vertical="center" wrapText="1"/>
    </xf>
    <xf numFmtId="187" fontId="14" fillId="6" borderId="6" xfId="1" applyFont="1" applyFill="1" applyBorder="1" applyAlignment="1">
      <alignment horizontal="left" vertical="center" wrapText="1"/>
    </xf>
    <xf numFmtId="187" fontId="14" fillId="13" borderId="6" xfId="1" applyFont="1" applyFill="1" applyBorder="1" applyAlignment="1">
      <alignment horizontal="left" vertical="center" wrapText="1"/>
    </xf>
    <xf numFmtId="187" fontId="15" fillId="3" borderId="6" xfId="1" applyFont="1" applyFill="1" applyBorder="1" applyAlignment="1">
      <alignment horizontal="center"/>
    </xf>
    <xf numFmtId="2" fontId="15" fillId="3" borderId="6" xfId="1" applyNumberFormat="1" applyFont="1" applyFill="1" applyBorder="1" applyAlignment="1">
      <alignment horizontal="center"/>
    </xf>
    <xf numFmtId="187" fontId="20" fillId="3" borderId="6" xfId="1" applyFont="1" applyFill="1" applyBorder="1" applyAlignment="1">
      <alignment horizontal="center"/>
    </xf>
    <xf numFmtId="187" fontId="13" fillId="3" borderId="6" xfId="1" applyFont="1" applyFill="1" applyBorder="1" applyAlignment="1">
      <alignment horizontal="center"/>
    </xf>
    <xf numFmtId="2" fontId="14" fillId="6" borderId="0" xfId="0" applyNumberFormat="1" applyFont="1" applyFill="1" applyAlignment="1">
      <alignment horizontal="left" vertical="center"/>
    </xf>
    <xf numFmtId="187" fontId="15" fillId="6" borderId="0" xfId="1" applyFont="1" applyFill="1" applyBorder="1" applyAlignment="1">
      <alignment horizontal="center"/>
    </xf>
    <xf numFmtId="187" fontId="13" fillId="6" borderId="0" xfId="1" applyFont="1" applyFill="1" applyBorder="1"/>
    <xf numFmtId="187" fontId="14" fillId="6" borderId="0" xfId="0" applyNumberFormat="1" applyFont="1" applyFill="1" applyAlignment="1">
      <alignment horizontal="left"/>
    </xf>
    <xf numFmtId="188" fontId="14" fillId="6" borderId="0" xfId="1" applyNumberFormat="1" applyFont="1" applyFill="1" applyBorder="1" applyAlignment="1"/>
    <xf numFmtId="2" fontId="14" fillId="6" borderId="0" xfId="1" applyNumberFormat="1" applyFont="1" applyFill="1" applyBorder="1" applyAlignment="1">
      <alignment horizontal="left"/>
    </xf>
    <xf numFmtId="2" fontId="14" fillId="6" borderId="0" xfId="1" applyNumberFormat="1" applyFont="1" applyFill="1" applyBorder="1" applyAlignment="1">
      <alignment horizontal="left" vertical="center"/>
    </xf>
    <xf numFmtId="187" fontId="14" fillId="6" borderId="0" xfId="0" applyNumberFormat="1" applyFont="1" applyFill="1"/>
    <xf numFmtId="187" fontId="14" fillId="6" borderId="0" xfId="1" applyFont="1" applyFill="1" applyBorder="1" applyAlignment="1"/>
    <xf numFmtId="187" fontId="14" fillId="6" borderId="0" xfId="1" applyFont="1" applyFill="1" applyBorder="1" applyAlignment="1">
      <alignment horizontal="left" vertical="center"/>
    </xf>
    <xf numFmtId="187" fontId="26" fillId="6" borderId="0" xfId="1" applyFont="1" applyFill="1" applyBorder="1" applyAlignment="1">
      <alignment horizontal="center"/>
    </xf>
    <xf numFmtId="0" fontId="19" fillId="6" borderId="0" xfId="0" applyFont="1" applyFill="1"/>
    <xf numFmtId="187" fontId="14" fillId="6" borderId="0" xfId="1" applyFont="1" applyFill="1" applyBorder="1" applyAlignment="1">
      <alignment horizontal="left"/>
    </xf>
    <xf numFmtId="0" fontId="10" fillId="6" borderId="0" xfId="0" applyFont="1" applyFill="1" applyAlignment="1">
      <alignment horizontal="left"/>
    </xf>
    <xf numFmtId="188" fontId="14" fillId="6" borderId="0" xfId="1" applyNumberFormat="1" applyFont="1" applyFill="1" applyBorder="1" applyAlignment="1">
      <alignment horizontal="left"/>
    </xf>
    <xf numFmtId="187" fontId="19" fillId="6" borderId="0" xfId="1" applyFont="1" applyFill="1"/>
    <xf numFmtId="0" fontId="27" fillId="6" borderId="6" xfId="0" applyFont="1" applyFill="1" applyBorder="1" applyAlignment="1">
      <alignment horizontal="center" vertical="center"/>
    </xf>
    <xf numFmtId="2" fontId="9" fillId="6" borderId="6" xfId="0" applyNumberFormat="1" applyFont="1" applyFill="1" applyBorder="1" applyAlignment="1">
      <alignment horizontal="center" vertical="center" wrapText="1"/>
    </xf>
    <xf numFmtId="0" fontId="27" fillId="11" borderId="6" xfId="0" applyFont="1" applyFill="1" applyBorder="1" applyAlignment="1">
      <alignment horizontal="center" vertical="top"/>
    </xf>
    <xf numFmtId="187" fontId="10" fillId="11" borderId="11" xfId="1" applyFont="1" applyFill="1" applyBorder="1" applyAlignment="1">
      <alignment vertical="top"/>
    </xf>
    <xf numFmtId="187" fontId="10" fillId="11" borderId="6" xfId="0" applyNumberFormat="1" applyFont="1" applyFill="1" applyBorder="1" applyAlignment="1">
      <alignment horizontal="center" vertical="top"/>
    </xf>
    <xf numFmtId="0" fontId="14" fillId="11" borderId="6" xfId="0" applyFont="1" applyFill="1" applyBorder="1" applyAlignment="1">
      <alignment horizontal="center" vertical="top"/>
    </xf>
    <xf numFmtId="189" fontId="27" fillId="15" borderId="10" xfId="1" applyNumberFormat="1" applyFont="1" applyFill="1" applyBorder="1" applyAlignment="1">
      <alignment vertical="top"/>
    </xf>
    <xf numFmtId="2" fontId="10" fillId="15" borderId="6" xfId="1" applyNumberFormat="1" applyFont="1" applyFill="1" applyBorder="1" applyAlignment="1">
      <alignment horizontal="left" vertical="top" wrapText="1"/>
    </xf>
    <xf numFmtId="187" fontId="10" fillId="15" borderId="6" xfId="1" applyFont="1" applyFill="1" applyBorder="1" applyAlignment="1">
      <alignment vertical="top"/>
    </xf>
    <xf numFmtId="2" fontId="10" fillId="15" borderId="6" xfId="1" applyNumberFormat="1" applyFont="1" applyFill="1" applyBorder="1" applyAlignment="1">
      <alignment vertical="top"/>
    </xf>
    <xf numFmtId="188" fontId="27" fillId="9" borderId="5" xfId="1" applyNumberFormat="1" applyFont="1" applyFill="1" applyBorder="1" applyAlignment="1">
      <alignment vertical="top"/>
    </xf>
    <xf numFmtId="187" fontId="10" fillId="9" borderId="5" xfId="1" applyFont="1" applyFill="1" applyBorder="1" applyAlignment="1">
      <alignment vertical="top"/>
    </xf>
    <xf numFmtId="2" fontId="10" fillId="9" borderId="6" xfId="1" applyNumberFormat="1" applyFont="1" applyFill="1" applyBorder="1" applyAlignment="1">
      <alignment vertical="top"/>
    </xf>
    <xf numFmtId="189" fontId="27" fillId="7" borderId="6" xfId="1" applyNumberFormat="1" applyFont="1" applyFill="1" applyBorder="1" applyAlignment="1">
      <alignment vertical="top"/>
    </xf>
    <xf numFmtId="2" fontId="14" fillId="7" borderId="1" xfId="1" applyNumberFormat="1" applyFont="1" applyFill="1" applyBorder="1" applyAlignment="1">
      <alignment horizontal="left" vertical="top" wrapText="1"/>
    </xf>
    <xf numFmtId="187" fontId="10" fillId="7" borderId="6" xfId="1" applyFont="1" applyFill="1" applyBorder="1" applyAlignment="1">
      <alignment vertical="top"/>
    </xf>
    <xf numFmtId="2" fontId="10" fillId="7" borderId="6" xfId="1" applyNumberFormat="1" applyFont="1" applyFill="1" applyBorder="1" applyAlignment="1">
      <alignment vertical="top"/>
    </xf>
    <xf numFmtId="188" fontId="27" fillId="6" borderId="13" xfId="1" applyNumberFormat="1" applyFont="1" applyFill="1" applyBorder="1" applyAlignment="1">
      <alignment vertical="top"/>
    </xf>
    <xf numFmtId="0" fontId="14" fillId="0" borderId="13" xfId="0" applyFont="1" applyBorder="1" applyAlignment="1">
      <alignment horizontal="left" vertical="top" wrapText="1"/>
    </xf>
    <xf numFmtId="2" fontId="14" fillId="0" borderId="13" xfId="0" applyNumberFormat="1" applyFont="1" applyBorder="1" applyAlignment="1">
      <alignment horizontal="left" vertical="top" wrapText="1"/>
    </xf>
    <xf numFmtId="187" fontId="10" fillId="6" borderId="13" xfId="1" applyFont="1" applyFill="1" applyBorder="1" applyAlignment="1">
      <alignment vertical="top"/>
    </xf>
    <xf numFmtId="187" fontId="14" fillId="6" borderId="13" xfId="1" applyFont="1" applyFill="1" applyBorder="1" applyAlignment="1">
      <alignment vertical="top"/>
    </xf>
    <xf numFmtId="2" fontId="14" fillId="6" borderId="13" xfId="0" applyNumberFormat="1" applyFont="1" applyFill="1" applyBorder="1" applyAlignment="1">
      <alignment vertical="top" wrapText="1"/>
    </xf>
    <xf numFmtId="188" fontId="27" fillId="6" borderId="24" xfId="1" applyNumberFormat="1" applyFont="1" applyFill="1" applyBorder="1" applyAlignment="1">
      <alignment vertical="top"/>
    </xf>
    <xf numFmtId="0" fontId="14" fillId="0" borderId="24" xfId="0" applyFont="1" applyBorder="1" applyAlignment="1">
      <alignment horizontal="left" vertical="top" wrapText="1"/>
    </xf>
    <xf numFmtId="2" fontId="14" fillId="0" borderId="24" xfId="0" applyNumberFormat="1" applyFont="1" applyBorder="1" applyAlignment="1">
      <alignment horizontal="left" vertical="top" wrapText="1"/>
    </xf>
    <xf numFmtId="187" fontId="10" fillId="6" borderId="24" xfId="1" applyFont="1" applyFill="1" applyBorder="1" applyAlignment="1">
      <alignment vertical="top"/>
    </xf>
    <xf numFmtId="187" fontId="14" fillId="6" borderId="24" xfId="1" applyFont="1" applyFill="1" applyBorder="1" applyAlignment="1">
      <alignment vertical="top"/>
    </xf>
    <xf numFmtId="2" fontId="14" fillId="6" borderId="24" xfId="0" applyNumberFormat="1" applyFont="1" applyFill="1" applyBorder="1" applyAlignment="1">
      <alignment vertical="top" wrapText="1"/>
    </xf>
    <xf numFmtId="188" fontId="27" fillId="6" borderId="14" xfId="1" applyNumberFormat="1" applyFont="1" applyFill="1" applyBorder="1" applyAlignment="1">
      <alignment vertical="top"/>
    </xf>
    <xf numFmtId="187" fontId="10" fillId="6" borderId="14" xfId="1" applyFont="1" applyFill="1" applyBorder="1" applyAlignment="1">
      <alignment vertical="top"/>
    </xf>
    <xf numFmtId="187" fontId="14" fillId="6" borderId="14" xfId="1" applyFont="1" applyFill="1" applyBorder="1" applyAlignment="1">
      <alignment vertical="top"/>
    </xf>
    <xf numFmtId="187" fontId="10" fillId="6" borderId="5" xfId="1" applyFont="1" applyFill="1" applyBorder="1" applyAlignment="1">
      <alignment vertical="top"/>
    </xf>
    <xf numFmtId="187" fontId="14" fillId="6" borderId="5" xfId="1" applyFont="1" applyFill="1" applyBorder="1" applyAlignment="1">
      <alignment vertical="top"/>
    </xf>
    <xf numFmtId="188" fontId="27" fillId="6" borderId="2" xfId="1" applyNumberFormat="1" applyFont="1" applyFill="1" applyBorder="1" applyAlignment="1">
      <alignment vertical="top"/>
    </xf>
    <xf numFmtId="187" fontId="10" fillId="6" borderId="2" xfId="1" applyFont="1" applyFill="1" applyBorder="1" applyAlignment="1">
      <alignment vertical="top"/>
    </xf>
    <xf numFmtId="187" fontId="14" fillId="6" borderId="2" xfId="1" applyFont="1" applyFill="1" applyBorder="1" applyAlignment="1">
      <alignment vertical="top"/>
    </xf>
    <xf numFmtId="188" fontId="27" fillId="6" borderId="5" xfId="1" applyNumberFormat="1" applyFont="1" applyFill="1" applyBorder="1" applyAlignment="1">
      <alignment vertical="top"/>
    </xf>
    <xf numFmtId="188" fontId="27" fillId="6" borderId="6" xfId="1" applyNumberFormat="1" applyFont="1" applyFill="1" applyBorder="1" applyAlignment="1">
      <alignment vertical="top"/>
    </xf>
    <xf numFmtId="187" fontId="10" fillId="6" borderId="6" xfId="1" applyFont="1" applyFill="1" applyBorder="1" applyAlignment="1">
      <alignment vertical="top"/>
    </xf>
    <xf numFmtId="187" fontId="14" fillId="6" borderId="6" xfId="1" applyFont="1" applyFill="1" applyBorder="1" applyAlignment="1">
      <alignment vertical="top"/>
    </xf>
    <xf numFmtId="188" fontId="27" fillId="6" borderId="17" xfId="1" applyNumberFormat="1" applyFont="1" applyFill="1" applyBorder="1" applyAlignment="1">
      <alignment vertical="top"/>
    </xf>
    <xf numFmtId="187" fontId="10" fillId="6" borderId="17" xfId="1" applyFont="1" applyFill="1" applyBorder="1" applyAlignment="1">
      <alignment vertical="top"/>
    </xf>
    <xf numFmtId="187" fontId="14" fillId="6" borderId="17" xfId="1" applyFont="1" applyFill="1" applyBorder="1" applyAlignment="1">
      <alignment vertical="top"/>
    </xf>
    <xf numFmtId="187" fontId="10" fillId="7" borderId="5" xfId="1" applyFont="1" applyFill="1" applyBorder="1" applyAlignment="1">
      <alignment vertical="top"/>
    </xf>
    <xf numFmtId="188" fontId="27" fillId="9" borderId="6" xfId="1" applyNumberFormat="1" applyFont="1" applyFill="1" applyBorder="1" applyAlignment="1">
      <alignment vertical="top"/>
    </xf>
    <xf numFmtId="187" fontId="10" fillId="9" borderId="6" xfId="1" applyFont="1" applyFill="1" applyBorder="1" applyAlignment="1">
      <alignment vertical="top"/>
    </xf>
    <xf numFmtId="187" fontId="14" fillId="9" borderId="6" xfId="1" applyFont="1" applyFill="1" applyBorder="1" applyAlignment="1">
      <alignment vertical="top"/>
    </xf>
    <xf numFmtId="187" fontId="14" fillId="7" borderId="1" xfId="1" applyFont="1" applyFill="1" applyBorder="1" applyAlignment="1">
      <alignment horizontal="left" vertical="top" wrapText="1"/>
    </xf>
    <xf numFmtId="187" fontId="14" fillId="6" borderId="6" xfId="0" applyNumberFormat="1" applyFont="1" applyFill="1" applyBorder="1" applyAlignment="1">
      <alignment vertical="top" wrapText="1"/>
    </xf>
    <xf numFmtId="0" fontId="14" fillId="4" borderId="6" xfId="0" applyFont="1" applyFill="1" applyBorder="1" applyAlignment="1">
      <alignment horizontal="left" vertical="top" wrapText="1"/>
    </xf>
    <xf numFmtId="187" fontId="14" fillId="4" borderId="6" xfId="0" applyNumberFormat="1" applyFont="1" applyFill="1" applyBorder="1" applyAlignment="1">
      <alignment vertical="top" wrapText="1"/>
    </xf>
    <xf numFmtId="187" fontId="14" fillId="6" borderId="6" xfId="0" applyNumberFormat="1" applyFont="1" applyFill="1" applyBorder="1" applyAlignment="1">
      <alignment vertical="top"/>
    </xf>
    <xf numFmtId="188" fontId="10" fillId="9" borderId="6" xfId="1" applyNumberFormat="1" applyFont="1" applyFill="1" applyBorder="1" applyAlignment="1">
      <alignment vertical="top" wrapText="1"/>
    </xf>
    <xf numFmtId="188" fontId="10" fillId="9" borderId="6" xfId="1" applyNumberFormat="1" applyFont="1" applyFill="1" applyBorder="1" applyAlignment="1">
      <alignment vertical="top"/>
    </xf>
    <xf numFmtId="187" fontId="14" fillId="9" borderId="6" xfId="0" applyNumberFormat="1" applyFont="1" applyFill="1" applyBorder="1" applyAlignment="1">
      <alignment vertical="top"/>
    </xf>
    <xf numFmtId="188" fontId="27" fillId="7" borderId="6" xfId="1" applyNumberFormat="1" applyFont="1" applyFill="1" applyBorder="1" applyAlignment="1">
      <alignment vertical="top"/>
    </xf>
    <xf numFmtId="2" fontId="10" fillId="7" borderId="6" xfId="0" applyNumberFormat="1" applyFont="1" applyFill="1" applyBorder="1" applyAlignment="1">
      <alignment vertical="top" wrapText="1"/>
    </xf>
    <xf numFmtId="187" fontId="14" fillId="7" borderId="6" xfId="0" applyNumberFormat="1" applyFont="1" applyFill="1" applyBorder="1" applyAlignment="1">
      <alignment vertical="top"/>
    </xf>
    <xf numFmtId="0" fontId="14" fillId="9" borderId="6" xfId="0" applyFont="1" applyFill="1" applyBorder="1" applyAlignment="1">
      <alignment vertical="top" wrapText="1"/>
    </xf>
    <xf numFmtId="187" fontId="14" fillId="7" borderId="6" xfId="0" applyNumberFormat="1" applyFont="1" applyFill="1" applyBorder="1" applyAlignment="1">
      <alignment horizontal="left" vertical="top" wrapText="1"/>
    </xf>
    <xf numFmtId="188" fontId="10" fillId="6" borderId="6" xfId="1" applyNumberFormat="1" applyFont="1" applyFill="1" applyBorder="1" applyAlignment="1">
      <alignment vertical="top" wrapText="1"/>
    </xf>
    <xf numFmtId="188" fontId="10" fillId="6" borderId="6" xfId="1" applyNumberFormat="1" applyFont="1" applyFill="1" applyBorder="1" applyAlignment="1">
      <alignment vertical="top"/>
    </xf>
    <xf numFmtId="187" fontId="10" fillId="6" borderId="6" xfId="0" applyNumberFormat="1" applyFont="1" applyFill="1" applyBorder="1" applyAlignment="1">
      <alignment vertical="top"/>
    </xf>
    <xf numFmtId="2" fontId="14" fillId="9" borderId="5" xfId="0" applyNumberFormat="1" applyFont="1" applyFill="1" applyBorder="1" applyAlignment="1">
      <alignment vertical="top" wrapText="1"/>
    </xf>
    <xf numFmtId="2" fontId="14" fillId="9" borderId="5" xfId="0" applyNumberFormat="1" applyFont="1" applyFill="1" applyBorder="1" applyAlignment="1">
      <alignment horizontal="justify" vertical="top"/>
    </xf>
    <xf numFmtId="2" fontId="14" fillId="7" borderId="6" xfId="1" applyNumberFormat="1" applyFont="1" applyFill="1" applyBorder="1" applyAlignment="1">
      <alignment horizontal="left" vertical="top" wrapText="1"/>
    </xf>
    <xf numFmtId="189" fontId="27" fillId="6" borderId="6" xfId="1" applyNumberFormat="1" applyFont="1" applyFill="1" applyBorder="1" applyAlignment="1">
      <alignment vertical="top"/>
    </xf>
    <xf numFmtId="187" fontId="14" fillId="6" borderId="5" xfId="0" applyNumberFormat="1" applyFont="1" applyFill="1" applyBorder="1" applyAlignment="1">
      <alignment vertical="top"/>
    </xf>
    <xf numFmtId="187" fontId="14" fillId="6" borderId="5" xfId="0" applyNumberFormat="1" applyFont="1" applyFill="1" applyBorder="1" applyAlignment="1">
      <alignment vertical="top" wrapText="1"/>
    </xf>
    <xf numFmtId="188" fontId="10" fillId="6" borderId="17" xfId="1" applyNumberFormat="1" applyFont="1" applyFill="1" applyBorder="1" applyAlignment="1">
      <alignment vertical="top" wrapText="1"/>
    </xf>
    <xf numFmtId="187" fontId="14" fillId="6" borderId="17" xfId="0" applyNumberFormat="1" applyFont="1" applyFill="1" applyBorder="1" applyAlignment="1">
      <alignment vertical="top"/>
    </xf>
    <xf numFmtId="187" fontId="14" fillId="6" borderId="17" xfId="0" applyNumberFormat="1" applyFont="1" applyFill="1" applyBorder="1" applyAlignment="1">
      <alignment vertical="top" wrapText="1"/>
    </xf>
    <xf numFmtId="188" fontId="10" fillId="6" borderId="24" xfId="1" applyNumberFormat="1" applyFont="1" applyFill="1" applyBorder="1" applyAlignment="1">
      <alignment vertical="top" wrapText="1"/>
    </xf>
    <xf numFmtId="187" fontId="14" fillId="6" borderId="24" xfId="0" applyNumberFormat="1" applyFont="1" applyFill="1" applyBorder="1" applyAlignment="1">
      <alignment vertical="top"/>
    </xf>
    <xf numFmtId="187" fontId="14" fillId="6" borderId="24" xfId="0" applyNumberFormat="1" applyFont="1" applyFill="1" applyBorder="1" applyAlignment="1">
      <alignment vertical="top" wrapText="1"/>
    </xf>
    <xf numFmtId="188" fontId="10" fillId="6" borderId="14" xfId="1" applyNumberFormat="1" applyFont="1" applyFill="1" applyBorder="1" applyAlignment="1">
      <alignment vertical="top" wrapText="1"/>
    </xf>
    <xf numFmtId="187" fontId="14" fillId="6" borderId="14" xfId="0" applyNumberFormat="1" applyFont="1" applyFill="1" applyBorder="1" applyAlignment="1">
      <alignment vertical="top"/>
    </xf>
    <xf numFmtId="187" fontId="14" fillId="6" borderId="14" xfId="0" applyNumberFormat="1" applyFont="1" applyFill="1" applyBorder="1" applyAlignment="1">
      <alignment vertical="top" wrapText="1"/>
    </xf>
    <xf numFmtId="187" fontId="14" fillId="7" borderId="6" xfId="1" applyFont="1" applyFill="1" applyBorder="1" applyAlignment="1">
      <alignment horizontal="center" vertical="top" wrapText="1"/>
    </xf>
    <xf numFmtId="187" fontId="10" fillId="6" borderId="4" xfId="1" applyFont="1" applyFill="1" applyBorder="1" applyAlignment="1">
      <alignment vertical="top"/>
    </xf>
    <xf numFmtId="187" fontId="14" fillId="6" borderId="4" xfId="0" applyNumberFormat="1" applyFont="1" applyFill="1" applyBorder="1" applyAlignment="1">
      <alignment vertical="top"/>
    </xf>
    <xf numFmtId="187" fontId="14" fillId="6" borderId="4" xfId="0" applyNumberFormat="1" applyFont="1" applyFill="1" applyBorder="1" applyAlignment="1">
      <alignment vertical="top" wrapText="1"/>
    </xf>
    <xf numFmtId="188" fontId="10" fillId="6" borderId="13" xfId="1" applyNumberFormat="1" applyFont="1" applyFill="1" applyBorder="1" applyAlignment="1">
      <alignment vertical="top" wrapText="1"/>
    </xf>
    <xf numFmtId="187" fontId="14" fillId="6" borderId="13" xfId="0" applyNumberFormat="1" applyFont="1" applyFill="1" applyBorder="1" applyAlignment="1">
      <alignment vertical="top"/>
    </xf>
    <xf numFmtId="187" fontId="14" fillId="6" borderId="13" xfId="0" applyNumberFormat="1" applyFont="1" applyFill="1" applyBorder="1" applyAlignment="1">
      <alignment vertical="top" wrapText="1"/>
    </xf>
    <xf numFmtId="189" fontId="27" fillId="7" borderId="5" xfId="1" applyNumberFormat="1" applyFont="1" applyFill="1" applyBorder="1" applyAlignment="1">
      <alignment vertical="top"/>
    </xf>
    <xf numFmtId="188" fontId="10" fillId="7" borderId="14" xfId="1" applyNumberFormat="1" applyFont="1" applyFill="1" applyBorder="1" applyAlignment="1">
      <alignment vertical="top" wrapText="1"/>
    </xf>
    <xf numFmtId="187" fontId="10" fillId="7" borderId="14" xfId="1" applyFont="1" applyFill="1" applyBorder="1" applyAlignment="1">
      <alignment vertical="top"/>
    </xf>
    <xf numFmtId="187" fontId="14" fillId="7" borderId="14" xfId="0" applyNumberFormat="1" applyFont="1" applyFill="1" applyBorder="1" applyAlignment="1">
      <alignment vertical="top" wrapText="1"/>
    </xf>
    <xf numFmtId="187" fontId="27" fillId="9" borderId="5" xfId="1" applyFont="1" applyFill="1" applyBorder="1" applyAlignment="1">
      <alignment vertical="top"/>
    </xf>
    <xf numFmtId="187" fontId="14" fillId="7" borderId="6" xfId="1" applyFont="1" applyFill="1" applyBorder="1" applyAlignment="1">
      <alignment horizontal="left" vertical="top" wrapText="1"/>
    </xf>
    <xf numFmtId="49" fontId="10" fillId="6" borderId="6" xfId="1" applyNumberFormat="1" applyFont="1" applyFill="1" applyBorder="1" applyAlignment="1">
      <alignment vertical="top" wrapText="1"/>
    </xf>
    <xf numFmtId="0" fontId="14" fillId="19" borderId="6" xfId="3" applyFont="1" applyFill="1" applyBorder="1" applyAlignment="1">
      <alignment horizontal="left" vertical="center" wrapText="1" shrinkToFit="1"/>
    </xf>
    <xf numFmtId="0" fontId="27" fillId="15" borderId="6" xfId="0" applyFont="1" applyFill="1" applyBorder="1" applyAlignment="1">
      <alignment horizontal="center" vertical="top"/>
    </xf>
    <xf numFmtId="187" fontId="10" fillId="15" borderId="6" xfId="0" applyNumberFormat="1" applyFont="1" applyFill="1" applyBorder="1" applyAlignment="1">
      <alignment horizontal="center" vertical="top"/>
    </xf>
    <xf numFmtId="0" fontId="27" fillId="16" borderId="6" xfId="0" applyFont="1" applyFill="1" applyBorder="1" applyAlignment="1">
      <alignment horizontal="center" vertical="top"/>
    </xf>
    <xf numFmtId="187" fontId="10" fillId="16" borderId="6" xfId="0" applyNumberFormat="1" applyFont="1" applyFill="1" applyBorder="1" applyAlignment="1">
      <alignment horizontal="center" vertical="top"/>
    </xf>
    <xf numFmtId="187" fontId="14" fillId="16" borderId="6" xfId="0" applyNumberFormat="1" applyFont="1" applyFill="1" applyBorder="1" applyAlignment="1">
      <alignment vertical="top"/>
    </xf>
    <xf numFmtId="0" fontId="27" fillId="7" borderId="2" xfId="0" applyFont="1" applyFill="1" applyBorder="1" applyAlignment="1">
      <alignment horizontal="center" vertical="top"/>
    </xf>
    <xf numFmtId="2" fontId="10" fillId="7" borderId="8" xfId="0" applyNumberFormat="1" applyFont="1" applyFill="1" applyBorder="1" applyAlignment="1">
      <alignment horizontal="center" vertical="top" wrapText="1"/>
    </xf>
    <xf numFmtId="187" fontId="10" fillId="7" borderId="2" xfId="0" applyNumberFormat="1" applyFont="1" applyFill="1" applyBorder="1" applyAlignment="1">
      <alignment horizontal="center" vertical="top"/>
    </xf>
    <xf numFmtId="0" fontId="27" fillId="6" borderId="6" xfId="0" applyFont="1" applyFill="1" applyBorder="1" applyAlignment="1">
      <alignment horizontal="center" vertical="top"/>
    </xf>
    <xf numFmtId="187" fontId="10" fillId="6" borderId="6" xfId="0" applyNumberFormat="1" applyFont="1" applyFill="1" applyBorder="1" applyAlignment="1">
      <alignment horizontal="center" vertical="top"/>
    </xf>
    <xf numFmtId="187" fontId="14" fillId="6" borderId="6" xfId="0" applyNumberFormat="1" applyFont="1" applyFill="1" applyBorder="1" applyAlignment="1">
      <alignment horizontal="center" vertical="top"/>
    </xf>
    <xf numFmtId="187" fontId="14" fillId="7" borderId="1" xfId="1" applyFont="1" applyFill="1" applyBorder="1" applyAlignment="1">
      <alignment horizontal="center" vertical="top" wrapText="1"/>
    </xf>
    <xf numFmtId="0" fontId="27" fillId="7" borderId="6" xfId="0" applyFont="1" applyFill="1" applyBorder="1" applyAlignment="1">
      <alignment horizontal="center" vertical="top"/>
    </xf>
    <xf numFmtId="187" fontId="10" fillId="7" borderId="6" xfId="0" applyNumberFormat="1" applyFont="1" applyFill="1" applyBorder="1" applyAlignment="1">
      <alignment horizontal="center" vertical="top"/>
    </xf>
    <xf numFmtId="2" fontId="10" fillId="15" borderId="6" xfId="0" applyNumberFormat="1" applyFont="1" applyFill="1" applyBorder="1" applyAlignment="1">
      <alignment vertical="top" wrapText="1"/>
    </xf>
    <xf numFmtId="1" fontId="10" fillId="15" borderId="6" xfId="0" applyNumberFormat="1" applyFont="1" applyFill="1" applyBorder="1" applyAlignment="1">
      <alignment horizontal="left" vertical="top" wrapText="1"/>
    </xf>
    <xf numFmtId="0" fontId="14" fillId="7" borderId="6" xfId="0" applyFont="1" applyFill="1" applyBorder="1" applyAlignment="1">
      <alignment horizontal="left" vertical="top"/>
    </xf>
    <xf numFmtId="190" fontId="27" fillId="16" borderId="6" xfId="0" applyNumberFormat="1" applyFont="1" applyFill="1" applyBorder="1" applyAlignment="1">
      <alignment horizontal="center" vertical="top"/>
    </xf>
    <xf numFmtId="187" fontId="10" fillId="16" borderId="6" xfId="1" applyFont="1" applyFill="1" applyBorder="1" applyAlignment="1">
      <alignment horizontal="center" vertical="top"/>
    </xf>
    <xf numFmtId="2" fontId="14" fillId="16" borderId="6" xfId="0" applyNumberFormat="1" applyFont="1" applyFill="1" applyBorder="1" applyAlignment="1">
      <alignment vertical="top"/>
    </xf>
    <xf numFmtId="2" fontId="27" fillId="7" borderId="6" xfId="0" applyNumberFormat="1" applyFont="1" applyFill="1" applyBorder="1" applyAlignment="1">
      <alignment horizontal="center" vertical="top"/>
    </xf>
    <xf numFmtId="187" fontId="10" fillId="7" borderId="6" xfId="1" applyFont="1" applyFill="1" applyBorder="1" applyAlignment="1">
      <alignment horizontal="center" vertical="top"/>
    </xf>
    <xf numFmtId="2" fontId="14" fillId="7" borderId="6" xfId="0" applyNumberFormat="1" applyFont="1" applyFill="1" applyBorder="1" applyAlignment="1">
      <alignment horizontal="left" vertical="top"/>
    </xf>
    <xf numFmtId="2" fontId="10" fillId="16" borderId="6" xfId="0" applyNumberFormat="1" applyFont="1" applyFill="1" applyBorder="1" applyAlignment="1">
      <alignment vertical="top"/>
    </xf>
    <xf numFmtId="0" fontId="27" fillId="25" borderId="6" xfId="0" applyFont="1" applyFill="1" applyBorder="1" applyAlignment="1">
      <alignment horizontal="center" vertical="top"/>
    </xf>
    <xf numFmtId="2" fontId="10" fillId="25" borderId="6" xfId="0" applyNumberFormat="1" applyFont="1" applyFill="1" applyBorder="1" applyAlignment="1">
      <alignment vertical="top" wrapText="1"/>
    </xf>
    <xf numFmtId="187" fontId="10" fillId="25" borderId="6" xfId="1" applyFont="1" applyFill="1" applyBorder="1" applyAlignment="1">
      <alignment vertical="top"/>
    </xf>
    <xf numFmtId="187" fontId="10" fillId="25" borderId="6" xfId="0" applyNumberFormat="1" applyFont="1" applyFill="1" applyBorder="1" applyAlignment="1">
      <alignment horizontal="center" vertical="top"/>
    </xf>
    <xf numFmtId="0" fontId="14" fillId="25" borderId="6" xfId="0" applyFont="1" applyFill="1" applyBorder="1" applyAlignment="1">
      <alignment vertical="top"/>
    </xf>
    <xf numFmtId="0" fontId="27" fillId="4" borderId="6" xfId="0" applyFont="1" applyFill="1" applyBorder="1" applyAlignment="1">
      <alignment horizontal="center" vertical="top"/>
    </xf>
    <xf numFmtId="2" fontId="10" fillId="4" borderId="11" xfId="0" applyNumberFormat="1" applyFont="1" applyFill="1" applyBorder="1" applyAlignment="1">
      <alignment vertical="top" wrapText="1"/>
    </xf>
    <xf numFmtId="187" fontId="10" fillId="4" borderId="5" xfId="0" applyNumberFormat="1" applyFont="1" applyFill="1" applyBorder="1" applyAlignment="1">
      <alignment horizontal="center" vertical="top"/>
    </xf>
    <xf numFmtId="187" fontId="10" fillId="6" borderId="5" xfId="0" applyNumberFormat="1" applyFont="1" applyFill="1" applyBorder="1" applyAlignment="1">
      <alignment horizontal="center" vertical="top"/>
    </xf>
    <xf numFmtId="187" fontId="14" fillId="6" borderId="5" xfId="0" applyNumberFormat="1" applyFont="1" applyFill="1" applyBorder="1" applyAlignment="1">
      <alignment horizontal="center" vertical="top"/>
    </xf>
    <xf numFmtId="0" fontId="17" fillId="4" borderId="6" xfId="0" applyFont="1" applyFill="1" applyBorder="1" applyAlignment="1">
      <alignment vertical="top" wrapText="1"/>
    </xf>
    <xf numFmtId="187" fontId="14" fillId="16" borderId="6" xfId="0" applyNumberFormat="1" applyFont="1" applyFill="1" applyBorder="1" applyAlignment="1">
      <alignment horizontal="center" vertical="top"/>
    </xf>
    <xf numFmtId="187" fontId="27" fillId="7" borderId="6" xfId="0" applyNumberFormat="1" applyFont="1" applyFill="1" applyBorder="1" applyAlignment="1">
      <alignment horizontal="center" vertical="top"/>
    </xf>
    <xf numFmtId="0" fontId="28" fillId="0" borderId="6" xfId="0" applyFont="1" applyBorder="1" applyAlignment="1">
      <alignment vertical="top" wrapText="1"/>
    </xf>
    <xf numFmtId="187" fontId="27" fillId="6" borderId="6" xfId="0" applyNumberFormat="1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left" vertical="top" wrapText="1"/>
    </xf>
    <xf numFmtId="2" fontId="10" fillId="15" borderId="6" xfId="0" applyNumberFormat="1" applyFont="1" applyFill="1" applyBorder="1" applyAlignment="1">
      <alignment vertical="top"/>
    </xf>
    <xf numFmtId="0" fontId="27" fillId="24" borderId="6" xfId="0" applyFont="1" applyFill="1" applyBorder="1" applyAlignment="1">
      <alignment horizontal="center" vertical="top"/>
    </xf>
    <xf numFmtId="2" fontId="10" fillId="24" borderId="6" xfId="0" applyNumberFormat="1" applyFont="1" applyFill="1" applyBorder="1" applyAlignment="1">
      <alignment vertical="top" wrapText="1"/>
    </xf>
    <xf numFmtId="2" fontId="10" fillId="24" borderId="6" xfId="0" applyNumberFormat="1" applyFont="1" applyFill="1" applyBorder="1" applyAlignment="1">
      <alignment vertical="top"/>
    </xf>
    <xf numFmtId="187" fontId="10" fillId="24" borderId="6" xfId="0" applyNumberFormat="1" applyFont="1" applyFill="1" applyBorder="1" applyAlignment="1">
      <alignment horizontal="center" vertical="top"/>
    </xf>
    <xf numFmtId="0" fontId="29" fillId="6" borderId="6" xfId="0" applyFont="1" applyFill="1" applyBorder="1" applyAlignment="1">
      <alignment horizontal="center" vertical="top"/>
    </xf>
    <xf numFmtId="2" fontId="14" fillId="0" borderId="6" xfId="0" applyNumberFormat="1" applyFont="1" applyBorder="1" applyAlignment="1">
      <alignment vertical="top" wrapText="1"/>
    </xf>
    <xf numFmtId="0" fontId="28" fillId="0" borderId="6" xfId="0" applyFont="1" applyBorder="1" applyAlignment="1">
      <alignment vertical="top"/>
    </xf>
    <xf numFmtId="187" fontId="10" fillId="15" borderId="6" xfId="1" applyFont="1" applyFill="1" applyBorder="1" applyAlignment="1">
      <alignment vertical="top" wrapText="1"/>
    </xf>
    <xf numFmtId="187" fontId="10" fillId="16" borderId="6" xfId="1" applyFont="1" applyFill="1" applyBorder="1" applyAlignment="1">
      <alignment vertical="top" wrapText="1"/>
    </xf>
    <xf numFmtId="190" fontId="10" fillId="16" borderId="6" xfId="0" applyNumberFormat="1" applyFont="1" applyFill="1" applyBorder="1" applyAlignment="1">
      <alignment horizontal="center" vertical="center" wrapText="1"/>
    </xf>
    <xf numFmtId="1" fontId="10" fillId="16" borderId="6" xfId="1" applyNumberFormat="1" applyFont="1" applyFill="1" applyBorder="1" applyAlignment="1">
      <alignment horizontal="left" vertical="top" wrapText="1"/>
    </xf>
    <xf numFmtId="0" fontId="14" fillId="15" borderId="14" xfId="0" applyFont="1" applyFill="1" applyBorder="1" applyAlignment="1">
      <alignment vertical="top" wrapText="1"/>
    </xf>
    <xf numFmtId="187" fontId="10" fillId="6" borderId="6" xfId="1" applyFont="1" applyFill="1" applyBorder="1" applyAlignment="1">
      <alignment vertical="top" wrapText="1"/>
    </xf>
    <xf numFmtId="187" fontId="10" fillId="16" borderId="6" xfId="0" applyNumberFormat="1" applyFont="1" applyFill="1" applyBorder="1" applyAlignment="1">
      <alignment horizontal="center" vertical="top" wrapText="1"/>
    </xf>
    <xf numFmtId="187" fontId="10" fillId="7" borderId="6" xfId="0" applyNumberFormat="1" applyFont="1" applyFill="1" applyBorder="1" applyAlignment="1">
      <alignment horizontal="center" vertical="top" wrapText="1"/>
    </xf>
    <xf numFmtId="187" fontId="10" fillId="6" borderId="11" xfId="1" applyFont="1" applyFill="1" applyBorder="1" applyAlignment="1">
      <alignment vertical="top" wrapText="1"/>
    </xf>
    <xf numFmtId="187" fontId="27" fillId="7" borderId="6" xfId="1" applyFont="1" applyFill="1" applyBorder="1" applyAlignment="1">
      <alignment horizontal="center" vertical="top"/>
    </xf>
    <xf numFmtId="0" fontId="27" fillId="6" borderId="5" xfId="0" applyFont="1" applyFill="1" applyBorder="1" applyAlignment="1">
      <alignment horizontal="center" vertical="top"/>
    </xf>
    <xf numFmtId="2" fontId="10" fillId="0" borderId="12" xfId="0" applyNumberFormat="1" applyFont="1" applyBorder="1" applyAlignment="1">
      <alignment vertical="top" wrapText="1"/>
    </xf>
    <xf numFmtId="0" fontId="27" fillId="6" borderId="13" xfId="0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center" vertical="top" wrapText="1"/>
    </xf>
    <xf numFmtId="187" fontId="10" fillId="6" borderId="6" xfId="1" applyFont="1" applyFill="1" applyBorder="1" applyAlignment="1">
      <alignment horizontal="center" vertical="top"/>
    </xf>
    <xf numFmtId="187" fontId="10" fillId="6" borderId="13" xfId="1" applyFont="1" applyFill="1" applyBorder="1" applyAlignment="1">
      <alignment horizontal="center" vertical="top"/>
    </xf>
    <xf numFmtId="187" fontId="14" fillId="6" borderId="13" xfId="0" applyNumberFormat="1" applyFont="1" applyFill="1" applyBorder="1" applyAlignment="1">
      <alignment horizontal="center" vertical="top"/>
    </xf>
    <xf numFmtId="0" fontId="27" fillId="6" borderId="24" xfId="0" applyFont="1" applyFill="1" applyBorder="1" applyAlignment="1">
      <alignment horizontal="center" vertical="top"/>
    </xf>
    <xf numFmtId="187" fontId="10" fillId="6" borderId="24" xfId="1" applyFont="1" applyFill="1" applyBorder="1" applyAlignment="1">
      <alignment horizontal="center" vertical="top"/>
    </xf>
    <xf numFmtId="187" fontId="14" fillId="6" borderId="24" xfId="0" applyNumberFormat="1" applyFont="1" applyFill="1" applyBorder="1" applyAlignment="1">
      <alignment horizontal="center" vertical="top"/>
    </xf>
    <xf numFmtId="187" fontId="10" fillId="6" borderId="14" xfId="1" applyFont="1" applyFill="1" applyBorder="1" applyAlignment="1">
      <alignment horizontal="center" vertical="top"/>
    </xf>
    <xf numFmtId="187" fontId="14" fillId="6" borderId="14" xfId="0" applyNumberFormat="1" applyFont="1" applyFill="1" applyBorder="1" applyAlignment="1">
      <alignment horizontal="center" vertical="top"/>
    </xf>
    <xf numFmtId="187" fontId="27" fillId="6" borderId="6" xfId="1" applyFont="1" applyFill="1" applyBorder="1" applyAlignment="1">
      <alignment horizontal="center" vertical="top"/>
    </xf>
    <xf numFmtId="187" fontId="18" fillId="6" borderId="5" xfId="0" applyNumberFormat="1" applyFont="1" applyFill="1" applyBorder="1" applyAlignment="1">
      <alignment horizontal="center" vertical="top"/>
    </xf>
    <xf numFmtId="191" fontId="27" fillId="6" borderId="6" xfId="1" applyNumberFormat="1" applyFont="1" applyFill="1" applyBorder="1" applyAlignment="1">
      <alignment horizontal="center" vertical="top"/>
    </xf>
    <xf numFmtId="190" fontId="10" fillId="16" borderId="6" xfId="0" applyNumberFormat="1" applyFont="1" applyFill="1" applyBorder="1" applyAlignment="1">
      <alignment horizontal="left" vertical="top" wrapText="1"/>
    </xf>
    <xf numFmtId="187" fontId="10" fillId="7" borderId="6" xfId="1" applyFont="1" applyFill="1" applyBorder="1" applyAlignment="1">
      <alignment horizontal="left" vertical="top" wrapText="1"/>
    </xf>
    <xf numFmtId="2" fontId="10" fillId="6" borderId="11" xfId="0" applyNumberFormat="1" applyFont="1" applyFill="1" applyBorder="1" applyAlignment="1">
      <alignment horizontal="left" vertical="top" wrapText="1"/>
    </xf>
    <xf numFmtId="0" fontId="10" fillId="0" borderId="11" xfId="1" applyNumberFormat="1" applyFont="1" applyBorder="1" applyAlignment="1">
      <alignment vertical="top" wrapText="1"/>
    </xf>
    <xf numFmtId="187" fontId="10" fillId="0" borderId="6" xfId="1" applyFont="1" applyBorder="1" applyAlignment="1">
      <alignment vertical="top" wrapText="1"/>
    </xf>
    <xf numFmtId="187" fontId="14" fillId="0" borderId="6" xfId="1" applyFont="1" applyBorder="1" applyAlignment="1">
      <alignment vertical="top" wrapText="1"/>
    </xf>
    <xf numFmtId="192" fontId="27" fillId="9" borderId="6" xfId="1" applyNumberFormat="1" applyFont="1" applyFill="1" applyBorder="1" applyAlignment="1">
      <alignment horizontal="center" vertical="top"/>
    </xf>
    <xf numFmtId="0" fontId="10" fillId="9" borderId="11" xfId="1" applyNumberFormat="1" applyFont="1" applyFill="1" applyBorder="1" applyAlignment="1">
      <alignment vertical="top" wrapText="1"/>
    </xf>
    <xf numFmtId="187" fontId="10" fillId="9" borderId="6" xfId="1" applyFont="1" applyFill="1" applyBorder="1" applyAlignment="1">
      <alignment vertical="top" wrapText="1"/>
    </xf>
    <xf numFmtId="187" fontId="10" fillId="9" borderId="6" xfId="1" applyFont="1" applyFill="1" applyBorder="1" applyAlignment="1">
      <alignment horizontal="center" vertical="top"/>
    </xf>
    <xf numFmtId="187" fontId="14" fillId="9" borderId="6" xfId="1" applyFont="1" applyFill="1" applyBorder="1" applyAlignment="1">
      <alignment horizontal="center" vertical="top"/>
    </xf>
    <xf numFmtId="187" fontId="14" fillId="9" borderId="5" xfId="1" applyFont="1" applyFill="1" applyBorder="1" applyAlignment="1">
      <alignment horizontal="center" vertical="top"/>
    </xf>
    <xf numFmtId="187" fontId="14" fillId="9" borderId="6" xfId="1" applyFont="1" applyFill="1" applyBorder="1" applyAlignment="1">
      <alignment vertical="top" wrapText="1"/>
    </xf>
    <xf numFmtId="192" fontId="27" fillId="7" borderId="6" xfId="1" applyNumberFormat="1" applyFont="1" applyFill="1" applyBorder="1" applyAlignment="1">
      <alignment horizontal="center" vertical="top"/>
    </xf>
    <xf numFmtId="0" fontId="10" fillId="7" borderId="11" xfId="1" applyNumberFormat="1" applyFont="1" applyFill="1" applyBorder="1" applyAlignment="1">
      <alignment vertical="top" wrapText="1"/>
    </xf>
    <xf numFmtId="187" fontId="10" fillId="7" borderId="6" xfId="1" applyFont="1" applyFill="1" applyBorder="1" applyAlignment="1">
      <alignment vertical="top" wrapText="1"/>
    </xf>
    <xf numFmtId="187" fontId="14" fillId="7" borderId="6" xfId="1" applyFont="1" applyFill="1" applyBorder="1" applyAlignment="1">
      <alignment vertical="top" wrapText="1"/>
    </xf>
    <xf numFmtId="2" fontId="10" fillId="0" borderId="11" xfId="1" applyNumberFormat="1" applyFont="1" applyBorder="1" applyAlignment="1">
      <alignment vertical="top" wrapText="1"/>
    </xf>
    <xf numFmtId="0" fontId="30" fillId="6" borderId="13" xfId="0" applyFont="1" applyFill="1" applyBorder="1" applyAlignment="1">
      <alignment horizontal="center" vertical="top"/>
    </xf>
    <xf numFmtId="187" fontId="19" fillId="6" borderId="13" xfId="0" applyNumberFormat="1" applyFont="1" applyFill="1" applyBorder="1" applyAlignment="1">
      <alignment horizontal="center" vertical="top"/>
    </xf>
    <xf numFmtId="187" fontId="10" fillId="6" borderId="13" xfId="0" applyNumberFormat="1" applyFont="1" applyFill="1" applyBorder="1" applyAlignment="1">
      <alignment horizontal="center" vertical="top"/>
    </xf>
    <xf numFmtId="0" fontId="14" fillId="6" borderId="5" xfId="0" applyFont="1" applyFill="1" applyBorder="1" applyAlignment="1">
      <alignment vertical="top" wrapText="1"/>
    </xf>
    <xf numFmtId="0" fontId="27" fillId="11" borderId="5" xfId="0" applyFont="1" applyFill="1" applyBorder="1" applyAlignment="1">
      <alignment horizontal="center" vertical="top"/>
    </xf>
    <xf numFmtId="187" fontId="10" fillId="11" borderId="5" xfId="0" applyNumberFormat="1" applyFont="1" applyFill="1" applyBorder="1" applyAlignment="1">
      <alignment horizontal="center" vertical="top"/>
    </xf>
    <xf numFmtId="0" fontId="27" fillId="8" borderId="5" xfId="0" applyFont="1" applyFill="1" applyBorder="1" applyAlignment="1">
      <alignment horizontal="center" vertical="top"/>
    </xf>
    <xf numFmtId="187" fontId="10" fillId="8" borderId="5" xfId="0" applyNumberFormat="1" applyFont="1" applyFill="1" applyBorder="1" applyAlignment="1">
      <alignment horizontal="center" vertical="top"/>
    </xf>
    <xf numFmtId="0" fontId="27" fillId="9" borderId="6" xfId="0" applyFont="1" applyFill="1" applyBorder="1" applyAlignment="1">
      <alignment horizontal="center" vertical="top"/>
    </xf>
    <xf numFmtId="187" fontId="10" fillId="9" borderId="6" xfId="0" applyNumberFormat="1" applyFont="1" applyFill="1" applyBorder="1" applyAlignment="1">
      <alignment horizontal="center" vertical="top"/>
    </xf>
    <xf numFmtId="187" fontId="10" fillId="0" borderId="13" xfId="0" applyNumberFormat="1" applyFont="1" applyBorder="1" applyAlignment="1">
      <alignment horizontal="center" vertical="top"/>
    </xf>
    <xf numFmtId="187" fontId="14" fillId="0" borderId="13" xfId="0" applyNumberFormat="1" applyFont="1" applyBorder="1" applyAlignment="1">
      <alignment horizontal="center" vertical="top"/>
    </xf>
    <xf numFmtId="187" fontId="14" fillId="0" borderId="6" xfId="0" applyNumberFormat="1" applyFont="1" applyBorder="1" applyAlignment="1">
      <alignment horizontal="center" vertical="top"/>
    </xf>
    <xf numFmtId="187" fontId="10" fillId="0" borderId="6" xfId="0" applyNumberFormat="1" applyFont="1" applyBorder="1" applyAlignment="1">
      <alignment horizontal="center" vertical="top"/>
    </xf>
    <xf numFmtId="0" fontId="14" fillId="4" borderId="6" xfId="0" applyFont="1" applyFill="1" applyBorder="1" applyAlignment="1">
      <alignment vertical="top" wrapText="1"/>
    </xf>
    <xf numFmtId="2" fontId="10" fillId="6" borderId="5" xfId="0" applyNumberFormat="1" applyFont="1" applyFill="1" applyBorder="1" applyAlignment="1">
      <alignment horizontal="center" vertical="top"/>
    </xf>
    <xf numFmtId="2" fontId="14" fillId="6" borderId="5" xfId="0" applyNumberFormat="1" applyFont="1" applyFill="1" applyBorder="1" applyAlignment="1">
      <alignment horizontal="center" vertical="top"/>
    </xf>
    <xf numFmtId="0" fontId="27" fillId="6" borderId="14" xfId="0" applyFont="1" applyFill="1" applyBorder="1" applyAlignment="1">
      <alignment horizontal="center" vertical="top"/>
    </xf>
    <xf numFmtId="187" fontId="10" fillId="0" borderId="14" xfId="0" applyNumberFormat="1" applyFont="1" applyBorder="1" applyAlignment="1">
      <alignment horizontal="center" vertical="top"/>
    </xf>
    <xf numFmtId="187" fontId="14" fillId="0" borderId="14" xfId="0" applyNumberFormat="1" applyFont="1" applyBorder="1" applyAlignment="1">
      <alignment horizontal="center" vertical="top"/>
    </xf>
    <xf numFmtId="187" fontId="10" fillId="0" borderId="5" xfId="0" applyNumberFormat="1" applyFont="1" applyBorder="1" applyAlignment="1">
      <alignment horizontal="center" vertical="top"/>
    </xf>
    <xf numFmtId="187" fontId="14" fillId="0" borderId="5" xfId="0" applyNumberFormat="1" applyFont="1" applyBorder="1" applyAlignment="1">
      <alignment horizontal="center" vertical="top"/>
    </xf>
    <xf numFmtId="187" fontId="10" fillId="8" borderId="6" xfId="0" applyNumberFormat="1" applyFont="1" applyFill="1" applyBorder="1" applyAlignment="1">
      <alignment horizontal="center" vertical="top"/>
    </xf>
    <xf numFmtId="0" fontId="27" fillId="9" borderId="13" xfId="0" applyFont="1" applyFill="1" applyBorder="1" applyAlignment="1">
      <alignment horizontal="center" vertical="top"/>
    </xf>
    <xf numFmtId="187" fontId="10" fillId="9" borderId="13" xfId="0" applyNumberFormat="1" applyFont="1" applyFill="1" applyBorder="1" applyAlignment="1">
      <alignment horizontal="center" vertical="top"/>
    </xf>
    <xf numFmtId="0" fontId="14" fillId="7" borderId="6" xfId="0" applyFont="1" applyFill="1" applyBorder="1" applyAlignment="1">
      <alignment vertical="top" wrapText="1"/>
    </xf>
    <xf numFmtId="188" fontId="27" fillId="9" borderId="13" xfId="0" applyNumberFormat="1" applyFont="1" applyFill="1" applyBorder="1" applyAlignment="1">
      <alignment horizontal="center" vertical="top"/>
    </xf>
    <xf numFmtId="0" fontId="27" fillId="7" borderId="13" xfId="0" applyFont="1" applyFill="1" applyBorder="1" applyAlignment="1">
      <alignment horizontal="center" vertical="top"/>
    </xf>
    <xf numFmtId="187" fontId="10" fillId="7" borderId="13" xfId="0" applyNumberFormat="1" applyFont="1" applyFill="1" applyBorder="1" applyAlignment="1">
      <alignment horizontal="center" vertical="top"/>
    </xf>
    <xf numFmtId="187" fontId="14" fillId="9" borderId="13" xfId="0" applyNumberFormat="1" applyFont="1" applyFill="1" applyBorder="1" applyAlignment="1">
      <alignment horizontal="center" vertical="top"/>
    </xf>
    <xf numFmtId="187" fontId="14" fillId="7" borderId="13" xfId="0" applyNumberFormat="1" applyFont="1" applyFill="1" applyBorder="1" applyAlignment="1">
      <alignment horizontal="center" vertical="top"/>
    </xf>
    <xf numFmtId="0" fontId="27" fillId="3" borderId="6" xfId="0" applyFont="1" applyFill="1" applyBorder="1" applyAlignment="1">
      <alignment horizontal="center"/>
    </xf>
    <xf numFmtId="2" fontId="10" fillId="3" borderId="6" xfId="0" applyNumberFormat="1" applyFont="1" applyFill="1" applyBorder="1" applyAlignment="1">
      <alignment horizontal="center" wrapText="1"/>
    </xf>
    <xf numFmtId="2" fontId="10" fillId="3" borderId="6" xfId="0" applyNumberFormat="1" applyFont="1" applyFill="1" applyBorder="1" applyAlignment="1">
      <alignment horizontal="center"/>
    </xf>
    <xf numFmtId="187" fontId="10" fillId="3" borderId="6" xfId="0" applyNumberFormat="1" applyFont="1" applyFill="1" applyBorder="1" applyAlignment="1">
      <alignment horizontal="center"/>
    </xf>
    <xf numFmtId="2" fontId="14" fillId="3" borderId="6" xfId="0" applyNumberFormat="1" applyFont="1" applyFill="1" applyBorder="1"/>
    <xf numFmtId="187" fontId="10" fillId="3" borderId="6" xfId="1" applyFont="1" applyFill="1" applyBorder="1" applyAlignment="1">
      <alignment horizontal="center"/>
    </xf>
    <xf numFmtId="187" fontId="18" fillId="3" borderId="6" xfId="1" applyFont="1" applyFill="1" applyBorder="1" applyAlignment="1">
      <alignment horizontal="center"/>
    </xf>
    <xf numFmtId="0" fontId="27" fillId="6" borderId="0" xfId="0" applyFont="1" applyFill="1" applyAlignment="1">
      <alignment horizontal="center"/>
    </xf>
    <xf numFmtId="2" fontId="9" fillId="6" borderId="0" xfId="0" applyNumberFormat="1" applyFont="1" applyFill="1" applyAlignment="1">
      <alignment horizontal="center" wrapText="1"/>
    </xf>
    <xf numFmtId="2" fontId="9" fillId="6" borderId="18" xfId="0" applyNumberFormat="1" applyFont="1" applyFill="1" applyBorder="1" applyAlignment="1">
      <alignment horizontal="center"/>
    </xf>
    <xf numFmtId="2" fontId="11" fillId="6" borderId="18" xfId="0" applyNumberFormat="1" applyFont="1" applyFill="1" applyBorder="1"/>
    <xf numFmtId="187" fontId="9" fillId="6" borderId="18" xfId="1" applyFont="1" applyFill="1" applyBorder="1" applyAlignment="1">
      <alignment horizontal="center"/>
    </xf>
    <xf numFmtId="187" fontId="11" fillId="6" borderId="18" xfId="1" applyFont="1" applyFill="1" applyBorder="1" applyAlignment="1">
      <alignment horizontal="center"/>
    </xf>
    <xf numFmtId="2" fontId="31" fillId="6" borderId="0" xfId="0" applyNumberFormat="1" applyFont="1" applyFill="1" applyAlignment="1">
      <alignment horizontal="center" wrapText="1"/>
    </xf>
    <xf numFmtId="187" fontId="31" fillId="6" borderId="0" xfId="1" applyFont="1" applyFill="1" applyBorder="1" applyAlignment="1"/>
    <xf numFmtId="2" fontId="31" fillId="6" borderId="0" xfId="0" applyNumberFormat="1" applyFont="1" applyFill="1" applyAlignment="1">
      <alignment horizontal="center"/>
    </xf>
    <xf numFmtId="0" fontId="31" fillId="6" borderId="0" xfId="0" applyFont="1" applyFill="1" applyAlignment="1">
      <alignment horizontal="center"/>
    </xf>
    <xf numFmtId="187" fontId="32" fillId="6" borderId="0" xfId="0" applyNumberFormat="1" applyFont="1" applyFill="1" applyAlignment="1">
      <alignment horizontal="center"/>
    </xf>
    <xf numFmtId="187" fontId="33" fillId="6" borderId="0" xfId="0" applyNumberFormat="1" applyFont="1" applyFill="1" applyAlignment="1">
      <alignment horizontal="center"/>
    </xf>
    <xf numFmtId="187" fontId="33" fillId="6" borderId="0" xfId="1" applyFont="1" applyFill="1" applyBorder="1" applyAlignment="1">
      <alignment horizontal="left"/>
    </xf>
    <xf numFmtId="2" fontId="31" fillId="0" borderId="0" xfId="0" applyNumberFormat="1" applyFont="1" applyAlignment="1">
      <alignment wrapText="1"/>
    </xf>
    <xf numFmtId="2" fontId="31" fillId="0" borderId="0" xfId="0" applyNumberFormat="1" applyFont="1"/>
    <xf numFmtId="187" fontId="31" fillId="0" borderId="0" xfId="0" applyNumberFormat="1" applyFont="1" applyAlignment="1">
      <alignment horizontal="center"/>
    </xf>
    <xf numFmtId="0" fontId="33" fillId="0" borderId="0" xfId="0" applyFont="1"/>
    <xf numFmtId="187" fontId="33" fillId="0" borderId="0" xfId="1" applyFont="1" applyBorder="1" applyAlignment="1">
      <alignment horizontal="right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4" fillId="0" borderId="0" xfId="0" applyFont="1"/>
    <xf numFmtId="2" fontId="33" fillId="6" borderId="0" xfId="0" applyNumberFormat="1" applyFont="1" applyFill="1" applyAlignment="1">
      <alignment horizontal="center" wrapText="1"/>
    </xf>
    <xf numFmtId="187" fontId="35" fillId="0" borderId="0" xfId="1" applyFont="1" applyFill="1" applyBorder="1" applyAlignment="1"/>
    <xf numFmtId="0" fontId="15" fillId="0" borderId="0" xfId="0" applyFont="1" applyAlignment="1">
      <alignment horizontal="center" vertical="center"/>
    </xf>
    <xf numFmtId="0" fontId="21" fillId="0" borderId="0" xfId="0" applyFont="1"/>
    <xf numFmtId="189" fontId="14" fillId="20" borderId="6" xfId="1" applyNumberFormat="1" applyFont="1" applyFill="1" applyBorder="1" applyAlignment="1">
      <alignment horizontal="center" vertical="center"/>
    </xf>
    <xf numFmtId="49" fontId="11" fillId="20" borderId="6" xfId="0" applyNumberFormat="1" applyFont="1" applyFill="1" applyBorder="1" applyAlignment="1">
      <alignment horizontal="left" vertical="center"/>
    </xf>
    <xf numFmtId="187" fontId="11" fillId="20" borderId="6" xfId="1" applyFont="1" applyFill="1" applyBorder="1" applyAlignment="1">
      <alignment horizontal="center" vertical="center"/>
    </xf>
    <xf numFmtId="0" fontId="17" fillId="20" borderId="6" xfId="0" applyFont="1" applyFill="1" applyBorder="1" applyAlignment="1">
      <alignment horizontal="left" vertical="center"/>
    </xf>
    <xf numFmtId="2" fontId="11" fillId="7" borderId="5" xfId="0" applyNumberFormat="1" applyFont="1" applyFill="1" applyBorder="1" applyAlignment="1">
      <alignment horizontal="left"/>
    </xf>
    <xf numFmtId="187" fontId="11" fillId="7" borderId="6" xfId="1" applyFont="1" applyFill="1" applyBorder="1" applyAlignment="1">
      <alignment horizontal="right"/>
    </xf>
    <xf numFmtId="187" fontId="17" fillId="7" borderId="6" xfId="1" applyFont="1" applyFill="1" applyBorder="1" applyAlignment="1">
      <alignment horizontal="right"/>
    </xf>
    <xf numFmtId="2" fontId="11" fillId="7" borderId="5" xfId="0" applyNumberFormat="1" applyFont="1" applyFill="1" applyBorder="1"/>
    <xf numFmtId="0" fontId="14" fillId="21" borderId="5" xfId="0" applyFont="1" applyFill="1" applyBorder="1" applyAlignment="1">
      <alignment horizontal="center" vertical="center"/>
    </xf>
    <xf numFmtId="49" fontId="11" fillId="21" borderId="5" xfId="0" applyNumberFormat="1" applyFont="1" applyFill="1" applyBorder="1" applyAlignment="1">
      <alignment horizontal="left" vertical="top"/>
    </xf>
    <xf numFmtId="187" fontId="11" fillId="21" borderId="5" xfId="1" applyFont="1" applyFill="1" applyBorder="1" applyAlignment="1">
      <alignment horizontal="right" vertical="top"/>
    </xf>
    <xf numFmtId="0" fontId="17" fillId="21" borderId="6" xfId="0" applyFont="1" applyFill="1" applyBorder="1" applyAlignment="1">
      <alignment vertical="top"/>
    </xf>
    <xf numFmtId="190" fontId="14" fillId="9" borderId="6" xfId="0" applyNumberFormat="1" applyFont="1" applyFill="1" applyBorder="1" applyAlignment="1">
      <alignment horizontal="center" vertical="center"/>
    </xf>
    <xf numFmtId="2" fontId="11" fillId="9" borderId="6" xfId="0" applyNumberFormat="1" applyFont="1" applyFill="1" applyBorder="1" applyAlignment="1">
      <alignment horizontal="left" vertical="top" wrapText="1"/>
    </xf>
    <xf numFmtId="187" fontId="11" fillId="9" borderId="6" xfId="1" applyFont="1" applyFill="1" applyBorder="1" applyAlignment="1">
      <alignment horizontal="right" vertical="top"/>
    </xf>
    <xf numFmtId="0" fontId="17" fillId="9" borderId="6" xfId="0" applyFont="1" applyFill="1" applyBorder="1" applyAlignment="1">
      <alignment vertical="top"/>
    </xf>
    <xf numFmtId="2" fontId="11" fillId="7" borderId="6" xfId="0" applyNumberFormat="1" applyFont="1" applyFill="1" applyBorder="1" applyAlignment="1">
      <alignment horizontal="left"/>
    </xf>
    <xf numFmtId="0" fontId="17" fillId="7" borderId="6" xfId="0" applyFont="1" applyFill="1" applyBorder="1"/>
    <xf numFmtId="0" fontId="14" fillId="10" borderId="6" xfId="0" applyFont="1" applyFill="1" applyBorder="1" applyAlignment="1">
      <alignment horizontal="center" vertical="center"/>
    </xf>
    <xf numFmtId="2" fontId="11" fillId="10" borderId="6" xfId="0" applyNumberFormat="1" applyFont="1" applyFill="1" applyBorder="1" applyAlignment="1">
      <alignment horizontal="left" vertical="top"/>
    </xf>
    <xf numFmtId="187" fontId="11" fillId="10" borderId="6" xfId="1" applyFont="1" applyFill="1" applyBorder="1" applyAlignment="1">
      <alignment horizontal="right" vertical="top"/>
    </xf>
    <xf numFmtId="0" fontId="17" fillId="10" borderId="6" xfId="0" applyFont="1" applyFill="1" applyBorder="1" applyAlignment="1">
      <alignment vertical="top"/>
    </xf>
    <xf numFmtId="2" fontId="11" fillId="6" borderId="6" xfId="0" applyNumberFormat="1" applyFont="1" applyFill="1" applyBorder="1" applyAlignment="1">
      <alignment horizontal="left"/>
    </xf>
    <xf numFmtId="187" fontId="11" fillId="6" borderId="6" xfId="1" applyFont="1" applyFill="1" applyBorder="1" applyAlignment="1">
      <alignment horizontal="right"/>
    </xf>
    <xf numFmtId="0" fontId="17" fillId="6" borderId="6" xfId="0" applyFont="1" applyFill="1" applyBorder="1"/>
    <xf numFmtId="0" fontId="21" fillId="10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right" vertical="top"/>
    </xf>
    <xf numFmtId="187" fontId="14" fillId="15" borderId="6" xfId="1" applyFont="1" applyFill="1" applyBorder="1" applyAlignment="1">
      <alignment horizontal="center" vertical="center"/>
    </xf>
    <xf numFmtId="2" fontId="11" fillId="15" borderId="6" xfId="0" applyNumberFormat="1" applyFont="1" applyFill="1" applyBorder="1" applyAlignment="1">
      <alignment horizontal="left" vertical="top" wrapText="1"/>
    </xf>
    <xf numFmtId="187" fontId="11" fillId="15" borderId="6" xfId="1" applyFont="1" applyFill="1" applyBorder="1" applyAlignment="1">
      <alignment horizontal="right" vertical="top"/>
    </xf>
    <xf numFmtId="0" fontId="17" fillId="15" borderId="6" xfId="0" applyFont="1" applyFill="1" applyBorder="1" applyAlignment="1">
      <alignment horizontal="left" vertical="top"/>
    </xf>
    <xf numFmtId="0" fontId="14" fillId="6" borderId="17" xfId="0" applyFont="1" applyFill="1" applyBorder="1" applyAlignment="1">
      <alignment horizontal="center" vertical="center"/>
    </xf>
    <xf numFmtId="0" fontId="11" fillId="6" borderId="17" xfId="0" applyFont="1" applyFill="1" applyBorder="1"/>
    <xf numFmtId="187" fontId="11" fillId="6" borderId="17" xfId="1" applyFont="1" applyFill="1" applyBorder="1" applyAlignment="1">
      <alignment horizontal="right"/>
    </xf>
    <xf numFmtId="187" fontId="11" fillId="6" borderId="17" xfId="1" applyFont="1" applyFill="1" applyBorder="1" applyAlignment="1">
      <alignment horizontal="center"/>
    </xf>
    <xf numFmtId="187" fontId="11" fillId="6" borderId="17" xfId="1" applyFont="1" applyFill="1" applyBorder="1"/>
    <xf numFmtId="0" fontId="11" fillId="6" borderId="17" xfId="0" applyFont="1" applyFill="1" applyBorder="1" applyAlignment="1">
      <alignment horizontal="left"/>
    </xf>
    <xf numFmtId="187" fontId="11" fillId="6" borderId="20" xfId="0" applyNumberFormat="1" applyFont="1" applyFill="1" applyBorder="1" applyAlignment="1">
      <alignment horizontal="left"/>
    </xf>
    <xf numFmtId="0" fontId="17" fillId="6" borderId="17" xfId="0" applyFont="1" applyFill="1" applyBorder="1" applyAlignment="1">
      <alignment horizontal="left"/>
    </xf>
    <xf numFmtId="0" fontId="14" fillId="6" borderId="4" xfId="0" applyFont="1" applyFill="1" applyBorder="1" applyAlignment="1">
      <alignment horizontal="center" vertical="center"/>
    </xf>
    <xf numFmtId="187" fontId="11" fillId="6" borderId="4" xfId="1" applyFont="1" applyFill="1" applyBorder="1" applyAlignment="1">
      <alignment horizontal="right"/>
    </xf>
    <xf numFmtId="187" fontId="11" fillId="6" borderId="4" xfId="1" applyFont="1" applyFill="1" applyBorder="1" applyAlignment="1">
      <alignment horizontal="center"/>
    </xf>
    <xf numFmtId="187" fontId="11" fillId="6" borderId="4" xfId="1" applyFont="1" applyFill="1" applyBorder="1"/>
    <xf numFmtId="0" fontId="11" fillId="6" borderId="4" xfId="0" applyFont="1" applyFill="1" applyBorder="1" applyAlignment="1">
      <alignment horizontal="left"/>
    </xf>
    <xf numFmtId="187" fontId="11" fillId="6" borderId="3" xfId="0" applyNumberFormat="1" applyFont="1" applyFill="1" applyBorder="1" applyAlignment="1">
      <alignment horizontal="left"/>
    </xf>
    <xf numFmtId="0" fontId="17" fillId="6" borderId="4" xfId="0" applyFont="1" applyFill="1" applyBorder="1" applyAlignment="1">
      <alignment horizontal="left"/>
    </xf>
    <xf numFmtId="187" fontId="11" fillId="15" borderId="10" xfId="1" applyFont="1" applyFill="1" applyBorder="1" applyAlignment="1">
      <alignment horizontal="right" vertical="top"/>
    </xf>
    <xf numFmtId="2" fontId="11" fillId="7" borderId="6" xfId="0" applyNumberFormat="1" applyFont="1" applyFill="1" applyBorder="1" applyAlignment="1">
      <alignment horizontal="left" vertical="top" wrapText="1"/>
    </xf>
    <xf numFmtId="187" fontId="11" fillId="7" borderId="6" xfId="1" applyFont="1" applyFill="1" applyBorder="1" applyAlignment="1">
      <alignment horizontal="right" vertical="top"/>
    </xf>
    <xf numFmtId="0" fontId="17" fillId="7" borderId="6" xfId="0" applyFont="1" applyFill="1" applyBorder="1" applyAlignment="1">
      <alignment horizontal="left" vertical="top"/>
    </xf>
    <xf numFmtId="2" fontId="11" fillId="12" borderId="5" xfId="0" applyNumberFormat="1" applyFont="1" applyFill="1" applyBorder="1" applyAlignment="1">
      <alignment horizontal="left"/>
    </xf>
    <xf numFmtId="187" fontId="11" fillId="12" borderId="5" xfId="1" applyFont="1" applyFill="1" applyBorder="1" applyAlignment="1">
      <alignment horizontal="right"/>
    </xf>
    <xf numFmtId="0" fontId="17" fillId="12" borderId="5" xfId="0" applyFont="1" applyFill="1" applyBorder="1" applyAlignment="1">
      <alignment horizontal="left"/>
    </xf>
    <xf numFmtId="190" fontId="14" fillId="9" borderId="5" xfId="0" applyNumberFormat="1" applyFont="1" applyFill="1" applyBorder="1" applyAlignment="1">
      <alignment horizontal="center" vertical="center"/>
    </xf>
    <xf numFmtId="187" fontId="11" fillId="9" borderId="5" xfId="1" applyFont="1" applyFill="1" applyBorder="1" applyAlignment="1">
      <alignment horizontal="right" vertical="top"/>
    </xf>
    <xf numFmtId="0" fontId="17" fillId="9" borderId="6" xfId="0" applyFont="1" applyFill="1" applyBorder="1" applyAlignment="1">
      <alignment horizontal="left" vertical="top"/>
    </xf>
    <xf numFmtId="187" fontId="17" fillId="7" borderId="6" xfId="0" applyNumberFormat="1" applyFont="1" applyFill="1" applyBorder="1" applyAlignment="1">
      <alignment horizontal="center"/>
    </xf>
    <xf numFmtId="0" fontId="14" fillId="27" borderId="2" xfId="0" applyFont="1" applyFill="1" applyBorder="1" applyAlignment="1">
      <alignment horizontal="center" vertical="center"/>
    </xf>
    <xf numFmtId="2" fontId="11" fillId="27" borderId="2" xfId="0" applyNumberFormat="1" applyFont="1" applyFill="1" applyBorder="1" applyAlignment="1">
      <alignment horizontal="left"/>
    </xf>
    <xf numFmtId="187" fontId="11" fillId="27" borderId="13" xfId="1" applyFont="1" applyFill="1" applyBorder="1" applyAlignment="1">
      <alignment horizontal="right"/>
    </xf>
    <xf numFmtId="0" fontId="14" fillId="12" borderId="13" xfId="0" applyFont="1" applyFill="1" applyBorder="1" applyAlignment="1">
      <alignment horizontal="center" vertical="top"/>
    </xf>
    <xf numFmtId="2" fontId="11" fillId="12" borderId="13" xfId="0" applyNumberFormat="1" applyFont="1" applyFill="1" applyBorder="1" applyAlignment="1">
      <alignment vertical="top"/>
    </xf>
    <xf numFmtId="187" fontId="11" fillId="12" borderId="13" xfId="1" applyFont="1" applyFill="1" applyBorder="1" applyAlignment="1">
      <alignment horizontal="right" vertical="top"/>
    </xf>
    <xf numFmtId="3" fontId="17" fillId="12" borderId="13" xfId="0" applyNumberFormat="1" applyFont="1" applyFill="1" applyBorder="1" applyAlignment="1">
      <alignment vertical="top"/>
    </xf>
    <xf numFmtId="0" fontId="14" fillId="6" borderId="14" xfId="0" applyFont="1" applyFill="1" applyBorder="1" applyAlignment="1">
      <alignment horizontal="center" vertical="center"/>
    </xf>
    <xf numFmtId="2" fontId="11" fillId="6" borderId="14" xfId="0" applyNumberFormat="1" applyFont="1" applyFill="1" applyBorder="1" applyAlignment="1">
      <alignment vertical="top"/>
    </xf>
    <xf numFmtId="187" fontId="11" fillId="6" borderId="14" xfId="1" applyFont="1" applyFill="1" applyBorder="1" applyAlignment="1">
      <alignment horizontal="right" vertical="top"/>
    </xf>
    <xf numFmtId="187" fontId="11" fillId="6" borderId="14" xfId="1" applyFont="1" applyFill="1" applyBorder="1" applyAlignment="1">
      <alignment horizontal="center" vertical="top"/>
    </xf>
    <xf numFmtId="187" fontId="11" fillId="6" borderId="14" xfId="1" applyFont="1" applyFill="1" applyBorder="1" applyAlignment="1">
      <alignment horizontal="left" vertical="top"/>
    </xf>
    <xf numFmtId="14" fontId="11" fillId="6" borderId="14" xfId="0" quotePrefix="1" applyNumberFormat="1" applyFont="1" applyFill="1" applyBorder="1" applyAlignment="1">
      <alignment horizontal="left" vertical="top"/>
    </xf>
    <xf numFmtId="187" fontId="11" fillId="6" borderId="21" xfId="0" applyNumberFormat="1" applyFont="1" applyFill="1" applyBorder="1" applyAlignment="1">
      <alignment horizontal="left" vertical="top"/>
    </xf>
    <xf numFmtId="3" fontId="17" fillId="6" borderId="14" xfId="0" applyNumberFormat="1" applyFont="1" applyFill="1" applyBorder="1" applyAlignment="1">
      <alignment horizontal="left" vertical="top"/>
    </xf>
    <xf numFmtId="3" fontId="17" fillId="7" borderId="6" xfId="0" applyNumberFormat="1" applyFont="1" applyFill="1" applyBorder="1"/>
    <xf numFmtId="0" fontId="14" fillId="12" borderId="13" xfId="0" applyFont="1" applyFill="1" applyBorder="1" applyAlignment="1">
      <alignment horizontal="center" vertical="center"/>
    </xf>
    <xf numFmtId="2" fontId="11" fillId="12" borderId="13" xfId="0" applyNumberFormat="1" applyFont="1" applyFill="1" applyBorder="1" applyAlignment="1">
      <alignment vertical="top" wrapText="1"/>
    </xf>
    <xf numFmtId="0" fontId="14" fillId="0" borderId="14" xfId="0" applyFont="1" applyBorder="1" applyAlignment="1">
      <alignment horizontal="center" vertical="center"/>
    </xf>
    <xf numFmtId="2" fontId="11" fillId="0" borderId="14" xfId="0" applyNumberFormat="1" applyFont="1" applyBorder="1" applyAlignment="1">
      <alignment horizontal="left" vertical="top"/>
    </xf>
    <xf numFmtId="187" fontId="11" fillId="0" borderId="14" xfId="1" applyFont="1" applyBorder="1" applyAlignment="1">
      <alignment horizontal="center" vertical="top"/>
    </xf>
    <xf numFmtId="0" fontId="11" fillId="6" borderId="14" xfId="0" applyFont="1" applyFill="1" applyBorder="1" applyAlignment="1">
      <alignment horizontal="center" vertical="top"/>
    </xf>
    <xf numFmtId="187" fontId="11" fillId="6" borderId="21" xfId="0" applyNumberFormat="1" applyFont="1" applyFill="1" applyBorder="1" applyAlignment="1">
      <alignment horizontal="center" vertical="top"/>
    </xf>
    <xf numFmtId="3" fontId="17" fillId="0" borderId="14" xfId="0" applyNumberFormat="1" applyFont="1" applyBorder="1" applyAlignment="1">
      <alignment horizontal="center" vertical="top"/>
    </xf>
    <xf numFmtId="0" fontId="11" fillId="6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center"/>
    </xf>
    <xf numFmtId="187" fontId="11" fillId="0" borderId="6" xfId="1" applyFont="1" applyBorder="1"/>
    <xf numFmtId="0" fontId="11" fillId="6" borderId="6" xfId="0" applyFont="1" applyFill="1" applyBorder="1"/>
    <xf numFmtId="187" fontId="11" fillId="6" borderId="6" xfId="0" applyNumberFormat="1" applyFont="1" applyFill="1" applyBorder="1" applyAlignment="1">
      <alignment horizontal="left"/>
    </xf>
    <xf numFmtId="3" fontId="17" fillId="0" borderId="6" xfId="0" applyNumberFormat="1" applyFont="1" applyBorder="1"/>
    <xf numFmtId="187" fontId="11" fillId="6" borderId="6" xfId="1" applyFont="1" applyFill="1" applyBorder="1" applyAlignment="1">
      <alignment vertical="top"/>
    </xf>
    <xf numFmtId="187" fontId="11" fillId="6" borderId="6" xfId="0" applyNumberFormat="1" applyFont="1" applyFill="1" applyBorder="1" applyAlignment="1">
      <alignment horizontal="left" vertical="top"/>
    </xf>
    <xf numFmtId="3" fontId="17" fillId="6" borderId="6" xfId="0" applyNumberFormat="1" applyFont="1" applyFill="1" applyBorder="1" applyAlignment="1">
      <alignment vertical="top" wrapText="1"/>
    </xf>
    <xf numFmtId="0" fontId="14" fillId="12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vertical="top"/>
    </xf>
    <xf numFmtId="187" fontId="11" fillId="12" borderId="6" xfId="1" applyFont="1" applyFill="1" applyBorder="1" applyAlignment="1">
      <alignment vertical="top"/>
    </xf>
    <xf numFmtId="187" fontId="11" fillId="12" borderId="6" xfId="0" applyNumberFormat="1" applyFont="1" applyFill="1" applyBorder="1" applyAlignment="1">
      <alignment vertical="top"/>
    </xf>
    <xf numFmtId="187" fontId="17" fillId="12" borderId="6" xfId="1" applyFont="1" applyFill="1" applyBorder="1" applyAlignment="1">
      <alignment horizontal="right" vertical="top"/>
    </xf>
    <xf numFmtId="0" fontId="14" fillId="6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vertical="top"/>
    </xf>
    <xf numFmtId="187" fontId="11" fillId="6" borderId="5" xfId="1" applyFont="1" applyFill="1" applyBorder="1" applyAlignment="1">
      <alignment horizontal="right" vertical="top"/>
    </xf>
    <xf numFmtId="187" fontId="11" fillId="0" borderId="5" xfId="1" applyFont="1" applyBorder="1" applyAlignment="1">
      <alignment horizontal="center" vertical="top"/>
    </xf>
    <xf numFmtId="187" fontId="11" fillId="0" borderId="6" xfId="1" applyFont="1" applyBorder="1" applyAlignment="1">
      <alignment vertical="top"/>
    </xf>
    <xf numFmtId="3" fontId="17" fillId="6" borderId="6" xfId="0" applyNumberFormat="1" applyFont="1" applyFill="1" applyBorder="1" applyAlignment="1">
      <alignment wrapText="1"/>
    </xf>
    <xf numFmtId="0" fontId="11" fillId="6" borderId="14" xfId="0" applyFont="1" applyFill="1" applyBorder="1" applyAlignment="1">
      <alignment vertical="top"/>
    </xf>
    <xf numFmtId="187" fontId="11" fillId="0" borderId="5" xfId="1" applyFont="1" applyBorder="1" applyAlignment="1">
      <alignment vertical="top"/>
    </xf>
    <xf numFmtId="187" fontId="11" fillId="6" borderId="5" xfId="0" applyNumberFormat="1" applyFont="1" applyFill="1" applyBorder="1" applyAlignment="1">
      <alignment horizontal="left" vertical="top"/>
    </xf>
    <xf numFmtId="3" fontId="17" fillId="6" borderId="6" xfId="0" applyNumberFormat="1" applyFont="1" applyFill="1" applyBorder="1" applyAlignment="1">
      <alignment vertical="top"/>
    </xf>
    <xf numFmtId="187" fontId="11" fillId="6" borderId="5" xfId="1" applyFont="1" applyFill="1" applyBorder="1" applyAlignment="1">
      <alignment horizontal="center" vertical="top"/>
    </xf>
    <xf numFmtId="0" fontId="11" fillId="12" borderId="14" xfId="0" applyFont="1" applyFill="1" applyBorder="1" applyAlignment="1">
      <alignment vertical="top"/>
    </xf>
    <xf numFmtId="187" fontId="11" fillId="12" borderId="5" xfId="1" applyFont="1" applyFill="1" applyBorder="1" applyAlignment="1">
      <alignment horizontal="right" vertical="top"/>
    </xf>
    <xf numFmtId="187" fontId="11" fillId="12" borderId="5" xfId="1" applyFont="1" applyFill="1" applyBorder="1" applyAlignment="1">
      <alignment horizontal="center" vertical="top"/>
    </xf>
    <xf numFmtId="187" fontId="11" fillId="12" borderId="6" xfId="0" applyNumberFormat="1" applyFont="1" applyFill="1" applyBorder="1" applyAlignment="1">
      <alignment horizontal="left" vertical="top"/>
    </xf>
    <xf numFmtId="3" fontId="17" fillId="12" borderId="6" xfId="0" applyNumberFormat="1" applyFont="1" applyFill="1" applyBorder="1" applyAlignment="1">
      <alignment vertical="top"/>
    </xf>
    <xf numFmtId="0" fontId="14" fillId="18" borderId="6" xfId="0" applyFont="1" applyFill="1" applyBorder="1" applyAlignment="1">
      <alignment horizontal="center" vertical="center"/>
    </xf>
    <xf numFmtId="0" fontId="11" fillId="18" borderId="14" xfId="0" applyFont="1" applyFill="1" applyBorder="1" applyAlignment="1">
      <alignment vertical="top"/>
    </xf>
    <xf numFmtId="187" fontId="11" fillId="18" borderId="5" xfId="1" applyFont="1" applyFill="1" applyBorder="1" applyAlignment="1">
      <alignment horizontal="right" vertical="top"/>
    </xf>
    <xf numFmtId="187" fontId="11" fillId="18" borderId="5" xfId="1" applyFont="1" applyFill="1" applyBorder="1" applyAlignment="1">
      <alignment horizontal="center" vertical="top"/>
    </xf>
    <xf numFmtId="187" fontId="11" fillId="18" borderId="6" xfId="1" applyFont="1" applyFill="1" applyBorder="1" applyAlignment="1">
      <alignment vertical="top"/>
    </xf>
    <xf numFmtId="0" fontId="11" fillId="18" borderId="6" xfId="0" applyFont="1" applyFill="1" applyBorder="1" applyAlignment="1">
      <alignment vertical="top"/>
    </xf>
    <xf numFmtId="187" fontId="11" fillId="18" borderId="6" xfId="0" applyNumberFormat="1" applyFont="1" applyFill="1" applyBorder="1" applyAlignment="1">
      <alignment horizontal="left" vertical="top"/>
    </xf>
    <xf numFmtId="0" fontId="11" fillId="18" borderId="5" xfId="0" applyFont="1" applyFill="1" applyBorder="1" applyAlignment="1">
      <alignment vertical="top"/>
    </xf>
    <xf numFmtId="0" fontId="14" fillId="9" borderId="6" xfId="0" applyFont="1" applyFill="1" applyBorder="1" applyAlignment="1">
      <alignment horizontal="center" vertical="center"/>
    </xf>
    <xf numFmtId="2" fontId="11" fillId="9" borderId="6" xfId="0" applyNumberFormat="1" applyFont="1" applyFill="1" applyBorder="1" applyAlignment="1">
      <alignment vertical="top" wrapText="1"/>
    </xf>
    <xf numFmtId="3" fontId="17" fillId="9" borderId="6" xfId="0" applyNumberFormat="1" applyFont="1" applyFill="1" applyBorder="1" applyAlignment="1">
      <alignment vertical="top"/>
    </xf>
    <xf numFmtId="187" fontId="11" fillId="7" borderId="5" xfId="1" applyFont="1" applyFill="1" applyBorder="1" applyAlignment="1">
      <alignment horizontal="right"/>
    </xf>
    <xf numFmtId="3" fontId="17" fillId="7" borderId="5" xfId="0" applyNumberFormat="1" applyFont="1" applyFill="1" applyBorder="1" applyAlignment="1">
      <alignment horizontal="left"/>
    </xf>
    <xf numFmtId="0" fontId="14" fillId="22" borderId="6" xfId="0" applyFont="1" applyFill="1" applyBorder="1" applyAlignment="1">
      <alignment horizontal="center" vertical="center"/>
    </xf>
    <xf numFmtId="0" fontId="11" fillId="22" borderId="6" xfId="0" applyFont="1" applyFill="1" applyBorder="1" applyAlignment="1">
      <alignment vertical="top" wrapText="1"/>
    </xf>
    <xf numFmtId="187" fontId="11" fillId="22" borderId="6" xfId="1" applyFont="1" applyFill="1" applyBorder="1" applyAlignment="1">
      <alignment horizontal="right" vertical="top"/>
    </xf>
    <xf numFmtId="3" fontId="17" fillId="22" borderId="13" xfId="0" applyNumberFormat="1" applyFont="1" applyFill="1" applyBorder="1" applyAlignment="1">
      <alignment vertical="top"/>
    </xf>
    <xf numFmtId="0" fontId="14" fillId="18" borderId="5" xfId="0" applyFont="1" applyFill="1" applyBorder="1" applyAlignment="1">
      <alignment horizontal="center" vertical="center"/>
    </xf>
    <xf numFmtId="187" fontId="37" fillId="18" borderId="5" xfId="1" applyFont="1" applyFill="1" applyBorder="1" applyAlignment="1">
      <alignment horizontal="left" vertical="top" wrapText="1"/>
    </xf>
    <xf numFmtId="3" fontId="17" fillId="18" borderId="14" xfId="0" applyNumberFormat="1" applyFont="1" applyFill="1" applyBorder="1" applyAlignment="1">
      <alignment vertical="top"/>
    </xf>
    <xf numFmtId="3" fontId="17" fillId="18" borderId="5" xfId="0" applyNumberFormat="1" applyFont="1" applyFill="1" applyBorder="1" applyAlignment="1">
      <alignment vertical="top"/>
    </xf>
    <xf numFmtId="0" fontId="14" fillId="18" borderId="14" xfId="0" applyFont="1" applyFill="1" applyBorder="1" applyAlignment="1">
      <alignment horizontal="center" vertical="center"/>
    </xf>
    <xf numFmtId="3" fontId="17" fillId="18" borderId="6" xfId="0" applyNumberFormat="1" applyFont="1" applyFill="1" applyBorder="1" applyAlignment="1">
      <alignment vertical="top"/>
    </xf>
    <xf numFmtId="187" fontId="11" fillId="18" borderId="14" xfId="1" applyFont="1" applyFill="1" applyBorder="1" applyAlignment="1">
      <alignment horizontal="right" vertical="top"/>
    </xf>
    <xf numFmtId="49" fontId="11" fillId="22" borderId="6" xfId="0" applyNumberFormat="1" applyFont="1" applyFill="1" applyBorder="1" applyAlignment="1">
      <alignment vertical="top" wrapText="1"/>
    </xf>
    <xf numFmtId="49" fontId="11" fillId="18" borderId="6" xfId="0" applyNumberFormat="1" applyFont="1" applyFill="1" applyBorder="1" applyAlignment="1">
      <alignment vertical="top"/>
    </xf>
    <xf numFmtId="187" fontId="37" fillId="18" borderId="6" xfId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center" vertical="top"/>
    </xf>
    <xf numFmtId="2" fontId="11" fillId="18" borderId="6" xfId="0" applyNumberFormat="1" applyFont="1" applyFill="1" applyBorder="1" applyAlignment="1">
      <alignment vertical="top"/>
    </xf>
    <xf numFmtId="187" fontId="11" fillId="18" borderId="6" xfId="1" applyFont="1" applyFill="1" applyBorder="1" applyAlignment="1">
      <alignment horizontal="right" vertical="top"/>
    </xf>
    <xf numFmtId="3" fontId="17" fillId="22" borderId="6" xfId="0" applyNumberFormat="1" applyFont="1" applyFill="1" applyBorder="1" applyAlignment="1">
      <alignment vertical="top"/>
    </xf>
    <xf numFmtId="0" fontId="11" fillId="18" borderId="14" xfId="0" applyFont="1" applyFill="1" applyBorder="1"/>
    <xf numFmtId="2" fontId="11" fillId="18" borderId="14" xfId="0" applyNumberFormat="1" applyFont="1" applyFill="1" applyBorder="1"/>
    <xf numFmtId="0" fontId="11" fillId="18" borderId="5" xfId="0" applyFont="1" applyFill="1" applyBorder="1"/>
    <xf numFmtId="187" fontId="11" fillId="18" borderId="14" xfId="1" applyFont="1" applyFill="1" applyBorder="1" applyAlignment="1">
      <alignment horizontal="right"/>
    </xf>
    <xf numFmtId="187" fontId="9" fillId="6" borderId="5" xfId="1" applyFont="1" applyFill="1" applyBorder="1" applyAlignment="1">
      <alignment horizontal="right"/>
    </xf>
    <xf numFmtId="187" fontId="11" fillId="6" borderId="5" xfId="1" applyFont="1" applyFill="1" applyBorder="1" applyAlignment="1">
      <alignment horizontal="right"/>
    </xf>
    <xf numFmtId="187" fontId="11" fillId="6" borderId="5" xfId="1" applyFont="1" applyFill="1" applyBorder="1" applyAlignment="1">
      <alignment horizontal="center"/>
    </xf>
    <xf numFmtId="3" fontId="17" fillId="18" borderId="6" xfId="0" applyNumberFormat="1" applyFont="1" applyFill="1" applyBorder="1"/>
    <xf numFmtId="187" fontId="9" fillId="6" borderId="6" xfId="1" applyFont="1" applyFill="1" applyBorder="1" applyAlignment="1">
      <alignment horizontal="right" vertical="top"/>
    </xf>
    <xf numFmtId="0" fontId="11" fillId="18" borderId="6" xfId="0" applyFont="1" applyFill="1" applyBorder="1"/>
    <xf numFmtId="187" fontId="11" fillId="18" borderId="6" xfId="1" applyFont="1" applyFill="1" applyBorder="1" applyAlignment="1">
      <alignment horizontal="right"/>
    </xf>
    <xf numFmtId="3" fontId="17" fillId="9" borderId="6" xfId="0" applyNumberFormat="1" applyFont="1" applyFill="1" applyBorder="1"/>
    <xf numFmtId="2" fontId="14" fillId="22" borderId="6" xfId="0" applyNumberFormat="1" applyFont="1" applyFill="1" applyBorder="1" applyAlignment="1">
      <alignment horizontal="center" vertical="center"/>
    </xf>
    <xf numFmtId="2" fontId="11" fillId="22" borderId="6" xfId="0" applyNumberFormat="1" applyFont="1" applyFill="1" applyBorder="1" applyAlignment="1">
      <alignment vertical="top" wrapText="1"/>
    </xf>
    <xf numFmtId="187" fontId="11" fillId="22" borderId="6" xfId="1" applyFont="1" applyFill="1" applyBorder="1" applyAlignment="1">
      <alignment vertical="top"/>
    </xf>
    <xf numFmtId="0" fontId="11" fillId="18" borderId="5" xfId="0" applyFont="1" applyFill="1" applyBorder="1" applyAlignment="1">
      <alignment horizontal="left" vertical="top"/>
    </xf>
    <xf numFmtId="2" fontId="11" fillId="18" borderId="5" xfId="0" applyNumberFormat="1" applyFont="1" applyFill="1" applyBorder="1" applyAlignment="1">
      <alignment horizontal="left" vertical="top"/>
    </xf>
    <xf numFmtId="0" fontId="14" fillId="11" borderId="5" xfId="0" applyFont="1" applyFill="1" applyBorder="1" applyAlignment="1">
      <alignment horizontal="center" vertical="center"/>
    </xf>
    <xf numFmtId="2" fontId="11" fillId="11" borderId="5" xfId="0" applyNumberFormat="1" applyFont="1" applyFill="1" applyBorder="1"/>
    <xf numFmtId="187" fontId="11" fillId="11" borderId="5" xfId="1" applyFont="1" applyFill="1" applyBorder="1" applyAlignment="1">
      <alignment horizontal="right"/>
    </xf>
    <xf numFmtId="3" fontId="17" fillId="11" borderId="4" xfId="0" applyNumberFormat="1" applyFont="1" applyFill="1" applyBorder="1" applyAlignment="1">
      <alignment horizontal="left"/>
    </xf>
    <xf numFmtId="2" fontId="11" fillId="6" borderId="6" xfId="0" applyNumberFormat="1" applyFont="1" applyFill="1" applyBorder="1" applyAlignment="1">
      <alignment vertical="top" wrapText="1"/>
    </xf>
    <xf numFmtId="3" fontId="17" fillId="6" borderId="6" xfId="0" applyNumberFormat="1" applyFont="1" applyFill="1" applyBorder="1"/>
    <xf numFmtId="0" fontId="11" fillId="18" borderId="5" xfId="0" applyFont="1" applyFill="1" applyBorder="1" applyAlignment="1">
      <alignment horizontal="center" vertical="center"/>
    </xf>
    <xf numFmtId="3" fontId="11" fillId="6" borderId="6" xfId="0" applyNumberFormat="1" applyFont="1" applyFill="1" applyBorder="1" applyAlignment="1">
      <alignment wrapText="1"/>
    </xf>
    <xf numFmtId="3" fontId="11" fillId="6" borderId="6" xfId="0" applyNumberFormat="1" applyFont="1" applyFill="1" applyBorder="1"/>
    <xf numFmtId="3" fontId="11" fillId="18" borderId="6" xfId="0" applyNumberFormat="1" applyFont="1" applyFill="1" applyBorder="1"/>
    <xf numFmtId="2" fontId="14" fillId="11" borderId="6" xfId="0" applyNumberFormat="1" applyFont="1" applyFill="1" applyBorder="1" applyAlignment="1">
      <alignment horizontal="center" vertical="center"/>
    </xf>
    <xf numFmtId="2" fontId="11" fillId="11" borderId="6" xfId="0" applyNumberFormat="1" applyFont="1" applyFill="1" applyBorder="1" applyAlignment="1">
      <alignment vertical="top" wrapText="1"/>
    </xf>
    <xf numFmtId="187" fontId="24" fillId="11" borderId="6" xfId="1" applyFont="1" applyFill="1" applyBorder="1"/>
    <xf numFmtId="1" fontId="10" fillId="15" borderId="6" xfId="1" applyNumberFormat="1" applyFont="1" applyFill="1" applyBorder="1" applyAlignment="1">
      <alignment horizontal="center" vertical="center" wrapText="1"/>
    </xf>
    <xf numFmtId="1" fontId="9" fillId="15" borderId="6" xfId="1" applyNumberFormat="1" applyFont="1" applyFill="1" applyBorder="1" applyAlignment="1">
      <alignment horizontal="left" vertical="top" wrapText="1"/>
    </xf>
    <xf numFmtId="2" fontId="24" fillId="15" borderId="6" xfId="1" applyNumberFormat="1" applyFont="1" applyFill="1" applyBorder="1" applyAlignment="1">
      <alignment vertical="top"/>
    </xf>
    <xf numFmtId="188" fontId="10" fillId="9" borderId="10" xfId="1" applyNumberFormat="1" applyFont="1" applyFill="1" applyBorder="1" applyAlignment="1">
      <alignment horizontal="center" vertical="center"/>
    </xf>
    <xf numFmtId="49" fontId="9" fillId="9" borderId="6" xfId="1" applyNumberFormat="1" applyFont="1" applyFill="1" applyBorder="1" applyAlignment="1">
      <alignment vertical="top" wrapText="1"/>
    </xf>
    <xf numFmtId="187" fontId="24" fillId="9" borderId="6" xfId="1" applyFont="1" applyFill="1" applyBorder="1" applyAlignment="1">
      <alignment vertical="top"/>
    </xf>
    <xf numFmtId="2" fontId="14" fillId="7" borderId="6" xfId="0" applyNumberFormat="1" applyFont="1" applyFill="1" applyBorder="1" applyAlignment="1">
      <alignment horizontal="center" vertical="center"/>
    </xf>
    <xf numFmtId="2" fontId="11" fillId="7" borderId="6" xfId="0" applyNumberFormat="1" applyFont="1" applyFill="1" applyBorder="1"/>
    <xf numFmtId="2" fontId="17" fillId="7" borderId="6" xfId="0" applyNumberFormat="1" applyFont="1" applyFill="1" applyBorder="1"/>
    <xf numFmtId="2" fontId="14" fillId="22" borderId="19" xfId="0" applyNumberFormat="1" applyFont="1" applyFill="1" applyBorder="1" applyAlignment="1">
      <alignment horizontal="center" vertical="center"/>
    </xf>
    <xf numFmtId="2" fontId="11" fillId="22" borderId="19" xfId="0" applyNumberFormat="1" applyFont="1" applyFill="1" applyBorder="1" applyAlignment="1">
      <alignment vertical="center"/>
    </xf>
    <xf numFmtId="187" fontId="11" fillId="22" borderId="6" xfId="1" applyFont="1" applyFill="1" applyBorder="1" applyAlignment="1">
      <alignment horizontal="right" vertical="center"/>
    </xf>
    <xf numFmtId="2" fontId="17" fillId="22" borderId="6" xfId="0" applyNumberFormat="1" applyFont="1" applyFill="1" applyBorder="1" applyAlignment="1">
      <alignment vertical="center"/>
    </xf>
    <xf numFmtId="2" fontId="14" fillId="6" borderId="19" xfId="0" applyNumberFormat="1" applyFont="1" applyFill="1" applyBorder="1" applyAlignment="1">
      <alignment horizontal="center" vertical="center"/>
    </xf>
    <xf numFmtId="2" fontId="11" fillId="6" borderId="19" xfId="0" applyNumberFormat="1" applyFont="1" applyFill="1" applyBorder="1"/>
    <xf numFmtId="2" fontId="11" fillId="6" borderId="19" xfId="0" applyNumberFormat="1" applyFont="1" applyFill="1" applyBorder="1" applyAlignment="1">
      <alignment horizontal="left"/>
    </xf>
    <xf numFmtId="2" fontId="11" fillId="22" borderId="6" xfId="0" applyNumberFormat="1" applyFont="1" applyFill="1" applyBorder="1" applyAlignment="1">
      <alignment vertical="top"/>
    </xf>
    <xf numFmtId="187" fontId="24" fillId="15" borderId="6" xfId="1" applyFont="1" applyFill="1" applyBorder="1" applyAlignment="1">
      <alignment vertical="top"/>
    </xf>
    <xf numFmtId="189" fontId="10" fillId="7" borderId="6" xfId="1" applyNumberFormat="1" applyFont="1" applyFill="1" applyBorder="1" applyAlignment="1">
      <alignment horizontal="center" vertical="center"/>
    </xf>
    <xf numFmtId="2" fontId="9" fillId="7" borderId="6" xfId="1" applyNumberFormat="1" applyFont="1" applyFill="1" applyBorder="1" applyAlignment="1">
      <alignment horizontal="left"/>
    </xf>
    <xf numFmtId="2" fontId="24" fillId="7" borderId="6" xfId="1" applyNumberFormat="1" applyFont="1" applyFill="1" applyBorder="1"/>
    <xf numFmtId="1" fontId="14" fillId="7" borderId="6" xfId="0" applyNumberFormat="1" applyFont="1" applyFill="1" applyBorder="1" applyAlignment="1">
      <alignment horizontal="center" vertical="center"/>
    </xf>
    <xf numFmtId="2" fontId="11" fillId="7" borderId="6" xfId="0" applyNumberFormat="1" applyFont="1" applyFill="1" applyBorder="1" applyAlignment="1">
      <alignment vertical="top"/>
    </xf>
    <xf numFmtId="2" fontId="24" fillId="7" borderId="6" xfId="1" applyNumberFormat="1" applyFont="1" applyFill="1" applyBorder="1" applyAlignment="1">
      <alignment vertical="top"/>
    </xf>
    <xf numFmtId="2" fontId="11" fillId="9" borderId="6" xfId="0" applyNumberFormat="1" applyFont="1" applyFill="1" applyBorder="1" applyAlignment="1">
      <alignment wrapText="1"/>
    </xf>
    <xf numFmtId="187" fontId="24" fillId="9" borderId="6" xfId="1" applyFont="1" applyFill="1" applyBorder="1"/>
    <xf numFmtId="49" fontId="9" fillId="7" borderId="6" xfId="1" applyNumberFormat="1" applyFont="1" applyFill="1" applyBorder="1" applyAlignment="1">
      <alignment horizontal="left"/>
    </xf>
    <xf numFmtId="187" fontId="24" fillId="7" borderId="6" xfId="1" applyFont="1" applyFill="1" applyBorder="1"/>
    <xf numFmtId="187" fontId="14" fillId="5" borderId="6" xfId="0" applyNumberFormat="1" applyFont="1" applyFill="1" applyBorder="1" applyAlignment="1">
      <alignment horizontal="center" vertical="center"/>
    </xf>
    <xf numFmtId="2" fontId="11" fillId="5" borderId="6" xfId="0" applyNumberFormat="1" applyFont="1" applyFill="1" applyBorder="1" applyAlignment="1">
      <alignment horizontal="left"/>
    </xf>
    <xf numFmtId="187" fontId="11" fillId="5" borderId="6" xfId="1" applyFont="1" applyFill="1" applyBorder="1" applyAlignment="1">
      <alignment horizontal="right"/>
    </xf>
    <xf numFmtId="187" fontId="17" fillId="5" borderId="6" xfId="1" applyFont="1" applyFill="1" applyBorder="1" applyAlignment="1">
      <alignment horizontal="right"/>
    </xf>
    <xf numFmtId="187" fontId="14" fillId="15" borderId="6" xfId="0" applyNumberFormat="1" applyFont="1" applyFill="1" applyBorder="1" applyAlignment="1">
      <alignment horizontal="center" vertical="center"/>
    </xf>
    <xf numFmtId="49" fontId="11" fillId="15" borderId="6" xfId="0" applyNumberFormat="1" applyFont="1" applyFill="1" applyBorder="1" applyAlignment="1">
      <alignment vertical="top" wrapText="1"/>
    </xf>
    <xf numFmtId="187" fontId="11" fillId="15" borderId="5" xfId="1" applyFont="1" applyFill="1" applyBorder="1" applyAlignment="1">
      <alignment vertical="top"/>
    </xf>
    <xf numFmtId="0" fontId="11" fillId="15" borderId="5" xfId="0" applyFont="1" applyFill="1" applyBorder="1" applyAlignment="1">
      <alignment vertical="top"/>
    </xf>
    <xf numFmtId="187" fontId="11" fillId="15" borderId="5" xfId="0" applyNumberFormat="1" applyFont="1" applyFill="1" applyBorder="1" applyAlignment="1">
      <alignment horizontal="left" vertical="top"/>
    </xf>
    <xf numFmtId="0" fontId="17" fillId="15" borderId="6" xfId="0" applyFont="1" applyFill="1" applyBorder="1" applyAlignment="1">
      <alignment vertical="top"/>
    </xf>
    <xf numFmtId="187" fontId="14" fillId="6" borderId="6" xfId="0" applyNumberFormat="1" applyFont="1" applyFill="1" applyBorder="1" applyAlignment="1">
      <alignment horizontal="center" vertical="center"/>
    </xf>
    <xf numFmtId="49" fontId="11" fillId="6" borderId="6" xfId="0" applyNumberFormat="1" applyFont="1" applyFill="1" applyBorder="1" applyAlignment="1">
      <alignment vertical="top" wrapText="1"/>
    </xf>
    <xf numFmtId="0" fontId="17" fillId="6" borderId="6" xfId="0" applyFont="1" applyFill="1" applyBorder="1" applyAlignment="1">
      <alignment vertical="top"/>
    </xf>
    <xf numFmtId="2" fontId="11" fillId="15" borderId="6" xfId="0" applyNumberFormat="1" applyFont="1" applyFill="1" applyBorder="1" applyAlignment="1">
      <alignment vertical="top" wrapText="1"/>
    </xf>
    <xf numFmtId="2" fontId="17" fillId="15" borderId="6" xfId="0" applyNumberFormat="1" applyFont="1" applyFill="1" applyBorder="1" applyAlignment="1">
      <alignment vertical="top"/>
    </xf>
    <xf numFmtId="2" fontId="17" fillId="6" borderId="6" xfId="0" applyNumberFormat="1" applyFont="1" applyFill="1" applyBorder="1" applyAlignment="1">
      <alignment vertical="top"/>
    </xf>
    <xf numFmtId="0" fontId="14" fillId="5" borderId="6" xfId="0" applyFont="1" applyFill="1" applyBorder="1" applyAlignment="1">
      <alignment horizontal="center" vertical="center"/>
    </xf>
    <xf numFmtId="49" fontId="11" fillId="12" borderId="6" xfId="0" applyNumberFormat="1" applyFont="1" applyFill="1" applyBorder="1" applyAlignment="1">
      <alignment vertical="top" wrapText="1"/>
    </xf>
    <xf numFmtId="187" fontId="11" fillId="12" borderId="6" xfId="1" applyFont="1" applyFill="1" applyBorder="1" applyAlignment="1">
      <alignment horizontal="right" vertical="top"/>
    </xf>
    <xf numFmtId="0" fontId="17" fillId="12" borderId="6" xfId="0" applyFont="1" applyFill="1" applyBorder="1" applyAlignment="1">
      <alignment vertical="top"/>
    </xf>
    <xf numFmtId="2" fontId="14" fillId="12" borderId="6" xfId="0" applyNumberFormat="1" applyFont="1" applyFill="1" applyBorder="1" applyAlignment="1">
      <alignment horizontal="center" vertical="center"/>
    </xf>
    <xf numFmtId="2" fontId="11" fillId="12" borderId="6" xfId="0" applyNumberFormat="1" applyFont="1" applyFill="1" applyBorder="1" applyAlignment="1">
      <alignment vertical="top" wrapText="1"/>
    </xf>
    <xf numFmtId="2" fontId="11" fillId="6" borderId="6" xfId="0" applyNumberFormat="1" applyFont="1" applyFill="1" applyBorder="1" applyAlignment="1">
      <alignment horizontal="left" vertical="top"/>
    </xf>
    <xf numFmtId="2" fontId="11" fillId="9" borderId="6" xfId="0" applyNumberFormat="1" applyFont="1" applyFill="1" applyBorder="1" applyAlignment="1">
      <alignment horizontal="left"/>
    </xf>
    <xf numFmtId="187" fontId="11" fillId="9" borderId="6" xfId="1" applyFont="1" applyFill="1" applyBorder="1" applyAlignment="1">
      <alignment horizontal="right"/>
    </xf>
    <xf numFmtId="187" fontId="17" fillId="9" borderId="6" xfId="1" applyFont="1" applyFill="1" applyBorder="1" applyAlignment="1">
      <alignment horizontal="right"/>
    </xf>
    <xf numFmtId="2" fontId="11" fillId="6" borderId="6" xfId="0" applyNumberFormat="1" applyFont="1" applyFill="1" applyBorder="1" applyAlignment="1">
      <alignment vertical="top"/>
    </xf>
    <xf numFmtId="2" fontId="11" fillId="6" borderId="5" xfId="0" applyNumberFormat="1" applyFont="1" applyFill="1" applyBorder="1" applyAlignment="1">
      <alignment vertical="top"/>
    </xf>
    <xf numFmtId="187" fontId="14" fillId="9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vertical="top" wrapText="1"/>
    </xf>
    <xf numFmtId="190" fontId="14" fillId="7" borderId="6" xfId="0" applyNumberFormat="1" applyFont="1" applyFill="1" applyBorder="1" applyAlignment="1">
      <alignment horizontal="center" vertical="center"/>
    </xf>
    <xf numFmtId="0" fontId="14" fillId="23" borderId="6" xfId="0" applyFont="1" applyFill="1" applyBorder="1" applyAlignment="1">
      <alignment horizontal="center" vertical="center"/>
    </xf>
    <xf numFmtId="2" fontId="11" fillId="23" borderId="6" xfId="0" applyNumberFormat="1" applyFont="1" applyFill="1" applyBorder="1" applyAlignment="1">
      <alignment horizontal="left"/>
    </xf>
    <xf numFmtId="187" fontId="11" fillId="23" borderId="6" xfId="1" applyFont="1" applyFill="1" applyBorder="1" applyAlignment="1">
      <alignment horizontal="right"/>
    </xf>
    <xf numFmtId="187" fontId="17" fillId="23" borderId="6" xfId="1" applyFont="1" applyFill="1" applyBorder="1" applyAlignment="1">
      <alignment horizontal="right"/>
    </xf>
    <xf numFmtId="2" fontId="14" fillId="6" borderId="6" xfId="0" applyNumberFormat="1" applyFont="1" applyFill="1" applyBorder="1" applyAlignment="1">
      <alignment horizontal="center" vertical="center"/>
    </xf>
    <xf numFmtId="2" fontId="11" fillId="0" borderId="6" xfId="1" applyNumberFormat="1" applyFont="1" applyBorder="1" applyAlignment="1">
      <alignment vertical="top"/>
    </xf>
    <xf numFmtId="2" fontId="11" fillId="6" borderId="6" xfId="1" applyNumberFormat="1" applyFont="1" applyFill="1" applyBorder="1" applyAlignment="1">
      <alignment vertical="top"/>
    </xf>
    <xf numFmtId="2" fontId="11" fillId="6" borderId="6" xfId="1" applyNumberFormat="1" applyFont="1" applyFill="1" applyBorder="1" applyAlignment="1">
      <alignment horizontal="right" vertical="top"/>
    </xf>
    <xf numFmtId="2" fontId="14" fillId="6" borderId="6" xfId="0" applyNumberFormat="1" applyFont="1" applyFill="1" applyBorder="1" applyAlignment="1">
      <alignment horizontal="left" vertical="top"/>
    </xf>
    <xf numFmtId="2" fontId="14" fillId="6" borderId="5" xfId="0" applyNumberFormat="1" applyFont="1" applyFill="1" applyBorder="1" applyAlignment="1">
      <alignment horizontal="center" vertical="center"/>
    </xf>
    <xf numFmtId="2" fontId="11" fillId="6" borderId="5" xfId="0" applyNumberFormat="1" applyFont="1" applyFill="1" applyBorder="1" applyAlignment="1">
      <alignment horizontal="left"/>
    </xf>
    <xf numFmtId="2" fontId="11" fillId="0" borderId="5" xfId="1" applyNumberFormat="1" applyFont="1" applyBorder="1" applyAlignment="1">
      <alignment vertical="top"/>
    </xf>
    <xf numFmtId="2" fontId="11" fillId="6" borderId="5" xfId="1" applyNumberFormat="1" applyFont="1" applyFill="1" applyBorder="1" applyAlignment="1">
      <alignment vertical="top"/>
    </xf>
    <xf numFmtId="2" fontId="11" fillId="9" borderId="5" xfId="0" applyNumberFormat="1" applyFont="1" applyFill="1" applyBorder="1" applyAlignment="1">
      <alignment horizontal="left" vertical="top" wrapText="1"/>
    </xf>
    <xf numFmtId="187" fontId="11" fillId="9" borderId="5" xfId="1" applyFont="1" applyFill="1" applyBorder="1" applyAlignment="1">
      <alignment horizontal="center" vertical="top"/>
    </xf>
    <xf numFmtId="2" fontId="11" fillId="9" borderId="5" xfId="1" applyNumberFormat="1" applyFont="1" applyFill="1" applyBorder="1" applyAlignment="1">
      <alignment vertical="top"/>
    </xf>
    <xf numFmtId="187" fontId="14" fillId="9" borderId="5" xfId="1" applyFont="1" applyFill="1" applyBorder="1" applyAlignment="1">
      <alignment horizontal="center" vertical="center"/>
    </xf>
    <xf numFmtId="2" fontId="11" fillId="6" borderId="5" xfId="0" applyNumberFormat="1" applyFont="1" applyFill="1" applyBorder="1" applyAlignment="1">
      <alignment horizontal="left" vertical="top"/>
    </xf>
    <xf numFmtId="188" fontId="10" fillId="9" borderId="5" xfId="1" applyNumberFormat="1" applyFont="1" applyFill="1" applyBorder="1" applyAlignment="1">
      <alignment horizontal="center" vertical="center"/>
    </xf>
    <xf numFmtId="49" fontId="9" fillId="9" borderId="5" xfId="1" applyNumberFormat="1" applyFont="1" applyFill="1" applyBorder="1" applyAlignment="1">
      <alignment vertical="top" wrapText="1"/>
    </xf>
    <xf numFmtId="187" fontId="9" fillId="9" borderId="5" xfId="1" applyFont="1" applyFill="1" applyBorder="1" applyAlignment="1">
      <alignment vertical="top"/>
    </xf>
    <xf numFmtId="187" fontId="11" fillId="7" borderId="6" xfId="1" applyFont="1" applyFill="1" applyBorder="1" applyAlignment="1">
      <alignment horizontal="left"/>
    </xf>
    <xf numFmtId="188" fontId="10" fillId="15" borderId="6" xfId="1" applyNumberFormat="1" applyFont="1" applyFill="1" applyBorder="1" applyAlignment="1">
      <alignment horizontal="center" vertical="center"/>
    </xf>
    <xf numFmtId="188" fontId="9" fillId="15" borderId="6" xfId="1" applyNumberFormat="1" applyFont="1" applyFill="1" applyBorder="1" applyAlignment="1">
      <alignment horizontal="left" vertical="top" wrapText="1"/>
    </xf>
    <xf numFmtId="187" fontId="37" fillId="6" borderId="6" xfId="1" applyFont="1" applyFill="1" applyBorder="1" applyAlignment="1">
      <alignment horizontal="left" vertical="top" wrapText="1"/>
    </xf>
    <xf numFmtId="187" fontId="22" fillId="6" borderId="5" xfId="0" applyNumberFormat="1" applyFont="1" applyFill="1" applyBorder="1" applyAlignment="1">
      <alignment horizontal="left" vertical="top"/>
    </xf>
    <xf numFmtId="0" fontId="22" fillId="6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left" vertical="top"/>
    </xf>
    <xf numFmtId="0" fontId="14" fillId="15" borderId="6" xfId="0" applyFont="1" applyFill="1" applyBorder="1" applyAlignment="1">
      <alignment horizontal="center" vertical="center"/>
    </xf>
    <xf numFmtId="0" fontId="11" fillId="15" borderId="6" xfId="0" applyFont="1" applyFill="1" applyBorder="1" applyAlignment="1">
      <alignment vertical="top" wrapText="1"/>
    </xf>
    <xf numFmtId="0" fontId="11" fillId="6" borderId="6" xfId="0" applyFont="1" applyFill="1" applyBorder="1" applyAlignment="1">
      <alignment horizontal="left" vertical="top"/>
    </xf>
    <xf numFmtId="49" fontId="11" fillId="6" borderId="6" xfId="0" applyNumberFormat="1" applyFont="1" applyFill="1" applyBorder="1" applyAlignment="1">
      <alignment horizontal="left" vertical="top"/>
    </xf>
    <xf numFmtId="187" fontId="17" fillId="6" borderId="6" xfId="1" applyFont="1" applyFill="1" applyBorder="1" applyAlignment="1">
      <alignment vertical="top"/>
    </xf>
    <xf numFmtId="2" fontId="11" fillId="10" borderId="6" xfId="0" applyNumberFormat="1" applyFont="1" applyFill="1" applyBorder="1" applyAlignment="1">
      <alignment vertical="top" wrapText="1"/>
    </xf>
    <xf numFmtId="0" fontId="17" fillId="10" borderId="6" xfId="0" applyFont="1" applyFill="1" applyBorder="1"/>
    <xf numFmtId="187" fontId="11" fillId="6" borderId="6" xfId="1" applyFont="1" applyFill="1" applyBorder="1"/>
    <xf numFmtId="0" fontId="14" fillId="25" borderId="6" xfId="0" applyFont="1" applyFill="1" applyBorder="1" applyAlignment="1">
      <alignment horizontal="center" vertical="center"/>
    </xf>
    <xf numFmtId="0" fontId="11" fillId="25" borderId="6" xfId="0" applyFont="1" applyFill="1" applyBorder="1" applyAlignment="1">
      <alignment horizontal="left" vertical="top" wrapText="1"/>
    </xf>
    <xf numFmtId="187" fontId="11" fillId="25" borderId="6" xfId="1" applyFont="1" applyFill="1" applyBorder="1" applyAlignment="1">
      <alignment horizontal="right" vertical="top"/>
    </xf>
    <xf numFmtId="0" fontId="17" fillId="25" borderId="6" xfId="0" applyFont="1" applyFill="1" applyBorder="1" applyAlignment="1">
      <alignment vertical="top"/>
    </xf>
    <xf numFmtId="0" fontId="11" fillId="6" borderId="6" xfId="0" applyFont="1" applyFill="1" applyBorder="1" applyAlignment="1">
      <alignment horizontal="left" vertical="top" wrapText="1"/>
    </xf>
    <xf numFmtId="2" fontId="22" fillId="6" borderId="6" xfId="0" applyNumberFormat="1" applyFont="1" applyFill="1" applyBorder="1" applyAlignment="1">
      <alignment vertical="top"/>
    </xf>
    <xf numFmtId="2" fontId="9" fillId="9" borderId="5" xfId="1" applyNumberFormat="1" applyFont="1" applyFill="1" applyBorder="1" applyAlignment="1">
      <alignment vertical="top" wrapText="1"/>
    </xf>
    <xf numFmtId="187" fontId="11" fillId="15" borderId="6" xfId="1" applyFont="1" applyFill="1" applyBorder="1" applyAlignment="1">
      <alignment horizontal="left"/>
    </xf>
    <xf numFmtId="187" fontId="11" fillId="15" borderId="6" xfId="1" applyFont="1" applyFill="1" applyBorder="1" applyAlignment="1">
      <alignment horizontal="left" wrapText="1"/>
    </xf>
    <xf numFmtId="187" fontId="9" fillId="15" borderId="6" xfId="1" applyFont="1" applyFill="1" applyBorder="1"/>
    <xf numFmtId="187" fontId="24" fillId="15" borderId="6" xfId="1" applyFont="1" applyFill="1" applyBorder="1"/>
    <xf numFmtId="187" fontId="11" fillId="6" borderId="6" xfId="1" applyFont="1" applyFill="1" applyBorder="1" applyAlignment="1">
      <alignment horizontal="left"/>
    </xf>
    <xf numFmtId="187" fontId="24" fillId="6" borderId="6" xfId="1" applyFont="1" applyFill="1" applyBorder="1"/>
    <xf numFmtId="187" fontId="11" fillId="15" borderId="6" xfId="1" applyFont="1" applyFill="1" applyBorder="1" applyAlignment="1">
      <alignment horizontal="left" vertical="top"/>
    </xf>
    <xf numFmtId="187" fontId="11" fillId="15" borderId="6" xfId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left" wrapText="1"/>
    </xf>
    <xf numFmtId="187" fontId="11" fillId="7" borderId="6" xfId="1" applyFont="1" applyFill="1" applyBorder="1" applyAlignment="1">
      <alignment horizontal="left" vertical="top"/>
    </xf>
    <xf numFmtId="187" fontId="11" fillId="7" borderId="6" xfId="1" applyFont="1" applyFill="1" applyBorder="1" applyAlignment="1">
      <alignment horizontal="left" vertical="top" wrapText="1"/>
    </xf>
    <xf numFmtId="187" fontId="24" fillId="7" borderId="6" xfId="1" applyFont="1" applyFill="1" applyBorder="1" applyAlignment="1">
      <alignment vertical="top"/>
    </xf>
    <xf numFmtId="188" fontId="10" fillId="6" borderId="6" xfId="1" applyNumberFormat="1" applyFont="1" applyFill="1" applyBorder="1" applyAlignment="1">
      <alignment horizontal="left" vertical="center"/>
    </xf>
    <xf numFmtId="188" fontId="10" fillId="15" borderId="6" xfId="1" applyNumberFormat="1" applyFont="1" applyFill="1" applyBorder="1" applyAlignment="1">
      <alignment horizontal="left" vertical="center"/>
    </xf>
    <xf numFmtId="0" fontId="21" fillId="0" borderId="6" xfId="0" applyFont="1" applyBorder="1" applyAlignment="1">
      <alignment vertical="top"/>
    </xf>
    <xf numFmtId="2" fontId="9" fillId="7" borderId="1" xfId="1" applyNumberFormat="1" applyFont="1" applyFill="1" applyBorder="1" applyAlignment="1">
      <alignment vertical="top" wrapText="1"/>
    </xf>
    <xf numFmtId="187" fontId="9" fillId="7" borderId="5" xfId="1" applyFont="1" applyFill="1" applyBorder="1" applyAlignment="1">
      <alignment vertical="top"/>
    </xf>
    <xf numFmtId="49" fontId="11" fillId="7" borderId="1" xfId="1" applyNumberFormat="1" applyFont="1" applyFill="1" applyBorder="1" applyAlignment="1">
      <alignment horizontal="left"/>
    </xf>
    <xf numFmtId="187" fontId="14" fillId="25" borderId="6" xfId="0" applyNumberFormat="1" applyFont="1" applyFill="1" applyBorder="1" applyAlignment="1">
      <alignment horizontal="center" vertical="center"/>
    </xf>
    <xf numFmtId="2" fontId="11" fillId="25" borderId="6" xfId="0" applyNumberFormat="1" applyFont="1" applyFill="1" applyBorder="1" applyAlignment="1">
      <alignment horizontal="left" vertical="top"/>
    </xf>
    <xf numFmtId="187" fontId="17" fillId="25" borderId="6" xfId="1" applyFont="1" applyFill="1" applyBorder="1" applyAlignment="1">
      <alignment horizontal="right" vertical="top"/>
    </xf>
    <xf numFmtId="187" fontId="22" fillId="6" borderId="6" xfId="1" applyFont="1" applyFill="1" applyBorder="1" applyAlignment="1">
      <alignment horizontal="right" vertical="top"/>
    </xf>
    <xf numFmtId="187" fontId="17" fillId="6" borderId="6" xfId="1" applyFont="1" applyFill="1" applyBorder="1" applyAlignment="1">
      <alignment horizontal="right"/>
    </xf>
    <xf numFmtId="187" fontId="14" fillId="7" borderId="6" xfId="0" applyNumberFormat="1" applyFont="1" applyFill="1" applyBorder="1" applyAlignment="1">
      <alignment horizontal="center" vertical="center"/>
    </xf>
    <xf numFmtId="188" fontId="9" fillId="15" borderId="6" xfId="1" applyNumberFormat="1" applyFont="1" applyFill="1" applyBorder="1" applyAlignment="1">
      <alignment horizontal="center" vertical="center" wrapText="1"/>
    </xf>
    <xf numFmtId="187" fontId="14" fillId="6" borderId="2" xfId="0" applyNumberFormat="1" applyFont="1" applyFill="1" applyBorder="1" applyAlignment="1">
      <alignment horizontal="center" vertical="center"/>
    </xf>
    <xf numFmtId="187" fontId="24" fillId="6" borderId="6" xfId="1" applyFont="1" applyFill="1" applyBorder="1" applyAlignment="1">
      <alignment vertical="top"/>
    </xf>
    <xf numFmtId="187" fontId="14" fillId="6" borderId="6" xfId="1" applyFont="1" applyFill="1" applyBorder="1" applyAlignment="1">
      <alignment horizontal="right"/>
    </xf>
    <xf numFmtId="0" fontId="14" fillId="6" borderId="7" xfId="0" applyFont="1" applyFill="1" applyBorder="1" applyAlignment="1">
      <alignment horizontal="center" vertical="center"/>
    </xf>
    <xf numFmtId="187" fontId="11" fillId="7" borderId="1" xfId="1" applyFont="1" applyFill="1" applyBorder="1" applyAlignment="1">
      <alignment horizontal="left"/>
    </xf>
    <xf numFmtId="187" fontId="14" fillId="6" borderId="6" xfId="0" applyNumberFormat="1" applyFont="1" applyFill="1" applyBorder="1" applyAlignment="1">
      <alignment horizontal="left"/>
    </xf>
    <xf numFmtId="189" fontId="10" fillId="11" borderId="6" xfId="1" applyNumberFormat="1" applyFont="1" applyFill="1" applyBorder="1" applyAlignment="1">
      <alignment horizontal="center" vertical="center"/>
    </xf>
    <xf numFmtId="49" fontId="10" fillId="11" borderId="6" xfId="1" applyNumberFormat="1" applyFont="1" applyFill="1" applyBorder="1" applyAlignment="1">
      <alignment horizontal="left" vertical="top"/>
    </xf>
    <xf numFmtId="187" fontId="10" fillId="11" borderId="6" xfId="1" applyFont="1" applyFill="1" applyBorder="1" applyAlignment="1">
      <alignment vertical="top"/>
    </xf>
    <xf numFmtId="187" fontId="24" fillId="11" borderId="6" xfId="1" applyFont="1" applyFill="1" applyBorder="1" applyAlignment="1">
      <alignment vertical="top"/>
    </xf>
    <xf numFmtId="2" fontId="9" fillId="15" borderId="6" xfId="1" applyNumberFormat="1" applyFont="1" applyFill="1" applyBorder="1" applyAlignment="1">
      <alignment horizontal="left" vertical="top" wrapText="1"/>
    </xf>
    <xf numFmtId="188" fontId="10" fillId="9" borderId="6" xfId="1" applyNumberFormat="1" applyFont="1" applyFill="1" applyBorder="1" applyAlignment="1">
      <alignment horizontal="center" vertical="center"/>
    </xf>
    <xf numFmtId="2" fontId="24" fillId="9" borderId="6" xfId="1" applyNumberFormat="1" applyFont="1" applyFill="1" applyBorder="1" applyAlignment="1">
      <alignment vertical="top"/>
    </xf>
    <xf numFmtId="2" fontId="17" fillId="7" borderId="6" xfId="1" applyNumberFormat="1" applyFont="1" applyFill="1" applyBorder="1" applyAlignment="1">
      <alignment horizontal="right"/>
    </xf>
    <xf numFmtId="187" fontId="11" fillId="22" borderId="4" xfId="1" applyFont="1" applyFill="1" applyBorder="1" applyAlignment="1">
      <alignment horizontal="right" vertical="top"/>
    </xf>
    <xf numFmtId="187" fontId="17" fillId="22" borderId="4" xfId="1" applyFont="1" applyFill="1" applyBorder="1" applyAlignment="1">
      <alignment horizontal="right" vertical="top"/>
    </xf>
    <xf numFmtId="187" fontId="11" fillId="8" borderId="6" xfId="1" applyFont="1" applyFill="1" applyBorder="1" applyAlignment="1">
      <alignment horizontal="right"/>
    </xf>
    <xf numFmtId="0" fontId="17" fillId="8" borderId="6" xfId="0" applyFont="1" applyFill="1" applyBorder="1"/>
    <xf numFmtId="0" fontId="11" fillId="23" borderId="6" xfId="0" applyFont="1" applyFill="1" applyBorder="1" applyAlignment="1">
      <alignment horizontal="center"/>
    </xf>
    <xf numFmtId="187" fontId="11" fillId="23" borderId="4" xfId="1" applyFont="1" applyFill="1" applyBorder="1" applyAlignment="1">
      <alignment horizontal="right"/>
    </xf>
    <xf numFmtId="187" fontId="17" fillId="23" borderId="4" xfId="0" applyNumberFormat="1" applyFont="1" applyFill="1" applyBorder="1" applyAlignment="1">
      <alignment horizontal="left"/>
    </xf>
    <xf numFmtId="0" fontId="14" fillId="16" borderId="6" xfId="0" applyFont="1" applyFill="1" applyBorder="1" applyAlignment="1">
      <alignment horizontal="center" vertical="center"/>
    </xf>
    <xf numFmtId="0" fontId="11" fillId="16" borderId="6" xfId="0" applyFont="1" applyFill="1" applyBorder="1" applyAlignment="1">
      <alignment horizontal="center"/>
    </xf>
    <xf numFmtId="187" fontId="11" fillId="16" borderId="6" xfId="1" applyFont="1" applyFill="1" applyBorder="1"/>
    <xf numFmtId="187" fontId="11" fillId="16" borderId="6" xfId="1" applyFont="1" applyFill="1" applyBorder="1" applyAlignment="1">
      <alignment horizontal="right"/>
    </xf>
    <xf numFmtId="187" fontId="9" fillId="16" borderId="6" xfId="1" applyFont="1" applyFill="1" applyBorder="1" applyAlignment="1">
      <alignment horizontal="right"/>
    </xf>
    <xf numFmtId="187" fontId="17" fillId="16" borderId="6" xfId="1" applyFont="1" applyFill="1" applyBorder="1" applyAlignment="1">
      <alignment horizontal="left"/>
    </xf>
    <xf numFmtId="0" fontId="11" fillId="6" borderId="0" xfId="0" applyFont="1" applyFill="1"/>
    <xf numFmtId="187" fontId="11" fillId="6" borderId="0" xfId="1" applyFont="1" applyFill="1" applyBorder="1"/>
    <xf numFmtId="2" fontId="11" fillId="6" borderId="0" xfId="0" applyNumberFormat="1" applyFont="1" applyFill="1"/>
    <xf numFmtId="0" fontId="11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/>
    </xf>
    <xf numFmtId="187" fontId="11" fillId="6" borderId="0" xfId="1" applyFont="1" applyFill="1"/>
    <xf numFmtId="187" fontId="11" fillId="6" borderId="0" xfId="1" applyFont="1" applyFill="1" applyAlignment="1">
      <alignment horizontal="right"/>
    </xf>
    <xf numFmtId="187" fontId="11" fillId="0" borderId="0" xfId="1" applyFont="1" applyAlignment="1">
      <alignment horizontal="right"/>
    </xf>
    <xf numFmtId="2" fontId="11" fillId="0" borderId="0" xfId="1" applyNumberFormat="1" applyFont="1" applyBorder="1" applyAlignment="1">
      <alignment horizontal="left"/>
    </xf>
    <xf numFmtId="187" fontId="11" fillId="6" borderId="0" xfId="1" applyFont="1" applyFill="1" applyBorder="1" applyAlignment="1">
      <alignment horizontal="center"/>
    </xf>
    <xf numFmtId="187" fontId="11" fillId="0" borderId="0" xfId="1" applyFont="1" applyBorder="1" applyAlignment="1">
      <alignment horizontal="right"/>
    </xf>
    <xf numFmtId="187" fontId="11" fillId="0" borderId="0" xfId="1" applyFont="1" applyAlignment="1">
      <alignment horizontal="left"/>
    </xf>
    <xf numFmtId="187" fontId="9" fillId="6" borderId="0" xfId="1" applyFont="1" applyFill="1" applyBorder="1"/>
    <xf numFmtId="2" fontId="9" fillId="6" borderId="0" xfId="1" applyNumberFormat="1" applyFont="1" applyFill="1" applyBorder="1"/>
    <xf numFmtId="187" fontId="11" fillId="0" borderId="0" xfId="1" applyFont="1" applyBorder="1" applyAlignment="1">
      <alignment vertical="center"/>
    </xf>
    <xf numFmtId="187" fontId="11" fillId="0" borderId="0" xfId="1" applyFont="1" applyBorder="1" applyAlignment="1">
      <alignment horizontal="left"/>
    </xf>
    <xf numFmtId="0" fontId="12" fillId="0" borderId="0" xfId="1" applyNumberFormat="1" applyFont="1" applyAlignment="1"/>
    <xf numFmtId="0" fontId="11" fillId="0" borderId="0" xfId="1" applyNumberFormat="1" applyFont="1" applyAlignment="1"/>
    <xf numFmtId="49" fontId="8" fillId="17" borderId="6" xfId="0" applyNumberFormat="1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vertical="center"/>
    </xf>
    <xf numFmtId="49" fontId="8" fillId="11" borderId="6" xfId="0" applyNumberFormat="1" applyFont="1" applyFill="1" applyBorder="1" applyAlignment="1">
      <alignment vertical="center" wrapText="1"/>
    </xf>
    <xf numFmtId="2" fontId="8" fillId="11" borderId="6" xfId="0" applyNumberFormat="1" applyFont="1" applyFill="1" applyBorder="1" applyAlignment="1">
      <alignment horizontal="center" vertical="center" wrapText="1"/>
    </xf>
    <xf numFmtId="43" fontId="9" fillId="11" borderId="6" xfId="0" applyNumberFormat="1" applyFont="1" applyFill="1" applyBorder="1" applyAlignment="1">
      <alignment vertical="center"/>
    </xf>
    <xf numFmtId="0" fontId="9" fillId="15" borderId="6" xfId="0" applyFont="1" applyFill="1" applyBorder="1" applyAlignment="1">
      <alignment vertical="center"/>
    </xf>
    <xf numFmtId="49" fontId="8" fillId="15" borderId="6" xfId="0" applyNumberFormat="1" applyFont="1" applyFill="1" applyBorder="1" applyAlignment="1">
      <alignment vertical="center" wrapText="1"/>
    </xf>
    <xf numFmtId="2" fontId="8" fillId="15" borderId="11" xfId="0" applyNumberFormat="1" applyFont="1" applyFill="1" applyBorder="1" applyAlignment="1">
      <alignment horizontal="center" vertical="center" wrapText="1"/>
    </xf>
    <xf numFmtId="43" fontId="9" fillId="15" borderId="6" xfId="0" applyNumberFormat="1" applyFont="1" applyFill="1" applyBorder="1" applyAlignment="1">
      <alignment vertical="center"/>
    </xf>
    <xf numFmtId="0" fontId="9" fillId="9" borderId="6" xfId="0" applyFont="1" applyFill="1" applyBorder="1" applyAlignment="1">
      <alignment vertical="center"/>
    </xf>
    <xf numFmtId="2" fontId="8" fillId="9" borderId="6" xfId="0" applyNumberFormat="1" applyFont="1" applyFill="1" applyBorder="1" applyAlignment="1">
      <alignment vertical="center" wrapText="1"/>
    </xf>
    <xf numFmtId="2" fontId="9" fillId="9" borderId="11" xfId="0" applyNumberFormat="1" applyFont="1" applyFill="1" applyBorder="1" applyAlignment="1">
      <alignment horizontal="center" vertical="center" wrapText="1"/>
    </xf>
    <xf numFmtId="43" fontId="9" fillId="9" borderId="6" xfId="0" applyNumberFormat="1" applyFont="1" applyFill="1" applyBorder="1" applyAlignment="1">
      <alignment vertical="center"/>
    </xf>
    <xf numFmtId="0" fontId="9" fillId="7" borderId="6" xfId="0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horizontal="center" vertical="center"/>
    </xf>
    <xf numFmtId="49" fontId="9" fillId="7" borderId="11" xfId="0" applyNumberFormat="1" applyFont="1" applyFill="1" applyBorder="1" applyAlignment="1">
      <alignment horizontal="center" vertical="center" wrapText="1"/>
    </xf>
    <xf numFmtId="43" fontId="9" fillId="7" borderId="6" xfId="0" applyNumberFormat="1" applyFont="1" applyFill="1" applyBorder="1" applyAlignment="1">
      <alignment vertical="center"/>
    </xf>
    <xf numFmtId="0" fontId="9" fillId="25" borderId="6" xfId="0" applyFont="1" applyFill="1" applyBorder="1" applyAlignment="1">
      <alignment vertical="center"/>
    </xf>
    <xf numFmtId="2" fontId="9" fillId="25" borderId="6" xfId="0" applyNumberFormat="1" applyFont="1" applyFill="1" applyBorder="1" applyAlignment="1">
      <alignment horizontal="center" vertical="center" wrapText="1"/>
    </xf>
    <xf numFmtId="2" fontId="9" fillId="25" borderId="11" xfId="0" applyNumberFormat="1" applyFont="1" applyFill="1" applyBorder="1" applyAlignment="1">
      <alignment horizontal="center" vertical="center" wrapText="1"/>
    </xf>
    <xf numFmtId="187" fontId="9" fillId="25" borderId="6" xfId="1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49" fontId="9" fillId="0" borderId="11" xfId="0" applyNumberFormat="1" applyFont="1" applyBorder="1" applyAlignment="1">
      <alignment horizontal="center" vertical="center" wrapText="1"/>
    </xf>
    <xf numFmtId="187" fontId="9" fillId="0" borderId="6" xfId="1" applyFont="1" applyBorder="1" applyAlignment="1">
      <alignment vertical="center"/>
    </xf>
    <xf numFmtId="2" fontId="9" fillId="0" borderId="11" xfId="0" applyNumberFormat="1" applyFont="1" applyBorder="1" applyAlignment="1">
      <alignment horizontal="center" vertical="center" wrapText="1"/>
    </xf>
    <xf numFmtId="2" fontId="8" fillId="15" borderId="6" xfId="0" applyNumberFormat="1" applyFont="1" applyFill="1" applyBorder="1" applyAlignment="1">
      <alignment vertical="center" wrapText="1"/>
    </xf>
    <xf numFmtId="0" fontId="10" fillId="6" borderId="6" xfId="0" applyFont="1" applyFill="1" applyBorder="1" applyAlignment="1">
      <alignment vertical="top"/>
    </xf>
    <xf numFmtId="49" fontId="9" fillId="15" borderId="6" xfId="0" applyNumberFormat="1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right" vertical="center"/>
    </xf>
    <xf numFmtId="2" fontId="9" fillId="6" borderId="6" xfId="0" applyNumberFormat="1" applyFont="1" applyFill="1" applyBorder="1" applyAlignment="1">
      <alignment horizontal="left" vertical="center" wrapText="1"/>
    </xf>
    <xf numFmtId="1" fontId="9" fillId="6" borderId="6" xfId="0" applyNumberFormat="1" applyFont="1" applyFill="1" applyBorder="1" applyAlignment="1">
      <alignment horizontal="center" vertical="center" wrapText="1"/>
    </xf>
    <xf numFmtId="43" fontId="9" fillId="6" borderId="6" xfId="0" applyNumberFormat="1" applyFont="1" applyFill="1" applyBorder="1" applyAlignment="1">
      <alignment vertical="center"/>
    </xf>
    <xf numFmtId="1" fontId="9" fillId="6" borderId="11" xfId="0" applyNumberFormat="1" applyFont="1" applyFill="1" applyBorder="1" applyAlignment="1">
      <alignment horizontal="center" vertical="center" wrapText="1"/>
    </xf>
    <xf numFmtId="0" fontId="9" fillId="15" borderId="6" xfId="0" applyFont="1" applyFill="1" applyBorder="1" applyAlignment="1">
      <alignment vertical="center" wrapText="1"/>
    </xf>
    <xf numFmtId="2" fontId="9" fillId="15" borderId="6" xfId="0" applyNumberFormat="1" applyFont="1" applyFill="1" applyBorder="1" applyAlignment="1">
      <alignment horizontal="center" vertical="center" wrapText="1"/>
    </xf>
    <xf numFmtId="187" fontId="9" fillId="7" borderId="11" xfId="1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horizontal="left" vertical="center" wrapText="1"/>
    </xf>
    <xf numFmtId="0" fontId="9" fillId="15" borderId="6" xfId="0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horizontal="left" vertical="center"/>
    </xf>
    <xf numFmtId="2" fontId="9" fillId="6" borderId="6" xfId="0" applyNumberFormat="1" applyFont="1" applyFill="1" applyBorder="1" applyAlignment="1">
      <alignment horizontal="left" vertical="center"/>
    </xf>
    <xf numFmtId="2" fontId="8" fillId="6" borderId="11" xfId="0" applyNumberFormat="1" applyFont="1" applyFill="1" applyBorder="1" applyAlignment="1">
      <alignment horizontal="center" vertical="center" wrapText="1"/>
    </xf>
    <xf numFmtId="187" fontId="9" fillId="6" borderId="6" xfId="1" applyFont="1" applyFill="1" applyBorder="1" applyAlignment="1">
      <alignment vertical="center"/>
    </xf>
    <xf numFmtId="2" fontId="8" fillId="11" borderId="6" xfId="0" applyNumberFormat="1" applyFont="1" applyFill="1" applyBorder="1" applyAlignment="1">
      <alignment horizontal="left" vertical="center" wrapText="1"/>
    </xf>
    <xf numFmtId="187" fontId="9" fillId="11" borderId="6" xfId="1" applyFont="1" applyFill="1" applyBorder="1" applyAlignment="1">
      <alignment vertical="center"/>
    </xf>
    <xf numFmtId="0" fontId="9" fillId="12" borderId="6" xfId="0" applyFont="1" applyFill="1" applyBorder="1" applyAlignment="1">
      <alignment vertical="center"/>
    </xf>
    <xf numFmtId="2" fontId="8" fillId="12" borderId="6" xfId="0" applyNumberFormat="1" applyFont="1" applyFill="1" applyBorder="1" applyAlignment="1">
      <alignment horizontal="left" vertical="center"/>
    </xf>
    <xf numFmtId="2" fontId="8" fillId="12" borderId="6" xfId="0" applyNumberFormat="1" applyFont="1" applyFill="1" applyBorder="1" applyAlignment="1">
      <alignment horizontal="center" vertical="center" wrapText="1"/>
    </xf>
    <xf numFmtId="187" fontId="9" fillId="12" borderId="6" xfId="1" applyFont="1" applyFill="1" applyBorder="1" applyAlignment="1">
      <alignment vertical="center"/>
    </xf>
    <xf numFmtId="2" fontId="9" fillId="9" borderId="6" xfId="1" applyNumberFormat="1" applyFont="1" applyFill="1" applyBorder="1" applyAlignment="1">
      <alignment horizontal="center" vertical="center" wrapText="1"/>
    </xf>
    <xf numFmtId="187" fontId="9" fillId="9" borderId="6" xfId="1" applyFont="1" applyFill="1" applyBorder="1" applyAlignment="1">
      <alignment horizontal="left" vertical="center"/>
    </xf>
    <xf numFmtId="187" fontId="9" fillId="9" borderId="11" xfId="1" applyFont="1" applyFill="1" applyBorder="1" applyAlignment="1">
      <alignment horizontal="left" vertical="center"/>
    </xf>
    <xf numFmtId="1" fontId="9" fillId="7" borderId="6" xfId="1" applyNumberFormat="1" applyFont="1" applyFill="1" applyBorder="1" applyAlignment="1">
      <alignment horizontal="center" vertical="center" wrapText="1"/>
    </xf>
    <xf numFmtId="187" fontId="9" fillId="7" borderId="6" xfId="1" applyFont="1" applyFill="1" applyBorder="1" applyAlignment="1">
      <alignment horizontal="left" vertical="center"/>
    </xf>
    <xf numFmtId="0" fontId="9" fillId="4" borderId="6" xfId="0" applyFont="1" applyFill="1" applyBorder="1" applyAlignment="1">
      <alignment vertical="center"/>
    </xf>
    <xf numFmtId="49" fontId="9" fillId="4" borderId="6" xfId="0" applyNumberFormat="1" applyFont="1" applyFill="1" applyBorder="1" applyAlignment="1">
      <alignment vertical="center"/>
    </xf>
    <xf numFmtId="2" fontId="8" fillId="4" borderId="6" xfId="0" applyNumberFormat="1" applyFont="1" applyFill="1" applyBorder="1" applyAlignment="1">
      <alignment horizontal="center" vertical="center" wrapText="1"/>
    </xf>
    <xf numFmtId="187" fontId="9" fillId="4" borderId="6" xfId="1" applyFont="1" applyFill="1" applyBorder="1" applyAlignment="1">
      <alignment vertical="center"/>
    </xf>
    <xf numFmtId="2" fontId="9" fillId="6" borderId="6" xfId="0" applyNumberFormat="1" applyFont="1" applyFill="1" applyBorder="1" applyAlignment="1">
      <alignment vertical="center"/>
    </xf>
    <xf numFmtId="2" fontId="9" fillId="6" borderId="6" xfId="1" applyNumberFormat="1" applyFont="1" applyFill="1" applyBorder="1" applyAlignment="1">
      <alignment horizontal="center" vertical="center" wrapText="1"/>
    </xf>
    <xf numFmtId="187" fontId="9" fillId="6" borderId="10" xfId="1" applyFont="1" applyFill="1" applyBorder="1" applyAlignment="1">
      <alignment vertical="center"/>
    </xf>
    <xf numFmtId="187" fontId="9" fillId="7" borderId="6" xfId="1" applyFont="1" applyFill="1" applyBorder="1" applyAlignment="1">
      <alignment vertical="center"/>
    </xf>
    <xf numFmtId="187" fontId="8" fillId="7" borderId="6" xfId="1" applyFont="1" applyFill="1" applyBorder="1" applyAlignment="1">
      <alignment vertical="center"/>
    </xf>
    <xf numFmtId="187" fontId="9" fillId="7" borderId="10" xfId="1" applyFont="1" applyFill="1" applyBorder="1" applyAlignment="1">
      <alignment vertical="center"/>
    </xf>
    <xf numFmtId="187" fontId="9" fillId="4" borderId="6" xfId="1" applyFont="1" applyFill="1" applyBorder="1" applyAlignment="1">
      <alignment vertical="center" wrapText="1"/>
    </xf>
    <xf numFmtId="2" fontId="9" fillId="4" borderId="6" xfId="1" applyNumberFormat="1" applyFont="1" applyFill="1" applyBorder="1" applyAlignment="1">
      <alignment horizontal="center" vertical="center" wrapText="1"/>
    </xf>
    <xf numFmtId="0" fontId="9" fillId="6" borderId="0" xfId="0" applyFont="1" applyFill="1" applyAlignment="1">
      <alignment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6" xfId="0" applyNumberFormat="1" applyFont="1" applyFill="1" applyBorder="1" applyAlignment="1">
      <alignment horizontal="center" vertical="center" wrapText="1"/>
    </xf>
    <xf numFmtId="187" fontId="9" fillId="4" borderId="10" xfId="1" applyFont="1" applyFill="1" applyBorder="1" applyAlignment="1">
      <alignment vertical="center"/>
    </xf>
    <xf numFmtId="2" fontId="9" fillId="4" borderId="6" xfId="0" applyNumberFormat="1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/>
    </xf>
    <xf numFmtId="2" fontId="8" fillId="5" borderId="6" xfId="0" applyNumberFormat="1" applyFont="1" applyFill="1" applyBorder="1" applyAlignment="1">
      <alignment vertical="center" wrapText="1"/>
    </xf>
    <xf numFmtId="2" fontId="9" fillId="5" borderId="6" xfId="0" applyNumberFormat="1" applyFont="1" applyFill="1" applyBorder="1" applyAlignment="1">
      <alignment horizontal="center" vertical="center" wrapText="1"/>
    </xf>
    <xf numFmtId="187" fontId="9" fillId="5" borderId="6" xfId="1" applyFont="1" applyFill="1" applyBorder="1" applyAlignment="1">
      <alignment vertical="center"/>
    </xf>
    <xf numFmtId="187" fontId="9" fillId="5" borderId="10" xfId="1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horizontal="center" vertical="center" wrapText="1"/>
    </xf>
    <xf numFmtId="187" fontId="9" fillId="9" borderId="6" xfId="1" applyFont="1" applyFill="1" applyBorder="1" applyAlignment="1">
      <alignment vertical="center"/>
    </xf>
    <xf numFmtId="0" fontId="9" fillId="7" borderId="6" xfId="1" applyNumberFormat="1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vertical="center" wrapText="1"/>
    </xf>
    <xf numFmtId="2" fontId="9" fillId="15" borderId="6" xfId="1" applyNumberFormat="1" applyFont="1" applyFill="1" applyBorder="1" applyAlignment="1">
      <alignment horizontal="center" vertical="center" wrapText="1"/>
    </xf>
    <xf numFmtId="187" fontId="9" fillId="15" borderId="6" xfId="1" applyFont="1" applyFill="1" applyBorder="1" applyAlignment="1">
      <alignment vertical="center"/>
    </xf>
    <xf numFmtId="2" fontId="9" fillId="15" borderId="6" xfId="0" applyNumberFormat="1" applyFont="1" applyFill="1" applyBorder="1" applyAlignment="1">
      <alignment vertical="center"/>
    </xf>
    <xf numFmtId="187" fontId="9" fillId="15" borderId="10" xfId="1" applyFont="1" applyFill="1" applyBorder="1" applyAlignment="1">
      <alignment vertical="center"/>
    </xf>
    <xf numFmtId="187" fontId="9" fillId="15" borderId="6" xfId="1" applyFont="1" applyFill="1" applyBorder="1" applyAlignment="1">
      <alignment vertical="center" wrapText="1"/>
    </xf>
    <xf numFmtId="1" fontId="9" fillId="6" borderId="6" xfId="1" applyNumberFormat="1" applyFont="1" applyFill="1" applyBorder="1" applyAlignment="1">
      <alignment horizontal="center" vertical="center" wrapText="1"/>
    </xf>
    <xf numFmtId="188" fontId="9" fillId="9" borderId="6" xfId="0" applyNumberFormat="1" applyFont="1" applyFill="1" applyBorder="1" applyAlignment="1">
      <alignment vertical="center"/>
    </xf>
    <xf numFmtId="2" fontId="9" fillId="9" borderId="6" xfId="0" applyNumberFormat="1" applyFont="1" applyFill="1" applyBorder="1" applyAlignment="1">
      <alignment horizontal="center" vertical="center" wrapText="1"/>
    </xf>
    <xf numFmtId="0" fontId="9" fillId="26" borderId="6" xfId="0" applyFont="1" applyFill="1" applyBorder="1" applyAlignment="1">
      <alignment vertical="center"/>
    </xf>
    <xf numFmtId="2" fontId="9" fillId="26" borderId="6" xfId="0" applyNumberFormat="1" applyFont="1" applyFill="1" applyBorder="1" applyAlignment="1">
      <alignment horizontal="center" vertical="center"/>
    </xf>
    <xf numFmtId="2" fontId="9" fillId="26" borderId="6" xfId="0" applyNumberFormat="1" applyFont="1" applyFill="1" applyBorder="1" applyAlignment="1">
      <alignment horizontal="center" vertical="center" wrapText="1"/>
    </xf>
    <xf numFmtId="43" fontId="9" fillId="26" borderId="6" xfId="0" applyNumberFormat="1" applyFont="1" applyFill="1" applyBorder="1" applyAlignment="1">
      <alignment vertical="center"/>
    </xf>
    <xf numFmtId="0" fontId="8" fillId="7" borderId="6" xfId="0" applyFont="1" applyFill="1" applyBorder="1" applyAlignment="1">
      <alignment horizontal="center" vertical="center"/>
    </xf>
    <xf numFmtId="0" fontId="9" fillId="19" borderId="6" xfId="0" applyFont="1" applyFill="1" applyBorder="1" applyAlignment="1">
      <alignment vertical="center"/>
    </xf>
    <xf numFmtId="2" fontId="9" fillId="19" borderId="6" xfId="0" applyNumberFormat="1" applyFont="1" applyFill="1" applyBorder="1" applyAlignment="1">
      <alignment horizontal="center" vertical="center"/>
    </xf>
    <xf numFmtId="2" fontId="9" fillId="19" borderId="11" xfId="0" applyNumberFormat="1" applyFont="1" applyFill="1" applyBorder="1" applyAlignment="1">
      <alignment horizontal="center" vertical="center" wrapText="1"/>
    </xf>
    <xf numFmtId="43" fontId="9" fillId="19" borderId="6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 wrapText="1"/>
    </xf>
    <xf numFmtId="43" fontId="9" fillId="6" borderId="18" xfId="2" applyFont="1" applyFill="1" applyBorder="1" applyAlignment="1">
      <alignment vertical="center"/>
    </xf>
    <xf numFmtId="2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8" fillId="12" borderId="6" xfId="0" applyNumberFormat="1" applyFont="1" applyFill="1" applyBorder="1" applyAlignment="1">
      <alignment horizontal="left" vertical="center" wrapText="1"/>
    </xf>
    <xf numFmtId="2" fontId="9" fillId="9" borderId="6" xfId="0" applyNumberFormat="1" applyFont="1" applyFill="1" applyBorder="1" applyAlignment="1">
      <alignment vertical="center" wrapText="1"/>
    </xf>
    <xf numFmtId="190" fontId="9" fillId="15" borderId="6" xfId="0" applyNumberFormat="1" applyFont="1" applyFill="1" applyBorder="1" applyAlignment="1">
      <alignment vertical="center" wrapText="1"/>
    </xf>
    <xf numFmtId="0" fontId="10" fillId="15" borderId="0" xfId="0" applyFont="1" applyFill="1" applyAlignment="1">
      <alignment vertical="top"/>
    </xf>
    <xf numFmtId="49" fontId="9" fillId="7" borderId="6" xfId="1" applyNumberFormat="1" applyFont="1" applyFill="1" applyBorder="1" applyAlignment="1">
      <alignment horizontal="center" vertical="center" wrapText="1"/>
    </xf>
    <xf numFmtId="187" fontId="9" fillId="6" borderId="6" xfId="1" applyFont="1" applyFill="1" applyBorder="1" applyAlignment="1">
      <alignment horizontal="right" vertical="center"/>
    </xf>
    <xf numFmtId="187" fontId="14" fillId="23" borderId="6" xfId="1" applyFont="1" applyFill="1" applyBorder="1" applyAlignment="1">
      <alignment horizontal="center" vertical="center"/>
    </xf>
    <xf numFmtId="187" fontId="10" fillId="6" borderId="6" xfId="1" applyFont="1" applyFill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7" fillId="6" borderId="6" xfId="0" applyFont="1" applyFill="1" applyBorder="1" applyAlignment="1">
      <alignment horizontal="right" vertical="top"/>
    </xf>
    <xf numFmtId="187" fontId="10" fillId="7" borderId="5" xfId="0" applyNumberFormat="1" applyFont="1" applyFill="1" applyBorder="1" applyAlignment="1">
      <alignment horizontal="center" vertical="top"/>
    </xf>
    <xf numFmtId="187" fontId="10" fillId="15" borderId="5" xfId="0" applyNumberFormat="1" applyFont="1" applyFill="1" applyBorder="1" applyAlignment="1">
      <alignment horizontal="center" vertical="top"/>
    </xf>
    <xf numFmtId="191" fontId="27" fillId="6" borderId="6" xfId="1" applyNumberFormat="1" applyFont="1" applyFill="1" applyBorder="1" applyAlignment="1">
      <alignment horizontal="right" vertical="top"/>
    </xf>
    <xf numFmtId="0" fontId="27" fillId="6" borderId="13" xfId="0" applyFont="1" applyFill="1" applyBorder="1" applyAlignment="1">
      <alignment horizontal="left" vertical="top" wrapText="1"/>
    </xf>
    <xf numFmtId="187" fontId="14" fillId="3" borderId="6" xfId="1" applyFont="1" applyFill="1" applyBorder="1" applyAlignment="1">
      <alignment horizontal="center"/>
    </xf>
    <xf numFmtId="187" fontId="10" fillId="0" borderId="4" xfId="1" applyFont="1" applyFill="1" applyBorder="1" applyAlignment="1">
      <alignment horizontal="left"/>
    </xf>
    <xf numFmtId="43" fontId="9" fillId="7" borderId="6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43" fontId="12" fillId="0" borderId="0" xfId="2" applyFont="1" applyBorder="1" applyAlignment="1">
      <alignment horizontal="center"/>
    </xf>
    <xf numFmtId="0" fontId="14" fillId="7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9" borderId="6" xfId="0" applyFont="1" applyFill="1" applyBorder="1" applyAlignment="1">
      <alignment horizontal="left" vertical="top"/>
    </xf>
    <xf numFmtId="0" fontId="3" fillId="0" borderId="6" xfId="0" applyFont="1" applyBorder="1" applyAlignment="1">
      <alignment vertical="top"/>
    </xf>
    <xf numFmtId="0" fontId="28" fillId="4" borderId="6" xfId="0" applyFont="1" applyFill="1" applyBorder="1" applyAlignment="1">
      <alignment vertical="top" wrapText="1"/>
    </xf>
    <xf numFmtId="0" fontId="10" fillId="28" borderId="6" xfId="0" applyFont="1" applyFill="1" applyBorder="1" applyAlignment="1">
      <alignment horizontal="left" vertical="top"/>
    </xf>
    <xf numFmtId="2" fontId="27" fillId="16" borderId="6" xfId="0" applyNumberFormat="1" applyFont="1" applyFill="1" applyBorder="1" applyAlignment="1">
      <alignment horizontal="center" vertical="top"/>
    </xf>
    <xf numFmtId="187" fontId="10" fillId="11" borderId="12" xfId="1" applyFont="1" applyFill="1" applyBorder="1" applyAlignment="1">
      <alignment vertical="top" wrapText="1"/>
    </xf>
    <xf numFmtId="188" fontId="14" fillId="4" borderId="9" xfId="1" applyNumberFormat="1" applyFont="1" applyFill="1" applyBorder="1" applyAlignment="1">
      <alignment horizontal="right" vertical="top"/>
    </xf>
    <xf numFmtId="2" fontId="10" fillId="4" borderId="6" xfId="0" applyNumberFormat="1" applyFont="1" applyFill="1" applyBorder="1" applyAlignment="1">
      <alignment horizontal="left" vertical="top" wrapText="1"/>
    </xf>
    <xf numFmtId="187" fontId="10" fillId="4" borderId="6" xfId="1" applyFont="1" applyFill="1" applyBorder="1" applyAlignment="1">
      <alignment horizontal="left" vertical="center" wrapText="1"/>
    </xf>
    <xf numFmtId="187" fontId="14" fillId="4" borderId="6" xfId="1" applyFont="1" applyFill="1" applyBorder="1" applyAlignment="1">
      <alignment horizontal="center" vertical="top"/>
    </xf>
    <xf numFmtId="187" fontId="14" fillId="4" borderId="5" xfId="1" applyFont="1" applyFill="1" applyBorder="1" applyAlignment="1">
      <alignment horizontal="center" vertical="top"/>
    </xf>
    <xf numFmtId="0" fontId="14" fillId="4" borderId="6" xfId="0" applyFont="1" applyFill="1" applyBorder="1" applyAlignment="1">
      <alignment horizontal="left" vertical="center" wrapText="1"/>
    </xf>
    <xf numFmtId="188" fontId="14" fillId="4" borderId="6" xfId="1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2" fontId="6" fillId="0" borderId="0" xfId="0" applyNumberFormat="1" applyFont="1" applyAlignment="1">
      <alignment vertical="top"/>
    </xf>
    <xf numFmtId="187" fontId="6" fillId="0" borderId="0" xfId="1" applyFont="1" applyAlignment="1">
      <alignment vertical="top"/>
    </xf>
    <xf numFmtId="2" fontId="14" fillId="9" borderId="4" xfId="0" applyNumberFormat="1" applyFont="1" applyFill="1" applyBorder="1" applyAlignment="1">
      <alignment vertical="center"/>
    </xf>
    <xf numFmtId="187" fontId="14" fillId="9" borderId="4" xfId="0" applyNumberFormat="1" applyFont="1" applyFill="1" applyBorder="1" applyAlignment="1">
      <alignment vertical="center"/>
    </xf>
    <xf numFmtId="2" fontId="18" fillId="0" borderId="4" xfId="0" applyNumberFormat="1" applyFont="1" applyBorder="1" applyAlignment="1">
      <alignment vertical="top"/>
    </xf>
    <xf numFmtId="187" fontId="14" fillId="9" borderId="4" xfId="1" applyFont="1" applyFill="1" applyBorder="1" applyAlignment="1">
      <alignment vertical="center"/>
    </xf>
    <xf numFmtId="49" fontId="37" fillId="6" borderId="6" xfId="1" applyNumberFormat="1" applyFont="1" applyFill="1" applyBorder="1" applyAlignment="1">
      <alignment horizontal="left" vertical="top" wrapText="1"/>
    </xf>
    <xf numFmtId="0" fontId="14" fillId="6" borderId="3" xfId="0" applyFont="1" applyFill="1" applyBorder="1" applyAlignment="1">
      <alignment horizontal="center" vertical="center"/>
    </xf>
    <xf numFmtId="49" fontId="9" fillId="15" borderId="6" xfId="1" applyNumberFormat="1" applyFont="1" applyFill="1" applyBorder="1" applyAlignment="1">
      <alignment vertical="center" wrapText="1"/>
    </xf>
    <xf numFmtId="0" fontId="10" fillId="6" borderId="0" xfId="0" applyFont="1" applyFill="1" applyAlignment="1">
      <alignment vertical="top"/>
    </xf>
    <xf numFmtId="0" fontId="9" fillId="0" borderId="0" xfId="0" applyFont="1" applyAlignment="1">
      <alignment horizontal="center"/>
    </xf>
    <xf numFmtId="2" fontId="9" fillId="9" borderId="6" xfId="0" applyNumberFormat="1" applyFont="1" applyFill="1" applyBorder="1" applyAlignment="1">
      <alignment horizontal="left" vertical="center" wrapText="1"/>
    </xf>
    <xf numFmtId="1" fontId="9" fillId="7" borderId="6" xfId="0" applyNumberFormat="1" applyFont="1" applyFill="1" applyBorder="1" applyAlignment="1">
      <alignment horizontal="center" vertical="center" wrapText="1"/>
    </xf>
    <xf numFmtId="187" fontId="10" fillId="6" borderId="5" xfId="1" applyFont="1" applyFill="1" applyBorder="1" applyAlignment="1">
      <alignment horizontal="left" vertical="top" wrapText="1"/>
    </xf>
    <xf numFmtId="2" fontId="10" fillId="9" borderId="5" xfId="0" applyNumberFormat="1" applyFont="1" applyFill="1" applyBorder="1" applyAlignment="1">
      <alignment horizontal="left" vertical="top" wrapText="1"/>
    </xf>
    <xf numFmtId="187" fontId="10" fillId="9" borderId="5" xfId="1" applyFont="1" applyFill="1" applyBorder="1" applyAlignment="1">
      <alignment horizontal="left" vertical="top" wrapText="1"/>
    </xf>
    <xf numFmtId="0" fontId="14" fillId="9" borderId="5" xfId="0" applyFont="1" applyFill="1" applyBorder="1" applyAlignment="1">
      <alignment horizontal="left" vertical="top" wrapText="1"/>
    </xf>
    <xf numFmtId="188" fontId="14" fillId="7" borderId="9" xfId="1" applyNumberFormat="1" applyFont="1" applyFill="1" applyBorder="1" applyAlignment="1">
      <alignment horizontal="right" vertical="top"/>
    </xf>
    <xf numFmtId="2" fontId="10" fillId="7" borderId="9" xfId="0" applyNumberFormat="1" applyFont="1" applyFill="1" applyBorder="1" applyAlignment="1">
      <alignment horizontal="left" vertical="top" wrapText="1"/>
    </xf>
    <xf numFmtId="187" fontId="10" fillId="7" borderId="9" xfId="1" applyFont="1" applyFill="1" applyBorder="1" applyAlignment="1">
      <alignment horizontal="left" vertical="top" wrapText="1"/>
    </xf>
    <xf numFmtId="187" fontId="14" fillId="7" borderId="9" xfId="1" applyFont="1" applyFill="1" applyBorder="1" applyAlignment="1">
      <alignment horizontal="center" vertical="top"/>
    </xf>
    <xf numFmtId="0" fontId="14" fillId="7" borderId="5" xfId="0" applyFont="1" applyFill="1" applyBorder="1" applyAlignment="1">
      <alignment horizontal="left" vertical="top" wrapText="1"/>
    </xf>
    <xf numFmtId="188" fontId="14" fillId="14" borderId="9" xfId="1" applyNumberFormat="1" applyFont="1" applyFill="1" applyBorder="1" applyAlignment="1">
      <alignment horizontal="right" vertical="top"/>
    </xf>
    <xf numFmtId="2" fontId="10" fillId="14" borderId="9" xfId="0" applyNumberFormat="1" applyFont="1" applyFill="1" applyBorder="1" applyAlignment="1">
      <alignment horizontal="left" vertical="top" wrapText="1"/>
    </xf>
    <xf numFmtId="187" fontId="10" fillId="14" borderId="9" xfId="1" applyFont="1" applyFill="1" applyBorder="1" applyAlignment="1">
      <alignment horizontal="left" vertical="top" wrapText="1"/>
    </xf>
    <xf numFmtId="187" fontId="14" fillId="14" borderId="9" xfId="1" applyFont="1" applyFill="1" applyBorder="1" applyAlignment="1">
      <alignment horizontal="center" vertical="top"/>
    </xf>
    <xf numFmtId="0" fontId="14" fillId="14" borderId="9" xfId="0" applyFont="1" applyFill="1" applyBorder="1" applyAlignment="1">
      <alignment horizontal="left" vertical="top" wrapText="1"/>
    </xf>
    <xf numFmtId="2" fontId="10" fillId="4" borderId="9" xfId="0" applyNumberFormat="1" applyFont="1" applyFill="1" applyBorder="1" applyAlignment="1">
      <alignment horizontal="left" vertical="top" wrapText="1"/>
    </xf>
    <xf numFmtId="187" fontId="10" fillId="4" borderId="9" xfId="1" applyFont="1" applyFill="1" applyBorder="1" applyAlignment="1">
      <alignment horizontal="left" vertical="top" wrapText="1"/>
    </xf>
    <xf numFmtId="187" fontId="14" fillId="4" borderId="9" xfId="1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left" vertical="top" wrapText="1"/>
    </xf>
    <xf numFmtId="188" fontId="14" fillId="15" borderId="6" xfId="1" applyNumberFormat="1" applyFont="1" applyFill="1" applyBorder="1" applyAlignment="1">
      <alignment horizontal="right" vertical="top"/>
    </xf>
    <xf numFmtId="2" fontId="14" fillId="15" borderId="6" xfId="0" applyNumberFormat="1" applyFont="1" applyFill="1" applyBorder="1" applyAlignment="1">
      <alignment horizontal="left" vertical="top" wrapText="1"/>
    </xf>
    <xf numFmtId="187" fontId="14" fillId="15" borderId="6" xfId="1" applyFont="1" applyFill="1" applyBorder="1" applyAlignment="1">
      <alignment horizontal="center" vertical="top"/>
    </xf>
    <xf numFmtId="0" fontId="14" fillId="15" borderId="6" xfId="0" applyFont="1" applyFill="1" applyBorder="1" applyAlignment="1">
      <alignment horizontal="left" vertical="top" wrapText="1"/>
    </xf>
    <xf numFmtId="187" fontId="13" fillId="3" borderId="6" xfId="1" applyFont="1" applyFill="1" applyBorder="1" applyAlignment="1">
      <alignment horizontal="left" indent="2"/>
    </xf>
    <xf numFmtId="187" fontId="19" fillId="6" borderId="0" xfId="1" applyFont="1" applyFill="1" applyBorder="1" applyAlignment="1"/>
    <xf numFmtId="187" fontId="31" fillId="0" borderId="0" xfId="1" applyFont="1" applyBorder="1" applyAlignment="1">
      <alignment horizontal="left"/>
    </xf>
    <xf numFmtId="187" fontId="14" fillId="22" borderId="6" xfId="1" applyFont="1" applyFill="1" applyBorder="1" applyAlignment="1">
      <alignment horizontal="center" vertical="center"/>
    </xf>
    <xf numFmtId="187" fontId="14" fillId="5" borderId="6" xfId="0" applyNumberFormat="1" applyFont="1" applyFill="1" applyBorder="1"/>
    <xf numFmtId="0" fontId="42" fillId="0" borderId="0" xfId="0" applyFont="1"/>
    <xf numFmtId="49" fontId="37" fillId="6" borderId="6" xfId="1" applyNumberFormat="1" applyFont="1" applyFill="1" applyBorder="1" applyAlignment="1">
      <alignment horizontal="left"/>
    </xf>
    <xf numFmtId="49" fontId="37" fillId="6" borderId="6" xfId="1" applyNumberFormat="1" applyFont="1" applyFill="1" applyBorder="1" applyAlignment="1">
      <alignment horizontal="left" vertical="top"/>
    </xf>
    <xf numFmtId="49" fontId="37" fillId="16" borderId="6" xfId="1" applyNumberFormat="1" applyFont="1" applyFill="1" applyBorder="1" applyAlignment="1">
      <alignment horizontal="left"/>
    </xf>
    <xf numFmtId="49" fontId="37" fillId="20" borderId="6" xfId="1" applyNumberFormat="1" applyFont="1" applyFill="1" applyBorder="1" applyAlignment="1">
      <alignment horizontal="left" vertical="center"/>
    </xf>
    <xf numFmtId="0" fontId="14" fillId="7" borderId="6" xfId="0" applyFont="1" applyFill="1" applyBorder="1" applyAlignment="1">
      <alignment horizontal="center" vertical="top"/>
    </xf>
    <xf numFmtId="2" fontId="11" fillId="7" borderId="5" xfId="0" applyNumberFormat="1" applyFont="1" applyFill="1" applyBorder="1" applyAlignment="1">
      <alignment horizontal="left" vertical="top"/>
    </xf>
    <xf numFmtId="49" fontId="37" fillId="7" borderId="6" xfId="1" applyNumberFormat="1" applyFont="1" applyFill="1" applyBorder="1" applyAlignment="1">
      <alignment horizontal="left" vertical="top"/>
    </xf>
    <xf numFmtId="187" fontId="17" fillId="7" borderId="6" xfId="1" applyFont="1" applyFill="1" applyBorder="1" applyAlignment="1">
      <alignment horizontal="right" vertical="top"/>
    </xf>
    <xf numFmtId="2" fontId="11" fillId="7" borderId="5" xfId="0" applyNumberFormat="1" applyFont="1" applyFill="1" applyBorder="1" applyAlignment="1">
      <alignment vertical="top"/>
    </xf>
    <xf numFmtId="49" fontId="37" fillId="21" borderId="5" xfId="1" applyNumberFormat="1" applyFont="1" applyFill="1" applyBorder="1" applyAlignment="1">
      <alignment horizontal="left" vertical="top" wrapText="1"/>
    </xf>
    <xf numFmtId="49" fontId="37" fillId="9" borderId="6" xfId="1" applyNumberFormat="1" applyFont="1" applyFill="1" applyBorder="1" applyAlignment="1">
      <alignment horizontal="left" vertical="top" wrapText="1"/>
    </xf>
    <xf numFmtId="2" fontId="11" fillId="7" borderId="6" xfId="0" applyNumberFormat="1" applyFont="1" applyFill="1" applyBorder="1" applyAlignment="1">
      <alignment horizontal="left" vertical="top"/>
    </xf>
    <xf numFmtId="0" fontId="17" fillId="7" borderId="6" xfId="0" applyFont="1" applyFill="1" applyBorder="1" applyAlignment="1">
      <alignment vertical="top"/>
    </xf>
    <xf numFmtId="0" fontId="14" fillId="10" borderId="6" xfId="0" applyFont="1" applyFill="1" applyBorder="1" applyAlignment="1">
      <alignment horizontal="center" vertical="top"/>
    </xf>
    <xf numFmtId="49" fontId="37" fillId="10" borderId="6" xfId="1" applyNumberFormat="1" applyFont="1" applyFill="1" applyBorder="1" applyAlignment="1">
      <alignment horizontal="left" vertical="top" wrapText="1"/>
    </xf>
    <xf numFmtId="49" fontId="37" fillId="7" borderId="6" xfId="1" applyNumberFormat="1" applyFont="1" applyFill="1" applyBorder="1" applyAlignment="1">
      <alignment horizontal="left"/>
    </xf>
    <xf numFmtId="49" fontId="37" fillId="15" borderId="6" xfId="1" applyNumberFormat="1" applyFont="1" applyFill="1" applyBorder="1" applyAlignment="1">
      <alignment horizontal="left" vertical="top" wrapText="1"/>
    </xf>
    <xf numFmtId="49" fontId="37" fillId="6" borderId="17" xfId="1" applyNumberFormat="1" applyFont="1" applyFill="1" applyBorder="1" applyAlignment="1">
      <alignment horizontal="left"/>
    </xf>
    <xf numFmtId="49" fontId="37" fillId="7" borderId="6" xfId="1" applyNumberFormat="1" applyFont="1" applyFill="1" applyBorder="1" applyAlignment="1">
      <alignment horizontal="left" vertical="top" wrapText="1"/>
    </xf>
    <xf numFmtId="49" fontId="37" fillId="12" borderId="5" xfId="1" applyNumberFormat="1" applyFont="1" applyFill="1" applyBorder="1" applyAlignment="1">
      <alignment horizontal="left"/>
    </xf>
    <xf numFmtId="49" fontId="37" fillId="9" borderId="5" xfId="1" applyNumberFormat="1" applyFont="1" applyFill="1" applyBorder="1" applyAlignment="1">
      <alignment horizontal="left" vertical="top"/>
    </xf>
    <xf numFmtId="49" fontId="37" fillId="27" borderId="13" xfId="1" applyNumberFormat="1" applyFont="1" applyFill="1" applyBorder="1" applyAlignment="1">
      <alignment horizontal="left"/>
    </xf>
    <xf numFmtId="49" fontId="37" fillId="12" borderId="13" xfId="1" applyNumberFormat="1" applyFont="1" applyFill="1" applyBorder="1" applyAlignment="1">
      <alignment horizontal="left" vertical="top" wrapText="1"/>
    </xf>
    <xf numFmtId="49" fontId="37" fillId="6" borderId="14" xfId="1" applyNumberFormat="1" applyFont="1" applyFill="1" applyBorder="1" applyAlignment="1">
      <alignment horizontal="left" wrapText="1"/>
    </xf>
    <xf numFmtId="49" fontId="11" fillId="12" borderId="13" xfId="1" applyNumberFormat="1" applyFont="1" applyFill="1" applyBorder="1" applyAlignment="1">
      <alignment vertical="top" wrapText="1"/>
    </xf>
    <xf numFmtId="49" fontId="37" fillId="0" borderId="14" xfId="1" applyNumberFormat="1" applyFont="1" applyBorder="1" applyAlignment="1">
      <alignment horizontal="left" vertical="top"/>
    </xf>
    <xf numFmtId="49" fontId="37" fillId="12" borderId="6" xfId="1" applyNumberFormat="1" applyFont="1" applyFill="1" applyBorder="1" applyAlignment="1">
      <alignment horizontal="left" vertical="top" wrapText="1"/>
    </xf>
    <xf numFmtId="49" fontId="37" fillId="6" borderId="5" xfId="1" applyNumberFormat="1" applyFont="1" applyFill="1" applyBorder="1" applyAlignment="1">
      <alignment horizontal="left" vertical="top" wrapText="1"/>
    </xf>
    <xf numFmtId="49" fontId="37" fillId="6" borderId="14" xfId="1" applyNumberFormat="1" applyFont="1" applyFill="1" applyBorder="1" applyAlignment="1">
      <alignment horizontal="left" vertical="top" wrapText="1"/>
    </xf>
    <xf numFmtId="49" fontId="37" fillId="12" borderId="14" xfId="1" applyNumberFormat="1" applyFont="1" applyFill="1" applyBorder="1" applyAlignment="1">
      <alignment horizontal="left" vertical="top" wrapText="1"/>
    </xf>
    <xf numFmtId="49" fontId="37" fillId="18" borderId="14" xfId="1" applyNumberFormat="1" applyFont="1" applyFill="1" applyBorder="1" applyAlignment="1">
      <alignment horizontal="left" vertical="top" wrapText="1"/>
    </xf>
    <xf numFmtId="49" fontId="37" fillId="18" borderId="5" xfId="1" applyNumberFormat="1" applyFont="1" applyFill="1" applyBorder="1" applyAlignment="1">
      <alignment horizontal="left" vertical="top" wrapText="1"/>
    </xf>
    <xf numFmtId="49" fontId="37" fillId="7" borderId="5" xfId="1" applyNumberFormat="1" applyFont="1" applyFill="1" applyBorder="1" applyAlignment="1">
      <alignment horizontal="left"/>
    </xf>
    <xf numFmtId="49" fontId="37" fillId="22" borderId="6" xfId="1" applyNumberFormat="1" applyFont="1" applyFill="1" applyBorder="1" applyAlignment="1">
      <alignment horizontal="left" vertical="top" wrapText="1"/>
    </xf>
    <xf numFmtId="49" fontId="37" fillId="18" borderId="14" xfId="1" applyNumberFormat="1" applyFont="1" applyFill="1" applyBorder="1" applyAlignment="1">
      <alignment horizontal="left" vertical="top"/>
    </xf>
    <xf numFmtId="49" fontId="37" fillId="18" borderId="6" xfId="1" applyNumberFormat="1" applyFont="1" applyFill="1" applyBorder="1" applyAlignment="1">
      <alignment horizontal="left" vertical="top" wrapText="1"/>
    </xf>
    <xf numFmtId="49" fontId="37" fillId="18" borderId="14" xfId="1" applyNumberFormat="1" applyFont="1" applyFill="1" applyBorder="1" applyAlignment="1">
      <alignment horizontal="left"/>
    </xf>
    <xf numFmtId="49" fontId="37" fillId="18" borderId="5" xfId="1" applyNumberFormat="1" applyFont="1" applyFill="1" applyBorder="1" applyAlignment="1">
      <alignment horizontal="left"/>
    </xf>
    <xf numFmtId="49" fontId="37" fillId="18" borderId="14" xfId="1" applyNumberFormat="1" applyFont="1" applyFill="1" applyBorder="1" applyAlignment="1">
      <alignment horizontal="left" wrapText="1"/>
    </xf>
    <xf numFmtId="49" fontId="37" fillId="18" borderId="6" xfId="1" applyNumberFormat="1" applyFont="1" applyFill="1" applyBorder="1" applyAlignment="1">
      <alignment horizontal="left"/>
    </xf>
    <xf numFmtId="49" fontId="37" fillId="18" borderId="5" xfId="1" applyNumberFormat="1" applyFont="1" applyFill="1" applyBorder="1" applyAlignment="1">
      <alignment horizontal="left" vertical="top"/>
    </xf>
    <xf numFmtId="49" fontId="37" fillId="11" borderId="5" xfId="1" applyNumberFormat="1" applyFont="1" applyFill="1" applyBorder="1" applyAlignment="1">
      <alignment horizontal="left"/>
    </xf>
    <xf numFmtId="49" fontId="38" fillId="11" borderId="6" xfId="1" applyNumberFormat="1" applyFont="1" applyFill="1" applyBorder="1" applyAlignment="1">
      <alignment horizontal="left"/>
    </xf>
    <xf numFmtId="49" fontId="38" fillId="15" borderId="6" xfId="1" applyNumberFormat="1" applyFont="1" applyFill="1" applyBorder="1" applyAlignment="1">
      <alignment horizontal="left" vertical="top" wrapText="1"/>
    </xf>
    <xf numFmtId="49" fontId="38" fillId="9" borderId="6" xfId="1" applyNumberFormat="1" applyFont="1" applyFill="1" applyBorder="1" applyAlignment="1">
      <alignment horizontal="left" vertical="top"/>
    </xf>
    <xf numFmtId="49" fontId="37" fillId="22" borderId="19" xfId="1" applyNumberFormat="1" applyFont="1" applyFill="1" applyBorder="1" applyAlignment="1">
      <alignment horizontal="left" vertical="center" wrapText="1"/>
    </xf>
    <xf numFmtId="49" fontId="37" fillId="6" borderId="19" xfId="1" applyNumberFormat="1" applyFont="1" applyFill="1" applyBorder="1" applyAlignment="1">
      <alignment horizontal="left"/>
    </xf>
    <xf numFmtId="49" fontId="38" fillId="7" borderId="6" xfId="1" applyNumberFormat="1" applyFont="1" applyFill="1" applyBorder="1" applyAlignment="1">
      <alignment horizontal="left"/>
    </xf>
    <xf numFmtId="49" fontId="37" fillId="9" borderId="6" xfId="1" applyNumberFormat="1" applyFont="1" applyFill="1" applyBorder="1" applyAlignment="1">
      <alignment horizontal="left"/>
    </xf>
    <xf numFmtId="49" fontId="37" fillId="5" borderId="6" xfId="1" applyNumberFormat="1" applyFont="1" applyFill="1" applyBorder="1" applyAlignment="1">
      <alignment horizontal="left"/>
    </xf>
    <xf numFmtId="49" fontId="37" fillId="9" borderId="6" xfId="1" applyNumberFormat="1" applyFont="1" applyFill="1" applyBorder="1" applyAlignment="1">
      <alignment horizontal="left" vertical="top"/>
    </xf>
    <xf numFmtId="49" fontId="37" fillId="23" borderId="6" xfId="1" applyNumberFormat="1" applyFont="1" applyFill="1" applyBorder="1" applyAlignment="1">
      <alignment horizontal="left"/>
    </xf>
    <xf numFmtId="49" fontId="37" fillId="6" borderId="5" xfId="1" applyNumberFormat="1" applyFont="1" applyFill="1" applyBorder="1" applyAlignment="1">
      <alignment horizontal="left" vertical="top"/>
    </xf>
    <xf numFmtId="49" fontId="38" fillId="9" borderId="5" xfId="1" applyNumberFormat="1" applyFont="1" applyFill="1" applyBorder="1" applyAlignment="1">
      <alignment horizontal="left" vertical="top" wrapText="1"/>
    </xf>
    <xf numFmtId="49" fontId="37" fillId="0" borderId="6" xfId="1" applyNumberFormat="1" applyFont="1" applyBorder="1" applyAlignment="1">
      <alignment horizontal="left" vertical="top"/>
    </xf>
    <xf numFmtId="49" fontId="36" fillId="0" borderId="6" xfId="1" applyNumberFormat="1" applyFont="1" applyBorder="1" applyAlignment="1">
      <alignment horizontal="left" vertical="top"/>
    </xf>
    <xf numFmtId="49" fontId="37" fillId="25" borderId="6" xfId="1" applyNumberFormat="1" applyFont="1" applyFill="1" applyBorder="1" applyAlignment="1">
      <alignment horizontal="left" vertical="top" wrapText="1"/>
    </xf>
    <xf numFmtId="49" fontId="11" fillId="6" borderId="6" xfId="1" applyNumberFormat="1" applyFont="1" applyFill="1" applyBorder="1" applyAlignment="1">
      <alignment horizontal="left" vertical="top" wrapText="1"/>
    </xf>
    <xf numFmtId="49" fontId="39" fillId="0" borderId="6" xfId="1" applyNumberFormat="1" applyFont="1" applyBorder="1" applyAlignment="1">
      <alignment horizontal="center"/>
    </xf>
    <xf numFmtId="49" fontId="14" fillId="0" borderId="6" xfId="1" applyNumberFormat="1" applyFont="1" applyBorder="1"/>
    <xf numFmtId="1" fontId="38" fillId="9" borderId="5" xfId="1" applyNumberFormat="1" applyFont="1" applyFill="1" applyBorder="1" applyAlignment="1">
      <alignment horizontal="left" vertical="top" wrapText="1"/>
    </xf>
    <xf numFmtId="49" fontId="38" fillId="15" borderId="6" xfId="1" applyNumberFormat="1" applyFont="1" applyFill="1" applyBorder="1" applyAlignment="1">
      <alignment horizontal="left" wrapText="1"/>
    </xf>
    <xf numFmtId="49" fontId="38" fillId="6" borderId="6" xfId="1" applyNumberFormat="1" applyFont="1" applyFill="1" applyBorder="1" applyAlignment="1">
      <alignment horizontal="left"/>
    </xf>
    <xf numFmtId="49" fontId="38" fillId="6" borderId="6" xfId="1" applyNumberFormat="1" applyFont="1" applyFill="1" applyBorder="1" applyAlignment="1">
      <alignment horizontal="left" vertical="top"/>
    </xf>
    <xf numFmtId="49" fontId="38" fillId="7" borderId="6" xfId="1" applyNumberFormat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left" vertical="center"/>
    </xf>
    <xf numFmtId="187" fontId="11" fillId="6" borderId="6" xfId="1" applyFont="1" applyFill="1" applyBorder="1" applyAlignment="1">
      <alignment horizontal="left" vertical="center" wrapText="1"/>
    </xf>
    <xf numFmtId="49" fontId="38" fillId="6" borderId="6" xfId="1" applyNumberFormat="1" applyFont="1" applyFill="1" applyBorder="1" applyAlignment="1">
      <alignment horizontal="left" vertical="center" wrapText="1"/>
    </xf>
    <xf numFmtId="187" fontId="24" fillId="6" borderId="6" xfId="1" applyFont="1" applyFill="1" applyBorder="1" applyAlignment="1">
      <alignment vertical="center"/>
    </xf>
    <xf numFmtId="49" fontId="38" fillId="6" borderId="6" xfId="1" applyNumberFormat="1" applyFont="1" applyFill="1" applyBorder="1" applyAlignment="1">
      <alignment horizontal="left" wrapText="1"/>
    </xf>
    <xf numFmtId="188" fontId="10" fillId="15" borderId="6" xfId="1" applyNumberFormat="1" applyFont="1" applyFill="1" applyBorder="1" applyAlignment="1">
      <alignment horizontal="center" vertical="center" wrapText="1"/>
    </xf>
    <xf numFmtId="49" fontId="10" fillId="15" borderId="6" xfId="1" applyNumberFormat="1" applyFont="1" applyFill="1" applyBorder="1" applyAlignment="1">
      <alignment horizontal="center" vertical="center" wrapText="1"/>
    </xf>
    <xf numFmtId="49" fontId="10" fillId="6" borderId="6" xfId="1" applyNumberFormat="1" applyFont="1" applyFill="1" applyBorder="1" applyAlignment="1">
      <alignment horizontal="left" vertical="center"/>
    </xf>
    <xf numFmtId="49" fontId="38" fillId="7" borderId="5" xfId="1" applyNumberFormat="1" applyFont="1" applyFill="1" applyBorder="1" applyAlignment="1">
      <alignment horizontal="left" vertical="top" wrapText="1"/>
    </xf>
    <xf numFmtId="49" fontId="38" fillId="11" borderId="6" xfId="1" applyNumberFormat="1" applyFont="1" applyFill="1" applyBorder="1" applyAlignment="1">
      <alignment horizontal="left" vertical="top"/>
    </xf>
    <xf numFmtId="49" fontId="37" fillId="22" borderId="4" xfId="1" applyNumberFormat="1" applyFont="1" applyFill="1" applyBorder="1" applyAlignment="1">
      <alignment horizontal="left" vertical="top" wrapText="1"/>
    </xf>
    <xf numFmtId="0" fontId="11" fillId="10" borderId="6" xfId="0" applyFont="1" applyFill="1" applyBorder="1" applyAlignment="1">
      <alignment horizontal="center" vertical="top"/>
    </xf>
    <xf numFmtId="49" fontId="37" fillId="8" borderId="6" xfId="1" applyNumberFormat="1" applyFont="1" applyFill="1" applyBorder="1" applyAlignment="1">
      <alignment horizontal="center"/>
    </xf>
    <xf numFmtId="49" fontId="37" fillId="23" borderId="0" xfId="1" applyNumberFormat="1" applyFont="1" applyFill="1" applyBorder="1" applyAlignment="1">
      <alignment horizontal="center"/>
    </xf>
    <xf numFmtId="49" fontId="11" fillId="6" borderId="0" xfId="1" applyNumberFormat="1" applyFont="1" applyFill="1" applyBorder="1" applyAlignment="1">
      <alignment horizontal="left"/>
    </xf>
    <xf numFmtId="49" fontId="9" fillId="6" borderId="0" xfId="1" applyNumberFormat="1" applyFont="1" applyFill="1" applyBorder="1" applyAlignment="1">
      <alignment horizontal="left"/>
    </xf>
    <xf numFmtId="0" fontId="23" fillId="0" borderId="0" xfId="0" applyFont="1"/>
    <xf numFmtId="0" fontId="23" fillId="0" borderId="0" xfId="0" applyFont="1" applyAlignment="1">
      <alignment horizontal="left"/>
    </xf>
    <xf numFmtId="187" fontId="23" fillId="0" borderId="0" xfId="1" applyFont="1" applyFill="1" applyBorder="1" applyAlignment="1"/>
    <xf numFmtId="187" fontId="23" fillId="0" borderId="0" xfId="1" applyFont="1" applyFill="1" applyBorder="1" applyAlignment="1">
      <alignment horizontal="center"/>
    </xf>
    <xf numFmtId="187" fontId="23" fillId="0" borderId="0" xfId="0" applyNumberFormat="1" applyFont="1"/>
    <xf numFmtId="0" fontId="43" fillId="0" borderId="0" xfId="0" applyFont="1"/>
    <xf numFmtId="187" fontId="43" fillId="0" borderId="0" xfId="0" applyNumberFormat="1" applyFont="1"/>
    <xf numFmtId="0" fontId="44" fillId="6" borderId="0" xfId="0" applyFont="1" applyFill="1"/>
    <xf numFmtId="189" fontId="14" fillId="6" borderId="0" xfId="1" applyNumberFormat="1" applyFont="1" applyFill="1" applyBorder="1" applyAlignment="1">
      <alignment horizontal="center" vertical="center"/>
    </xf>
    <xf numFmtId="49" fontId="38" fillId="6" borderId="0" xfId="1" applyNumberFormat="1" applyFont="1" applyFill="1" applyBorder="1" applyAlignment="1">
      <alignment horizontal="left"/>
    </xf>
    <xf numFmtId="187" fontId="17" fillId="6" borderId="0" xfId="1" applyFont="1" applyFill="1" applyBorder="1" applyAlignment="1">
      <alignment horizontal="center"/>
    </xf>
    <xf numFmtId="49" fontId="45" fillId="0" borderId="0" xfId="1" applyNumberFormat="1" applyFont="1" applyBorder="1" applyAlignment="1">
      <alignment horizontal="left"/>
    </xf>
    <xf numFmtId="187" fontId="8" fillId="0" borderId="0" xfId="1" applyFont="1" applyBorder="1" applyAlignment="1">
      <alignment horizontal="right"/>
    </xf>
    <xf numFmtId="187" fontId="8" fillId="0" borderId="0" xfId="1" applyFont="1" applyBorder="1"/>
    <xf numFmtId="2" fontId="8" fillId="0" borderId="0" xfId="0" applyNumberFormat="1" applyFont="1"/>
    <xf numFmtId="0" fontId="8" fillId="0" borderId="0" xfId="0" applyFont="1"/>
    <xf numFmtId="43" fontId="9" fillId="19" borderId="11" xfId="0" applyNumberFormat="1" applyFont="1" applyFill="1" applyBorder="1" applyAlignment="1">
      <alignment horizontal="center" vertical="center"/>
    </xf>
    <xf numFmtId="187" fontId="11" fillId="0" borderId="0" xfId="1" applyFont="1" applyBorder="1" applyAlignment="1">
      <alignment horizontal="center"/>
    </xf>
    <xf numFmtId="187" fontId="11" fillId="0" borderId="0" xfId="1" applyFont="1" applyBorder="1" applyAlignment="1">
      <alignment horizontal="left" vertical="center"/>
    </xf>
    <xf numFmtId="0" fontId="14" fillId="7" borderId="5" xfId="0" applyFont="1" applyFill="1" applyBorder="1" applyAlignment="1">
      <alignment horizontal="center" vertical="center"/>
    </xf>
    <xf numFmtId="187" fontId="11" fillId="7" borderId="2" xfId="1" applyFont="1" applyFill="1" applyBorder="1" applyAlignment="1">
      <alignment horizontal="center" vertical="center"/>
    </xf>
    <xf numFmtId="187" fontId="11" fillId="7" borderId="5" xfId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11" fillId="7" borderId="13" xfId="0" applyNumberFormat="1" applyFont="1" applyFill="1" applyBorder="1"/>
    <xf numFmtId="49" fontId="37" fillId="7" borderId="13" xfId="1" applyNumberFormat="1" applyFont="1" applyFill="1" applyBorder="1" applyAlignment="1">
      <alignment horizontal="left"/>
    </xf>
    <xf numFmtId="187" fontId="11" fillId="7" borderId="13" xfId="1" applyFont="1" applyFill="1" applyBorder="1" applyAlignment="1">
      <alignment horizontal="right"/>
    </xf>
    <xf numFmtId="2" fontId="37" fillId="6" borderId="6" xfId="1" applyNumberFormat="1" applyFont="1" applyFill="1" applyBorder="1" applyAlignment="1">
      <alignment horizontal="left" vertical="top" wrapText="1"/>
    </xf>
    <xf numFmtId="187" fontId="22" fillId="16" borderId="6" xfId="1" applyFont="1" applyFill="1" applyBorder="1" applyAlignment="1">
      <alignment horizontal="right"/>
    </xf>
    <xf numFmtId="187" fontId="9" fillId="6" borderId="0" xfId="1" applyFont="1" applyFill="1" applyBorder="1" applyAlignment="1">
      <alignment horizontal="right"/>
    </xf>
    <xf numFmtId="2" fontId="9" fillId="6" borderId="0" xfId="0" applyNumberFormat="1" applyFont="1" applyFill="1"/>
    <xf numFmtId="0" fontId="9" fillId="6" borderId="18" xfId="0" applyFont="1" applyFill="1" applyBorder="1"/>
    <xf numFmtId="0" fontId="24" fillId="6" borderId="18" xfId="0" applyFont="1" applyFill="1" applyBorder="1"/>
    <xf numFmtId="0" fontId="9" fillId="6" borderId="0" xfId="0" applyFont="1" applyFill="1"/>
    <xf numFmtId="187" fontId="9" fillId="0" borderId="0" xfId="1" applyFont="1" applyBorder="1" applyAlignment="1">
      <alignment horizontal="right"/>
    </xf>
    <xf numFmtId="2" fontId="9" fillId="0" borderId="0" xfId="1" applyNumberFormat="1" applyFont="1" applyBorder="1" applyAlignment="1">
      <alignment horizontal="left"/>
    </xf>
    <xf numFmtId="187" fontId="9" fillId="6" borderId="0" xfId="1" applyFont="1" applyFill="1" applyBorder="1" applyAlignment="1">
      <alignment horizontal="center"/>
    </xf>
    <xf numFmtId="187" fontId="9" fillId="0" borderId="0" xfId="1" applyFont="1" applyBorder="1" applyAlignment="1">
      <alignment horizontal="left"/>
    </xf>
    <xf numFmtId="187" fontId="10" fillId="4" borderId="6" xfId="1" applyFont="1" applyFill="1" applyBorder="1" applyAlignment="1">
      <alignment horizontal="left" vertical="top" wrapText="1"/>
    </xf>
    <xf numFmtId="188" fontId="14" fillId="13" borderId="6" xfId="1" applyNumberFormat="1" applyFont="1" applyFill="1" applyBorder="1" applyAlignment="1">
      <alignment horizontal="right" vertical="top"/>
    </xf>
    <xf numFmtId="2" fontId="14" fillId="13" borderId="6" xfId="0" applyNumberFormat="1" applyFont="1" applyFill="1" applyBorder="1" applyAlignment="1">
      <alignment horizontal="left" vertical="top" wrapText="1"/>
    </xf>
    <xf numFmtId="187" fontId="14" fillId="13" borderId="6" xfId="1" applyFont="1" applyFill="1" applyBorder="1" applyAlignment="1">
      <alignment horizontal="center" vertical="top"/>
    </xf>
    <xf numFmtId="0" fontId="14" fillId="13" borderId="6" xfId="0" applyFont="1" applyFill="1" applyBorder="1" applyAlignment="1">
      <alignment horizontal="left" vertical="top" wrapText="1"/>
    </xf>
    <xf numFmtId="188" fontId="14" fillId="9" borderId="6" xfId="1" applyNumberFormat="1" applyFont="1" applyFill="1" applyBorder="1" applyAlignment="1">
      <alignment horizontal="right" vertical="top"/>
    </xf>
    <xf numFmtId="187" fontId="14" fillId="9" borderId="6" xfId="1" applyFont="1" applyFill="1" applyBorder="1" applyAlignment="1">
      <alignment horizontal="left" vertical="center" wrapText="1"/>
    </xf>
    <xf numFmtId="187" fontId="14" fillId="15" borderId="6" xfId="1" applyFont="1" applyFill="1" applyBorder="1" applyAlignment="1">
      <alignment horizontal="left" vertical="center" wrapText="1"/>
    </xf>
    <xf numFmtId="188" fontId="27" fillId="6" borderId="4" xfId="1" applyNumberFormat="1" applyFont="1" applyFill="1" applyBorder="1" applyAlignment="1">
      <alignment vertical="top"/>
    </xf>
    <xf numFmtId="2" fontId="14" fillId="0" borderId="4" xfId="0" applyNumberFormat="1" applyFont="1" applyBorder="1" applyAlignment="1">
      <alignment horizontal="left" vertical="top" wrapText="1"/>
    </xf>
    <xf numFmtId="187" fontId="14" fillId="6" borderId="4" xfId="1" applyFont="1" applyFill="1" applyBorder="1" applyAlignment="1">
      <alignment vertical="top"/>
    </xf>
    <xf numFmtId="2" fontId="14" fillId="6" borderId="4" xfId="0" applyNumberFormat="1" applyFont="1" applyFill="1" applyBorder="1" applyAlignment="1">
      <alignment vertical="top" wrapText="1"/>
    </xf>
    <xf numFmtId="189" fontId="27" fillId="29" borderId="10" xfId="1" applyNumberFormat="1" applyFont="1" applyFill="1" applyBorder="1" applyAlignment="1">
      <alignment vertical="top"/>
    </xf>
    <xf numFmtId="2" fontId="10" fillId="29" borderId="6" xfId="1" applyNumberFormat="1" applyFont="1" applyFill="1" applyBorder="1" applyAlignment="1">
      <alignment horizontal="left" vertical="top" wrapText="1"/>
    </xf>
    <xf numFmtId="187" fontId="10" fillId="29" borderId="6" xfId="1" applyFont="1" applyFill="1" applyBorder="1" applyAlignment="1">
      <alignment vertical="top"/>
    </xf>
    <xf numFmtId="2" fontId="10" fillId="29" borderId="6" xfId="1" applyNumberFormat="1" applyFont="1" applyFill="1" applyBorder="1" applyAlignment="1">
      <alignment vertical="top"/>
    </xf>
    <xf numFmtId="2" fontId="14" fillId="29" borderId="6" xfId="0" applyNumberFormat="1" applyFont="1" applyFill="1" applyBorder="1" applyAlignment="1">
      <alignment vertical="top" wrapText="1"/>
    </xf>
    <xf numFmtId="187" fontId="46" fillId="6" borderId="6" xfId="0" applyNumberFormat="1" applyFont="1" applyFill="1" applyBorder="1" applyAlignment="1">
      <alignment vertical="top"/>
    </xf>
    <xf numFmtId="0" fontId="47" fillId="0" borderId="6" xfId="0" applyFont="1" applyBorder="1" applyAlignment="1">
      <alignment vertical="top" wrapText="1"/>
    </xf>
    <xf numFmtId="43" fontId="27" fillId="9" borderId="5" xfId="1" applyNumberFormat="1" applyFont="1" applyFill="1" applyBorder="1" applyAlignment="1">
      <alignment vertical="top"/>
    </xf>
    <xf numFmtId="1" fontId="27" fillId="29" borderId="6" xfId="0" applyNumberFormat="1" applyFont="1" applyFill="1" applyBorder="1" applyAlignment="1">
      <alignment horizontal="center" vertical="top"/>
    </xf>
    <xf numFmtId="2" fontId="10" fillId="29" borderId="11" xfId="0" applyNumberFormat="1" applyFont="1" applyFill="1" applyBorder="1" applyAlignment="1">
      <alignment vertical="top" wrapText="1"/>
    </xf>
    <xf numFmtId="187" fontId="10" fillId="29" borderId="6" xfId="0" applyNumberFormat="1" applyFont="1" applyFill="1" applyBorder="1" applyAlignment="1">
      <alignment horizontal="center" vertical="top"/>
    </xf>
    <xf numFmtId="0" fontId="14" fillId="29" borderId="6" xfId="0" applyFont="1" applyFill="1" applyBorder="1" applyAlignment="1">
      <alignment horizontal="left" vertical="top"/>
    </xf>
    <xf numFmtId="2" fontId="10" fillId="29" borderId="6" xfId="0" applyNumberFormat="1" applyFont="1" applyFill="1" applyBorder="1" applyAlignment="1">
      <alignment vertical="top" wrapText="1"/>
    </xf>
    <xf numFmtId="187" fontId="14" fillId="29" borderId="6" xfId="0" applyNumberFormat="1" applyFont="1" applyFill="1" applyBorder="1" applyAlignment="1">
      <alignment horizontal="center" vertical="top"/>
    </xf>
    <xf numFmtId="2" fontId="10" fillId="0" borderId="6" xfId="0" applyNumberFormat="1" applyFont="1" applyBorder="1" applyAlignment="1">
      <alignment horizontal="left" vertical="top" wrapText="1"/>
    </xf>
    <xf numFmtId="0" fontId="27" fillId="8" borderId="6" xfId="0" applyFont="1" applyFill="1" applyBorder="1" applyAlignment="1">
      <alignment horizontal="center" vertical="top"/>
    </xf>
    <xf numFmtId="2" fontId="10" fillId="8" borderId="6" xfId="0" applyNumberFormat="1" applyFont="1" applyFill="1" applyBorder="1" applyAlignment="1">
      <alignment vertical="top" wrapText="1"/>
    </xf>
    <xf numFmtId="187" fontId="18" fillId="0" borderId="4" xfId="0" applyNumberFormat="1" applyFont="1" applyBorder="1" applyAlignment="1">
      <alignment vertical="top"/>
    </xf>
    <xf numFmtId="187" fontId="18" fillId="0" borderId="4" xfId="0" applyNumberFormat="1" applyFont="1" applyBorder="1" applyAlignment="1">
      <alignment vertical="center"/>
    </xf>
    <xf numFmtId="187" fontId="14" fillId="28" borderId="4" xfId="1" applyFont="1" applyFill="1" applyBorder="1" applyAlignment="1">
      <alignment vertical="center"/>
    </xf>
    <xf numFmtId="187" fontId="10" fillId="30" borderId="4" xfId="0" applyNumberFormat="1" applyFont="1" applyFill="1" applyBorder="1" applyAlignment="1">
      <alignment vertical="center"/>
    </xf>
    <xf numFmtId="187" fontId="10" fillId="0" borderId="4" xfId="0" applyNumberFormat="1" applyFont="1" applyBorder="1" applyAlignment="1">
      <alignment vertical="top"/>
    </xf>
    <xf numFmtId="2" fontId="9" fillId="15" borderId="6" xfId="0" applyNumberFormat="1" applyFont="1" applyFill="1" applyBorder="1" applyAlignment="1">
      <alignment horizontal="center" vertical="top" wrapText="1"/>
    </xf>
    <xf numFmtId="2" fontId="9" fillId="27" borderId="6" xfId="0" applyNumberFormat="1" applyFont="1" applyFill="1" applyBorder="1" applyAlignment="1">
      <alignment horizontal="center" vertical="center" wrapText="1"/>
    </xf>
    <xf numFmtId="1" fontId="9" fillId="27" borderId="6" xfId="1" applyNumberFormat="1" applyFont="1" applyFill="1" applyBorder="1" applyAlignment="1">
      <alignment horizontal="center" vertical="center" wrapText="1"/>
    </xf>
    <xf numFmtId="187" fontId="9" fillId="27" borderId="6" xfId="1" applyFont="1" applyFill="1" applyBorder="1" applyAlignment="1">
      <alignment horizontal="left" vertical="center"/>
    </xf>
    <xf numFmtId="1" fontId="9" fillId="4" borderId="6" xfId="0" applyNumberFormat="1" applyFont="1" applyFill="1" applyBorder="1" applyAlignment="1">
      <alignment horizontal="center" vertical="center"/>
    </xf>
    <xf numFmtId="0" fontId="10" fillId="27" borderId="6" xfId="0" applyFont="1" applyFill="1" applyBorder="1" applyAlignment="1">
      <alignment vertical="top"/>
    </xf>
    <xf numFmtId="43" fontId="48" fillId="23" borderId="6" xfId="4" quotePrefix="1" applyNumberFormat="1" applyFont="1" applyFill="1" applyBorder="1" applyAlignment="1">
      <alignment vertical="top" wrapText="1" shrinkToFit="1"/>
    </xf>
    <xf numFmtId="0" fontId="48" fillId="23" borderId="6" xfId="4" quotePrefix="1" applyFont="1" applyFill="1" applyBorder="1" applyAlignment="1">
      <alignment horizontal="center" vertical="top" wrapText="1" shrinkToFit="1"/>
    </xf>
    <xf numFmtId="187" fontId="48" fillId="23" borderId="6" xfId="1" quotePrefix="1" applyFont="1" applyFill="1" applyBorder="1" applyAlignment="1">
      <alignment horizontal="right" vertical="top" wrapText="1" shrinkToFit="1"/>
    </xf>
    <xf numFmtId="43" fontId="48" fillId="23" borderId="6" xfId="4" quotePrefix="1" applyNumberFormat="1" applyFont="1" applyFill="1" applyBorder="1" applyAlignment="1">
      <alignment horizontal="right" vertical="top" wrapText="1" shrinkToFit="1"/>
    </xf>
    <xf numFmtId="2" fontId="9" fillId="6" borderId="6" xfId="0" applyNumberFormat="1" applyFont="1" applyFill="1" applyBorder="1" applyAlignment="1">
      <alignment vertical="center" wrapText="1"/>
    </xf>
    <xf numFmtId="4" fontId="10" fillId="0" borderId="0" xfId="0" applyNumberFormat="1" applyFont="1" applyAlignment="1">
      <alignment vertical="center"/>
    </xf>
    <xf numFmtId="187" fontId="31" fillId="0" borderId="0" xfId="1" applyFont="1" applyFill="1" applyBorder="1" applyAlignment="1">
      <alignment horizontal="left"/>
    </xf>
    <xf numFmtId="43" fontId="9" fillId="19" borderId="10" xfId="0" applyNumberFormat="1" applyFont="1" applyFill="1" applyBorder="1" applyAlignment="1">
      <alignment horizontal="center" vertical="center"/>
    </xf>
    <xf numFmtId="43" fontId="9" fillId="19" borderId="11" xfId="0" applyNumberFormat="1" applyFont="1" applyFill="1" applyBorder="1" applyAlignment="1">
      <alignment horizontal="center" vertical="center"/>
    </xf>
    <xf numFmtId="43" fontId="22" fillId="19" borderId="10" xfId="0" applyNumberFormat="1" applyFont="1" applyFill="1" applyBorder="1" applyAlignment="1">
      <alignment horizontal="center" vertical="center"/>
    </xf>
    <xf numFmtId="43" fontId="22" fillId="19" borderId="11" xfId="0" applyNumberFormat="1" applyFont="1" applyFill="1" applyBorder="1" applyAlignment="1">
      <alignment horizontal="center" vertical="center"/>
    </xf>
    <xf numFmtId="43" fontId="9" fillId="6" borderId="18" xfId="2" applyFont="1" applyFill="1" applyBorder="1" applyAlignment="1">
      <alignment horizontal="center" vertical="center"/>
    </xf>
    <xf numFmtId="0" fontId="8" fillId="17" borderId="2" xfId="0" applyFont="1" applyFill="1" applyBorder="1" applyAlignment="1">
      <alignment horizontal="center" vertical="center"/>
    </xf>
    <xf numFmtId="0" fontId="8" fillId="17" borderId="5" xfId="0" applyFont="1" applyFill="1" applyBorder="1" applyAlignment="1">
      <alignment horizontal="center" vertical="center"/>
    </xf>
    <xf numFmtId="43" fontId="8" fillId="17" borderId="2" xfId="0" applyNumberFormat="1" applyFont="1" applyFill="1" applyBorder="1" applyAlignment="1">
      <alignment horizontal="center" vertical="center"/>
    </xf>
    <xf numFmtId="43" fontId="8" fillId="17" borderId="5" xfId="0" applyNumberFormat="1" applyFont="1" applyFill="1" applyBorder="1" applyAlignment="1">
      <alignment horizontal="center" vertical="center"/>
    </xf>
    <xf numFmtId="0" fontId="8" fillId="17" borderId="10" xfId="0" applyFont="1" applyFill="1" applyBorder="1" applyAlignment="1">
      <alignment horizontal="center" vertical="center"/>
    </xf>
    <xf numFmtId="0" fontId="8" fillId="17" borderId="11" xfId="0" applyFont="1" applyFill="1" applyBorder="1" applyAlignment="1">
      <alignment horizontal="center" vertical="center"/>
    </xf>
    <xf numFmtId="43" fontId="9" fillId="7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17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43" fontId="12" fillId="0" borderId="0" xfId="2" applyFont="1" applyBorder="1" applyAlignment="1">
      <alignment horizontal="center"/>
    </xf>
    <xf numFmtId="0" fontId="8" fillId="0" borderId="0" xfId="0" applyFont="1" applyAlignment="1">
      <alignment horizontal="center"/>
    </xf>
    <xf numFmtId="0" fontId="14" fillId="7" borderId="2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49" fontId="37" fillId="7" borderId="2" xfId="1" applyNumberFormat="1" applyFont="1" applyFill="1" applyBorder="1" applyAlignment="1">
      <alignment horizontal="center" vertical="center" wrapText="1"/>
    </xf>
    <xf numFmtId="49" fontId="37" fillId="7" borderId="5" xfId="1" applyNumberFormat="1" applyFont="1" applyFill="1" applyBorder="1" applyAlignment="1">
      <alignment horizontal="center" vertical="center" wrapText="1"/>
    </xf>
    <xf numFmtId="187" fontId="11" fillId="7" borderId="2" xfId="1" applyFont="1" applyFill="1" applyBorder="1" applyAlignment="1">
      <alignment horizontal="center" vertical="center"/>
    </xf>
    <xf numFmtId="187" fontId="11" fillId="7" borderId="5" xfId="1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 wrapText="1"/>
    </xf>
    <xf numFmtId="187" fontId="8" fillId="0" borderId="1" xfId="1" applyFont="1" applyBorder="1" applyAlignment="1">
      <alignment horizontal="center"/>
    </xf>
    <xf numFmtId="187" fontId="11" fillId="0" borderId="0" xfId="1" applyFont="1" applyBorder="1" applyAlignment="1">
      <alignment horizontal="center" vertical="center"/>
    </xf>
    <xf numFmtId="187" fontId="12" fillId="0" borderId="0" xfId="1" applyFont="1" applyAlignment="1">
      <alignment horizontal="center"/>
    </xf>
    <xf numFmtId="187" fontId="11" fillId="0" borderId="0" xfId="1" applyFont="1" applyBorder="1" applyAlignment="1">
      <alignment horizontal="left" vertical="center"/>
    </xf>
    <xf numFmtId="187" fontId="43" fillId="0" borderId="0" xfId="1" applyFont="1" applyFill="1" applyBorder="1" applyAlignment="1">
      <alignment horizontal="center"/>
    </xf>
    <xf numFmtId="187" fontId="9" fillId="0" borderId="0" xfId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87" fontId="10" fillId="6" borderId="18" xfId="1" applyFont="1" applyFill="1" applyBorder="1" applyAlignment="1">
      <alignment horizontal="left"/>
    </xf>
    <xf numFmtId="187" fontId="14" fillId="6" borderId="0" xfId="1" applyFont="1" applyFill="1" applyBorder="1" applyAlignment="1">
      <alignment horizontal="left"/>
    </xf>
    <xf numFmtId="187" fontId="19" fillId="6" borderId="0" xfId="1" applyFont="1" applyFill="1" applyBorder="1" applyAlignment="1">
      <alignment horizontal="center"/>
    </xf>
    <xf numFmtId="187" fontId="8" fillId="0" borderId="1" xfId="0" applyNumberFormat="1" applyFont="1" applyBorder="1" applyAlignment="1">
      <alignment horizontal="center"/>
    </xf>
    <xf numFmtId="188" fontId="10" fillId="0" borderId="2" xfId="1" applyNumberFormat="1" applyFont="1" applyBorder="1" applyAlignment="1">
      <alignment horizontal="center" vertical="center"/>
    </xf>
    <xf numFmtId="188" fontId="10" fillId="0" borderId="4" xfId="1" applyNumberFormat="1" applyFont="1" applyBorder="1" applyAlignment="1">
      <alignment horizontal="center" vertical="center"/>
    </xf>
    <xf numFmtId="188" fontId="10" fillId="0" borderId="5" xfId="1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187" fontId="10" fillId="0" borderId="2" xfId="1" applyFont="1" applyBorder="1" applyAlignment="1">
      <alignment horizontal="center" vertical="center" wrapText="1"/>
    </xf>
    <xf numFmtId="187" fontId="10" fillId="0" borderId="4" xfId="1" applyFont="1" applyBorder="1" applyAlignment="1">
      <alignment horizontal="center" vertical="center" wrapText="1"/>
    </xf>
    <xf numFmtId="2" fontId="10" fillId="6" borderId="2" xfId="0" applyNumberFormat="1" applyFont="1" applyFill="1" applyBorder="1" applyAlignment="1">
      <alignment horizontal="center" vertical="center" wrapText="1"/>
    </xf>
    <xf numFmtId="2" fontId="10" fillId="6" borderId="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87" fontId="31" fillId="6" borderId="0" xfId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187" fontId="14" fillId="0" borderId="0" xfId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3" fontId="22" fillId="19" borderId="6" xfId="0" applyNumberFormat="1" applyFont="1" applyFill="1" applyBorder="1" applyAlignment="1">
      <alignment vertical="center"/>
    </xf>
    <xf numFmtId="49" fontId="36" fillId="0" borderId="0" xfId="1" applyNumberFormat="1" applyFont="1" applyBorder="1" applyAlignment="1">
      <alignment horizontal="left"/>
    </xf>
    <xf numFmtId="187" fontId="21" fillId="0" borderId="0" xfId="1" applyFont="1" applyBorder="1" applyAlignment="1">
      <alignment horizontal="right"/>
    </xf>
    <xf numFmtId="187" fontId="21" fillId="0" borderId="0" xfId="1" applyFont="1" applyBorder="1"/>
    <xf numFmtId="2" fontId="21" fillId="0" borderId="0" xfId="0" applyNumberFormat="1" applyFont="1"/>
    <xf numFmtId="0" fontId="11" fillId="0" borderId="0" xfId="0" applyFont="1" applyAlignment="1">
      <alignment horizontal="center"/>
    </xf>
    <xf numFmtId="1" fontId="11" fillId="12" borderId="5" xfId="0" applyNumberFormat="1" applyFont="1" applyFill="1" applyBorder="1" applyAlignment="1">
      <alignment horizontal="left" indent="3"/>
    </xf>
    <xf numFmtId="190" fontId="11" fillId="9" borderId="5" xfId="0" applyNumberFormat="1" applyFont="1" applyFill="1" applyBorder="1" applyAlignment="1">
      <alignment horizontal="right" vertical="top" wrapText="1"/>
    </xf>
    <xf numFmtId="187" fontId="17" fillId="27" borderId="6" xfId="1" applyFont="1" applyFill="1" applyBorder="1"/>
    <xf numFmtId="187" fontId="14" fillId="7" borderId="13" xfId="1" applyFont="1" applyFill="1" applyBorder="1" applyAlignment="1">
      <alignment horizontal="center" vertical="center"/>
    </xf>
    <xf numFmtId="190" fontId="11" fillId="9" borderId="6" xfId="0" applyNumberFormat="1" applyFont="1" applyFill="1" applyBorder="1" applyAlignment="1">
      <alignment vertical="top" wrapText="1"/>
    </xf>
    <xf numFmtId="0" fontId="11" fillId="22" borderId="6" xfId="0" applyFont="1" applyFill="1" applyBorder="1" applyAlignment="1">
      <alignment horizontal="right" vertical="top" wrapText="1"/>
    </xf>
    <xf numFmtId="0" fontId="14" fillId="22" borderId="14" xfId="0" applyFont="1" applyFill="1" applyBorder="1" applyAlignment="1">
      <alignment horizontal="center" vertical="center"/>
    </xf>
    <xf numFmtId="0" fontId="11" fillId="22" borderId="14" xfId="0" applyFont="1" applyFill="1" applyBorder="1" applyAlignment="1">
      <alignment vertical="top" wrapText="1"/>
    </xf>
    <xf numFmtId="49" fontId="37" fillId="22" borderId="14" xfId="1" applyNumberFormat="1" applyFont="1" applyFill="1" applyBorder="1" applyAlignment="1">
      <alignment horizontal="left" vertical="top" wrapText="1"/>
    </xf>
    <xf numFmtId="187" fontId="11" fillId="22" borderId="5" xfId="1" applyFont="1" applyFill="1" applyBorder="1" applyAlignment="1">
      <alignment vertical="top"/>
    </xf>
    <xf numFmtId="0" fontId="11" fillId="22" borderId="5" xfId="0" applyFont="1" applyFill="1" applyBorder="1" applyAlignment="1">
      <alignment vertical="top"/>
    </xf>
    <xf numFmtId="187" fontId="11" fillId="22" borderId="5" xfId="0" applyNumberFormat="1" applyFont="1" applyFill="1" applyBorder="1" applyAlignment="1">
      <alignment horizontal="left" vertical="top"/>
    </xf>
    <xf numFmtId="0" fontId="21" fillId="18" borderId="6" xfId="0" applyFont="1" applyFill="1" applyBorder="1" applyAlignment="1">
      <alignment vertical="top"/>
    </xf>
    <xf numFmtId="49" fontId="11" fillId="22" borderId="6" xfId="0" applyNumberFormat="1" applyFont="1" applyFill="1" applyBorder="1" applyAlignment="1">
      <alignment horizontal="right" vertical="top" wrapText="1"/>
    </xf>
    <xf numFmtId="187" fontId="15" fillId="12" borderId="10" xfId="1" applyFont="1" applyFill="1" applyBorder="1" applyAlignment="1">
      <alignment horizontal="left" vertical="center" wrapText="1"/>
    </xf>
    <xf numFmtId="190" fontId="10" fillId="9" borderId="5" xfId="0" applyNumberFormat="1" applyFont="1" applyFill="1" applyBorder="1" applyAlignment="1">
      <alignment horizontal="right" vertical="top" wrapText="1"/>
    </xf>
    <xf numFmtId="188" fontId="14" fillId="0" borderId="6" xfId="1" applyNumberFormat="1" applyFont="1" applyBorder="1" applyAlignment="1">
      <alignment horizontal="center" vertical="center"/>
    </xf>
    <xf numFmtId="188" fontId="14" fillId="0" borderId="6" xfId="1" applyNumberFormat="1" applyFont="1" applyBorder="1" applyAlignment="1">
      <alignment horizontal="center" vertical="top" wrapText="1"/>
    </xf>
    <xf numFmtId="188" fontId="14" fillId="0" borderId="6" xfId="1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87" fontId="14" fillId="6" borderId="6" xfId="1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vertical="top"/>
    </xf>
    <xf numFmtId="1" fontId="27" fillId="31" borderId="6" xfId="0" applyNumberFormat="1" applyFont="1" applyFill="1" applyBorder="1" applyAlignment="1">
      <alignment horizontal="center" vertical="top"/>
    </xf>
    <xf numFmtId="2" fontId="10" fillId="31" borderId="6" xfId="0" applyNumberFormat="1" applyFont="1" applyFill="1" applyBorder="1" applyAlignment="1">
      <alignment vertical="top" wrapText="1"/>
    </xf>
    <xf numFmtId="187" fontId="10" fillId="31" borderId="6" xfId="0" applyNumberFormat="1" applyFont="1" applyFill="1" applyBorder="1" applyAlignment="1">
      <alignment horizontal="center" vertical="top"/>
    </xf>
    <xf numFmtId="0" fontId="14" fillId="31" borderId="6" xfId="0" applyFont="1" applyFill="1" applyBorder="1" applyAlignment="1">
      <alignment horizontal="left" vertical="top"/>
    </xf>
    <xf numFmtId="0" fontId="14" fillId="0" borderId="13" xfId="0" applyFont="1" applyBorder="1" applyAlignment="1">
      <alignment horizontal="center" vertical="top" wrapText="1"/>
    </xf>
    <xf numFmtId="187" fontId="10" fillId="6" borderId="14" xfId="0" applyNumberFormat="1" applyFont="1" applyFill="1" applyBorder="1" applyAlignment="1">
      <alignment horizontal="center" vertical="top"/>
    </xf>
    <xf numFmtId="0" fontId="14" fillId="0" borderId="14" xfId="0" applyFont="1" applyBorder="1" applyAlignment="1">
      <alignment horizontal="center" vertical="top" wrapText="1"/>
    </xf>
    <xf numFmtId="0" fontId="14" fillId="0" borderId="0" xfId="0" applyFont="1" applyAlignment="1">
      <alignment vertical="top" wrapText="1"/>
    </xf>
    <xf numFmtId="0" fontId="27" fillId="6" borderId="13" xfId="0" applyFont="1" applyFill="1" applyBorder="1" applyAlignment="1">
      <alignment horizontal="center" vertical="top" wrapText="1"/>
    </xf>
    <xf numFmtId="187" fontId="14" fillId="6" borderId="0" xfId="0" applyNumberFormat="1" applyFont="1" applyFill="1" applyBorder="1"/>
  </cellXfs>
  <cellStyles count="5">
    <cellStyle name="Normal 3 2" xfId="4" xr:uid="{929F01DC-9758-4941-8B43-58AFF1565E20}"/>
    <cellStyle name="จุลภาค" xfId="1" builtinId="3"/>
    <cellStyle name="จุลภาค 2" xfId="2" xr:uid="{3057F25D-35B6-46E2-BBD0-647C3C7DB753}"/>
    <cellStyle name="ปกติ" xfId="0" builtinId="0"/>
    <cellStyle name="ปกติ 2 3 2" xfId="3" xr:uid="{5CC34BD6-4A79-455B-84F4-02471E4FBB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08;&#3633;&#3609;&#3623;&#3634;&#3588;&#3617;%206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17;&#3637;&#3588;%206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648;&#3591;&#3636;&#3609;&#3585;&#3633;&#3609;&#3652;&#3623;&#3657;&#3648;&#3610;&#3636;&#3585;&#3648;&#3627;&#3621;&#3639;&#3656;&#3629;&#3617;&#3611;&#3637;/&#3648;&#3591;&#3636;&#3609;&#3585;&#3633;&#3609;%20&#3614;.&#3588;.6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14;&#3620;&#3625;&#3616;&#3634;&#3588;&#3617;%2068%20&#3651;&#3627;&#3617;&#36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5">
          <cell r="A5" t="str">
            <v>ประจำเดือนตุลาคม 2565</v>
          </cell>
        </row>
        <row r="6">
          <cell r="I6" t="str">
            <v>กันเงินไว้เบิก</v>
          </cell>
        </row>
        <row r="48">
          <cell r="C48" t="str">
            <v>20004 32003100 5000005</v>
          </cell>
          <cell r="K48">
            <v>0</v>
          </cell>
          <cell r="L48">
            <v>0</v>
          </cell>
        </row>
        <row r="51">
          <cell r="C51" t="str">
            <v>20004 6686176 00000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1">
          <cell r="B71" t="str">
            <v>โครงการขับเคลื่อนการพัฒนาการศึกษาที่ยั่งยืน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57">
          <cell r="A357" t="str">
            <v>2.1.2.2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890">
          <cell r="C890" t="str">
            <v>20004 66 5201500000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C910" t="str">
            <v>20004 66 62408 00000</v>
          </cell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>
        <row r="4">
          <cell r="A4" t="str">
            <v xml:space="preserve">                ประจำเดือนตุลาคม 2565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1">
          <cell r="B111"/>
        </row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5"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7">
          <cell r="C197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A25" t="str">
            <v>1.1.3</v>
          </cell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40">
          <cell r="A40">
            <v>2.1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350002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35002  ช่วยเหลือกลุ่ม  ขับเคลื่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1408บุคลากรภาครัฐ"/>
      <sheetName val="กิจกรรมประถม รองพัฒนาระบบการวัด"/>
      <sheetName val="ยุทธศาสตร์ โครการพัฒนาหลักสูตร "/>
      <sheetName val="ส่งเสริมสนับสนุน3720"/>
      <sheetName val="ส่งเสริมการอ่าน 3720 1000"/>
      <sheetName val="3022ยุทธศาสตร์สร้างความเสมอภาค"/>
      <sheetName val="ยกระดับคุณภาพกศ บ้านนักวิท3720 "/>
      <sheetName val="โครงการโรงเรียนคุณภาพ"/>
      <sheetName val="คุมงบ 36001 36002 ครุภัณฑ์"/>
      <sheetName val="57037บูรณาการต่อต้านการทุจร "/>
      <sheetName val="ควบคุมสิ่งก่อสร้าง 37001 "/>
      <sheetName val="ประถม3720 1000"/>
      <sheetName val="ทะเบียนคุมย่อย"/>
      <sheetName val="ยุทศาสตร์ โครงการยั่งยืน310061"/>
      <sheetName val="ขั้นพื้นฐานสนับสนุนการศึกษา"/>
      <sheetName val="รายงานเงินงวด"/>
      <sheetName val="ยุธศาสตร์เรียนดีปร3100116003211"/>
      <sheetName val="ระบบการควบคุมฯ"/>
      <sheetName val="งบลงทุน รายงานแผนผล 68 แบบ 1(1)"/>
      <sheetName val="งบลงทุน รายงานแผนผล 68 แบบ1 (2)"/>
      <sheetName val="งบลงทุน67"/>
      <sheetName val="งบประจำและงบกลยุทธ์"/>
      <sheetName val="บริหารสำนักงานเขต 3720 1000"/>
      <sheetName val="งบสพฐ"/>
      <sheetName val="มาตการ รวมงบบุคลากร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7">
          <cell r="I37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219">
          <cell r="E219" t="str">
            <v xml:space="preserve">ผูกพัน ครบ </v>
          </cell>
        </row>
      </sheetData>
      <sheetData sheetId="69">
        <row r="4">
          <cell r="A4" t="str">
            <v>ประจำเดือนธันวาคม 2567</v>
          </cell>
        </row>
      </sheetData>
      <sheetData sheetId="70"/>
      <sheetData sheetId="71"/>
      <sheetData sheetId="72">
        <row r="216">
          <cell r="B216" t="str">
            <v>ค่าที่ดินและสิ่งก่อสร้าง 6811320</v>
          </cell>
        </row>
      </sheetData>
      <sheetData sheetId="73">
        <row r="4">
          <cell r="A4" t="str">
            <v xml:space="preserve">     ประจำเดือนธันวาคม 2567</v>
          </cell>
        </row>
      </sheetData>
      <sheetData sheetId="74">
        <row r="906">
          <cell r="I906">
            <v>0</v>
          </cell>
        </row>
      </sheetData>
      <sheetData sheetId="75"/>
      <sheetData sheetId="76">
        <row r="9">
          <cell r="G9">
            <v>95839353</v>
          </cell>
          <cell r="H9">
            <v>63307184.979999997</v>
          </cell>
          <cell r="K9">
            <v>82046427.079999998</v>
          </cell>
        </row>
        <row r="14">
          <cell r="G14">
            <v>73323253</v>
          </cell>
          <cell r="H14">
            <v>59753544.979999997</v>
          </cell>
          <cell r="K14">
            <v>60727497.079999998</v>
          </cell>
        </row>
        <row r="19">
          <cell r="G19">
            <v>22516100</v>
          </cell>
          <cell r="H19">
            <v>3553640</v>
          </cell>
          <cell r="K19">
            <v>21318930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ยกระดับคุณภาพกศ บ้านนักวิท3720 "/>
      <sheetName val="ควบคุมสิ่งก่อสร้าง 37001 "/>
      <sheetName val="ขั้นพื้นฐานสนับสนุนการศึกษา"/>
      <sheetName val="ส่งเสริมการอ่าน 3720 1000"/>
      <sheetName val="งบลงทุน68"/>
      <sheetName val="ยุธศาสตร์เรียนดีปร3100116003211"/>
      <sheetName val="คุมงบ 36001 36002 ครุภัณฑ์"/>
      <sheetName val="มัธยม350002"/>
      <sheetName val="โครงการพัฒนาสมรรถนะครูฯ"/>
      <sheetName val="1408บุคลากรภาครัฐ"/>
      <sheetName val="6020บูรณาการต่อต้านการทุจร "/>
      <sheetName val="การพัฒนาเด็กปฐมวัย 86176"/>
      <sheetName val="3720 ช่วยเหลือกลุ่ม  ขับเคลื่"/>
      <sheetName val="3022ยุทธศาสตร์สร้างความเสมอภาค"/>
      <sheetName val="งบลงทุน รายงานแผนผล 68 "/>
      <sheetName val="ยุทศาสตร์ โครงการยั่งยืน310061"/>
      <sheetName val="รายงานเงินงวด"/>
      <sheetName val="ทะเบียนคุมย่อย"/>
      <sheetName val="ประถม3720 1000"/>
      <sheetName val="มาตการ รวมงบบุคลากร"/>
      <sheetName val="รายงานผลปี68"/>
      <sheetName val="Sheet4"/>
      <sheetName val="สรุปผลการเบิกจ่าย+"/>
      <sheetName val="งบประจำและงบกลยุทธ์"/>
      <sheetName val="บริหารสำนักงานเขต 3720 1000"/>
      <sheetName val="ระบบการควบคุมฯ"/>
      <sheetName val="งบสพฐ"/>
      <sheetName val="งบลงทุน รายงานแผนผล 68 แบบ1 (2)"/>
      <sheetName val="ยุทธศาสตร์ โครการพัฒนาหลักสูตร "/>
      <sheetName val="โครงการโรงเรียนคุณภาพ"/>
      <sheetName val="ส่งเสริมสนับสนุน3720"/>
      <sheetName val="กิจกรรมประถม รองพัฒนาระบบการวัด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82">
          <cell r="C282" t="str">
            <v>20004370010003214866</v>
          </cell>
        </row>
      </sheetData>
      <sheetData sheetId="52"/>
      <sheetData sheetId="53"/>
      <sheetData sheetId="54">
        <row r="215">
          <cell r="B215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</sheetData>
      <sheetData sheetId="55">
        <row r="218">
          <cell r="E218" t="str">
            <v>โรงเรียนวัดโพสพผลเจริญ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10">
          <cell r="G10">
            <v>163518602</v>
          </cell>
          <cell r="H10">
            <v>140114479.86000001</v>
          </cell>
          <cell r="K10">
            <v>152057437.94999999</v>
          </cell>
        </row>
        <row r="15">
          <cell r="G15">
            <v>140891502</v>
          </cell>
          <cell r="H15">
            <v>128848018.55</v>
          </cell>
          <cell r="K15">
            <v>129750857.95</v>
          </cell>
        </row>
        <row r="20">
          <cell r="G20">
            <v>22627100</v>
          </cell>
          <cell r="H20">
            <v>11266461.310000001</v>
          </cell>
          <cell r="K20">
            <v>22306580</v>
          </cell>
        </row>
      </sheetData>
      <sheetData sheetId="70"/>
      <sheetData sheetId="71"/>
      <sheetData sheetId="72"/>
      <sheetData sheetId="73">
        <row r="4">
          <cell r="A4" t="str">
            <v xml:space="preserve">     ประจำเดือนมีนาคม 2568</v>
          </cell>
        </row>
      </sheetData>
      <sheetData sheetId="74"/>
      <sheetData sheetId="75">
        <row r="4">
          <cell r="A4" t="str">
            <v xml:space="preserve">ประจำเดือนมีนาคม 2568 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ิ่งก่อสร้าง งบอุดหนุน  67"/>
      <sheetName val="งบอุดหนุน 350002"/>
      <sheetName val="สรุปกัน67"/>
      <sheetName val="Sheet1"/>
      <sheetName val="รายงานคลัง 68"/>
      <sheetName val="งบกัน67 350002"/>
      <sheetName val="รายงานงวดเงินกัน67"/>
      <sheetName val="รายได้ค่าปรับ"/>
      <sheetName val="งบอบจ"/>
      <sheetName val="ดำเนินงานครุภัณฑ์ 310061ยั่งยืน"/>
      <sheetName val="งบครุภัณฑ์ 65 36001   36002"/>
      <sheetName val="สิ่งที่ส่งมาด้วย 2  2 ปี 67"/>
      <sheetName val="67สิ่งส่งมาด้วย2  1"/>
      <sheetName val="คุมย่อย"/>
    </sheetNames>
    <sheetDataSet>
      <sheetData sheetId="0">
        <row r="3">
          <cell r="A3" t="str">
            <v>สำนักงานเขตพื้นที่การศึกษาประถมศึกษาปทุมธานี เขต 2</v>
          </cell>
        </row>
        <row r="48">
          <cell r="A48" t="str">
            <v>ค</v>
          </cell>
          <cell r="E48" t="str">
            <v>แผนงานยุทธศาสตร์สร้างความเสมอภาคทางการศึกษา</v>
          </cell>
        </row>
        <row r="60">
          <cell r="D60" t="str">
            <v>2000442002200</v>
          </cell>
          <cell r="E60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</row>
        <row r="61">
          <cell r="D61" t="str">
            <v>20004675199300000</v>
          </cell>
          <cell r="E61" t="str">
            <v>กิจกรรมการสนับสนุนค่าใช้จ่ายในการจัดการศึกษาขั้นพื้นฐาน</v>
          </cell>
        </row>
        <row r="62">
          <cell r="D62" t="str">
            <v>6711410</v>
          </cell>
          <cell r="E62" t="str">
            <v>งบเงินอุดหนุน</v>
          </cell>
        </row>
        <row r="63">
          <cell r="E63" t="str">
            <v xml:space="preserve">รายการเงินอุดหนุนเพื่อสนับสนุนค่าใช้จ่ายในการจัดการศึกษาสำหรับสถานศึกษา ตามความขาดแคลน และที่ประสบภัยธรรมชาติ </v>
          </cell>
        </row>
        <row r="64">
          <cell r="D64" t="str">
            <v>ที่  ศธ 04002/ว5898 ลว. 6 ธ.ค. 2567  ครั้งที่ 5 CK00000128</v>
          </cell>
          <cell r="E64" t="str">
            <v>ปรับปรุงซ่อมแซมอาคารเรียน อาคารประกอบและสิ่งก่อสร้างอื่น</v>
          </cell>
        </row>
        <row r="65">
          <cell r="D65" t="str">
            <v>20004420022004100386</v>
          </cell>
          <cell r="E65" t="str">
            <v>โรงเรียนแสนจำหน่ายวิทยา</v>
          </cell>
        </row>
        <row r="70">
          <cell r="G70">
            <v>499000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499000</v>
          </cell>
        </row>
        <row r="71">
          <cell r="A71" t="str">
            <v>2)</v>
          </cell>
          <cell r="D71" t="str">
            <v>20004420022004100386</v>
          </cell>
          <cell r="E71" t="str">
            <v>โรงเรียนวัดขุมแก้ว</v>
          </cell>
        </row>
        <row r="76">
          <cell r="G76">
            <v>457000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  <cell r="M76">
            <v>457000</v>
          </cell>
        </row>
        <row r="77">
          <cell r="A77" t="str">
            <v>3)</v>
          </cell>
          <cell r="D77" t="str">
            <v>20004420022004100386</v>
          </cell>
          <cell r="E77" t="str">
            <v>โรงเรียนวัดราษฎรบํารุง</v>
          </cell>
        </row>
        <row r="82">
          <cell r="G82">
            <v>476000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476000</v>
          </cell>
        </row>
        <row r="83">
          <cell r="A83" t="str">
            <v>4)</v>
          </cell>
          <cell r="D83" t="str">
            <v>20004420022004100386</v>
          </cell>
          <cell r="E83" t="str">
            <v>โรงเรียนรวมราษฎร์สามัคคี</v>
          </cell>
        </row>
        <row r="88">
          <cell r="G88">
            <v>479000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479000</v>
          </cell>
        </row>
        <row r="89">
          <cell r="A89" t="str">
            <v>5)</v>
          </cell>
          <cell r="D89" t="str">
            <v>20004420022004100386</v>
          </cell>
          <cell r="E89" t="str">
            <v>โรงเรียนวัดอดิศร</v>
          </cell>
        </row>
        <row r="94">
          <cell r="G94">
            <v>698000</v>
          </cell>
          <cell r="H94">
            <v>0</v>
          </cell>
          <cell r="I94">
            <v>666000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1.1.2</v>
          </cell>
          <cell r="D95" t="str">
            <v>ที่  ศธ 04002/ว13 ลว. 2 ม.ค. 2568  ครั้งที่ 10 เลขใบกัน CK00000331</v>
          </cell>
          <cell r="E95" t="str">
            <v xml:space="preserve">ปรับปรุงซ่อมแซมระบบไฟฟ้าและประปา สำหรับสถานศึกษาที่ประสบภัยธรรมชาติ </v>
          </cell>
        </row>
        <row r="96">
          <cell r="A96" t="str">
            <v>1)</v>
          </cell>
          <cell r="D96" t="str">
            <v>20004420022004100386</v>
          </cell>
          <cell r="E96" t="str">
            <v>วัดเกตุประภา</v>
          </cell>
        </row>
        <row r="101">
          <cell r="G101">
            <v>499200</v>
          </cell>
          <cell r="H101">
            <v>0</v>
          </cell>
          <cell r="I101">
            <v>0</v>
          </cell>
          <cell r="J101">
            <v>0</v>
          </cell>
          <cell r="L101">
            <v>0</v>
          </cell>
          <cell r="M101">
            <v>499200</v>
          </cell>
        </row>
        <row r="102">
          <cell r="A102" t="str">
            <v>2)</v>
          </cell>
          <cell r="D102" t="str">
            <v>20004420022004100386</v>
          </cell>
          <cell r="E102" t="str">
            <v>วัดปัญจทายิกาวาส</v>
          </cell>
        </row>
        <row r="107">
          <cell r="G107">
            <v>487000</v>
          </cell>
          <cell r="H107">
            <v>0</v>
          </cell>
          <cell r="I107">
            <v>487000</v>
          </cell>
          <cell r="J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3)</v>
          </cell>
          <cell r="D108" t="str">
            <v>20004420022004100386</v>
          </cell>
          <cell r="E108" t="str">
            <v>วัดพวงแก้ว</v>
          </cell>
        </row>
        <row r="113">
          <cell r="G113">
            <v>481500</v>
          </cell>
          <cell r="H113">
            <v>0</v>
          </cell>
          <cell r="I113">
            <v>481500</v>
          </cell>
          <cell r="J113">
            <v>0</v>
          </cell>
          <cell r="L113">
            <v>0</v>
          </cell>
          <cell r="M113">
            <v>0</v>
          </cell>
          <cell r="N113">
            <v>0</v>
          </cell>
        </row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3.1.7</v>
          </cell>
          <cell r="E121" t="str">
            <v xml:space="preserve">เครื่องพิมพ์ Multifunction แบบฉีดหมึกพร้อมติดตั้งถังหมึกพิมพ์ (Ink Tank Printer)      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3.1.7.1</v>
          </cell>
          <cell r="E122" t="str">
            <v>สพป.ปท.2 จำนวน 3 เครื่อง</v>
          </cell>
          <cell r="F122" t="str">
            <v>2000436002110DBW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>
            <v>3.2</v>
          </cell>
          <cell r="E128" t="str">
            <v xml:space="preserve">กิจกรรมการจัดการศึกษามัธยมศึกษาตอนต้นสำหรับโรงเรียนปกติ  </v>
          </cell>
          <cell r="F128" t="str">
            <v>200041300P2792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E129" t="str">
            <v>งบดำเนินงาน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3.2.1</v>
          </cell>
          <cell r="E130" t="str">
            <v>ปรับปรุงซ่อมแซมผนังอาคาร ท่อลำเลียงน้ำและซ่อมพื้นดาดฟ้ารั่วซึม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3.2.1.1</v>
          </cell>
          <cell r="E131" t="str">
            <v>สพป.ปท.2</v>
          </cell>
          <cell r="F131" t="str">
            <v>2000436002000000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L136">
            <v>0</v>
          </cell>
          <cell r="M136">
            <v>0</v>
          </cell>
          <cell r="N136">
            <v>0</v>
          </cell>
        </row>
        <row r="355">
          <cell r="E355" t="str">
            <v>งบดำเนินงาน</v>
          </cell>
        </row>
        <row r="356">
          <cell r="E356" t="str">
            <v>งบลงทุน</v>
          </cell>
        </row>
        <row r="357">
          <cell r="E357" t="str">
            <v>รวมเงินกันทั้งสิ้น</v>
          </cell>
        </row>
        <row r="359">
          <cell r="E359" t="str">
            <v>คิดเป็นร้อยละ</v>
          </cell>
        </row>
      </sheetData>
      <sheetData sheetId="1">
        <row r="7">
          <cell r="D7">
            <v>6711410</v>
          </cell>
          <cell r="E7" t="str">
            <v>งบเงินอุดหนุน</v>
          </cell>
        </row>
        <row r="9">
          <cell r="C9" t="str">
            <v>20004350002004100006</v>
          </cell>
          <cell r="E9" t="str">
            <v xml:space="preserve">ค่าใช้จ่ายในการปรับปรุงฟื้นฟูอาคาร สิ่งก่อสร้าง และระบบสาธารณูปโภคที่ประสบภัยธรรมชาติ </v>
          </cell>
        </row>
        <row r="10">
          <cell r="E10" t="str">
            <v>ร.ร.วัดเกตประภา</v>
          </cell>
          <cell r="F10">
            <v>458400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458400</v>
          </cell>
        </row>
        <row r="18">
          <cell r="E18" t="str">
            <v>ร.ร.วัดเจริญบุญ</v>
          </cell>
        </row>
        <row r="29">
          <cell r="F29">
            <v>496000</v>
          </cell>
          <cell r="G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</sheetData>
      <sheetData sheetId="2"/>
      <sheetData sheetId="3"/>
      <sheetData sheetId="4"/>
      <sheetData sheetId="5">
        <row r="5">
          <cell r="E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D6" t="str">
            <v>20004 35000200</v>
          </cell>
          <cell r="E6" t="str">
            <v xml:space="preserve">ผลผลิตผู้จบการศึกษาภาคบังคับ </v>
          </cell>
        </row>
        <row r="7">
          <cell r="E7" t="str">
            <v>งบดำเนินงาน</v>
          </cell>
        </row>
        <row r="16">
          <cell r="F16">
            <v>264800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264800</v>
          </cell>
          <cell r="L16">
            <v>0</v>
          </cell>
        </row>
        <row r="27">
          <cell r="D27">
            <v>6711320</v>
          </cell>
          <cell r="E27" t="str">
            <v xml:space="preserve">  งบลงทุน ค่าที่ดินและสิ่งก่อสร้าง </v>
          </cell>
        </row>
        <row r="37">
          <cell r="D37" t="str">
            <v>20004  67 01056 00000</v>
          </cell>
          <cell r="E37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  <row r="38">
          <cell r="A38" t="str">
            <v>1.1.1</v>
          </cell>
          <cell r="C38" t="str">
            <v>ศธ 04002/ว1787 ลว 7 พค 67 ครั้งที่ 5</v>
          </cell>
          <cell r="E38" t="str">
            <v>ค่าปรับปรุงซ่อมแซมอาคารเรียน อาคารประกอบและสิ่งก่อสร้างอื่น</v>
          </cell>
        </row>
        <row r="39">
          <cell r="A39" t="str">
            <v>1)</v>
          </cell>
          <cell r="C39">
            <v>4100426445</v>
          </cell>
          <cell r="D39" t="str">
            <v>20004350002003214523</v>
          </cell>
          <cell r="E39" t="str">
            <v>วัดนพรัตนาราม</v>
          </cell>
        </row>
        <row r="45">
          <cell r="F45">
            <v>580000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580000</v>
          </cell>
        </row>
        <row r="46">
          <cell r="E46" t="str">
            <v xml:space="preserve">ห้องน้ำห้องส้วมนักเรียนชาย 4 ที่/49 </v>
          </cell>
        </row>
        <row r="47">
          <cell r="C47" t="str">
            <v>4100428215 ครบ 12 กย 67</v>
          </cell>
          <cell r="D47" t="str">
            <v>20004350002003214508</v>
          </cell>
          <cell r="E47" t="str">
            <v xml:space="preserve">โรงเรียนคลองสิบสามผิวศรีราษฏร์บำรุง </v>
          </cell>
        </row>
        <row r="53">
          <cell r="F53">
            <v>306000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306000</v>
          </cell>
        </row>
        <row r="54">
          <cell r="C54" t="str">
            <v>ศธ 04002/ว1803 ลว 8 พค 67ครั้งที่ 8</v>
          </cell>
          <cell r="E54" t="str">
            <v>อาคารเรียนแบบพิเศษ จัดสรร 38,731,000 บาท ปี67 5,809,700 บาท</v>
          </cell>
        </row>
        <row r="55">
          <cell r="A55" t="str">
            <v>1)</v>
          </cell>
          <cell r="C55">
            <v>4100484429</v>
          </cell>
          <cell r="D55" t="str">
            <v>20004 3500200 3200026</v>
          </cell>
          <cell r="E55" t="str">
            <v xml:space="preserve"> โรงเรียนวัดลาดสนุ่น</v>
          </cell>
        </row>
        <row r="81">
          <cell r="F81">
            <v>5809700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5809700</v>
          </cell>
        </row>
        <row r="86">
          <cell r="A86" t="str">
            <v>1)</v>
          </cell>
        </row>
      </sheetData>
      <sheetData sheetId="6"/>
      <sheetData sheetId="7"/>
      <sheetData sheetId="8"/>
      <sheetData sheetId="9">
        <row r="6">
          <cell r="E6" t="str">
            <v xml:space="preserve">แผนงานยุทธศาสตร์พัฒนาคุณภาพการศึกษาและการเรียนรู้ </v>
          </cell>
        </row>
        <row r="7">
          <cell r="D7" t="str">
            <v xml:space="preserve">20004 31006100 </v>
          </cell>
          <cell r="E7" t="str">
            <v>โครงการขับเคลื่อนการพัฒนาการศึกษาที่ยั่งยืน</v>
          </cell>
        </row>
        <row r="8">
          <cell r="D8" t="str">
            <v>20004 67 52010 00000</v>
          </cell>
          <cell r="E8" t="str">
            <v xml:space="preserve">กิจกรรมการบริหารจัดการโรงเรียนขนาดเล็ก 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D22" t="str">
            <v>6611310</v>
          </cell>
          <cell r="E22" t="str">
            <v>งบลงทุน ค่าครุภัณฑ์ 6611310</v>
          </cell>
        </row>
        <row r="23">
          <cell r="E23" t="str">
            <v>ครุภัณฑ์สำนักงาน 120601</v>
          </cell>
        </row>
        <row r="24">
          <cell r="C24" t="str">
            <v>โอนเปลี่ยนแปลงครั้งที่ 1/66 บท.กลุ่มนโยบายและแผน  ที่ ศธ 04087/1957 ลว. 28 กย 66</v>
          </cell>
          <cell r="D24" t="str">
            <v>20004 31006100 3110010</v>
          </cell>
          <cell r="E24" t="str">
            <v xml:space="preserve">เครื่องปรับอากาศแบบตั้งพื้นหรือแขวน (ระบบ INVERTER) ขนาด 20,000 บีทียู       </v>
          </cell>
        </row>
        <row r="25">
          <cell r="A25" t="str">
            <v>1)</v>
          </cell>
          <cell r="E25" t="str">
            <v>สพป.ปท.2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A30">
            <v>2</v>
          </cell>
          <cell r="C30" t="str">
            <v>โอนเปลี่ยนแปลงครั้งที่ 1/66 บท.กลุ่มนโยบายและแผน  ที่ ศธ 04087/1957 ลว. 28 กย 66</v>
          </cell>
          <cell r="D30" t="str">
            <v>20005 31006100 3110011</v>
          </cell>
          <cell r="E30" t="str">
            <v xml:space="preserve">เครื่องปรับอากาศแบบติดผนัง (ระบบ INVERTER) ขนาด 18,000 บีทียู       </v>
          </cell>
        </row>
        <row r="31">
          <cell r="A31" t="str">
            <v>1)</v>
          </cell>
          <cell r="E31" t="str">
            <v>สพป.ปท.2</v>
          </cell>
        </row>
        <row r="34">
          <cell r="F34">
            <v>0</v>
          </cell>
          <cell r="G34">
            <v>0</v>
          </cell>
          <cell r="I34">
            <v>0</v>
          </cell>
          <cell r="K34">
            <v>0</v>
          </cell>
          <cell r="L34">
            <v>0</v>
          </cell>
        </row>
        <row r="35">
          <cell r="A35">
            <v>3</v>
          </cell>
          <cell r="C35" t="str">
            <v>โอนเปลี่ยนแปลงครั้งที่ 1/66 บท.กลุ่มนโยบายและแผน  ที่ ศธ 04087/1957 ลว. 28 กย 66</v>
          </cell>
          <cell r="D35" t="str">
            <v>20008 31006100 3110014</v>
          </cell>
          <cell r="E35" t="str">
            <v xml:space="preserve">โพเดียม </v>
          </cell>
        </row>
        <row r="36">
          <cell r="A36" t="str">
            <v>1)</v>
          </cell>
          <cell r="E36" t="str">
            <v>สพป.ปท.2</v>
          </cell>
        </row>
        <row r="37">
          <cell r="C37">
            <v>20</v>
          </cell>
          <cell r="D37" t="str">
            <v>KB3100006110</v>
          </cell>
          <cell r="E37" t="str">
            <v>เบิก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E40" t="str">
            <v>ครุภัณฑ์โฆษณาและเผยแพร่ 120601</v>
          </cell>
        </row>
        <row r="41">
          <cell r="A41">
            <v>1</v>
          </cell>
          <cell r="C41" t="str">
            <v>โอนเปลี่ยนแปลงครั้งที่ 1/66 บท.กลุ่มนโยบายและแผน  ที่ ศธ 04087/1957 ลว. 28 กย 66</v>
          </cell>
          <cell r="D41" t="str">
            <v>20007 31006100 3110012</v>
          </cell>
          <cell r="E41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</row>
        <row r="42">
          <cell r="A42" t="str">
            <v>1)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>
            <v>2</v>
          </cell>
          <cell r="C47" t="str">
            <v>โอนเปลี่ยนแปลงครั้งที่ 1/66 บท.กลุ่มนโยบายและแผน  ที่ ศธ 04087/1957 ลว. 28 กย 66</v>
          </cell>
          <cell r="D47" t="str">
            <v>20008 31006100 3110013</v>
          </cell>
          <cell r="E47" t="str">
            <v xml:space="preserve">ไมโครโฟนไร้สาย </v>
          </cell>
        </row>
        <row r="48">
          <cell r="A48" t="str">
            <v>1)</v>
          </cell>
          <cell r="E48" t="str">
            <v>สพป.ปท.2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>
            <v>3</v>
          </cell>
          <cell r="C52" t="str">
            <v>โอนเปลี่ยนแปลงครั้งที่ 1/66 บท.กลุ่มนโยบายและแผน  ที่ ศธ 04087/1957 ลว. 28 กย 66</v>
          </cell>
          <cell r="D52" t="str">
            <v>20009 31006100 3110015</v>
          </cell>
          <cell r="E52" t="str">
            <v xml:space="preserve">เครื่องมัลติมีเดีย โปรเจคเตอร์ ระดับ XGA ขนาด 5000 ANSI Lumens  </v>
          </cell>
        </row>
        <row r="53">
          <cell r="A53" t="str">
            <v>1)</v>
          </cell>
          <cell r="E53" t="str">
            <v>สพป.ปท.2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115">
          <cell r="D115" t="str">
            <v>6711320</v>
          </cell>
          <cell r="E115" t="str">
            <v>งบลงทุน สิ่งก่อสร้าง 6711320</v>
          </cell>
        </row>
        <row r="116">
          <cell r="D116" t="str">
            <v>20004 31006100 321AAAA</v>
          </cell>
          <cell r="E116" t="str">
            <v xml:space="preserve">รายการค่าปรับปรุงซ่อมแซมบ้านพักครู  ห้องน้ำ- ห้องส้วม   </v>
          </cell>
        </row>
        <row r="117">
          <cell r="E117" t="str">
            <v>ร.ร.วัดราษฎร์บำรุง</v>
          </cell>
        </row>
        <row r="118">
          <cell r="D118">
            <v>4100523172</v>
          </cell>
        </row>
        <row r="122">
          <cell r="F122">
            <v>100000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100000</v>
          </cell>
        </row>
        <row r="123">
          <cell r="D123" t="str">
            <v>20004 3100B600</v>
          </cell>
          <cell r="E123" t="str">
            <v>โครงการโรงเรียนคุณภาพประจำตำบล</v>
          </cell>
        </row>
        <row r="124">
          <cell r="D124" t="str">
            <v>20004 67000 7700000</v>
          </cell>
          <cell r="E124" t="str">
    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    </cell>
        </row>
        <row r="125">
          <cell r="E125" t="str">
            <v>งบลงทุน ค่าสิ่งก่อสร้าง 6711320</v>
          </cell>
        </row>
        <row r="126">
          <cell r="D126" t="str">
            <v>ศธ04002/ว1787 ลว.7 พค 67 โอนครั้งที่ 5</v>
          </cell>
          <cell r="E126" t="str">
            <v>ปรับปรุงซ่อมแซมอาคารเรียนอาคารประกอบและสิ่งก่อสร้างอื่น</v>
          </cell>
        </row>
        <row r="127">
          <cell r="C127">
            <v>4100408104</v>
          </cell>
          <cell r="D127" t="str">
            <v>200043100B6003211500</v>
          </cell>
          <cell r="E127" t="str">
            <v>วัดมงคลรัตน์</v>
          </cell>
        </row>
        <row r="131">
          <cell r="F131">
            <v>670000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670000</v>
          </cell>
        </row>
        <row r="132">
          <cell r="C132">
            <v>4100409854</v>
          </cell>
          <cell r="D132" t="str">
            <v>200043100B6003211501</v>
          </cell>
          <cell r="E132" t="str">
            <v>วัดสุวรรณ</v>
          </cell>
        </row>
        <row r="136">
          <cell r="F136">
            <v>670000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670000</v>
          </cell>
        </row>
        <row r="137">
          <cell r="D137" t="str">
            <v>ศธ04002/ว   ลว.27 กย 67 โอนครั้งที่ 450</v>
          </cell>
          <cell r="E137" t="str">
            <v xml:space="preserve">ค่าก่อสร้าง ปรับปรุงซ่อมแซมอาคารเรียนอาคารประกอบและสิ่งก่อสร้างอื่นที่ชำรุดทรุดโทรม และที่ประสบอุบัติภัย   </v>
          </cell>
        </row>
        <row r="138">
          <cell r="C138">
            <v>4100306259</v>
          </cell>
          <cell r="D138" t="str">
            <v xml:space="preserve">20004 3100B600 321ZZZZ                               </v>
          </cell>
          <cell r="E138" t="str">
            <v>วัดราษฎรบำรุง</v>
          </cell>
        </row>
        <row r="142">
          <cell r="E142" t="str">
            <v>รวม</v>
          </cell>
          <cell r="F142">
            <v>499000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499000</v>
          </cell>
        </row>
        <row r="143">
          <cell r="D143" t="str">
            <v>ศธ04002/ว1787 ลว.7 พค 67 โอนครั้งที่ 5</v>
          </cell>
          <cell r="E143" t="str">
            <v xml:space="preserve">อาคารเรียนอนุบาล ขนาด 2 ห้องเรียน </v>
          </cell>
        </row>
        <row r="144">
          <cell r="C144">
            <v>4100432393</v>
          </cell>
          <cell r="D144" t="str">
            <v>200043100B6003211498</v>
          </cell>
          <cell r="E144" t="str">
            <v>โรงเรียนนิกรราษฎร์บํารุงวิทย์</v>
          </cell>
        </row>
        <row r="165">
          <cell r="F165">
            <v>2659500</v>
          </cell>
          <cell r="G165">
            <v>0</v>
          </cell>
          <cell r="H165">
            <v>1430000</v>
          </cell>
          <cell r="I165">
            <v>0</v>
          </cell>
          <cell r="J165">
            <v>0</v>
          </cell>
          <cell r="K165">
            <v>0</v>
          </cell>
          <cell r="L165">
            <v>1170000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06036บูรณาการป้องกัน ปราบปราม ฯ"/>
      <sheetName val="ยุทธศาสตร์ โครการเสริมสร้างระเบ"/>
      <sheetName val="โครงการเรียนดีประจำตำบล"/>
      <sheetName val="ยกระดับคุณภาพกศ บ้านนักวิท3720 "/>
      <sheetName val="ส่งเสริมการอ่าน 3720 1000"/>
      <sheetName val="โครงการพัฒนาสมรรถนะครูฯ"/>
      <sheetName val="การพัฒนาเด็กปฐมวัย 86176"/>
      <sheetName val="สรุปผลการเบิกจ่าย+"/>
      <sheetName val="1408บุคลากรภาครัฐ"/>
      <sheetName val="ระบบการควบคุมฯ"/>
      <sheetName val="งบสพฐ"/>
      <sheetName val="งบประจำและงบกลยุทธ์"/>
      <sheetName val="มาตการ รวมงบบุคลากร"/>
      <sheetName val="แผนภูมิ1"/>
      <sheetName val="ควบคุมสิ่งก่อสร้าง 37001 "/>
      <sheetName val="คุมงบ 36001 36002 ครุภัณฑ์"/>
      <sheetName val="ยุธศาสตร์เรียนดีปร3100116003211"/>
      <sheetName val="ขั้นพื้นฐานสนับสนุนการศึกษา"/>
      <sheetName val="บริหารสำนักงานเขต 3720 1000"/>
      <sheetName val="กิจกรรมประถม รองพัฒนาระบบการวัด"/>
      <sheetName val="กิจกรรมส่งเสริมศักยภาพในการเรีย"/>
      <sheetName val="6020บูรณาการต่อต้านการทุจร "/>
      <sheetName val="งบเบิกแทนกัน"/>
      <sheetName val="มัธยม350002"/>
      <sheetName val="ส่งเสริมสนับสนุน3720"/>
      <sheetName val="สนับสนุนเสริมสร้างมัธยม52018"/>
      <sheetName val="3720 ช่วยเหลือกลุ่ม  ขับเคลื่"/>
      <sheetName val="ประถม3720 1000"/>
      <sheetName val="โครงการโรงเรียนคุณภาพ"/>
      <sheetName val="ยุทธศาสตร์ โครการพัฒนาหลักสูตร "/>
      <sheetName val="ยุทศาสตร์ โครงการยั่งยืน310061"/>
      <sheetName val="3022ยุทธศาสตร์สร้างความเสมอภาค"/>
      <sheetName val="ทะเบียนคุมย่อย"/>
      <sheetName val="รายงานเงินงวด"/>
      <sheetName val="งบลงทุน68"/>
      <sheetName val="งบลงทุน รายงานแผนผล 68 "/>
      <sheetName val="งบลงทุน รายงานแผนผล 68 แบบ1 (2)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7">
          <cell r="I37">
            <v>0</v>
          </cell>
          <cell r="J37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4">
          <cell r="A4" t="str">
            <v xml:space="preserve">ประจำเดือนพฤษภาคม 2568 </v>
          </cell>
        </row>
        <row r="7">
          <cell r="A7" t="str">
            <v>ก</v>
          </cell>
          <cell r="B7" t="str">
            <v xml:space="preserve">แผนงานบุคลากรภาครัฐ </v>
          </cell>
          <cell r="C7" t="str">
            <v>20004 1400 0800</v>
          </cell>
        </row>
        <row r="8">
          <cell r="A8">
            <v>1</v>
          </cell>
          <cell r="B8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  <cell r="C8" t="str">
            <v>20004 1400 0800</v>
          </cell>
        </row>
        <row r="10">
          <cell r="A10">
            <v>1.1000000000000001</v>
          </cell>
          <cell r="B10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0" t="str">
            <v>20004 68 79456 00000</v>
          </cell>
        </row>
        <row r="12">
          <cell r="B12" t="str">
            <v>งบบุคลากร  6811150</v>
          </cell>
          <cell r="C12" t="str">
            <v>20004 14000800 1000000</v>
          </cell>
        </row>
        <row r="14">
          <cell r="A14" t="str">
            <v>1.1.1</v>
          </cell>
          <cell r="B14" t="str">
            <v>ค่าตอบแทนพนักงานราชการ 26 อัตรา  5 เดือน(ต.ค.67 - มีค 68) 2,930,000 บาท</v>
          </cell>
          <cell r="C14" t="str">
            <v>ศธ 04002/ว5144 ลว.21 ต.ค.67 ครั้งที่ 2</v>
          </cell>
          <cell r="F14">
            <v>6051500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461040</v>
          </cell>
          <cell r="L14">
            <v>3831772.26</v>
          </cell>
        </row>
        <row r="15">
          <cell r="A15" t="str">
            <v>1.1.1.1</v>
          </cell>
          <cell r="B15" t="str">
            <v>ค่าตอบแทนพนักงานราชการ 26 อัตรา (มีค-เมย 67) 1,206,200 บาท เงินเลื่อนค่าตอบแทนพนักงานราชการ 5 เดือน (ตค 66 -กพ 67) 103,300</v>
          </cell>
          <cell r="C15" t="str">
            <v>ศธ 04002/ว660 ลว.19 กพ 68 ครั้งที่ 270</v>
          </cell>
        </row>
        <row r="16">
          <cell r="A16" t="str">
            <v>1.1.1.2</v>
          </cell>
          <cell r="B16" t="str">
            <v xml:space="preserve">ค่าตอบแทนพนักงานราชการ 26 อัตรา 3 เดือน (พค-กค 68) 1,812,000 บาท </v>
          </cell>
          <cell r="C16" t="str">
            <v>ศธ 04002/ว1390 ลว. 2 เมย 68 ครั้งที่ 390</v>
          </cell>
        </row>
        <row r="17">
          <cell r="A17" t="str">
            <v>1.1.1.3</v>
          </cell>
        </row>
        <row r="18">
          <cell r="A18" t="str">
            <v>1.1.1.4</v>
          </cell>
        </row>
        <row r="22">
          <cell r="B22" t="str">
            <v xml:space="preserve"> งบดำเนินงาน 6811220</v>
          </cell>
          <cell r="C22" t="str">
            <v>20004 1420 0800 2000000</v>
          </cell>
        </row>
        <row r="24">
          <cell r="A24" t="str">
            <v>1.1.2</v>
          </cell>
          <cell r="B24" t="str">
            <v>เงินสมทบกองทุนประกันสังคมพนักงานราชการ 26 อัตรา (ต.ค.67 - มีค 68)98,000 บาท/เงินสมทบกองทุนทดแทน 12 เดือน (มค67 - ธค 68) จำนวนเงิน 15,000 บาท</v>
          </cell>
          <cell r="C24" t="str">
            <v>ศธ 04002/ว5144 ลว.21 ต.ค.67 ครั้งที่ 2</v>
          </cell>
          <cell r="F24">
            <v>210500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18000</v>
          </cell>
          <cell r="L24">
            <v>117315</v>
          </cell>
        </row>
        <row r="25">
          <cell r="A25" t="str">
            <v>1.1.2.1</v>
          </cell>
          <cell r="B25" t="str">
            <v>เงินสมทบกองทุนประกันสังคม จำนวน 5 เดือน  ( มีนาคม -เมษายน 2568) 39,000</v>
          </cell>
          <cell r="C25" t="str">
            <v>ศธ 04002/ว660 ลว.19 กพ 68 ครั้งที่ 270</v>
          </cell>
        </row>
        <row r="26">
          <cell r="A26" t="str">
            <v>1.1.2.2</v>
          </cell>
          <cell r="B26" t="str">
            <v>เงินสมทบกองทุนประกันสังคม จำนวน 3 เดือน  (พฤษภาคม 2567 - กรกฎาคม 2567) 58,500 บาท</v>
          </cell>
          <cell r="C26" t="str">
            <v>ศธ 04002/ว1390 ลว. 2 เมย 68 ครั้งที่ 390</v>
          </cell>
        </row>
        <row r="27">
          <cell r="A27" t="str">
            <v>1.1.2.3</v>
          </cell>
        </row>
        <row r="32">
          <cell r="A32" t="str">
            <v>1.1.3</v>
          </cell>
          <cell r="B32" t="str">
            <v xml:space="preserve">ค่าเช่าบ้าน  (ตุลาคม  2566 - กพ. 2567) ครั้งที่ 1 728,400 บาท </v>
          </cell>
          <cell r="C32" t="str">
            <v>ศธ 04002/ว5415 ลว4พ.ย.2024 โอนครั้งที่ 42</v>
          </cell>
          <cell r="F32">
            <v>1553900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858245.17</v>
          </cell>
          <cell r="L32">
            <v>301700</v>
          </cell>
        </row>
        <row r="33">
          <cell r="A33" t="str">
            <v>1.1.3.1</v>
          </cell>
          <cell r="B33" t="str">
            <v>ค่าเช่าบ้านครั้งที่ 2 (มี.ค. - เม.ย 67) จำนวนเงิน 370,400 บาท</v>
          </cell>
          <cell r="C33" t="str">
            <v>ศธ 04002/ว934 ลว. 10 มี.ค. 68 ครั้งที่ 321</v>
          </cell>
        </row>
        <row r="34">
          <cell r="A34" t="str">
            <v>1.1.3.2</v>
          </cell>
          <cell r="B34" t="str">
            <v>ค่าเช่าบ้านครั้งที่ 3 (พค-กค 68) จำนวนเงิน 455,100 บาท</v>
          </cell>
          <cell r="C34" t="str">
            <v>ศธ 04002/ว1931 ลว. 8 พ.ค 68 ครั้งที่ 473</v>
          </cell>
        </row>
        <row r="37">
          <cell r="A37" t="str">
            <v>ข</v>
          </cell>
          <cell r="B37" t="str">
            <v xml:space="preserve">แผนงานยุทธศาสตร์พัฒนาคุณภาพการศึกษาและการเรียนรู้ </v>
          </cell>
          <cell r="C37" t="str">
            <v>20004 3300</v>
          </cell>
        </row>
        <row r="41">
          <cell r="B41" t="str">
            <v>ครุภัณฑ์ 6811310</v>
          </cell>
        </row>
        <row r="42">
          <cell r="B42" t="str">
            <v>สิ่งก่อสร้าง 6811320</v>
          </cell>
        </row>
        <row r="43">
          <cell r="C43" t="str">
            <v>20004 3320 3300 2000000</v>
          </cell>
        </row>
        <row r="46">
          <cell r="A46">
            <v>1.1000000000000001</v>
          </cell>
          <cell r="B46" t="str">
            <v>กิจกรรมการส่งเสริมและพัฒนาระบบการประกันคุณภาพภายในสถานศึกษา</v>
          </cell>
          <cell r="C46" t="str">
            <v>20004 68 00015 00000</v>
          </cell>
        </row>
        <row r="47">
          <cell r="B47" t="str">
            <v>งบดำเนินงาน   68112xx</v>
          </cell>
          <cell r="C47" t="str">
            <v>20004 3320 3300 2000000</v>
          </cell>
        </row>
        <row r="48">
          <cell r="A48" t="str">
            <v>1.1.1</v>
          </cell>
          <cell r="B48" t="str">
            <v xml:space="preserve">สนับสนุนการคัดเลือกสถานศึกษาเพื่อรับรางวัล IQA AWARD ประจำปีการศึกษา 2567 </v>
          </cell>
          <cell r="C48" t="str">
            <v>ศธ 04002/ว2336  ลว. 29 พ.ค. 68 โอนครั้งที่ 542</v>
          </cell>
          <cell r="F48">
            <v>4000</v>
          </cell>
          <cell r="G48">
            <v>0</v>
          </cell>
          <cell r="H48">
            <v>0</v>
          </cell>
          <cell r="K48">
            <v>0</v>
          </cell>
          <cell r="L48">
            <v>0</v>
          </cell>
        </row>
        <row r="52">
          <cell r="A52">
            <v>1.2</v>
          </cell>
          <cell r="B52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52" t="str">
            <v>20004 68 00040 00000</v>
          </cell>
        </row>
        <row r="53">
          <cell r="B53" t="str">
            <v>งบดำเนินงาน   6811200</v>
          </cell>
          <cell r="C53" t="str">
            <v>20004 3320 3300 2000000</v>
          </cell>
        </row>
        <row r="54">
          <cell r="A54" t="str">
            <v>1.2.1</v>
          </cell>
          <cell r="B54" t="str">
            <v>ค่าใช้จ่ายในการดำเนินโครงการการประเมินความสามารถด้านการอ่านของผู้เรียน (RT) ชั้นประถมศึกษาปีที่ 1 ปีการศึกษา 2567 จำนวนเงิน 20,260.00 บาท และค่าใช้จ่ายในการดำเนินโครงการการประเมินคุณภาพผู้เรียน (NT) ชั้นประถมศึกษาปีที่ 3 ปีการศึกษา 2566 รุ่นที่ 1 สำหรับสำนักงานเขตพื้นที่การศึกษาที่เป็นศูนย์สอบ  ระหว่างวันที่ 6 – 8 พฤศจิกายน 2567 สำหรับโรงเรียน  ตามโครงการพระราชดำริ สมเด็จพระกนิษฐาธิราชเจ้า กรมสมเด็จพระเทพรัตนราชสุดาฯ สยามบรมราชกุมารี โรงเรียนกองทุนการศึกษาและโรงเรียนทั่วไป จำนวน 20,100 บาท</v>
          </cell>
          <cell r="C54" t="str">
            <v>ศธ 04002/ว163  ลว. 15 มค 68โอนครั้งที่ 192</v>
          </cell>
          <cell r="F54">
            <v>40360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29662</v>
          </cell>
          <cell r="L54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61">
          <cell r="A61">
            <v>1.3</v>
          </cell>
          <cell r="B61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61" t="str">
            <v>20004 68 00075 00000</v>
          </cell>
        </row>
        <row r="62">
          <cell r="B62" t="str">
            <v>งบดำเนินงาน   6811200</v>
          </cell>
          <cell r="C62" t="str">
            <v>20004 3320 3300 2000000</v>
          </cell>
        </row>
        <row r="63">
          <cell r="A63" t="str">
            <v>1.3.1</v>
          </cell>
        </row>
        <row r="64">
          <cell r="A64" t="str">
            <v>1.3.2</v>
          </cell>
          <cell r="B64" t="str">
    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    </cell>
          <cell r="C64" t="str">
            <v>ศธ 04002/ว2439 ลว. 17 มค 67 โอนครั้งที่ 139</v>
          </cell>
        </row>
        <row r="65">
          <cell r="A65" t="str">
            <v>1.1.3</v>
          </cell>
          <cell r="B65" t="str">
    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    </cell>
          <cell r="C65" t="str">
            <v>ศธ 04002/ว3556  ลว. 15 สค 67 โอนครั้งที่ 324</v>
          </cell>
        </row>
        <row r="68">
          <cell r="A68">
            <v>1.4</v>
          </cell>
          <cell r="B68" t="str">
            <v>กิจกรรมการพัฒนาระบบธนาคารหน่วยกิต และผลคะแนนการเรียนเฉลี่ยสะสม</v>
          </cell>
          <cell r="C68" t="str">
            <v>20004 68 00088 00000</v>
          </cell>
        </row>
        <row r="69">
          <cell r="B69" t="str">
            <v>งบรายจ่ายอื่น   6811500</v>
          </cell>
        </row>
        <row r="70">
          <cell r="A70" t="str">
            <v>1.4.1</v>
          </cell>
          <cell r="B70" t="str">
    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    </cell>
          <cell r="C70" t="str">
            <v>ศธ 04002/ว2345 ลว.11 มิย 67 โอนครั้งที่ 118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>
            <v>1.5</v>
          </cell>
          <cell r="B72" t="str">
            <v>กิจกรรมส่งเสริมและพัฒนาศักยภาพตามพหุปัญญาระดับการศึกษาขั้นพื้นฐาน</v>
          </cell>
          <cell r="C72" t="str">
            <v>20004 68 00107 00000</v>
          </cell>
        </row>
        <row r="73">
          <cell r="B73" t="str">
            <v>งบรายจ่ายอื่น   6811500</v>
          </cell>
          <cell r="C73" t="str">
            <v>20004 31003100 5000007</v>
          </cell>
        </row>
        <row r="74">
          <cell r="A74" t="str">
            <v>1.4.1</v>
          </cell>
          <cell r="B74" t="str">
    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    </cell>
          <cell r="C74" t="str">
            <v>ศธ 04002/ว2988  ลว. 20 ก.ค. 66 โอนครั้งที่ 688 งบ 10800 บาท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A75" t="str">
            <v>1.4.2</v>
          </cell>
          <cell r="B75" t="str">
    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    </cell>
          <cell r="C75" t="str">
            <v xml:space="preserve">ศธ 04002/ว3528  ลว. 22 ส.ค. 66 โอนครั้งที่ 797 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7">
          <cell r="A77">
            <v>1.6</v>
          </cell>
          <cell r="B77" t="str">
            <v>กิจกรรมการขับเคลื่อนการจัดการเรียนรู้สตีมศึกษา</v>
          </cell>
        </row>
        <row r="78">
          <cell r="B78" t="str">
            <v>งบดำเนินงาน   68112xx</v>
          </cell>
          <cell r="C78" t="str">
            <v>20004 3320 3300 2000000</v>
          </cell>
        </row>
        <row r="79">
          <cell r="A79" t="str">
            <v>1.6.1</v>
          </cell>
          <cell r="B79" t="str">
            <v>ค่าใช้จ่ายในการเดินทางเข้าร่วมประชุมเชิงปฏิบัติการฝึกอบรมและพัฒนาศักยภาพครูผู้สอนในประเทศไทยในการจัดการเรียนรู้สตีมศึกษาที่ส่งเสริมและพัฒนาผู้เรียนตามความถนัดและความสนใจ ระหว่างวันที่ 15 – 18 พฤศจิกายน 2567  ณ โรงแรมรอแยล เบญจา กรุงเทพมหานคร</v>
          </cell>
          <cell r="C79" t="str">
            <v>ศธ 04002/ว5614 ลว.18 พย 67 โอนครั้งที่ 67</v>
          </cell>
          <cell r="F79">
            <v>2400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2400</v>
          </cell>
        </row>
        <row r="80">
          <cell r="A80" t="str">
            <v>1.6.2</v>
          </cell>
          <cell r="B80" t="str">
    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    </cell>
          <cell r="C80" t="str">
            <v>ศธ 04002/ว244 ลว.17 มค 67 โอนครั้งที่ 195</v>
          </cell>
        </row>
        <row r="82">
          <cell r="A82" t="str">
            <v>1.6.3</v>
          </cell>
          <cell r="B82" t="str">
    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    </cell>
          <cell r="C82" t="str">
            <v>ศธ 04002/ว2149 ลว.31 พ.ค.67โอนครั้งที่ 75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A84">
            <v>1.7</v>
          </cell>
          <cell r="B84" t="str">
    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v>
          </cell>
          <cell r="C84" t="str">
            <v>20004 68 00156 00000</v>
          </cell>
        </row>
        <row r="85">
          <cell r="B85" t="str">
            <v>งบรายจ่ายอื่น   6811500</v>
          </cell>
          <cell r="C85" t="str">
            <v>20004 31003170 5000012</v>
          </cell>
        </row>
        <row r="86">
          <cell r="A86" t="str">
            <v>1.6.1</v>
          </cell>
          <cell r="B86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86" t="str">
            <v>ศธ 04002/ว5470 ลว.1 ธ.ค.65 โอนครั้งที่ 102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8">
          <cell r="A88">
            <v>2</v>
          </cell>
          <cell r="B88" t="str">
            <v>โครงการพัฒนาสมรรถนะครูและบุคลากรทางการศึกษาเพื่อความเป็นเลิศ</v>
          </cell>
          <cell r="C88" t="str">
            <v>20004 3320 4700</v>
          </cell>
        </row>
        <row r="90">
          <cell r="B90" t="str">
            <v xml:space="preserve">กิจกรรมพัฒนาสมรรถนะครูและบุคลากรทางการศึกษาเพื่อความเป็นเลิศ </v>
          </cell>
          <cell r="C90" t="str">
            <v>20004 68 00140 00000</v>
          </cell>
        </row>
        <row r="91">
          <cell r="B91" t="str">
            <v>งบดำเนินงาน   68112xx</v>
          </cell>
          <cell r="C91" t="str">
            <v>20004 31320 4700 2000000</v>
          </cell>
        </row>
        <row r="92">
          <cell r="A92" t="str">
            <v>2.1.1</v>
          </cell>
          <cell r="B92" t="str">
            <v xml:space="preserve">ค่าใช้จ่ายในการเดินทางเข้าร่วมโครงการพัฒนาศึกษานิเทศก์ ประจำปีงบประมาณ พ.ศ. 2568 (รุ่นที่ 2) ระยะระหว่างการพัฒนา(On – site Training) ระหว่างวันที่ 2-6 มีนาคม 2568 ณ โรงแรมอิงธาร รีสอร์ท จังหวัดนครนายก      </v>
          </cell>
          <cell r="C92" t="str">
            <v>ศธ 04002/ว967 ลว.12 มี.ค. 68 ครั้งที่ 328</v>
          </cell>
          <cell r="F92">
            <v>800</v>
          </cell>
          <cell r="G92">
            <v>0</v>
          </cell>
          <cell r="H92">
            <v>0</v>
          </cell>
          <cell r="K92">
            <v>800</v>
          </cell>
          <cell r="L92">
            <v>0</v>
          </cell>
        </row>
        <row r="95">
          <cell r="B95" t="str">
            <v>งบดำเนินงาน   68112xx</v>
          </cell>
        </row>
        <row r="97">
          <cell r="A97">
            <v>2.2999999999999998</v>
          </cell>
          <cell r="B97" t="str">
            <v xml:space="preserve">กิจกรรมพัฒนาศูนย์ HCEC </v>
          </cell>
          <cell r="C97" t="str">
            <v>20004 67 00103 00000</v>
          </cell>
        </row>
        <row r="98">
          <cell r="B98" t="str">
            <v>งบดำเนินงาน   68112xx</v>
          </cell>
          <cell r="C98" t="str">
            <v>20004 31004500 2000000</v>
          </cell>
        </row>
        <row r="99">
          <cell r="A99" t="str">
            <v>2.3.1</v>
          </cell>
        </row>
        <row r="101">
          <cell r="A101">
            <v>2.4</v>
          </cell>
          <cell r="B101" t="str">
            <v xml:space="preserve">กิจกรรมพัฒนาครูเพื่อการจัดการเรียนรู้สู่ฐานสมรรถนะ  </v>
          </cell>
          <cell r="C101" t="str">
            <v>20004 67 00104 00000</v>
          </cell>
        </row>
        <row r="102">
          <cell r="B102" t="str">
            <v>งบดำเนินงาน   68112xx</v>
          </cell>
          <cell r="C102" t="str">
            <v>20004 31004500 2000000</v>
          </cell>
        </row>
        <row r="103">
          <cell r="A103" t="str">
            <v>2.4.1</v>
          </cell>
          <cell r="B103" t="str">
    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    </cell>
          <cell r="C103" t="str">
            <v>ศธ 04002/ว2072 ลว. 27 พค 67 โอนครั้งที่ 59</v>
          </cell>
        </row>
        <row r="107">
          <cell r="A107">
            <v>3</v>
          </cell>
          <cell r="B107" t="str">
            <v>โครงการขับเคลื่อนการพัฒนาการศึกษาที่ยั่งยืน</v>
          </cell>
          <cell r="C107" t="str">
            <v xml:space="preserve">20004 3300630 </v>
          </cell>
        </row>
        <row r="113">
          <cell r="A113">
            <v>3.1</v>
          </cell>
          <cell r="B113" t="str">
            <v xml:space="preserve">กิจกรรมสานความร่วมมือภาคีเครือข่ายด้านการจัดการศึกษา </v>
          </cell>
          <cell r="C113" t="str">
            <v>20004 68 00078 00000</v>
          </cell>
        </row>
        <row r="114">
          <cell r="A114">
            <v>1</v>
          </cell>
          <cell r="B114" t="str">
            <v>งบรายจ่ายอื่น   6811500</v>
          </cell>
        </row>
        <row r="116">
          <cell r="A116" t="str">
            <v>3.1.1.1</v>
          </cell>
          <cell r="B116" t="str">
    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    </cell>
          <cell r="C116" t="str">
            <v>ศธ 04002/ว1915 ลว.  11 พค 66 โอนครั้งที่ 515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3.1.1</v>
          </cell>
          <cell r="B117" t="str">
    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    </cell>
          <cell r="C117" t="str">
            <v xml:space="preserve">ศธ 04002/ว5680 ลว.  27 ธค  66 โอนครั้งที่ 110 </v>
          </cell>
        </row>
        <row r="118">
          <cell r="A118" t="str">
            <v>3.1.2</v>
          </cell>
          <cell r="B118" t="str">
    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    </cell>
          <cell r="C118" t="str">
            <v>ศธ 04002/ว3488 ลว.  9 สค 67 โอนครั้งที่ 297</v>
          </cell>
        </row>
        <row r="119">
          <cell r="A119">
            <v>3.2</v>
          </cell>
          <cell r="B119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119" t="str">
            <v>20004 68 00085 00000</v>
          </cell>
        </row>
        <row r="120">
          <cell r="A120" t="str">
            <v>3.2.1</v>
          </cell>
          <cell r="B120" t="str">
            <v>งบดำเนินงาน   6811xx</v>
          </cell>
          <cell r="C120" t="str">
            <v>20004 3320 6300 2000000</v>
          </cell>
        </row>
        <row r="121">
          <cell r="A121" t="str">
            <v>3.2.1.1</v>
          </cell>
          <cell r="B121" t="str">
    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    </cell>
          <cell r="C121" t="str">
            <v>ศธ 04002/ว789 ลว.  26 กพ 68 โอนครั้งที่ 292</v>
          </cell>
          <cell r="D121">
            <v>7000</v>
          </cell>
          <cell r="G121">
            <v>0</v>
          </cell>
          <cell r="H121">
            <v>0</v>
          </cell>
          <cell r="K121">
            <v>0</v>
          </cell>
          <cell r="L121">
            <v>0</v>
          </cell>
        </row>
        <row r="126">
          <cell r="A126">
            <v>3.3</v>
          </cell>
          <cell r="B126" t="str">
            <v>กิจกรรมการยกระดับคุณภาพด้านวิทยาศาสตร์ศึกษาเพื่อความเป็นเลิศ</v>
          </cell>
          <cell r="C126" t="str">
            <v>20004 68 00093 00000</v>
          </cell>
        </row>
        <row r="127">
          <cell r="B127" t="str">
            <v>งบดำเนินงาน   68112xx</v>
          </cell>
          <cell r="C127" t="str">
            <v>20004 3320 6300 2000000</v>
          </cell>
        </row>
        <row r="128">
          <cell r="A128" t="str">
            <v>3.3.1.1</v>
          </cell>
          <cell r="B128" t="str">
            <v xml:space="preserve">1.จัดสรรวัดเขียนเขต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20,000.-บาท  จำนวน 10 โรงเรียน  โรงเรียนละ 2,000.-บาท </v>
          </cell>
          <cell r="C128" t="str">
            <v>ศธ 04002/ว5375 ลว.  1 พย 67 โอนครั้งที่ 37</v>
          </cell>
          <cell r="F128">
            <v>30000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24000</v>
          </cell>
        </row>
        <row r="129">
          <cell r="A129" t="str">
            <v>3.3.1.2</v>
          </cell>
          <cell r="B129" t="str">
            <v xml:space="preserve">ค่าใช้จ่ายในการดำเนินงานของโรงเรียนโครงการวิทยาศาสตร์พลังสิบ ระดับประถมศึกษา ตามหลักสูตร ชั้นประถมศึกษาปีที่ 6  </v>
          </cell>
          <cell r="C129" t="str">
            <v>ที่ ศธ 04002/ว1438 ลว. 3 เม.ย. 68 ครั้ง 392</v>
          </cell>
          <cell r="F129">
            <v>10000</v>
          </cell>
        </row>
        <row r="130">
          <cell r="A130" t="str">
            <v>3.3.1.3</v>
          </cell>
          <cell r="B130" t="str">
            <v xml:space="preserve">ค่าใช้จ่ายในการลงทะเบียน/ค่าใช้จ่ายในการเดินทางเข้าร่วมการประชุมวิชาการระดับชาติศึกษาศาสตร์วิจัย มหาวิทยาลัยนเรศวร ครั้งที่ 12 ประจำปี 2568  </v>
          </cell>
          <cell r="C130" t="str">
            <v>ที่ ศธ 04002/ว1438 ลว. 3 เม.ย. 68  ครั้งที่ 393</v>
          </cell>
          <cell r="F130">
            <v>5930</v>
          </cell>
        </row>
        <row r="131">
          <cell r="A131" t="str">
            <v>3.3.1.4</v>
          </cell>
          <cell r="B131" t="str">
            <v xml:space="preserve">ค่าใช้จ่ายในการนิเทศ ติดตาม โรงเรียนในโครงการวิทยาศาสตร์พลังสิบ ระดับประถมศึกษา  </v>
          </cell>
          <cell r="C131" t="str">
            <v>ศธ 04002/ว2070 ลว.  19 พค 68 โอนครั้งที่ 492 ยอด 2,000 บาท</v>
          </cell>
          <cell r="F131">
            <v>2000</v>
          </cell>
        </row>
        <row r="132">
          <cell r="A132" t="str">
            <v>3.3.5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A133" t="str">
            <v>3.3.6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5">
          <cell r="A135" t="str">
            <v>3.3.1.1</v>
          </cell>
          <cell r="B135" t="str">
            <v xml:space="preserve">ครุภัณฑ์ห้องปฏิบัติการวิทยาศาสตร์                </v>
          </cell>
          <cell r="C135" t="str">
            <v>ศธ 04002/ว2582 ลว.  25 ตค 67 โอนครั้งที่ 8</v>
          </cell>
        </row>
        <row r="136">
          <cell r="A136" t="str">
            <v>1)</v>
          </cell>
          <cell r="B136" t="str">
            <v xml:space="preserve"> โรงเรียนวัดเขียนเขต </v>
          </cell>
          <cell r="C136" t="str">
            <v>20004 33006300 3110065</v>
          </cell>
          <cell r="F136">
            <v>249800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249800</v>
          </cell>
        </row>
        <row r="139">
          <cell r="A139" t="str">
            <v>3.3.2</v>
          </cell>
          <cell r="B139" t="str">
            <v>ปรับปรุงซ่อมแซมห้องปฏิบัติการวิทยาศาสตร์</v>
          </cell>
          <cell r="C139" t="str">
            <v>ศธ 04002/ว2582 ลว.  25 ตค 67 โอนครั้งที่ 8</v>
          </cell>
          <cell r="F139">
            <v>214600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176100</v>
          </cell>
        </row>
        <row r="140">
          <cell r="A140" t="str">
            <v>1)</v>
          </cell>
          <cell r="B140" t="str">
            <v xml:space="preserve"> โรงเรียนวัดเขียนเขต </v>
          </cell>
          <cell r="C140" t="str">
            <v>20004 33006300 3110064</v>
          </cell>
        </row>
        <row r="142">
          <cell r="A142">
            <v>3.4</v>
          </cell>
        </row>
        <row r="143">
          <cell r="B143" t="str">
            <v>งบรายจ่ายอื่น   6811500</v>
          </cell>
        </row>
        <row r="144">
          <cell r="A144" t="str">
            <v>3.4.1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A145">
            <v>3.5</v>
          </cell>
          <cell r="B145" t="str">
            <v>กิจกรรมหลักบ้านวิทยาศาสตร์น้อยประเทศไทย ระดับประถมศึกษา</v>
          </cell>
          <cell r="C145" t="str">
            <v>20004 68 00108 00000</v>
          </cell>
        </row>
        <row r="146">
          <cell r="A146">
            <v>1</v>
          </cell>
          <cell r="B146" t="str">
            <v>งบดำเนินงาน   68112xx</v>
          </cell>
        </row>
        <row r="147">
          <cell r="A147" t="str">
            <v>3.5.1</v>
          </cell>
          <cell r="B147" t="str">
            <v xml:space="preserve">1.ค่าใช้จ่ายนิเทศ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ระดับปฐมวัย 5,000 บาท  2.ค่าใช้จ่ายในการนิเทศ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ระดับประถมศึกษา จำนวนเงิน 5,000.00 บาท 3. เค่าใช้จ่ายในการขยายผลฝึกอบรมตามแนวทางของโครงการบ้านนักวิทยาศาสตร์น้อยประเทศไทย ระดับปฐมวัย จำนวนเงิน 10,000.-บาท </v>
          </cell>
          <cell r="C147" t="str">
            <v xml:space="preserve">ศธ 04002/ว41 ลว.  3 มค 68 โอนครั้งที่ 170 </v>
          </cell>
          <cell r="F147">
            <v>30000</v>
          </cell>
          <cell r="G147">
            <v>0</v>
          </cell>
          <cell r="H147">
            <v>0</v>
          </cell>
          <cell r="K147">
            <v>20140</v>
          </cell>
          <cell r="L147">
            <v>0</v>
          </cell>
        </row>
        <row r="148">
          <cell r="A148" t="str">
            <v>3.5.2</v>
          </cell>
          <cell r="B148" t="str">
            <v xml:space="preserve">ค่าใช้จ่ายในการดินทางเข้าร่วมการอบรมเชิงปฏิบัติการ ขั้นเฉพาะทางสำหรับผู้นำเครือข่าท้องถิ่น (Local Network ;  LN) และวิทยากรเครือข่ายท้องถิ่น (Local Trainer ; LT) </v>
          </cell>
          <cell r="C148" t="str">
            <v>ศธ 04002/ว604/14 กพ 68 โอนครั้งที่ 262</v>
          </cell>
          <cell r="F148">
            <v>4000</v>
          </cell>
          <cell r="G148">
            <v>0</v>
          </cell>
          <cell r="H148">
            <v>0</v>
          </cell>
          <cell r="K148">
            <v>1600</v>
          </cell>
          <cell r="L148">
            <v>0</v>
          </cell>
        </row>
        <row r="149">
          <cell r="A149" t="str">
            <v>3.5.3</v>
          </cell>
          <cell r="B149" t="str">
            <v xml:space="preserve">ค่าใช้จ่ายในการขยายผลการฝึกอบรมเชิงปฏิบัติการขั้นเฉพาะทางในหัวข้อ “เทคโนโลยี : จากที่นี่ไปที่นั่น” ให้กับครูผู้สอนระดับปฐมวัยและระดับประถมศึกษาในโรงเรียนที่เข้าร่วมโครงการบ้านนักวิทยาศาสตร์น้อย ประเทศไทย ประจำปีงบประมาณ พ.ศ. 2568  1. เพื่อเป็นค่าใช้จ่ายในการขยายผลตามแนวทางของโครงบ้านนักวิยาศาสตร์น้อย ประเทศไทย   1. ระดับปฐมวัย เขตละ 10,000 บาท (หนึ่งหมื่นบาทถ้วน) 2. ระดับประถมศึกษา เขตละ 10,000 บาท (หนึ่งหมื่นบาทถ้วน)
</v>
          </cell>
          <cell r="C149" t="str">
            <v xml:space="preserve">ศธ 04002/ว1935 ลว.  8 พ.ค. 68 โอนครั้งที่ 472  </v>
          </cell>
          <cell r="F149">
            <v>20000</v>
          </cell>
          <cell r="G149">
            <v>0</v>
          </cell>
          <cell r="H149">
            <v>0</v>
          </cell>
          <cell r="K149">
            <v>0</v>
          </cell>
          <cell r="L149">
            <v>0</v>
          </cell>
        </row>
        <row r="169">
          <cell r="A169" t="str">
            <v>1)</v>
          </cell>
          <cell r="C169" t="str">
            <v>20004 31006100 3110010</v>
          </cell>
        </row>
        <row r="170">
          <cell r="A170" t="str">
            <v>3.6.2.2</v>
          </cell>
          <cell r="B170" t="str">
            <v xml:space="preserve">เครื่องปรับอากาศแบบติดผนัง (ระบบ INVERTER) ขนาด 18,000 บีทียู       </v>
          </cell>
          <cell r="C170" t="str">
            <v>20005 31006100 3110011</v>
          </cell>
        </row>
        <row r="171">
          <cell r="A171" t="str">
            <v>2)</v>
          </cell>
          <cell r="B171" t="str">
            <v>สพป.ปท.2</v>
          </cell>
          <cell r="C171" t="str">
            <v>20005 31006100 3110011</v>
          </cell>
          <cell r="F171">
            <v>0</v>
          </cell>
          <cell r="G171">
            <v>0</v>
          </cell>
        </row>
        <row r="172">
          <cell r="A172" t="str">
            <v>3.6.2.3</v>
          </cell>
          <cell r="B172" t="str">
            <v xml:space="preserve">โพเดียม </v>
          </cell>
          <cell r="C172" t="str">
            <v>20008 31006100 3110014</v>
          </cell>
        </row>
        <row r="173">
          <cell r="A173" t="str">
            <v>3)</v>
          </cell>
          <cell r="B173" t="str">
            <v>สพป.ปท.2</v>
          </cell>
          <cell r="C173" t="str">
            <v>20008 31006100 3110014</v>
          </cell>
          <cell r="F173">
            <v>0</v>
          </cell>
          <cell r="G173">
            <v>0</v>
          </cell>
        </row>
        <row r="174">
          <cell r="B174" t="str">
            <v>ครุภัณฑ์โฆษณาและเผยแพร่ 120601</v>
          </cell>
          <cell r="C174" t="str">
            <v>โอนเปลี่ยนแปลงครั้งที่ 1/66 บท.กลุ่มนโยบายและแผน  ที่ ศธ 04087/1957 ลว. 28 กย 66</v>
          </cell>
        </row>
        <row r="175">
          <cell r="A175" t="str">
            <v>3.6.2.4</v>
          </cell>
          <cell r="B175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  <cell r="C175" t="str">
            <v>20007 31006100 3110012</v>
          </cell>
        </row>
        <row r="176">
          <cell r="A176" t="str">
            <v>1)</v>
          </cell>
          <cell r="B176" t="str">
            <v>สพป.ปท.2</v>
          </cell>
          <cell r="F176">
            <v>0</v>
          </cell>
          <cell r="G176">
            <v>0</v>
          </cell>
        </row>
        <row r="177">
          <cell r="A177" t="str">
            <v>3.6.2.5</v>
          </cell>
          <cell r="B177" t="str">
            <v xml:space="preserve">ไมโครโฟนไร้สาย </v>
          </cell>
          <cell r="C177" t="str">
            <v>20008 31006100 3110013</v>
          </cell>
        </row>
        <row r="178">
          <cell r="A178" t="str">
            <v>2)</v>
          </cell>
          <cell r="B178" t="str">
            <v>สพป.ปท.2</v>
          </cell>
          <cell r="F178">
            <v>0</v>
          </cell>
        </row>
        <row r="179">
          <cell r="A179" t="str">
            <v>3.6.2.6</v>
          </cell>
          <cell r="B179" t="str">
            <v xml:space="preserve">เครื่องมัลติมีเดีย โปรเจคเตอร์ ระดับ XGA ขนาด 5000 ANSI Lumens  </v>
          </cell>
          <cell r="C179" t="str">
            <v>20009 31006100 3110015</v>
          </cell>
        </row>
        <row r="180">
          <cell r="A180" t="str">
            <v>3)</v>
          </cell>
          <cell r="B180" t="str">
            <v>สพป.ปท.2</v>
          </cell>
          <cell r="F180">
            <v>0</v>
          </cell>
        </row>
        <row r="183">
          <cell r="A183">
            <v>3.7</v>
          </cell>
        </row>
        <row r="187">
          <cell r="A187">
            <v>3.6</v>
          </cell>
          <cell r="B187" t="str">
            <v xml:space="preserve">กิจกรรมการจัดการศึกษาเพื่อการมีงานทำ  </v>
          </cell>
          <cell r="C187" t="str">
            <v>20004 66 86178 00000</v>
          </cell>
        </row>
        <row r="188">
          <cell r="B188" t="str">
            <v xml:space="preserve"> งบดำเนินงาน 68112xx</v>
          </cell>
        </row>
        <row r="190">
          <cell r="A190">
            <v>3.7</v>
          </cell>
          <cell r="B190" t="str">
            <v xml:space="preserve">กิจกรรมจัดหาบุคลากรสนับสนุน การปฏิบัติงานให้ราชการ กิจกรรมย่อยครูผู้ทรงคุณค่าแห่งแผ่นดิน </v>
          </cell>
          <cell r="C190" t="str">
            <v>20004 68 00154 86190 00000</v>
          </cell>
        </row>
        <row r="191">
          <cell r="B191" t="str">
            <v xml:space="preserve"> งบรายจ่ายอื่น 6811500</v>
          </cell>
          <cell r="C191" t="str">
            <v xml:space="preserve">20004 3300 6300 5000006 </v>
          </cell>
        </row>
        <row r="192">
          <cell r="A192" t="str">
            <v>3.7.1</v>
          </cell>
          <cell r="B192" t="str">
            <v>ค่าตอบแทนการจ้างอัตราจ้างครูผู้ทรงคุณค่าแห่งแผ่นดิน งวดที่ 1 ระยะเวลา 5 เดือน (พฤศจิกายน 2567 – มีนาคม 2568)  1 อัตรา 85,000 บาท</v>
          </cell>
          <cell r="C192" t="str">
            <v>ศธ 04002/ว5124 ลว.18/10/2024 โอนครั้งที่ 1</v>
          </cell>
          <cell r="F192">
            <v>127500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68000</v>
          </cell>
        </row>
        <row r="193">
          <cell r="A193" t="str">
            <v>3.7.1.1</v>
          </cell>
          <cell r="B193" t="str">
            <v>ครูผู้ทรงคุณค่าแห่งแผ่นดิน ครั้งที่ 2 ระยะเวลา 2 เดือน 16 วัน (16 พฤษภาคม 2568 – 31 กรกฎาคม  2568)   จำนวน 1 อัตรา อัตราละ 17,000.-บาท จำนวนเงิน 42,500 บาท</v>
          </cell>
          <cell r="C193" t="str">
            <v>ศธ 04002/ว1526 ลว.10/4/2025 โอนครั้งที่ 408</v>
          </cell>
        </row>
        <row r="198">
          <cell r="A198">
            <v>3.8</v>
          </cell>
          <cell r="B198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198" t="str">
            <v>20004 68 00154 00122</v>
          </cell>
        </row>
        <row r="199">
          <cell r="B199" t="str">
            <v xml:space="preserve"> งบรายจ่ายอื่น 6811500</v>
          </cell>
          <cell r="C199" t="str">
            <v>20004 3300 6300 5000001</v>
          </cell>
        </row>
        <row r="200">
          <cell r="A200" t="str">
            <v>3.8.1</v>
          </cell>
          <cell r="B200" t="str">
            <v>จ้างเหมาพี่เลี้ยงเด็กพิการ  จำนวน31 อัตรา ครั้งที่ 1 (ตุลาคม 67 -มีค 68) ค่าจ้าง1,674,000 บาท (จ้างชั่วคราวรายเดิม 15 ราย จ้างเหมา 16 ราย</v>
          </cell>
          <cell r="C200" t="str">
            <v>ศธ 04002/ว5326 ลว 30 ตค 66 ครั้งที่ 28</v>
          </cell>
          <cell r="F200">
            <v>2616100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1886132.47</v>
          </cell>
        </row>
        <row r="201">
          <cell r="A201" t="str">
            <v>3.8.1.1</v>
          </cell>
          <cell r="B201" t="str">
            <v>พี่เลี้ยงเด็กพิการอัตราจ้างชั่วคราวรายเดือน จำนวน 36 อัตรา ครั้งที่ 2 (เม.ย. - มิ.ย. 68) ค่าจ้าง 942,100.-บาท จัดสรรแผน 1 เม.ย. 68 30 อัตรา เหลือ 6 อัตรา</v>
          </cell>
        </row>
        <row r="207">
          <cell r="A207">
            <v>3.9</v>
          </cell>
          <cell r="B207" t="str">
            <v>กิจกรรมจัดหาบุคลากรสนับสนุนการปฏิบัติงานให้ราชการ (คืนครูสำหรับผู้จบการศึกษาขั้นพื้นฐาน)</v>
          </cell>
          <cell r="C207" t="str">
            <v>20004 68 00154 00153</v>
          </cell>
        </row>
        <row r="218">
          <cell r="B218" t="str">
            <v xml:space="preserve"> งบรายจ่ายอื่น 6811500</v>
          </cell>
          <cell r="C218" t="str">
            <v>20004 3300 6300 5000005</v>
          </cell>
        </row>
        <row r="220">
          <cell r="A220" t="str">
            <v>3.9.1</v>
          </cell>
          <cell r="B220" t="str">
    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(ต.ค.67 - มีค 68 ) จำนวนเงิน 216,000.-บาท</v>
          </cell>
          <cell r="C220" t="str">
            <v>ศธ 04002/ว5274 ลว.29/ต.ค./2024 โอนครั้งที่ 18</v>
          </cell>
          <cell r="F220">
            <v>325200</v>
          </cell>
          <cell r="I220">
            <v>0</v>
          </cell>
          <cell r="J220">
            <v>0</v>
          </cell>
          <cell r="K220">
            <v>214075.56</v>
          </cell>
          <cell r="L220">
            <v>0</v>
          </cell>
        </row>
        <row r="221">
          <cell r="A221" t="str">
            <v>3.9.1.1</v>
          </cell>
          <cell r="B221" t="str">
            <v>ค่าจ้างบุคลากรปฏิบัติงานในสำนักงานเขตพื้นที่การศึกษาที่ขาดแคลน จำนวน 4 อัตรา   ครั้งที่ 2  (เม.ย.68 - ก.ค 68) จำนวนเงิน 109,200.-บาท</v>
          </cell>
          <cell r="C221" t="str">
            <v>ศธ 04002/ว1307 ลว.28 มี.ค. 68 โอนครั้งที่ 377</v>
          </cell>
        </row>
        <row r="222">
          <cell r="A222" t="str">
            <v>3.8.1.2</v>
          </cell>
        </row>
        <row r="223">
          <cell r="A223" t="str">
            <v>3.8.1.3</v>
          </cell>
        </row>
        <row r="225">
          <cell r="A225" t="str">
            <v>3.9.2</v>
          </cell>
          <cell r="B225" t="str">
    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1(ต.ค.67 - มีค 68)จำนวนเงิน 2,160,000.-บาท   จ้างเหมาเดิม 3 ราย จ้างชั่วคราวเดิม 21</v>
          </cell>
          <cell r="C225" t="str">
            <v>ศธ 04002/ว5274 ลว.29/ต.ค./2024 โอนครั้งที่ 18</v>
          </cell>
          <cell r="F225">
            <v>3571600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2467481.58</v>
          </cell>
        </row>
        <row r="226">
          <cell r="A226" t="str">
            <v>3.9.2.1</v>
          </cell>
          <cell r="B226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1,411,600.-บาท </v>
          </cell>
          <cell r="C226" t="str">
            <v>ศธ 04002/ว1307 ลว.28 มี.ค. 68 โอนครั้งที่ 377</v>
          </cell>
        </row>
        <row r="230">
          <cell r="A230" t="str">
            <v>3.9.3</v>
          </cell>
          <cell r="B230" t="str">
            <v>ค่าจ้างสำหรับโครงการครูคลังสมอง ครั้งที่ 1  ระยะเวลา     6 เดือน (ตุลาคม 2567 ถึง มีนาคม 2568) อัตราละ 15,000.-บาท 270,000 บาท</v>
          </cell>
          <cell r="C230" t="str">
            <v>ศธ 04002/ว5512 ลว. 11 พย 67 โอนครั้งที่ 55</v>
          </cell>
          <cell r="F230">
            <v>540000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313928.57</v>
          </cell>
        </row>
        <row r="231">
          <cell r="A231" t="str">
            <v>3.9.3.1</v>
          </cell>
          <cell r="B231" t="str">
            <v>ค่าจ้างสำหรับโครงการครูคลังสมอง ครั้งที่ 2  ระยะเวลา  2 เดือน (เมษายน 2568 ถึง พฤษภาคม 2568) อัตราละ 15,000.-บาท  90,000 บาท</v>
          </cell>
          <cell r="C231" t="str">
            <v>ศธ 04002/ว1326 ลว. 31 มี.ค.68 โอนครั้งที่ 382</v>
          </cell>
        </row>
        <row r="233">
          <cell r="A233">
            <v>3.1</v>
          </cell>
          <cell r="B233" t="str">
    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    </cell>
          <cell r="C233" t="str">
            <v>20004 68 00154 87195</v>
          </cell>
        </row>
        <row r="235">
          <cell r="A235">
            <v>1</v>
          </cell>
          <cell r="B235" t="str">
            <v xml:space="preserve"> งบรายจ่ายอื่น 6811500</v>
          </cell>
          <cell r="C235" t="str">
            <v>20004 33006300 5000007</v>
          </cell>
        </row>
        <row r="237">
          <cell r="A237" t="str">
            <v>3.10.1</v>
          </cell>
          <cell r="B237" t="str">
            <v xml:space="preserve">ค่าจ้างเหมาธุรการโรงเรียนรายเดิมจ้างต่อเนื่อง  อัตราละ 15,000.00 บาท จำนวน 32 อัตรา  (รายเดิมมีประกันสังคม 23 อัตรา จ้างเหมาบริการ 9 อัตรา) ครั้งที่ 1  (ต.ค.67 - 31 มีค 68) จำนวนเงิน 1,080,100.-บาท </v>
          </cell>
          <cell r="C237" t="str">
            <v>ศธ 04002/ว4543ลว.31/ต.ค./2023 โอนครั้งที่ 14</v>
          </cell>
          <cell r="F237">
            <v>4782600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3291154.38</v>
          </cell>
        </row>
        <row r="238">
          <cell r="A238" t="str">
            <v>3.10.1.1</v>
          </cell>
          <cell r="B238" t="str">
    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(เม.ย.68 - ก.ค 68) จำนวนเงิน 1,902,600.-บาท </v>
          </cell>
          <cell r="C238" t="str">
            <v>ศธ 04002/ว1328 ลว. 31 มี.ค. 68 โอนครั้งที่ 380</v>
          </cell>
        </row>
        <row r="239">
          <cell r="A239" t="str">
            <v>3.9.1.2</v>
          </cell>
        </row>
        <row r="240">
          <cell r="A240" t="str">
            <v>3.9.1.3</v>
          </cell>
        </row>
        <row r="241">
          <cell r="A241" t="str">
            <v>3.10.2</v>
          </cell>
          <cell r="B241" t="str">
            <v>ค่าจ้างเหมาธุรการโรงเรียนรายเดิมจ้างต่อเนื่อง อัตราละ 9,000.-บาท  จำนวน 20 อัตรา ครั้งที่ 1  (ตค 67 -มีค 68) จำนวนเงิน  1080,100.-บาท</v>
          </cell>
          <cell r="C241" t="str">
            <v>ศธ 04002/ว4236 ลว.25 ตค 67 โอนครั้งที่ 14</v>
          </cell>
          <cell r="F241">
            <v>1796300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1255323.73</v>
          </cell>
        </row>
        <row r="242">
          <cell r="A242" t="str">
            <v>3.10.2.1</v>
          </cell>
          <cell r="B242" t="str">
            <v>ค่าจ้างเหมาธุรการโรงเรียนรายเดิมจ้างต่อเนื่อง อัตราละ 9,000.-บาท  จำนวน 20 อัตรา ครั้งที่ 1  (เม.ย.68 -ก.ค 68) จำนวนเงิน  716,300.-บาท</v>
          </cell>
          <cell r="C242" t="str">
            <v>ศธ 04002/ว1328 ลว. 31 มี.ค. 68 โอนครั้งที่ 380</v>
          </cell>
        </row>
        <row r="245">
          <cell r="A245" t="str">
            <v>3.10.3</v>
          </cell>
          <cell r="B245" t="str">
            <v>ค่าจ้างนักการภารโรง ค่าจ้าง 9,000.-บาท จำนวน 60 อัตรา (เดิม 14 จ้างเหมา 3 งบกลางเดิม 43) ครั้งที่ 1  (ตค67 - มีค 68) จำนวนเงิน 3,240,600บาท</v>
          </cell>
          <cell r="C245" t="str">
            <v>ศธ 04002/ว4236 ลว.25 ตค 67 โอนครั้งที่ 14</v>
          </cell>
          <cell r="F245">
            <v>5348100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3617558.29</v>
          </cell>
        </row>
        <row r="246">
          <cell r="A246" t="str">
            <v>3.10.3.1</v>
          </cell>
          <cell r="B246" t="str">
            <v>ค่าจ้างเหมาบริการนักการภารโรง อัตราละ 9,000.-บาท จำนวน 63 อัตรา (รายเดิมจ้างชั่วคราว  14 อัตรา  จ้างเหมาบริการ 3 อัตรา งบกลางเดิม  43 อัตรา ทดแทนเกษียณ 3 อัตรา) จำนวนเงิน 2,108,100.-บาท</v>
          </cell>
          <cell r="C246" t="str">
            <v>ศธ 04002/ว1328 ลว. 31 มี.ค. 68 โอนครั้งที่ 380</v>
          </cell>
        </row>
        <row r="247">
          <cell r="A247" t="str">
            <v>3.10.4</v>
          </cell>
          <cell r="B247" t="str">
            <v>นักการภารโรง กรณีทดแทนลูกจ้างประจำเกษียณอายุและว่างโดยเหตุอื่นระหว่างปี เมื่อสิ้นปีงบประมาณ พ.ศ. 2567 ครั้งที่ 1 ระยะเวลา      5 เดือน (พฤศจิกายน 2567 - มีนาคม 2568) จำนวน 3 อัตราๆละ 9000 บาท</v>
          </cell>
          <cell r="C247" t="str">
            <v>ศธ 04002/ว5486 ลว. 8 พย 67 โอนครั้งที่ 50</v>
          </cell>
          <cell r="F247">
            <v>135000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58907.14</v>
          </cell>
        </row>
        <row r="250">
          <cell r="A250">
            <v>2</v>
          </cell>
          <cell r="B250" t="str">
            <v xml:space="preserve"> งบรายจ่ายอื่น 6811500</v>
          </cell>
          <cell r="C250" t="str">
            <v>20004 31006100 5000027</v>
          </cell>
        </row>
        <row r="251">
          <cell r="A251" t="str">
            <v>3.11.2.1</v>
          </cell>
          <cell r="B251" t="str">
    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    </cell>
          <cell r="C251" t="str">
            <v>ศธ 04002/ว3430 ลว. 17 สค 66 โอนครั้งที่ 770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A252" t="str">
            <v>3.11.2.2</v>
          </cell>
          <cell r="B252" t="str">
    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    </cell>
          <cell r="C252" t="str">
            <v>ศธ 04002/ว3449 ลว. 17 สค 66 โอนครั้งที่ 777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4">
          <cell r="A254">
            <v>3.12</v>
          </cell>
          <cell r="B254" t="str">
            <v xml:space="preserve">กิจกรรมการยกระดับคุณภาพการเรียนรู้ภาษาไทย  </v>
          </cell>
          <cell r="C254" t="str">
            <v>20004 67 96778 00000</v>
          </cell>
        </row>
        <row r="255">
          <cell r="B255" t="str">
            <v xml:space="preserve"> งบรายจ่ายอื่น 6811500</v>
          </cell>
          <cell r="C255" t="str">
            <v>20004 31006100 5000029</v>
          </cell>
        </row>
        <row r="256">
          <cell r="A256" t="str">
            <v>3.10.1</v>
          </cell>
          <cell r="B256" t="str">
    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    </cell>
          <cell r="C256" t="str">
            <v>ศธ 04002/ว2546 ลว 24 มิย 67 โอนครั้งที่ 152</v>
          </cell>
        </row>
        <row r="264">
          <cell r="B264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264" t="str">
            <v xml:space="preserve">ศธ 04002/ว2221 ลว. 5 มิย 2567 โอนครั้งที่ 86  </v>
          </cell>
        </row>
        <row r="265">
          <cell r="B265" t="str">
    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    </cell>
          <cell r="C265" t="str">
            <v>ศธ 04002/ว2796 ลว.2 ก.ค. 2567 โอนครั้งที่ 175</v>
          </cell>
        </row>
        <row r="266">
          <cell r="B266" t="str">
            <v>งบรายจ่ายอื่น 6711500</v>
          </cell>
          <cell r="C266" t="str">
            <v>20004 31006200 5000001</v>
          </cell>
        </row>
        <row r="267">
          <cell r="A267" t="str">
            <v>4.1.3</v>
          </cell>
          <cell r="B267" t="str">
    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    </cell>
          <cell r="C267" t="str">
            <v>ศธ 04002/ว3577 ลว.15 ส.ค. 2567 โอนครั้งที่ 351</v>
          </cell>
        </row>
        <row r="270">
          <cell r="B270" t="str">
            <v>งบรายจ่ายอื่น 6811500</v>
          </cell>
        </row>
        <row r="271">
          <cell r="A271" t="str">
            <v>4.2.1</v>
          </cell>
          <cell r="B271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271" t="str">
            <v>ศธ 04002/ว58 ลว. 9 มค 66 โอนครั้งที่ 176</v>
          </cell>
          <cell r="F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A272" t="str">
            <v>4.2.2</v>
          </cell>
          <cell r="B272" t="str">
    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    </cell>
          <cell r="C272" t="str">
            <v>ศธ 04002/ว3099 ลว. 3 สค 66 โอนครั้งที่ 719</v>
          </cell>
          <cell r="F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6">
          <cell r="A276">
            <v>5</v>
          </cell>
          <cell r="B276" t="str">
            <v>โครงการโรงเรียนคุณภาพ</v>
          </cell>
          <cell r="C276" t="str">
            <v>20004 3300 B800</v>
          </cell>
        </row>
        <row r="277">
          <cell r="C277" t="str">
            <v>20004 3320 B800 2000000</v>
          </cell>
        </row>
        <row r="281">
          <cell r="A281">
            <v>5.0999999999999996</v>
          </cell>
          <cell r="B281" t="str">
            <v xml:space="preserve">กิจกรรมขับเคลื่อนโรงเรียนคุณภาพ  </v>
          </cell>
          <cell r="C281" t="str">
            <v>20004 68 00132 00000</v>
          </cell>
        </row>
        <row r="282">
          <cell r="B282" t="str">
            <v>งบดำเนินงาน  68112xx</v>
          </cell>
          <cell r="C282" t="str">
            <v>20004 3320 B800 2000000</v>
          </cell>
        </row>
        <row r="283">
          <cell r="A283" t="str">
            <v>5.1.1</v>
          </cell>
          <cell r="B283" t="str">
            <v xml:space="preserve">ค่าใช้จ่ายในการบริหารจัดการประเมินความสามารถด้านการอ่านของผู้เรียน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2567 สำหรับโรงเรียนโครงการ 1 อำเภอ 1 โรงเรียนคุณภาพ      </v>
          </cell>
          <cell r="C283" t="str">
            <v>ศธ 04002/ว292 ลว. 24 ม.ค.68 โอนครั้งที่ 215</v>
          </cell>
          <cell r="F283">
            <v>15840</v>
          </cell>
          <cell r="G283">
            <v>0</v>
          </cell>
          <cell r="H283">
            <v>0</v>
          </cell>
          <cell r="K283">
            <v>0</v>
          </cell>
          <cell r="L283">
            <v>12540</v>
          </cell>
        </row>
        <row r="284">
          <cell r="A284" t="str">
            <v>5.1.2</v>
          </cell>
          <cell r="B284" t="str">
            <v xml:space="preserve">ค่าใช้จ่ายในการส่งเสริม สนับสนุน เตรียมความพร้อมและยกระดับคุณธรรมและความโปร่งใสในการดำเนินงานของสถานศึกษา </v>
          </cell>
          <cell r="C284" t="str">
            <v>ศธ 04002/ว1988 ลว. 15 พ.ค.68 ครั้งที่ 482</v>
          </cell>
          <cell r="F284">
            <v>56000</v>
          </cell>
          <cell r="G284">
            <v>0</v>
          </cell>
          <cell r="H284">
            <v>0</v>
          </cell>
          <cell r="K284">
            <v>0</v>
          </cell>
          <cell r="L284">
            <v>0</v>
          </cell>
        </row>
        <row r="285">
          <cell r="A285" t="str">
            <v>5.1.3</v>
          </cell>
          <cell r="B285" t="str">
            <v xml:space="preserve">ค่าจ้างครูผู้สอนภาษาอังกฤษและภาษาจีน ภาคเรียนที่ 1 ปีการศึกษา 2568 โครงการ 1 อำเภอ   1 โรงเรียนคุณภาพ ระยะเวลา  5  เดือน (พฤษภาคม 2568 - กันยายน 2568)  จำนวน 2 อัตราเดือนละ 27,000.-บาท จำนวนเงิน 270,000.-บาท </v>
          </cell>
          <cell r="C285" t="str">
            <v>ศธ 04002/ว2017 ลว. 16 พ.ค.68 ครั้งที่ 491</v>
          </cell>
          <cell r="F285">
            <v>270000</v>
          </cell>
          <cell r="G285">
            <v>0</v>
          </cell>
          <cell r="H285">
            <v>0</v>
          </cell>
          <cell r="K285">
            <v>0</v>
          </cell>
          <cell r="L285">
            <v>0</v>
          </cell>
        </row>
        <row r="286">
          <cell r="A286" t="str">
            <v>5.1.4</v>
          </cell>
          <cell r="B286" t="str">
            <v xml:space="preserve">ค่าใช้จ่ายในการเดินทางเข้าร่วมการอบรมเชิงปฏิบัติการขยายผลการพัฒนาสมรรถนะการใช้ปัญญาประดิษฐ์ (AI) ในการจัดการเรียนการสอน โรงเรียน 1 อำเภอ 1 โรงเรียนคุณภาพ ระหว่างวันที่ 22 – 24 พฤษภาคม 2568 ณ โรงแรมริเวอร์ไซด์ กรุงเทพมหานคร </v>
          </cell>
          <cell r="C286" t="str">
            <v>ศธ 04002/ว2318 ลว. 29 พ.ค.68 ครั้งที่ 534</v>
          </cell>
          <cell r="F286">
            <v>1000</v>
          </cell>
          <cell r="G286">
            <v>0</v>
          </cell>
          <cell r="H286">
            <v>0</v>
          </cell>
          <cell r="K286">
            <v>0</v>
          </cell>
          <cell r="L286">
            <v>0</v>
          </cell>
        </row>
        <row r="288">
          <cell r="A288">
            <v>5.2</v>
          </cell>
          <cell r="B288" t="str">
            <v>กิจกรรมการยกระดับคุณภาพการศึกษาเพื่อขับเคลื่อนโรงเรียนคุณภาพ</v>
          </cell>
          <cell r="C288" t="str">
            <v>20004 68 00133 00000</v>
          </cell>
        </row>
        <row r="290">
          <cell r="B290" t="str">
            <v>ครุภัณฑ์  งานบ้านงานครัว 120612</v>
          </cell>
        </row>
        <row r="291">
          <cell r="A291" t="str">
            <v>5.1.1</v>
          </cell>
          <cell r="B291" t="str">
            <v>เครื่องตัดหญ้า แบบข้ออ่อน 2 เครื่องละ 10,600 บาท</v>
          </cell>
          <cell r="C291" t="str">
            <v>ที่ ศธ 04087/ว5376/1 พย 67 ครั้งที่ 39</v>
          </cell>
        </row>
        <row r="292">
          <cell r="A292" t="str">
            <v>1)</v>
          </cell>
          <cell r="B292" t="str">
            <v>โรงเรียนชุมชนวัดพิชิตปิตยาราม</v>
          </cell>
          <cell r="C292" t="str">
            <v>200043300B8003110235</v>
          </cell>
          <cell r="F292">
            <v>21200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21200</v>
          </cell>
        </row>
        <row r="293">
          <cell r="A293" t="str">
            <v>5.1.2</v>
          </cell>
          <cell r="B293" t="str">
            <v xml:space="preserve">เครื่องตัดหญ้า แบบเข็น </v>
          </cell>
          <cell r="C293" t="str">
            <v>ที่ ศธ 04087/ว5376/1 พย 67 ครั้งที่ 39</v>
          </cell>
        </row>
        <row r="294">
          <cell r="A294" t="str">
            <v>1)</v>
          </cell>
          <cell r="B294" t="str">
            <v>โรงเรียนวัดปทุมนายก</v>
          </cell>
          <cell r="C294" t="str">
            <v>200043300B8003110234</v>
          </cell>
          <cell r="F294">
            <v>13800</v>
          </cell>
          <cell r="G294">
            <v>0</v>
          </cell>
          <cell r="H294">
            <v>13800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A297">
            <v>5.3</v>
          </cell>
          <cell r="B297" t="str">
            <v>กิจกรรมการยกระดับคุณภาพการศึกษาสำหรับโรงเรียนคุณภาพตามนโยบาย 1 อำเภอ 1 โรงเรียนคุณภาพ</v>
          </cell>
          <cell r="C297" t="str">
            <v>20004 68 00134 00000</v>
          </cell>
        </row>
        <row r="298">
          <cell r="B298" t="str">
            <v>ค่าครุภัณฑ์   6811310</v>
          </cell>
          <cell r="C298" t="str">
            <v xml:space="preserve">20004 3300B800 </v>
          </cell>
        </row>
        <row r="299">
          <cell r="B299" t="str">
            <v>ครุภัณฑ์สำนักงาน 120601</v>
          </cell>
        </row>
        <row r="300">
          <cell r="A300" t="str">
            <v>5.3.1.1</v>
          </cell>
          <cell r="B300" t="str">
            <v>เครื่องถ่ายเอกสารระบบดิจิทัล (ขาว-ดำ และสี) ความเร็ว 20 แผ่นต่อนาที จำนวน 2เครื่องละ 120,000 บาท</v>
          </cell>
          <cell r="C300" t="str">
            <v>ที่ ศธ 04087/ว5376/1 พย 67 ครั้งที่ 39</v>
          </cell>
        </row>
        <row r="301">
          <cell r="A301" t="str">
            <v>1)</v>
          </cell>
          <cell r="B301" t="str">
            <v xml:space="preserve"> โรงเรียนวัดลาดสนุ่น</v>
          </cell>
          <cell r="C301" t="str">
            <v>200043300B8003110842</v>
          </cell>
          <cell r="F301">
            <v>240000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240000</v>
          </cell>
        </row>
        <row r="302">
          <cell r="A302" t="str">
            <v>5.3.1.2</v>
          </cell>
          <cell r="B302" t="str">
            <v>เครื่องถ่ายเอกสารระบบดิจิทัล (ขาว-ดำ) ความเร็ว 50 แผ่นต่อนาที โรงเรียนชุมชนบึงบา</v>
          </cell>
          <cell r="C302" t="str">
            <v>ที่ ศธ 04087/ว5376/1 พย 67 ครั้งที่ 39</v>
          </cell>
        </row>
        <row r="304">
          <cell r="A304" t="str">
            <v>1)</v>
          </cell>
          <cell r="B304" t="str">
            <v xml:space="preserve">โรงเรียนชุมชนบึงบา </v>
          </cell>
          <cell r="C304" t="str">
            <v>200043300B8003110841</v>
          </cell>
          <cell r="F304">
            <v>197500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197500</v>
          </cell>
        </row>
        <row r="305">
          <cell r="B305" t="str">
            <v>งบรายจ่ายอื่น   6811500</v>
          </cell>
          <cell r="C305" t="str">
            <v>20004 3100B600 5000001</v>
          </cell>
        </row>
        <row r="306">
          <cell r="A306" t="str">
            <v>5.1.1.1</v>
          </cell>
          <cell r="B306" t="str">
    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    </cell>
          <cell r="C306" t="str">
            <v>ศธ 04002/ว1964 ลว.23 พค 67 โอนครั้งที่ 42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 t="str">
            <v>5.1.1.2</v>
          </cell>
          <cell r="B307" t="str">
            <v xml:space="preserve">ค่าใช้จ่ายในการบริหารโครงการโรงเรียนคุณภาพ ตามนโยบาย “1 อำเภอ 1 โรงเรียนคุณภาพ”  </v>
          </cell>
          <cell r="C307" t="str">
            <v>ศธ 04002/ว2152 ลว.31 พค โอนครั้งที่ 78</v>
          </cell>
        </row>
        <row r="308">
          <cell r="A308" t="str">
            <v>5.1.1.3</v>
          </cell>
          <cell r="B308" t="str">
    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    </cell>
          <cell r="C308" t="str">
            <v>ศธ 04002/ว3401 ลว.6 ส.ค.2567 โอนครั้งที่ 289 กำหนดส่ง 31 สค 67</v>
          </cell>
        </row>
        <row r="309">
          <cell r="B309" t="str">
            <v>งบลงทุน ค่าครุภัณฑ์   6811310</v>
          </cell>
        </row>
        <row r="331">
          <cell r="B331" t="str">
            <v>โต๊ะเก้าอี้นักเรียนระดับก่อนประถมศึกษา ชุดละ 1,400 บาท</v>
          </cell>
          <cell r="C331" t="str">
            <v>ศธ04002/ว1802 ลว.8 พค 67 โอนครั้งที่ 7</v>
          </cell>
        </row>
        <row r="333">
          <cell r="A333" t="str">
            <v>1)</v>
          </cell>
          <cell r="B333" t="str">
            <v>โรงเรียนวัดอัยยิการาม</v>
          </cell>
          <cell r="C333" t="str">
            <v>200043100B6003111308</v>
          </cell>
        </row>
        <row r="334">
          <cell r="B334" t="str">
            <v>ผูกพัน ครบ 19 มิย 67</v>
          </cell>
          <cell r="C334">
            <v>4100385714</v>
          </cell>
        </row>
        <row r="335">
          <cell r="A335" t="str">
            <v>2)</v>
          </cell>
          <cell r="B335" t="str">
            <v>โรงเรียนชุมชนประชานิกรอํานวยเวทย์</v>
          </cell>
          <cell r="C335" t="str">
            <v>200043100B6003111311</v>
          </cell>
        </row>
        <row r="336">
          <cell r="B336" t="str">
            <v>ผูกพัน ครบ 28 มิย 67</v>
          </cell>
          <cell r="C336">
            <v>4100398158</v>
          </cell>
        </row>
        <row r="337">
          <cell r="A337" t="str">
            <v>3)</v>
          </cell>
          <cell r="B337" t="str">
            <v>โรงเรียนนิกรราษฎร์บํารุงวิทย์</v>
          </cell>
          <cell r="C337" t="str">
            <v>200043100B6003111312</v>
          </cell>
        </row>
        <row r="338">
          <cell r="B338" t="str">
            <v>ผูกพัน ครบ 28 มิย 67</v>
          </cell>
          <cell r="C338">
            <v>4100397984</v>
          </cell>
        </row>
        <row r="339">
          <cell r="B339" t="str">
            <v xml:space="preserve">โต๊ะเก้าอี้นักเรียนระดับประถมศึกษา ชุดละ 1,500 บาท </v>
          </cell>
          <cell r="C339" t="str">
            <v>ศธ04002/ว1802 ลว.8 พค 67 โอนครั้งที่ 7</v>
          </cell>
        </row>
        <row r="341">
          <cell r="A341" t="str">
            <v>1)</v>
          </cell>
          <cell r="B341" t="str">
            <v>โรงเรียนวัดขุมแก้ว</v>
          </cell>
          <cell r="C341" t="str">
            <v>200043100B6003111307</v>
          </cell>
        </row>
        <row r="342">
          <cell r="B342" t="str">
            <v>ผูกพัน ครบ 18 มค 68</v>
          </cell>
        </row>
        <row r="343">
          <cell r="B343" t="str">
            <v xml:space="preserve">ครุภัณฑ์พัฒนาทักษะ ระดับก่อนประถมศึกษา แบบ 3 </v>
          </cell>
          <cell r="C343" t="str">
            <v>200043100B6003111311</v>
          </cell>
          <cell r="F343">
            <v>0</v>
          </cell>
          <cell r="H343">
            <v>0</v>
          </cell>
          <cell r="J343">
            <v>0</v>
          </cell>
          <cell r="L343">
            <v>0</v>
          </cell>
        </row>
        <row r="344">
          <cell r="A344" t="str">
            <v>1)</v>
          </cell>
          <cell r="B344" t="str">
            <v xml:space="preserve">โรงเรียนวัดคลองชัน </v>
          </cell>
          <cell r="C344" t="str">
            <v>20004310116003110798</v>
          </cell>
          <cell r="F344">
            <v>0</v>
          </cell>
          <cell r="H344">
            <v>0</v>
          </cell>
          <cell r="J344">
            <v>0</v>
          </cell>
          <cell r="L344">
            <v>0</v>
          </cell>
        </row>
        <row r="346">
          <cell r="A346">
            <v>5.4</v>
          </cell>
          <cell r="B346" t="str">
            <v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v>
          </cell>
          <cell r="C346" t="str">
            <v>20004 68 00135 00000</v>
          </cell>
        </row>
        <row r="348">
          <cell r="B348" t="str">
            <v>งบลงทุน  ค่าที่ดินและสิ่งก่อสร้าง 6811320</v>
          </cell>
        </row>
        <row r="349">
          <cell r="A349" t="str">
            <v>5.4.1</v>
          </cell>
          <cell r="B349" t="str">
            <v>ปรับปรุงซ่อมแซมห้องน้ำห้องส้วม</v>
          </cell>
          <cell r="C349" t="str">
            <v>ศธ04002/ว5174 ลว.21 ตค 67 โอนครั้งที่4</v>
          </cell>
        </row>
        <row r="350">
          <cell r="A350" t="str">
            <v>1)</v>
          </cell>
          <cell r="B350" t="str">
            <v>โรงเรียนวัดโพสพผลเจริญ</v>
          </cell>
          <cell r="C350" t="str">
            <v>200043300B8003211261</v>
          </cell>
          <cell r="D350">
            <v>261000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261000</v>
          </cell>
        </row>
        <row r="356">
          <cell r="A356" t="str">
            <v>5.4.2</v>
          </cell>
          <cell r="B356" t="str">
            <v xml:space="preserve">รายการก่อสร้างปรับปรุงซ่อมแซมอาคารเรียนอาคารประกอบและสิ่งก่อสร้างอื่นที่ชำรุดทรุดโทรมและที่ประสบอุบัติภัย </v>
          </cell>
          <cell r="C356" t="str">
            <v>ศธ04002/ว2239 ลว.27 พค 68 โอนครั้งที่ 519</v>
          </cell>
        </row>
        <row r="357">
          <cell r="A357" t="str">
            <v>1)</v>
          </cell>
          <cell r="B357" t="str">
            <v xml:space="preserve">โรงเรียนวัดประยูรธรรมาราม </v>
          </cell>
          <cell r="C357" t="str">
            <v>20004  3300 B800 321ZZZZ</v>
          </cell>
          <cell r="F357">
            <v>499000</v>
          </cell>
          <cell r="G357">
            <v>0</v>
          </cell>
          <cell r="H357">
            <v>0</v>
          </cell>
          <cell r="K357">
            <v>0</v>
          </cell>
          <cell r="L357">
            <v>0</v>
          </cell>
        </row>
        <row r="358">
          <cell r="B358">
            <v>0</v>
          </cell>
        </row>
        <row r="359">
          <cell r="A359" t="str">
            <v>2)</v>
          </cell>
          <cell r="B359" t="str">
            <v xml:space="preserve">โรงเรียนชุมชนวัดพิชิตปิตยาราม  </v>
          </cell>
          <cell r="C359" t="str">
            <v>20004  3300 B800 321ZZZZ</v>
          </cell>
          <cell r="F359">
            <v>461000</v>
          </cell>
          <cell r="G359">
            <v>0</v>
          </cell>
          <cell r="H359">
            <v>0</v>
          </cell>
          <cell r="K359">
            <v>0</v>
          </cell>
          <cell r="L359">
            <v>0</v>
          </cell>
        </row>
        <row r="360">
          <cell r="B360" t="str">
            <v>ผูกพัน ครบ</v>
          </cell>
        </row>
        <row r="368">
          <cell r="A368" t="str">
            <v>5.3.2</v>
          </cell>
          <cell r="B368" t="str">
            <v xml:space="preserve">ห้องน้ำห้องส้วมนักเรียนหญิง 4 ที่/49 </v>
          </cell>
          <cell r="C368" t="str">
            <v>ศธ04002/ว5174 ลว.21 ตค 67 โอนครั้งที่4</v>
          </cell>
        </row>
        <row r="370">
          <cell r="A370" t="str">
            <v>1)</v>
          </cell>
          <cell r="B370" t="str">
            <v>โรงเรียนวัดแสงสรรค์</v>
          </cell>
          <cell r="C370" t="str">
            <v>200043300B8003211259</v>
          </cell>
          <cell r="D370">
            <v>370000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370000</v>
          </cell>
        </row>
        <row r="371">
          <cell r="B371" t="str">
            <v>ครบ  20 มีค 68</v>
          </cell>
        </row>
        <row r="372">
          <cell r="A372" t="str">
            <v>2)</v>
          </cell>
          <cell r="B372" t="str">
            <v>โรงเรียนวัดแสงสรรค์</v>
          </cell>
          <cell r="C372" t="str">
            <v>200043300B8003211260</v>
          </cell>
          <cell r="D372">
            <v>370000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370000</v>
          </cell>
        </row>
        <row r="373">
          <cell r="B373" t="str">
            <v>ครบ  18 มิย 68</v>
          </cell>
        </row>
        <row r="374">
          <cell r="A374">
            <v>5.5</v>
          </cell>
          <cell r="B374" t="str">
            <v xml:space="preserve">กิจกรรมการบริหารจัดการโรงเรียนขนาดเล็ก </v>
          </cell>
          <cell r="C374" t="str">
            <v>20004 68 52010 00000</v>
          </cell>
        </row>
        <row r="375">
          <cell r="A375" t="str">
            <v>5.5.1</v>
          </cell>
          <cell r="B375" t="str">
            <v>งบดำเนินงาน   68112xx</v>
          </cell>
          <cell r="C375" t="str">
            <v>20004 3320 B800 2000000</v>
          </cell>
        </row>
        <row r="376">
          <cell r="A376" t="str">
            <v>5.5.1.1</v>
          </cell>
          <cell r="B376" t="str">
    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    </cell>
          <cell r="C376" t="str">
            <v>ศธ 04002/ว5914 ลว.9 ธค 67 โอนครั้งที่ 109</v>
          </cell>
          <cell r="F376">
            <v>22000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377" t="str">
            <v>20004 68 00079 00000</v>
          </cell>
        </row>
        <row r="378">
          <cell r="B378" t="str">
            <v>งบลงทุน  ค่าครุภัณฑ์ 6711310</v>
          </cell>
        </row>
        <row r="379">
          <cell r="B379" t="str">
            <v>ครุภัณฑ์การศึกษา 120611</v>
          </cell>
        </row>
        <row r="380">
          <cell r="B380" t="str">
            <v xml:space="preserve">โต๊ะเก้าอี้นักเรียนระดับประถมศึกษา ชุดละ 1,500 บาท </v>
          </cell>
          <cell r="C380" t="str">
            <v>ศธ04002/ว1802 ลว.8 พค 67 โอนครั้งที่ 7</v>
          </cell>
        </row>
        <row r="381">
          <cell r="B381" t="str">
            <v xml:space="preserve">โรงเรียนชุมชนบึงบา </v>
          </cell>
          <cell r="C381" t="str">
            <v>200043100B6003113826</v>
          </cell>
        </row>
        <row r="382">
          <cell r="B382" t="str">
            <v>ผูกพันครบ 19 มิย 67</v>
          </cell>
          <cell r="C382">
            <v>4100392644</v>
          </cell>
        </row>
        <row r="384">
          <cell r="B384" t="str">
            <v>งบลงทุน  ค่าที่ดินสิ่งก่อสร้าง 6711320</v>
          </cell>
        </row>
        <row r="385">
          <cell r="A385" t="str">
            <v>5.3.2</v>
          </cell>
          <cell r="B385" t="str">
            <v>เงินชดเชยค่างานก่อสร้างตามสัญญาแบบปรับราคาได้ (ค่า K)</v>
          </cell>
          <cell r="C385" t="str">
            <v>ศธ04002/ว4285 ลว.13 กย 67 โอนครั้งที่ 401</v>
          </cell>
        </row>
        <row r="386">
          <cell r="A386" t="str">
            <v>1)</v>
          </cell>
          <cell r="B386" t="str">
            <v>โรงเรียนธัญญสิทธิศิลป์</v>
          </cell>
          <cell r="C386" t="str">
            <v>20004 3100B600 321YYY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87">
          <cell r="A387" t="str">
            <v>2)</v>
          </cell>
          <cell r="B387" t="str">
            <v>โรงเรียนชุมชนเลิศพินิจพิทยาคม</v>
          </cell>
          <cell r="C387" t="str">
            <v>20004 3100B600 321YYY</v>
          </cell>
        </row>
        <row r="388">
          <cell r="A388" t="str">
            <v>3)</v>
          </cell>
          <cell r="B388" t="str">
            <v>โรงเรียนชุมชนประชานิกรณ์อำนวยเวทย์</v>
          </cell>
          <cell r="C388" t="str">
            <v>20004 3100B600 321YYY</v>
          </cell>
        </row>
        <row r="396">
          <cell r="A396" t="str">
            <v>1)</v>
          </cell>
        </row>
        <row r="403">
          <cell r="A403">
            <v>1</v>
          </cell>
          <cell r="B403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  <cell r="C403" t="str">
            <v>20004 45002400</v>
          </cell>
        </row>
        <row r="405">
          <cell r="A405">
            <v>1.1000000000000001</v>
          </cell>
          <cell r="B405" t="str">
            <v xml:space="preserve">กิจกรรมการสนับสนุนค่าใช้จ่ายในการจัดการศึกษาขั้นพื้นฐาน </v>
          </cell>
          <cell r="C405" t="str">
            <v>20004 68 51993 00000</v>
          </cell>
        </row>
        <row r="406">
          <cell r="B406" t="str">
            <v xml:space="preserve"> งบเงินอุดหนุน 6811410</v>
          </cell>
          <cell r="C406" t="str">
            <v>20004 45002400</v>
          </cell>
          <cell r="J406">
            <v>0</v>
          </cell>
        </row>
        <row r="407">
          <cell r="A407" t="str">
            <v>1.1.1</v>
          </cell>
          <cell r="B407" t="str">
            <v xml:space="preserve">เงินอุดหนุนทั่วไป รายการค่าใช้จ่ายในการจัดการศึกษาขั้นพื้นฐาน </v>
          </cell>
          <cell r="C407">
            <v>0</v>
          </cell>
          <cell r="J407">
            <v>0</v>
          </cell>
        </row>
        <row r="408">
          <cell r="A408" t="str">
            <v>1.1.1.1</v>
          </cell>
          <cell r="B408" t="str">
    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    </cell>
          <cell r="C408" t="str">
            <v>ศธ 04002/ว1018 ลว.8/3/2024โอนครั้งที่ 209</v>
          </cell>
        </row>
        <row r="410">
          <cell r="A410" t="str">
            <v>1)</v>
          </cell>
          <cell r="B410" t="str">
            <v>ค่าหนังสือเรียน รหัสบัญชีย่อย 0022001/10,931,200</v>
          </cell>
          <cell r="C410" t="str">
            <v>20004 42002270 4100040</v>
          </cell>
        </row>
        <row r="412">
          <cell r="A412" t="str">
            <v>2)</v>
          </cell>
          <cell r="B412" t="str">
            <v>ค่าอุปกรณ์การเรียน รหัสบัญชีย่อย 0022002/3,421,000</v>
          </cell>
          <cell r="C412" t="str">
            <v>20004 42002270 4100117</v>
          </cell>
        </row>
        <row r="413">
          <cell r="A413" t="str">
            <v>3)</v>
          </cell>
          <cell r="B413" t="str">
            <v>ค่าเครื่องแบบนักเรียน รหัสบัญชีย่อย 0022003/6,461,500</v>
          </cell>
          <cell r="C413" t="str">
            <v>20004 42002270 4100194</v>
          </cell>
        </row>
        <row r="415">
          <cell r="A415" t="str">
            <v>4)</v>
          </cell>
          <cell r="B415" t="str">
            <v>ค่ากิจกรรมพัฒนาคุณภาพผู้เรียน รหัสบัญชีย่อย 0022004/2,636,400</v>
          </cell>
          <cell r="C415" t="str">
            <v>20005 42002270 4100271</v>
          </cell>
        </row>
        <row r="417">
          <cell r="A417" t="str">
            <v>5)</v>
          </cell>
          <cell r="B417" t="str">
            <v>ค่าจัดการเรียนการสอน รหัสบัญชีย่อย 0022005/4,713,100</v>
          </cell>
          <cell r="C417" t="str">
            <v>20006 42002270 4100348</v>
          </cell>
        </row>
        <row r="419">
          <cell r="A419" t="str">
            <v>1.1.1.2</v>
          </cell>
          <cell r="B419" t="str">
            <v>เงินอุดหนุนทั่วไป รายการค่าใช้จ่ายในการจัดการศึกษาขั้นพื้นฐาน รหัสเจ้าของบัญชีย่อย 2000400000</v>
          </cell>
        </row>
        <row r="420">
          <cell r="A420">
            <v>1</v>
          </cell>
          <cell r="B420" t="str">
            <v xml:space="preserve"> ภาคเรียนที่ 2/2567 70%  จำนวน 35,866,384‬.00 บาท</v>
          </cell>
          <cell r="C420" t="str">
            <v>ศธ 04002/ว5233 ลว.25/ต.ค./2024 โอนครั้งที่ 9</v>
          </cell>
        </row>
        <row r="421">
          <cell r="A421">
            <v>2</v>
          </cell>
          <cell r="B421" t="str">
            <v xml:space="preserve"> ภาคเรียนที่ 2/2567 30% จำนวน 14,453,317‬.00 บาท</v>
          </cell>
          <cell r="C421" t="str">
            <v>ศธ 04002/ว5976 ลว.12/ธ.ค./2024 โอนครั้งที่ 121</v>
          </cell>
        </row>
        <row r="422">
          <cell r="A422">
            <v>3</v>
          </cell>
          <cell r="B422" t="str">
            <v xml:space="preserve"> ภาคเรียนที่ 1/2568 70%  จำนวน 40,209,500‬.00 บาท</v>
          </cell>
          <cell r="C422" t="str">
            <v>ศธ 04002/ว799 ลว.27/ก.พ./2025 โอนครั้งที่ 291</v>
          </cell>
        </row>
        <row r="423">
          <cell r="A423">
            <v>3</v>
          </cell>
          <cell r="B423" t="str">
            <v xml:space="preserve"> ภาคเรียนที่ 1/2568 70% (เพิ่มเติม) จำนวน 17,256,205‬.00 บาท</v>
          </cell>
          <cell r="C423" t="str">
            <v>ศธ 04002/ว1268 ลว.26/มี.ค./2025 โอนครั้งที่ 363</v>
          </cell>
        </row>
        <row r="424">
          <cell r="A424" t="str">
            <v>1)</v>
          </cell>
          <cell r="B424" t="str">
            <v>ค่าจัดการเรียนการสอน รหัสบัญชีย่อย 0024315/25,377,708/10,219,9446/17,709,100/7,595,070</v>
          </cell>
          <cell r="C424" t="str">
            <v>20006 45002400 4100348</v>
          </cell>
          <cell r="F424">
            <v>60901822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60901677</v>
          </cell>
        </row>
        <row r="425">
          <cell r="A425" t="str">
            <v>2)</v>
          </cell>
          <cell r="B425" t="str">
            <v>ค่าอุปกรณ์การเรียน รหัสบัญชีย่อย 0024084/4,293,970/1,734,630/2,982,600/1,282,570</v>
          </cell>
          <cell r="C425" t="str">
            <v>20004 45002400 4100117</v>
          </cell>
          <cell r="F425">
            <v>10293770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10291095</v>
          </cell>
        </row>
        <row r="426">
          <cell r="A426" t="str">
            <v>3)</v>
          </cell>
          <cell r="B426" t="str">
            <v>ค่ากิจกรรมพัฒนาคุณภาพผู้เรียน รหัสบัญชีย่อย 0024238/6194706/2,498,743/4,329,300/1,859,508</v>
          </cell>
          <cell r="C426" t="str">
            <v>20005 45002400 4100271</v>
          </cell>
          <cell r="F426">
            <v>14882257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14882257</v>
          </cell>
        </row>
        <row r="427">
          <cell r="A427" t="str">
            <v>4)</v>
          </cell>
          <cell r="B427" t="str">
            <v xml:space="preserve">ค่าหนังสือเรียน รหัสบัญชีย่อย  0024007  (9558600+4101457    </v>
          </cell>
          <cell r="C427" t="str">
            <v>20006 45002400 4100040</v>
          </cell>
          <cell r="F427">
            <v>13660057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13660057</v>
          </cell>
        </row>
        <row r="428">
          <cell r="A428" t="str">
            <v>5)</v>
          </cell>
          <cell r="B428" t="str">
            <v>ค่าเครื่องแบบนักเรียน   รหัสบัญชีย่อย 0024162      (5629900+2417600)</v>
          </cell>
          <cell r="C428" t="str">
            <v>20007 45002400 4100194</v>
          </cell>
          <cell r="F428">
            <v>8047500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8047500</v>
          </cell>
        </row>
        <row r="429">
          <cell r="C429" t="str">
            <v xml:space="preserve">ศธ 04002/ว5681 ลว.20/12/2023 โอนครั้งที่ 99 จำนวน13,680,740‬.00บาท </v>
          </cell>
        </row>
        <row r="430">
          <cell r="A430" t="str">
            <v>1)</v>
          </cell>
          <cell r="B430" t="str">
            <v>ค่าอุปกรณ์การเรียน รหัสบัญชีย่อย 0022002/1745120</v>
          </cell>
          <cell r="C430" t="str">
            <v>20004 42002270 4100117</v>
          </cell>
        </row>
        <row r="432">
          <cell r="B432" t="str">
            <v>31 กค 67 โอนคืนส่วนกลาง ครั้ง 212 6700</v>
          </cell>
        </row>
        <row r="433">
          <cell r="A433" t="str">
            <v>2)</v>
          </cell>
          <cell r="B433" t="str">
            <v>ค่ากิจกรรมพัฒนาคุณภาพผู้เรียน รหัสบัญชีย่อย 0022004/2379548</v>
          </cell>
          <cell r="C433" t="str">
            <v>20005 42002270 4100271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A434" t="str">
            <v>3)</v>
          </cell>
          <cell r="B434" t="str">
            <v>ค่าจัดการเรียนการสอน รหัสบัญชีย่อย 0022005/9556072</v>
          </cell>
          <cell r="C434" t="str">
            <v>20006 42002270 4100348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 t="str">
            <v>1.1.1.4</v>
          </cell>
          <cell r="B435" t="str">
    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    </cell>
          <cell r="C435" t="str">
            <v>ศธ 04002/ว3172 ลว.22 กค 67 โอนครั้งที่ 253 จำนวน 23,956,921.00  บาท</v>
          </cell>
        </row>
        <row r="436">
          <cell r="A436" t="str">
            <v>1)</v>
          </cell>
          <cell r="B436" t="str">
            <v>ค่าหนังสือเรียน 5,720,936 รหัสกิจกรรมย่อย 0022001</v>
          </cell>
          <cell r="C436" t="str">
            <v>20004 42002200 4100037</v>
          </cell>
        </row>
        <row r="437">
          <cell r="A437" t="str">
            <v>2)</v>
          </cell>
          <cell r="B437" t="str">
            <v>ค่าอุปกรณ์การเรียน รหัสบัญชีย่อย 0022002/2,632,890บาท</v>
          </cell>
          <cell r="C437" t="str">
            <v>20004 42002200 4100114</v>
          </cell>
        </row>
        <row r="438">
          <cell r="A438" t="str">
            <v>3)</v>
          </cell>
          <cell r="B438" t="str">
            <v>ค่าเครื่องแบบนักเรียน รหัสบัญชีย่อย 0022003/3,360,875</v>
          </cell>
          <cell r="C438" t="str">
            <v>20004 42002200 4100191</v>
          </cell>
        </row>
        <row r="439">
          <cell r="A439" t="str">
            <v>4)</v>
          </cell>
          <cell r="B439" t="str">
            <v>ค่ากิจกรรมพัฒนาคุณภาพผู้เรียน รหัสบัญชีย่อย 0022004/2,436,510</v>
          </cell>
          <cell r="C439" t="str">
            <v>20005 42002200 4100268</v>
          </cell>
        </row>
        <row r="440">
          <cell r="A440" t="str">
            <v>5)</v>
          </cell>
          <cell r="B440" t="str">
            <v>ค่าจัดการเรียนการสอน รหัสบัญชีย่อย 0022005/9,805,710</v>
          </cell>
          <cell r="C440" t="str">
            <v>20006 42002200 4100345</v>
          </cell>
        </row>
        <row r="453">
          <cell r="A453" t="str">
            <v>1.1.2</v>
          </cell>
          <cell r="B453" t="str">
    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    </cell>
        </row>
        <row r="454">
          <cell r="A454" t="str">
            <v>1.1.2.1</v>
          </cell>
          <cell r="B454" t="str">
            <v>เงินอุดหนุนทั่วไป รายการค่าใช้จ่ายในการจัดการศึกษาขั้นพื้นฐาน  สำหรับการจัดการศึกษาโดยครอบครัวและสถานประกอบการ 3,514,521 บาท</v>
          </cell>
          <cell r="C454" t="str">
            <v>ศธ 04002/ว5969 ลว.11/12/2024 โอนครั้งที่ 117</v>
          </cell>
        </row>
        <row r="455">
          <cell r="B455" t="str">
            <v xml:space="preserve">ภาคเรียนที่ 2/2567 สำหรับการจัดการศึกษาโดยครอบครัวและสถานประกอบการ  จำนวน 3 รายการ </v>
          </cell>
        </row>
        <row r="456">
          <cell r="A456" t="str">
            <v>1)</v>
          </cell>
          <cell r="B456" t="str">
            <v>ค่าอุปกรณ์การเรียน รหัสบัญชีย่อย 0024084/123,230/</v>
          </cell>
          <cell r="C456" t="str">
            <v>20004 45002400 4100117</v>
          </cell>
          <cell r="D456">
            <v>123230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122790</v>
          </cell>
        </row>
        <row r="457">
          <cell r="A457" t="str">
            <v>2)</v>
          </cell>
          <cell r="B457" t="str">
            <v>ค่ากิจกรรมพัฒนาคุณภาพผู้เรียน รหัสบัญชีย่อย 0024238 /245,485</v>
          </cell>
          <cell r="C457" t="str">
            <v>20004 45002400 4100117</v>
          </cell>
          <cell r="D457">
            <v>245485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244939</v>
          </cell>
        </row>
        <row r="459">
          <cell r="A459" t="str">
            <v>3)</v>
          </cell>
          <cell r="B459" t="str">
            <v>ค่าจัดกิจกรรมการเรียนการสอน รหัสบัญชีย่อย 0024315/3,145,806</v>
          </cell>
          <cell r="C459" t="str">
            <v>20004 45002400 4100348</v>
          </cell>
          <cell r="F459">
            <v>3145806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3137268</v>
          </cell>
        </row>
        <row r="461">
          <cell r="A461" t="str">
            <v>1.1.2.2</v>
          </cell>
          <cell r="B461" t="str">
    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    </cell>
        </row>
        <row r="462">
          <cell r="A462" t="str">
            <v>1.1.2.2.1</v>
          </cell>
          <cell r="B462" t="str">
            <v>หนังสือเรียน รหัสบัญชีย่อย 0022001</v>
          </cell>
          <cell r="C462" t="str">
            <v>20004 42002200 4100037</v>
          </cell>
        </row>
        <row r="463">
          <cell r="A463" t="str">
            <v>1.1.2.2.2</v>
          </cell>
          <cell r="B463" t="str">
            <v>ค่าอุปกรณ์การเรียน รหัสบัญชีย่อย 0022002</v>
          </cell>
          <cell r="C463" t="str">
            <v>20004 42002200 4100114</v>
          </cell>
        </row>
        <row r="464">
          <cell r="A464" t="str">
            <v>1.1.2.2.3</v>
          </cell>
          <cell r="B464" t="str">
            <v>ค่าเครื่องแบบนักเรียน รหัสบัญชีย่อย 0022003</v>
          </cell>
          <cell r="C464" t="str">
            <v>20004 42002200 4100191</v>
          </cell>
        </row>
        <row r="465">
          <cell r="A465" t="str">
            <v>1.1.2.2.4</v>
          </cell>
          <cell r="B465" t="str">
            <v>ค่ากิจกรรมพัฒนาคุณภาพผู้เรียน รหัสบัญชีย่อย 0022004</v>
          </cell>
          <cell r="C465" t="str">
            <v>20005 42002200 4100268</v>
          </cell>
        </row>
        <row r="466">
          <cell r="A466" t="str">
            <v>1.1.2.2.5</v>
          </cell>
          <cell r="B466" t="str">
            <v>ค่าจัดการเรียนการสอน รหัสบัญชีย่อย 0022005</v>
          </cell>
          <cell r="C466" t="str">
            <v>20006 42002200 4100345</v>
          </cell>
        </row>
        <row r="467">
          <cell r="A467" t="str">
            <v>1.1.2.2</v>
          </cell>
          <cell r="B467" t="str">
            <v xml:space="preserve">งบเงินอุดหนุน เงินอุดหนุนทั่วไป รายการค่าใช้จ่ายในการจัดการศึกษาขั้นพื้นฐาน  รายการค่าเครื่องแบบนักเรียน สำหรับจัดสรรงบประมาณให้กับนักเรียนผู้ที่ได้รับการสนับสนุนงบประมาณ  ค่าเครื่องแบบนักเรียน (เพิ่มเติม) </v>
          </cell>
          <cell r="C467" t="str">
            <v>ศธ 04002/ว5898 ลว.6/12/2024 โอนครั้งที่ 5</v>
          </cell>
        </row>
        <row r="468">
          <cell r="A468" t="str">
            <v>1.1.2.2.1</v>
          </cell>
          <cell r="B468" t="str">
            <v>ค่าเครื่องแบบนักเรียน รหัสบัญชีย่อย 0022003</v>
          </cell>
          <cell r="C468" t="str">
            <v>20004 42002200 4100191</v>
          </cell>
        </row>
        <row r="469">
          <cell r="A469" t="str">
            <v>1.1.3</v>
          </cell>
          <cell r="B469" t="str">
    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    </cell>
          <cell r="C469" t="str">
            <v>20004450024004100348</v>
          </cell>
        </row>
        <row r="470">
          <cell r="I470">
            <v>0</v>
          </cell>
          <cell r="J470">
            <v>0</v>
          </cell>
        </row>
        <row r="471">
          <cell r="A471" t="str">
            <v>1.1.3.1</v>
          </cell>
          <cell r="B471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746 ราย จำนวนเงิน 373,000.00 บาท ระดับมัธยมศึกษาตอนต้น รายละ 1,500.-บาท จำนวน 226 ราย จำนวนเงิน 339,000.00 บาท รวมเป็นเงินทั้งสิ้น 712,000‬.00 บาท </v>
          </cell>
          <cell r="C471" t="str">
            <v>ศธ 04002/ว307 ลว.27 ม.ค.68 โอนครั้งที่ 222</v>
          </cell>
          <cell r="F471">
            <v>712000</v>
          </cell>
          <cell r="G471">
            <v>0</v>
          </cell>
          <cell r="H471">
            <v>0</v>
          </cell>
          <cell r="K471">
            <v>0</v>
          </cell>
          <cell r="L471">
            <v>702500</v>
          </cell>
        </row>
        <row r="473">
          <cell r="B473" t="str">
            <v>โอนกลับส่วนกลาง ที่ ศธ 04002/ว3206/ 15 กค 67 ครั้งที่ 212</v>
          </cell>
        </row>
        <row r="476">
          <cell r="A476" t="str">
            <v>1.1.3.2</v>
          </cell>
          <cell r="B476" t="str">
            <v xml:space="preserve">รายการค่าจัดการเรียนการสอน (ปัจจัยพื้นฐานนักเรียนยากจน) </v>
          </cell>
          <cell r="C476" t="str">
            <v xml:space="preserve">20004 42002200 4100345 </v>
          </cell>
        </row>
        <row r="477">
          <cell r="A477" t="str">
            <v>1.1.3.2.1</v>
          </cell>
        </row>
        <row r="478">
          <cell r="A478" t="str">
            <v>1.1.3.2.2</v>
          </cell>
          <cell r="B478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457 ราย จำนวนเงิน 228,500.00 บาท ระดับมัธยมศึกษาตอนต้น รายละ 1,500.-บาท จำนวน 152 ราย จำนวนเงิน 228,000.00 บาท รวมเป็นเงินทั้งสิ้น 456,500‬.00 บาท </v>
          </cell>
          <cell r="C478" t="str">
            <v>ศธ 04002/ว3973 ลว.3 กย 67 โอนครั้งที่ 379</v>
          </cell>
        </row>
        <row r="479">
          <cell r="I479">
            <v>0</v>
          </cell>
          <cell r="J479">
            <v>0</v>
          </cell>
        </row>
        <row r="498">
          <cell r="A498">
            <v>2</v>
          </cell>
          <cell r="B498" t="str">
            <v xml:space="preserve">โครงการพัฒนาสื่อและเทคโนโลยีสารสนเทศเพื่อการศึกษา </v>
          </cell>
          <cell r="C498" t="str">
            <v xml:space="preserve">20004 4520 4900 </v>
          </cell>
        </row>
        <row r="499">
          <cell r="B499" t="str">
            <v xml:space="preserve"> งบดำเนินงาน 68112xx</v>
          </cell>
        </row>
        <row r="501">
          <cell r="A501">
            <v>2.1</v>
          </cell>
          <cell r="B501" t="str">
            <v xml:space="preserve">กิจกรรมการส่งเสริมการจัดการศึกษาทางไกล </v>
          </cell>
          <cell r="C501" t="str">
            <v>20004 68 86184 00000</v>
          </cell>
        </row>
        <row r="502">
          <cell r="A502" t="str">
            <v>2.1.1</v>
          </cell>
          <cell r="B502" t="str">
            <v xml:space="preserve"> งบดำเนินงาน 68112xx</v>
          </cell>
          <cell r="C502" t="str">
            <v xml:space="preserve">20004 4520 4900 2000000 </v>
          </cell>
        </row>
        <row r="503">
          <cell r="A503" t="str">
            <v>2.1.1.1</v>
          </cell>
          <cell r="B503" t="str">
            <v xml:space="preserve">1. ค่าใช้จ่ายในการซ่อมบำรุงชุดอุปกรณ์ (DLTV) โรงเรียนที่จัดการเรียนการสอนโดยใช้การศึกษาทางไกลผ่านดาวเทียม (DLTV) ประจำปีงบประมาณ พ.ศ. 2565 จำนวนเงิน 10,000.-บาท (หนึ่งหมื่นบาทถ้วน)           2.ค่าใช้จ่ายในการพัฒนาคุณภาพการศึกษาด้วยเทคโนโลยีการศึกษาทางไกล (DLTV)  ประจำปีงบประมาณ พ.ศ. 2568 จำนวนเงิน 25,000‬.-บาท (สองหมื่นห้าพันบาทถ้วน) </v>
          </cell>
          <cell r="C503" t="str">
            <v>ศธ 04002/ว72 ลว.7  มค 68 โอนครั้งที่ 174</v>
          </cell>
          <cell r="F503">
            <v>35000</v>
          </cell>
          <cell r="G503">
            <v>0</v>
          </cell>
          <cell r="H503">
            <v>0</v>
          </cell>
          <cell r="K503">
            <v>0</v>
          </cell>
          <cell r="L503">
            <v>0</v>
          </cell>
        </row>
        <row r="504">
          <cell r="A504" t="str">
            <v>2.1.1.2</v>
          </cell>
          <cell r="B504" t="str">
            <v>ค่าใช้จ่ายในการเดินทางเข้าร่วมการประชุมเชิงปฏิบัติการเพื่อขับเคลื่อนโครงการยกระดับคุณภาพการศึกษาด้วยเทคโนโลยีการศึกษาทางไกลผ่านดาวเทียม DLTV ประจำปีงบประมาณ พ.ศ. 2568 สำนักงานคณะกรรมการการศึกษาขั้นพื้นฐาน ระหว่างวันที่ 2-3 เมษายน 2568 ณ โรงแรมบางกอกพาเลส กรุงเทพมหานคร</v>
          </cell>
          <cell r="C504" t="str">
            <v>ศธ 04002/ว1247 ลว.26  มค 68 โอนครั้งที่ 362</v>
          </cell>
          <cell r="F504">
            <v>2000</v>
          </cell>
          <cell r="G504">
            <v>0</v>
          </cell>
          <cell r="H504">
            <v>0</v>
          </cell>
          <cell r="K504">
            <v>0</v>
          </cell>
          <cell r="L504">
            <v>0</v>
          </cell>
        </row>
        <row r="506">
          <cell r="B506" t="str">
            <v xml:space="preserve"> งบลงทุน ค่าครุภัณฑ์ 6811310</v>
          </cell>
          <cell r="C506" t="str">
            <v>20004 45004900 3110xxx</v>
          </cell>
        </row>
        <row r="508">
          <cell r="B508" t="str">
            <v>ครุภัณฑ์การศึกษา 120611</v>
          </cell>
        </row>
        <row r="509">
          <cell r="A509" t="str">
            <v>2.2.1</v>
          </cell>
          <cell r="B509" t="str">
            <v>ครุภัณฑ์ทดแทนโรงเรียนที่ใช้การศึกษาทางไกลผ่านดาวเทียม New DLTV</v>
          </cell>
          <cell r="C509" t="str">
            <v>ศธ 04002/ว455 ลว. 4 กพ 68 โอนครั้งที่ 239</v>
          </cell>
        </row>
        <row r="510">
          <cell r="A510" t="str">
            <v>2.2.1.1</v>
          </cell>
          <cell r="B510" t="str">
            <v>โรงเรียนวัดแสงมณี</v>
          </cell>
          <cell r="C510" t="str">
            <v>20004 45004900 3110234</v>
          </cell>
          <cell r="F510">
            <v>37000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36000</v>
          </cell>
        </row>
        <row r="511">
          <cell r="A511" t="str">
            <v>2.2.1.2</v>
          </cell>
          <cell r="B511" t="str">
            <v>โรงเรียนวัดอดิศร</v>
          </cell>
          <cell r="C511" t="str">
            <v>20005 45004900 3110235</v>
          </cell>
          <cell r="F511">
            <v>37000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36000</v>
          </cell>
        </row>
        <row r="512">
          <cell r="A512" t="str">
            <v>2.2.1.3</v>
          </cell>
          <cell r="B512" t="str">
            <v>โรงเรียนศาลาลอย</v>
          </cell>
          <cell r="C512" t="str">
            <v>20006 45004900 3110236</v>
          </cell>
          <cell r="F512">
            <v>37000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36000</v>
          </cell>
        </row>
        <row r="513">
          <cell r="A513" t="str">
            <v>2.2.1.4</v>
          </cell>
        </row>
        <row r="514">
          <cell r="A514" t="str">
            <v>2.2.1.5</v>
          </cell>
        </row>
        <row r="515">
          <cell r="A515" t="str">
            <v>2.2.1.6</v>
          </cell>
        </row>
        <row r="516">
          <cell r="A516" t="str">
            <v>2.2.1.7</v>
          </cell>
        </row>
        <row r="517">
          <cell r="A517" t="str">
            <v>2.2.1.8</v>
          </cell>
        </row>
        <row r="518">
          <cell r="A518" t="str">
            <v>2.2.2</v>
          </cell>
          <cell r="B518" t="str">
            <v xml:space="preserve">ครุภัณฑ์ทดแทนห้องเรียน DLTV สำหรับโรงเรียน Stan Alone      </v>
          </cell>
          <cell r="C518" t="str">
            <v>ศธ 04002/ว3517 ลว. 22/สค./2566 โอนครั้งที่ 794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A519" t="str">
            <v>2.2.1.9</v>
          </cell>
          <cell r="B519" t="str">
            <v>คลอง 11 ศาลาครุ</v>
          </cell>
          <cell r="C519" t="str">
            <v>200044200470031113337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A520" t="str">
            <v>2.2.1.10</v>
          </cell>
          <cell r="B520" t="str">
            <v>แสนจำหน่ายวิทยา</v>
          </cell>
          <cell r="C520" t="str">
            <v>200044200470031113339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2">
          <cell r="A522">
            <v>3</v>
          </cell>
          <cell r="B522" t="str">
            <v>โครงการสร้างโอกาสและลดความเหลื่อมล้ำทางการศึกษาในระดับพื้นที่</v>
          </cell>
          <cell r="C522" t="str">
            <v>20004 4520 6900 2000000</v>
          </cell>
        </row>
        <row r="523">
          <cell r="A523">
            <v>3.1</v>
          </cell>
          <cell r="B523" t="str">
            <v xml:space="preserve">กิจกรรมการยกระดับคุณภาพโรงเรียนขยายโอกาส </v>
          </cell>
          <cell r="C523" t="str">
            <v xml:space="preserve">20004 68 00106 00000 </v>
          </cell>
        </row>
        <row r="524">
          <cell r="B524" t="str">
            <v xml:space="preserve"> งบดำเนินงาน 68112xx</v>
          </cell>
          <cell r="C524" t="str">
            <v>20004 4520 6900 2000000</v>
          </cell>
        </row>
        <row r="525">
          <cell r="A525" t="str">
            <v>3.1.1</v>
          </cell>
          <cell r="B525" t="str">
            <v xml:space="preserve">ค่าใช้จ่ายในการสนับสนุนแนวทางการดำเนินการส่งเสริมเพื่อยกระดับคุณภาพการศึกษาตามแนวทางการประเมินระดับนานาชาติ (PISA) ภาคเรียนที่ 1/2568 </v>
          </cell>
          <cell r="C525" t="str">
            <v>ศธ 04002/ว1915 ลว.8 พค 68 โอนครั้งที่ 469</v>
          </cell>
          <cell r="F525">
            <v>10000</v>
          </cell>
          <cell r="G525">
            <v>0</v>
          </cell>
          <cell r="H525">
            <v>0</v>
          </cell>
          <cell r="K525">
            <v>0</v>
          </cell>
          <cell r="L525">
            <v>0</v>
          </cell>
        </row>
        <row r="526">
          <cell r="A526" t="str">
            <v>3.1.2</v>
          </cell>
          <cell r="B526" t="str">
            <v>ค่าใช้จ่ายในการเดินทางเข้าร่วมประชุมเชิงปฏิบัติการพัฒนาครู ผู้บริหาร และศึกษานิเทศก์ โรงเรียนขยายโอกาสทาการศึกษาสู่การพัฒนาสมรรถนะความฉลาดรู้ของผู้เรียน</v>
          </cell>
          <cell r="C526" t="str">
            <v>ศธ 04002/ว2335 ลว.29 พค 68 โอนครั้งที่ 543</v>
          </cell>
          <cell r="F526">
            <v>2400</v>
          </cell>
          <cell r="G526">
            <v>0</v>
          </cell>
          <cell r="H526">
            <v>0</v>
          </cell>
          <cell r="K526">
            <v>0</v>
          </cell>
          <cell r="L526">
            <v>0</v>
          </cell>
        </row>
        <row r="527">
          <cell r="A527">
            <v>4</v>
          </cell>
          <cell r="B527" t="str">
            <v>กิจกรรมพัฒนาการจัดการศึกษาโรงเรียนที่ตั้งในพื้นที่ลักษณะพิเศษ</v>
          </cell>
          <cell r="C527" t="str">
            <v>20004 67 00017 00000</v>
          </cell>
        </row>
        <row r="528">
          <cell r="B528" t="str">
            <v xml:space="preserve"> งบดำเนินงาน 67112xx</v>
          </cell>
          <cell r="C528" t="str">
            <v xml:space="preserve">20004 42006700 2000000 </v>
          </cell>
        </row>
        <row r="529">
          <cell r="A529">
            <v>4.0999999999999996</v>
          </cell>
          <cell r="B529" t="str">
    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    </cell>
          <cell r="C529" t="str">
            <v>ศธ 04002/ว2091 ลว.28 พค 67 โอนครั้งที่ 60</v>
          </cell>
        </row>
        <row r="533">
          <cell r="A533" t="str">
            <v>ง</v>
          </cell>
          <cell r="B533" t="str">
            <v>แผนงานพื้นฐานด้านการพัฒนาและเสริมสร้างศักยภาพทรัพยากรมนุษย์</v>
          </cell>
          <cell r="C533" t="str">
            <v xml:space="preserve">20004 3720 </v>
          </cell>
          <cell r="D533">
            <v>22365175</v>
          </cell>
          <cell r="E533">
            <v>4917000</v>
          </cell>
          <cell r="F533">
            <v>27282175</v>
          </cell>
          <cell r="G533">
            <v>54526.400000000001</v>
          </cell>
          <cell r="H533">
            <v>4440334.99</v>
          </cell>
          <cell r="I533">
            <v>0</v>
          </cell>
          <cell r="J533">
            <v>0</v>
          </cell>
          <cell r="K533">
            <v>3266961.37</v>
          </cell>
          <cell r="L533">
            <v>17268013.010000002</v>
          </cell>
          <cell r="M533">
            <v>2252339.23</v>
          </cell>
          <cell r="N533">
            <v>27282175</v>
          </cell>
          <cell r="O533">
            <v>4494861.3899999997</v>
          </cell>
          <cell r="P533">
            <v>20534974.379999999</v>
          </cell>
          <cell r="Q533">
            <v>4494861.3899999997</v>
          </cell>
          <cell r="R533">
            <v>20534974.379999999</v>
          </cell>
        </row>
        <row r="534">
          <cell r="B534" t="str">
            <v xml:space="preserve"> งบดำเนินงาน 68112xx</v>
          </cell>
        </row>
        <row r="536">
          <cell r="A536">
            <v>1</v>
          </cell>
          <cell r="B536" t="str">
            <v xml:space="preserve">ผลผลิตผู้จบการศึกษาก่อนประถมศึกษา </v>
          </cell>
          <cell r="C536" t="str">
            <v>20004 3720 1000 2000000</v>
          </cell>
        </row>
        <row r="537">
          <cell r="C537" t="str">
            <v>20004 3720 1000 2000000</v>
          </cell>
        </row>
        <row r="539">
          <cell r="B539" t="str">
            <v>ค่าครุภัณฑ์ 6811310</v>
          </cell>
        </row>
        <row r="541">
          <cell r="A541">
            <v>1.1000000000000001</v>
          </cell>
          <cell r="B541" t="str">
            <v xml:space="preserve">กิจกรรมการจัดการศึกษาก่อนประถมศึกษา  </v>
          </cell>
          <cell r="C541" t="str">
            <v>20004 68 05162 00000</v>
          </cell>
        </row>
        <row r="543">
          <cell r="B543" t="str">
            <v xml:space="preserve"> งบดำเนินงาน 68112xx</v>
          </cell>
        </row>
        <row r="580">
          <cell r="A580">
            <v>1</v>
          </cell>
          <cell r="B580" t="str">
            <v>งบสพฐ.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98">
          <cell r="B598" t="str">
            <v>ครุภัณฑ์การศึกษา 120611</v>
          </cell>
        </row>
        <row r="599">
          <cell r="B599" t="str">
            <v>เครื่องเล่นสนามระดับก่อนประถมศึกษาแบบ 2</v>
          </cell>
          <cell r="C599" t="str">
            <v>ศธ04002/ว1802 ลว.8 พค 67 โอนครั้งที่ 7</v>
          </cell>
        </row>
        <row r="600">
          <cell r="A600" t="str">
            <v>1)</v>
          </cell>
          <cell r="B600" t="str">
            <v>โรงเรียนทองพูลอุทิศ</v>
          </cell>
          <cell r="C600" t="str">
            <v>20004350001003110490</v>
          </cell>
        </row>
        <row r="601">
          <cell r="B601" t="str">
            <v>ผูกพัน ครบ 16 กค 67</v>
          </cell>
          <cell r="C601">
            <v>4100385427</v>
          </cell>
        </row>
        <row r="602">
          <cell r="A602" t="str">
            <v>2)</v>
          </cell>
          <cell r="B602" t="str">
            <v>โรงเรียนวัดชัยมังคลาราม</v>
          </cell>
          <cell r="C602" t="str">
            <v>20004350001003110491</v>
          </cell>
        </row>
        <row r="603">
          <cell r="B603" t="str">
            <v>ผูกพัน ครบ 16 กค 67</v>
          </cell>
          <cell r="C603">
            <v>4100398102</v>
          </cell>
        </row>
        <row r="604">
          <cell r="A604" t="str">
            <v>3)</v>
          </cell>
          <cell r="B604" t="str">
            <v>โรงเรียนวัดดอนใหญ่</v>
          </cell>
          <cell r="C604" t="str">
            <v>20004350001003110492</v>
          </cell>
        </row>
        <row r="605">
          <cell r="B605" t="str">
            <v>ผูกพัน ครบ 19 กค 67</v>
          </cell>
          <cell r="C605">
            <v>410034351</v>
          </cell>
        </row>
        <row r="612">
          <cell r="A612" t="str">
            <v>1.1.2</v>
          </cell>
          <cell r="B612" t="str">
            <v xml:space="preserve">เครื่องเล่นสนามระดับก่อนประถมศึกษา แบบ 1 </v>
          </cell>
          <cell r="C612" t="str">
            <v>ศธ04002/ว1802 ลว.8 พค 67 โอนครั้งที่ 7</v>
          </cell>
        </row>
        <row r="613">
          <cell r="A613" t="str">
            <v>1)</v>
          </cell>
          <cell r="B613" t="str">
            <v>โรงเรียนวัดแสงมณี</v>
          </cell>
          <cell r="C613" t="str">
            <v>20004350001003110493</v>
          </cell>
        </row>
        <row r="614">
          <cell r="B614" t="str">
            <v>ผูกพัน ครบ 9 กค 67</v>
          </cell>
          <cell r="C614">
            <v>4100394811</v>
          </cell>
        </row>
        <row r="619">
          <cell r="A619">
            <v>1.2</v>
          </cell>
          <cell r="B619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619" t="str">
            <v>20004 67 00080  00000</v>
          </cell>
        </row>
        <row r="620">
          <cell r="B620" t="str">
            <v xml:space="preserve"> งบดำเนินงาน 68112xx</v>
          </cell>
          <cell r="C620" t="str">
            <v>20004 3720 1000 2000000</v>
          </cell>
        </row>
        <row r="621">
          <cell r="A621" t="str">
            <v>1.2.1</v>
          </cell>
          <cell r="B621" t="str">
    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    </cell>
          <cell r="C621" t="str">
            <v>ที่ ศธ04002/ว5680 ลว 20 ธค 66 ครั้งที่ 100</v>
          </cell>
        </row>
        <row r="622">
          <cell r="A622" t="str">
            <v>1.2.2</v>
          </cell>
          <cell r="B622" t="str">
    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    </cell>
          <cell r="C622" t="str">
            <v>ที่ ศธ04002/ว3094 ลว 18 กค 67 ครั้งที่ 230</v>
          </cell>
        </row>
        <row r="627">
          <cell r="A627">
            <v>0</v>
          </cell>
          <cell r="B627" t="str">
            <v>ผลผลิตผู้จบการศึกษาขั้นพื้นฐาน</v>
          </cell>
          <cell r="C627" t="str">
            <v>20004 3720 1000 2000000</v>
          </cell>
        </row>
        <row r="628">
          <cell r="B628" t="str">
            <v xml:space="preserve"> รวมงบดำเนินงาน 68112xx</v>
          </cell>
          <cell r="C628" t="str">
            <v>20004 3720 1000 2000000</v>
          </cell>
        </row>
        <row r="631">
          <cell r="B631" t="str">
            <v>งบลงทุน ครุภัณฑ์ 6811310</v>
          </cell>
        </row>
        <row r="632">
          <cell r="B632" t="str">
            <v>งบลงทุน สิ่งก่อสร้าง 6811320</v>
          </cell>
        </row>
        <row r="633">
          <cell r="A633">
            <v>1.1000000000000001</v>
          </cell>
          <cell r="B633" t="str">
            <v>กิจกรรมการยกระดับคุณภาพการศึกษาตามแนวทางโครงการบ้านนักวิทยาศาสตร์น้อยประเทศไทย</v>
          </cell>
          <cell r="C633" t="str">
            <v>20004 68 00080 00000</v>
          </cell>
        </row>
        <row r="635">
          <cell r="A635" t="str">
            <v>1.1.1</v>
          </cell>
          <cell r="B635" t="str">
            <v xml:space="preserve">เพื่อเป็นค่าใช้จ่ายในการเดินทางของคณะทำงานและผู้เข้าร่วมการอบรมเชิงปฏิบัติการขั้นพื้นฐานพัฒนาผู้นำเครือข่ายท้องถิ่น (Local Network ; LN) และวิทยาศาสตร์เครือข่ายท้องถิ่น (Local Trainer ; LT) ทดแทนผู้เกษียณอายุ ลาออก เปลี่ยนสายงาน โครงการบ้านนักวิทยาศาสตร์น้อย ประเทศไทย ระดับปฐมวัยและระดับประถมศึกษา ระหว่างวันที่ 19 – 22 ธันวาคม 2567 ณ โรงแรมรอยัลซิตี้ กรุงเทพมหานคร </v>
          </cell>
          <cell r="C635" t="str">
            <v>ที่ ศธ04002/ว5967 ลว 11 ธค 67 ครั้งที่ 119</v>
          </cell>
          <cell r="F635">
            <v>1100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800</v>
          </cell>
          <cell r="L635">
            <v>0</v>
          </cell>
        </row>
        <row r="636">
          <cell r="A636">
            <v>1.2</v>
          </cell>
          <cell r="B636" t="str">
            <v>กิจกรรมการสนับสนุนการศึกษาขั้นพื้นฐาน</v>
          </cell>
          <cell r="C636" t="str">
            <v>20004 68 00146 00000</v>
          </cell>
        </row>
        <row r="637">
          <cell r="B637" t="str">
            <v xml:space="preserve"> งบดำเนินงาน 68112xx </v>
          </cell>
          <cell r="C637" t="str">
            <v>20004 3720 1000 2000000</v>
          </cell>
        </row>
        <row r="638">
          <cell r="A638" t="str">
            <v>1.2.1</v>
          </cell>
          <cell r="B638" t="str">
            <v xml:space="preserve">ค่าเช่าใช้บริการสัญญาณอินเทอร์เน็ต </v>
          </cell>
          <cell r="F638">
            <v>1488303</v>
          </cell>
          <cell r="G638">
            <v>54526.400000000001</v>
          </cell>
          <cell r="H638">
            <v>523662.3</v>
          </cell>
          <cell r="I638">
            <v>0</v>
          </cell>
          <cell r="J638">
            <v>0</v>
          </cell>
          <cell r="K638">
            <v>106628.2</v>
          </cell>
          <cell r="L638">
            <v>756905.7</v>
          </cell>
        </row>
        <row r="639">
          <cell r="A639" t="str">
            <v>1)</v>
          </cell>
          <cell r="B639" t="str">
            <v xml:space="preserve">ค่าเช่าใช้บริการสัญญาณอินเทอร์เน็ต 3 เดือน (ตุลาคม 2567 – ธันวาคม 2567)   514,350.-บาท </v>
          </cell>
          <cell r="C639" t="str">
            <v>ศธ 04002/ว5931 ลว. 9 ธค 67 โอนครั้งที่ 111</v>
          </cell>
        </row>
        <row r="640">
          <cell r="A640" t="str">
            <v>2)</v>
          </cell>
          <cell r="B640" t="str">
            <v>ค่าเช่าใช้บริการสัญญาณอินเทอร์เน็ต  9 เดือน (มกราคม - กันยายน 2568) 973,953 บาท</v>
          </cell>
          <cell r="C640" t="str">
            <v>ศธ 04002/ว6222 ลว. 25 ธค 67 โอนครั้งที่ 160</v>
          </cell>
        </row>
        <row r="641">
          <cell r="A641">
            <v>1.3</v>
          </cell>
          <cell r="B641" t="str">
            <v>กิจกรรมส่งเสริมการอ่าน</v>
          </cell>
          <cell r="C641" t="str">
            <v>20004 68 00147 00000</v>
          </cell>
        </row>
        <row r="643">
          <cell r="A643" t="str">
            <v>1.3.1</v>
          </cell>
          <cell r="B643" t="str">
    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    </cell>
          <cell r="C643" t="str">
            <v>ศธ04002/ว5817 ลว.28 พย 67 ครั้งที่ 91</v>
          </cell>
          <cell r="F643">
            <v>800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800</v>
          </cell>
          <cell r="L643">
            <v>0</v>
          </cell>
        </row>
        <row r="644">
          <cell r="A644" t="str">
            <v>1.3.2</v>
          </cell>
          <cell r="B644" t="str">
            <v xml:space="preserve">ค่าใช้จ่ายสำหรับดำเนินงานโครงการส่งเสริมการอ่านตามรอยพระราชจริยวัตร สมเด็จพระกนิษฐาธิราชเจ้ากรมสมเด็จพระเทพรัตนราชสุดาฯ สยามบรมราชกุมารี ปีงบประมาณ 2568 </v>
          </cell>
          <cell r="C644" t="str">
            <v>ศธ04002/ว524 ลว. 11 กุมภาพันธ์ 2568 ครั้งที่ 241</v>
          </cell>
          <cell r="F644">
            <v>10000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A645">
            <v>1.4</v>
          </cell>
          <cell r="B645" t="str">
            <v>กิจกรรมการบริหารจัดการในเขตพื้นที่การศึกษา</v>
          </cell>
          <cell r="C645" t="str">
            <v>20004 68 00148 00000</v>
          </cell>
        </row>
        <row r="647">
          <cell r="B647" t="str">
            <v xml:space="preserve"> งบดำเนินงาน 68112xx </v>
          </cell>
        </row>
        <row r="652">
          <cell r="A652" t="str">
            <v>1.4.1</v>
          </cell>
          <cell r="B652" t="str">
            <v>งบประจำ บริหารจัดการสำนักงาน 3,200,000 บาท</v>
          </cell>
        </row>
        <row r="653">
          <cell r="A653">
            <v>1</v>
          </cell>
          <cell r="B653" t="str">
    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653" t="str">
            <v xml:space="preserve">ศธ04002/ว5273 ลว.27 ต.ค.67 ครั้งที่ 1 โอนครั้งที่ 19 </v>
          </cell>
          <cell r="F653">
            <v>0</v>
          </cell>
        </row>
        <row r="654">
          <cell r="A654" t="str">
            <v>1)</v>
          </cell>
          <cell r="B654" t="str">
            <v>ค่าสาธารณูปโภค    900,000 บาท อนุมัตครั้งที่ 1 300,000 บาท</v>
          </cell>
          <cell r="C654" t="str">
            <v xml:space="preserve">ศธ04002/ว5273 ลว.27 ต.ค.67 ครั้งที่ 1 โอนครั้งที่ 19 </v>
          </cell>
          <cell r="F654">
            <v>334679.8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334679.8</v>
          </cell>
          <cell r="L654">
            <v>0</v>
          </cell>
        </row>
        <row r="655">
          <cell r="A655" t="str">
            <v>2)</v>
          </cell>
          <cell r="B655" t="str">
            <v>ค้าจ้างเหมาบริการ ลูกจ้างสพป.ปท.2 15000x5คนx12 เดือน 900,000 บาท ครั้งที่ 1 300,000 บาท</v>
          </cell>
          <cell r="F655">
            <v>300000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297612.90999999997</v>
          </cell>
          <cell r="L655">
            <v>0</v>
          </cell>
        </row>
        <row r="656">
          <cell r="A656" t="str">
            <v>3)</v>
          </cell>
          <cell r="B656" t="str">
            <v>ค่าใช้จ่ายในการประชุม อ.ก.ค.ศ. เขตพื้นที่การศึกษา  60,000 บาท</v>
          </cell>
          <cell r="C656" t="str">
            <v xml:space="preserve">ศธ04002/ว5273 ลว.27 ต.ค.67 ครั้งที่ 1 โอนครั้งที่ 19 </v>
          </cell>
          <cell r="F656">
            <v>111978</v>
          </cell>
          <cell r="G656">
            <v>0</v>
          </cell>
          <cell r="I656">
            <v>0</v>
          </cell>
          <cell r="J656">
            <v>0</v>
          </cell>
          <cell r="K656">
            <v>111978</v>
          </cell>
          <cell r="L656">
            <v>0</v>
          </cell>
        </row>
        <row r="657">
          <cell r="A657" t="str">
            <v>4)</v>
          </cell>
          <cell r="B657" t="str">
            <v>ค่าซ่อมแซมยานพาหนะและขนส่ง 200,000 บาท</v>
          </cell>
          <cell r="F657">
            <v>65094.43</v>
          </cell>
          <cell r="G657">
            <v>0</v>
          </cell>
          <cell r="I657">
            <v>0</v>
          </cell>
          <cell r="J657">
            <v>0</v>
          </cell>
          <cell r="K657">
            <v>64890.45</v>
          </cell>
          <cell r="L657">
            <v>0</v>
          </cell>
        </row>
        <row r="658">
          <cell r="A658" t="str">
            <v>5)</v>
          </cell>
          <cell r="B658" t="str">
            <v>ค่าซ่อมแซมครุภัณฑ์ 100,000 บาท</v>
          </cell>
          <cell r="C658" t="str">
            <v xml:space="preserve">ศธ04002/ว5273 ลว.27 ต.ค.67 ครั้งที่ 1 โอนครั้งที่ 19 </v>
          </cell>
          <cell r="F658">
            <v>50000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50000</v>
          </cell>
          <cell r="L658">
            <v>0</v>
          </cell>
        </row>
        <row r="659">
          <cell r="A659" t="str">
            <v>6)</v>
          </cell>
          <cell r="B659" t="str">
            <v>ค่าวัสดุสำนักงาน 350,000 บาท อนุมัติ 150,000 บาท</v>
          </cell>
          <cell r="C659" t="str">
            <v xml:space="preserve">ศธ04002/ว5273 ลว.27 ต.ค.67 ครั้งที่ 1 โอนครั้งที่ 19 </v>
          </cell>
          <cell r="F659">
            <v>180000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170125.52</v>
          </cell>
          <cell r="L659">
            <v>0</v>
          </cell>
        </row>
        <row r="660">
          <cell r="A660" t="str">
            <v>7)</v>
          </cell>
          <cell r="B660" t="str">
            <v>ค่าน้ำมันเชื้อเพลิงและหล่อลื่น 200,000 บาท อนุมัติ 100,000 บาท</v>
          </cell>
          <cell r="C660" t="str">
            <v xml:space="preserve">ศธ04002/ว5273 ลว.27 ต.ค.67 ครั้งที่ 1 โอนครั้งที่ 19 </v>
          </cell>
          <cell r="F660">
            <v>33962.6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33962.6</v>
          </cell>
          <cell r="L660">
            <v>0</v>
          </cell>
        </row>
        <row r="661">
          <cell r="A661" t="str">
            <v>8)</v>
          </cell>
          <cell r="B661" t="str">
            <v xml:space="preserve">งบกลาง 585,685 บาท ครั้งที่ 1 124,285.17 และซ่อมแซม 62,000 บาท ค่าวอลเปเปอร์ในครั้งที่ 1 42,000 บาท  ค่าซ่อมแซมสนง. 60,000บาท และ 38,860 บาท </v>
          </cell>
          <cell r="C661" t="str">
            <v xml:space="preserve">ศธ04002/ว5273 ลว.27 ต.ค.67 ครั้งที่ 1 โอนครั้งที่ 19 </v>
          </cell>
          <cell r="F661">
            <v>124285.17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124285.17</v>
          </cell>
          <cell r="L661">
            <v>0</v>
          </cell>
        </row>
        <row r="662">
          <cell r="A662" t="str">
            <v>8.1)</v>
          </cell>
          <cell r="B662" t="str">
            <v>งบกลางปรับปรุงซ่อมแซมอาคารสำนักงาน 160,860 บาท</v>
          </cell>
          <cell r="C662" t="str">
            <v xml:space="preserve">ศธ04002/ว5273 ลว.27 ต.ค.67 ครั้งที่ 1 โอนครั้งที่ 19 </v>
          </cell>
          <cell r="F662">
            <v>60000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60000</v>
          </cell>
          <cell r="L662">
            <v>0</v>
          </cell>
        </row>
        <row r="668">
          <cell r="A668" t="str">
            <v>1.4.2</v>
          </cell>
          <cell r="B668" t="str">
            <v>งบพัฒนาเพื่อพัฒนาคุณภาพการศึกษา 1,800,000 บาท</v>
          </cell>
          <cell r="C668" t="str">
            <v xml:space="preserve">ศธ04002/ว5273 ลว.27 ต.ค.67 ครั้งที่ 1 โอนครั้งที่ 19 </v>
          </cell>
        </row>
        <row r="670">
          <cell r="A670" t="str">
            <v>1.4.2.1</v>
          </cell>
          <cell r="B670" t="str">
            <v>งบกลยุทธ์ ของสพป.ปท.2 1,800,000 บาท</v>
          </cell>
          <cell r="C670" t="str">
            <v>20004 3720 1000 2000000</v>
          </cell>
        </row>
        <row r="672">
          <cell r="A672" t="str">
            <v>1)</v>
          </cell>
          <cell r="B672" t="str">
            <v>โครงการพัฒนาระบบและกลไกในการดูแลความปลอดภัยรูและบุคลากรทางการศึกษาและสถานศึกษา 38,000 บาท</v>
          </cell>
          <cell r="E672">
            <v>38000</v>
          </cell>
          <cell r="F672">
            <v>38000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11900</v>
          </cell>
          <cell r="L672">
            <v>0</v>
          </cell>
        </row>
        <row r="674">
          <cell r="A674" t="str">
            <v>2.1)</v>
          </cell>
          <cell r="B674" t="str">
            <v>โครงการเพิ่มโอกาสและความเสมอภาคทางการศึกษา 20,060 บาท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A675" t="str">
            <v>2.2)</v>
          </cell>
          <cell r="B675" t="str">
            <v>โครงการส่งเสริมประชาธิปไตยในโรงเรียน 25,840 บาท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A676" t="str">
            <v>2.3)</v>
          </cell>
          <cell r="B676" t="str">
            <v>โครงการพัฒนาประสิทธิภาพในการจัดการเรียนรู้สำหรับผู้เรียนที่มีความต้องการพิเศษ 58,100 บาท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A677" t="str">
            <v>2.4)</v>
          </cell>
          <cell r="B677" t="str">
            <v>ปรับปรุงซ่อมแซมอาคารสำนักงาน 160860</v>
          </cell>
          <cell r="E677">
            <v>62000</v>
          </cell>
          <cell r="F677">
            <v>62000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62000</v>
          </cell>
          <cell r="L677">
            <v>0</v>
          </cell>
        </row>
        <row r="678">
          <cell r="A678" t="str">
            <v>3)</v>
          </cell>
          <cell r="B678" t="str">
            <v>โครงการยกระดับคุณภาพการศึกษา 900,000 บาท อนุมัติครั้ที่ 1  240,000 บาท</v>
          </cell>
        </row>
        <row r="680">
          <cell r="A680" t="str">
            <v>3.1)</v>
          </cell>
          <cell r="B680" t="str">
            <v>โครงการเพิ่มประสิทธิภาพการจัดการเรียนรู้ที่ส่งเสริมสมรรถนะด้านความฉลาดรู้ ตามแนวทางการประเมิน PISA 18,140 บาท</v>
          </cell>
          <cell r="E680">
            <v>18140</v>
          </cell>
          <cell r="F680">
            <v>18140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17030</v>
          </cell>
          <cell r="L680">
            <v>0</v>
          </cell>
        </row>
        <row r="681">
          <cell r="A681" t="str">
            <v>3.2)</v>
          </cell>
          <cell r="B681" t="str">
            <v>โครงการเพิ่มประสิทธิภาพการจัดการเรียนรู้ ประวัติศาสตร์ หน้าที่พลเมือง ศีลธรรม น้อมนำพระบรมราโชบายสู่การปฏิบัติ 18,600 บาท</v>
          </cell>
          <cell r="E681">
            <v>18600</v>
          </cell>
          <cell r="F681">
            <v>18600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13600</v>
          </cell>
          <cell r="L681">
            <v>0</v>
          </cell>
        </row>
        <row r="682">
          <cell r="A682" t="str">
            <v>3.3)</v>
          </cell>
          <cell r="B682" t="str">
            <v>โครงการพัฒนาคุณภาพผู้เรียนสู่ศตวรรษที่ 21   46,440 บาท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 t="str">
            <v>3.4)</v>
          </cell>
          <cell r="B683" t="str">
            <v>โครงการพัฒนาหลักสูตรสถานศึกษาส่านสมรรถนะ  15,000 บาท</v>
          </cell>
          <cell r="E683">
            <v>15000</v>
          </cell>
          <cell r="F683">
            <v>15000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11390</v>
          </cell>
          <cell r="L683">
            <v>0</v>
          </cell>
        </row>
        <row r="684">
          <cell r="A684" t="str">
            <v>3.5)</v>
          </cell>
          <cell r="B684" t="str">
            <v>โครงการพัฒนาและส่งเสริมสมรรถนะการจัดการเรียนรู้ที่ส่งเสริมทักษะการคิดวิเคราะห์ วิชาคณิตศาสตร์ 13,600 บาท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3.6)</v>
          </cell>
          <cell r="B685" t="str">
            <v>โครงการพัฒนาหลักสูตร กระบวนการเรียนการสอน การวัดและประเมินผลระดับปฐมวัย 31,320 บาท</v>
          </cell>
          <cell r="E685">
            <v>31320</v>
          </cell>
          <cell r="F685">
            <v>31320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24320</v>
          </cell>
          <cell r="L685">
            <v>0</v>
          </cell>
        </row>
        <row r="686">
          <cell r="A686" t="str">
            <v>3.7)</v>
          </cell>
          <cell r="B686" t="str">
            <v>โครงการบ้านนักวิทยาศาสตร์น้อย ประเทศไทย ระดับประถมศึกษา 21,250 บาท</v>
          </cell>
          <cell r="E686">
            <v>21250</v>
          </cell>
          <cell r="F686">
            <v>21250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21250</v>
          </cell>
          <cell r="L686">
            <v>0</v>
          </cell>
        </row>
        <row r="687">
          <cell r="A687" t="str">
            <v>3.8)</v>
          </cell>
          <cell r="B687" t="str">
            <v>โครงการบ้านนักวิทยาศาสตร์น้อย ประเทศไทย ระดับปฐมวัย 21,250 บาท</v>
          </cell>
          <cell r="E687">
            <v>21250</v>
          </cell>
          <cell r="F687">
            <v>21250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21250</v>
          </cell>
          <cell r="L687">
            <v>0</v>
          </cell>
        </row>
        <row r="688">
          <cell r="A688" t="str">
            <v>3.9)</v>
          </cell>
          <cell r="B688" t="str">
            <v>โครงการการจัดการเรียนรู้วิทยาศาสตร์และเทคโนโลยี ที่ส่งเสริมทักษะการคิด ระดับชั้นประถมศึกษา 10,200 บาท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A689" t="str">
            <v>3.10)</v>
          </cell>
          <cell r="B689" t="str">
            <v>โครงการยกระดับระบบการเรียนรู้ตามแนวคิดการเรียนรู้เชิงรุก (Active Learning) ที่เสริมสร้างสมรรถนะ 30,000 บาท</v>
          </cell>
          <cell r="E689">
            <v>12000</v>
          </cell>
          <cell r="F689">
            <v>12000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11900</v>
          </cell>
          <cell r="L689">
            <v>0</v>
          </cell>
        </row>
        <row r="690">
          <cell r="A690" t="str">
            <v>3.11)</v>
          </cell>
          <cell r="B690" t="str">
            <v>โครงการพัฒนาทักษะเทคโนโลยีดิจิทัลและปัญญาประดิษฐ์ (AI) ในการจัดการเรียนรู้ทุกที่ ทุกเวลา (Anywhere Anytime)22,350 บาท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 t="str">
            <v>3.12)</v>
          </cell>
          <cell r="B691" t="str">
            <v>โครงการพัฒนานวัตกรรมสื่อการจัดการเรียนรู้เทคโนโลยีที่ทันสมัย 5,100 บาท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3.13)</v>
          </cell>
          <cell r="B692" t="str">
            <v>โครงการพัฒนาการจัดการเรียนรู้ในการเสริมสร้างทักษะชีวิตให้แก่นักเรียน 40,000 บาท</v>
          </cell>
          <cell r="E692">
            <v>40000</v>
          </cell>
          <cell r="F692">
            <v>40000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37700</v>
          </cell>
          <cell r="L692">
            <v>0</v>
          </cell>
        </row>
        <row r="693">
          <cell r="A693" t="str">
            <v>3.14)</v>
          </cell>
          <cell r="B693" t="str">
            <v>โครงการโรงเรียนคุณธรรม สพฐ. 34,000 บาท</v>
          </cell>
          <cell r="E693">
            <v>14200</v>
          </cell>
          <cell r="F693">
            <v>14200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11900</v>
          </cell>
          <cell r="L693">
            <v>0</v>
          </cell>
        </row>
        <row r="694">
          <cell r="A694" t="str">
            <v>3.15)</v>
          </cell>
          <cell r="B694" t="str">
            <v>โครงการส่งเสริมทักษะอาชีพให้แก่นักเรียน 25,400 บาท เพิ่มในกิจกรรมประถมแล้วครบ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A695" t="str">
            <v>3.16)</v>
          </cell>
          <cell r="B695" t="str">
            <v>โครงการพัฒนาและส่งเสริมการใช้สื่อเทคโนโลยีในการจัดการเรียนรู้คณิตศาสตร์ ระดับมัธยมศึกษาตอนต้น 16,500 บาท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A696" t="str">
            <v>4)</v>
          </cell>
          <cell r="B696" t="str">
            <v>โครงการเพิ่มประสิทธิภาพการบริหารจัดการศึกษา 800,000 บาท อนุมัติครั้งที่ 1 (400,000 บาท)</v>
          </cell>
          <cell r="C696" t="str">
            <v xml:space="preserve">ศธ04002/ว5273 ลว.27 ต.ค.67 ครั้งที่ 1 โอนครั้งที่ 19 </v>
          </cell>
        </row>
        <row r="698">
          <cell r="A698" t="str">
            <v>4.1)</v>
          </cell>
          <cell r="B698" t="str">
            <v>โครงการพัฒนาประสิทธิภาพการบริหารจัดการงานอำนวยการ 150,045 บาท</v>
          </cell>
          <cell r="E698">
            <v>17350</v>
          </cell>
          <cell r="F698">
            <v>17350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17350</v>
          </cell>
          <cell r="L698">
            <v>0</v>
          </cell>
        </row>
        <row r="699">
          <cell r="A699" t="str">
            <v>4.2)</v>
          </cell>
          <cell r="B699" t="str">
    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</v>
          </cell>
          <cell r="E699">
            <v>59095</v>
          </cell>
          <cell r="F699">
            <v>59095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58100</v>
          </cell>
          <cell r="L699">
            <v>0</v>
          </cell>
        </row>
        <row r="700">
          <cell r="A700" t="str">
            <v>4.2.1)</v>
          </cell>
          <cell r="B700" t="str">
            <v>ปรับปรุงซ่อมแซมอาคารสำนักงาน 160860</v>
          </cell>
          <cell r="E700">
            <v>38860</v>
          </cell>
          <cell r="F700">
            <v>38860</v>
          </cell>
          <cell r="G700">
            <v>0</v>
          </cell>
          <cell r="H700">
            <v>0</v>
          </cell>
          <cell r="K700">
            <v>38860</v>
          </cell>
          <cell r="L700">
            <v>0</v>
          </cell>
        </row>
        <row r="701">
          <cell r="A701" t="str">
            <v>4.3)</v>
          </cell>
          <cell r="B701" t="str">
            <v>โครงการขับเคลื่อนคุณภาพการจัดการเรียนการสอนทางไกลผ่านดาวเทียม (DLTV  ) 13,800 บาท</v>
          </cell>
          <cell r="E701">
            <v>13800</v>
          </cell>
          <cell r="F701">
            <v>13800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5100</v>
          </cell>
          <cell r="L701">
            <v>0</v>
          </cell>
        </row>
        <row r="702">
          <cell r="A702" t="str">
            <v>4.4)</v>
          </cell>
          <cell r="B702" t="str">
            <v>โครงการพัฒนาระบบดิจิทัล เพื่อการศึกษา 85,300 บาท</v>
          </cell>
          <cell r="E702">
            <v>20000</v>
          </cell>
          <cell r="F702">
            <v>20000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17200</v>
          </cell>
          <cell r="L702">
            <v>0</v>
          </cell>
        </row>
        <row r="703">
          <cell r="A703" t="str">
            <v>4.5)</v>
          </cell>
          <cell r="B703" t="str">
    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A704" t="str">
            <v>4.6)</v>
          </cell>
          <cell r="B704" t="str">
            <v>โครงการเสริมสร้างสมรรถนะครูผู้ช่วยสู่การเป็นครูมืออาชีพ 67,000 บาท</v>
          </cell>
          <cell r="E704">
            <v>67000</v>
          </cell>
          <cell r="F704">
            <v>67000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67000</v>
          </cell>
          <cell r="L704">
            <v>0</v>
          </cell>
        </row>
        <row r="705">
          <cell r="A705" t="str">
            <v>4.7)</v>
          </cell>
          <cell r="B705" t="str">
            <v>โครงการยกย่องเชิดชูเกียรติข้าราชการครูและบุคลากรทางการศึกษา 59,700 บาท</v>
          </cell>
          <cell r="E705">
            <v>1550</v>
          </cell>
          <cell r="F705">
            <v>1550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1550</v>
          </cell>
          <cell r="L705">
            <v>0</v>
          </cell>
        </row>
        <row r="706">
          <cell r="A706" t="str">
            <v>4.8)</v>
          </cell>
          <cell r="B706" t="str">
            <v>โครงการงานศิลปหัตถกรรมนักเรียน ระดับเขตพื้นที่การศึกษา ปีการศึกษา 148,500 บาท</v>
          </cell>
          <cell r="E706">
            <v>112800</v>
          </cell>
          <cell r="F706">
            <v>112800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94800</v>
          </cell>
          <cell r="L706">
            <v>18000</v>
          </cell>
        </row>
        <row r="707">
          <cell r="A707" t="str">
            <v>4.9)</v>
          </cell>
          <cell r="B707" t="str">
            <v>โครงการพัฒนาศักยภาพบุคลากรทางการศึกษาสังกัดสพป.ปทุมธานี เขต 2 58,570 บาท</v>
          </cell>
          <cell r="E707">
            <v>47570</v>
          </cell>
          <cell r="F707">
            <v>47570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47372.6</v>
          </cell>
          <cell r="L707">
            <v>0</v>
          </cell>
        </row>
        <row r="708">
          <cell r="A708" t="str">
            <v>4.10)</v>
          </cell>
          <cell r="B708" t="str">
    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</v>
          </cell>
          <cell r="E708">
            <v>20000</v>
          </cell>
          <cell r="F708">
            <v>20000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20000</v>
          </cell>
          <cell r="L708">
            <v>0</v>
          </cell>
        </row>
        <row r="709">
          <cell r="A709" t="str">
            <v>4.11)</v>
          </cell>
          <cell r="B709" t="str">
            <v xml:space="preserve">โครงการเพิ่มประสิทธิภาพการประกันคุณภาพภายในของสถานศึกษาให้เข้มแข็ง 38,250 บาท </v>
          </cell>
          <cell r="E709">
            <v>18000</v>
          </cell>
          <cell r="F709">
            <v>18000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17000</v>
          </cell>
          <cell r="L709">
            <v>0</v>
          </cell>
        </row>
        <row r="710">
          <cell r="A710" t="str">
            <v>4.12)</v>
          </cell>
          <cell r="B710" t="str">
            <v>โครงการเสริมสร้างประสิทธิภาพและสมรรถนะการบริหารงานบุคคล 50,000 บาท</v>
          </cell>
          <cell r="E710">
            <v>32215</v>
          </cell>
          <cell r="F710">
            <v>32215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21220</v>
          </cell>
          <cell r="L710">
            <v>0</v>
          </cell>
        </row>
        <row r="751">
          <cell r="A751" t="str">
            <v>2.1.4</v>
          </cell>
        </row>
        <row r="752">
          <cell r="A752" t="str">
            <v>1)</v>
          </cell>
        </row>
        <row r="754">
          <cell r="A754" t="str">
            <v>2)</v>
          </cell>
        </row>
        <row r="756">
          <cell r="A756" t="str">
            <v>3)</v>
          </cell>
        </row>
        <row r="758">
          <cell r="A758" t="str">
            <v>4)</v>
          </cell>
        </row>
        <row r="760">
          <cell r="A760">
            <v>1.5</v>
          </cell>
          <cell r="B760" t="str">
            <v>กิจกรรมการจัดการศึกษาประถมศึกษาสำหรับโรงเรียนปกติ</v>
          </cell>
          <cell r="C760" t="str">
            <v>20004 68 05164 00000</v>
          </cell>
        </row>
        <row r="761">
          <cell r="B761" t="str">
            <v>งบดำเนินงาน  68112xx</v>
          </cell>
        </row>
        <row r="762">
          <cell r="B762" t="str">
            <v>งบประมาณสพป.ปหุมธานี เขต 2</v>
          </cell>
        </row>
        <row r="763">
          <cell r="B763" t="str">
            <v>งบประจำ บริหารจัดการสำนักงาน 818,000 บาท</v>
          </cell>
          <cell r="C763" t="str">
            <v>20004 3720 1000 2000000</v>
          </cell>
        </row>
        <row r="764">
          <cell r="A764">
            <v>1</v>
          </cell>
          <cell r="B764" t="str">
    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2 จำนวนเงิน 1,000,000 บาท</v>
          </cell>
          <cell r="C764" t="str">
            <v>ศธ04002/ว465 ลว.5 กพ 68 ครั้งที่ 2 โอนครั้งที่242 1,000,000 บาท</v>
          </cell>
        </row>
        <row r="765">
          <cell r="A765" t="str">
            <v>1)</v>
          </cell>
          <cell r="B765" t="str">
            <v>ค่าสาธารณูปโภค    900,000 บาท อนุมัตครั้งที่ 1 300,000 บาท ครั้งที่ 2  300,000 บาท ให้งบกลางยืม 10,000 บาท จัดการเรียนรู้สำหรับผู้เรียนที่มีความต้องการพิเศษสายชล 42,000 บาท</v>
          </cell>
          <cell r="C765" t="str">
            <v>ศธ04002/ว465 ลว.5 กพ 68 ครั้งที่ 2 โอนครั้งที่242 1,000,000 บาท</v>
          </cell>
          <cell r="E765">
            <v>765320.2</v>
          </cell>
          <cell r="G765">
            <v>0</v>
          </cell>
          <cell r="H765">
            <v>0</v>
          </cell>
          <cell r="K765">
            <v>197214.51</v>
          </cell>
          <cell r="L765">
            <v>0</v>
          </cell>
        </row>
        <row r="767">
          <cell r="A767" t="str">
            <v>2)</v>
          </cell>
          <cell r="B767" t="str">
            <v>ค้าจ้างเหมาบริการ ลูกจ้างสพป.ปท.2 15000x5คนx12 เดือน 900,000 บาท ครั้งที่ 1 300,000 บาท</v>
          </cell>
          <cell r="C767" t="str">
            <v>ศธ04002/ว465 ลว.5 กพ 68 ครั้งที่ 2 โอนครั้งที่242 1,000,000 บาท</v>
          </cell>
          <cell r="E767">
            <v>600000</v>
          </cell>
          <cell r="G767">
            <v>0</v>
          </cell>
          <cell r="H767">
            <v>0</v>
          </cell>
          <cell r="K767">
            <v>177928.58</v>
          </cell>
          <cell r="L767">
            <v>0</v>
          </cell>
        </row>
        <row r="769">
          <cell r="A769" t="str">
            <v>3)</v>
          </cell>
          <cell r="B769" t="str">
            <v>ค่าใช้จ่ายในการประชุม อ.ก.ค.ศ. เขตพื้นที่การศึกษา  60,000 บาท</v>
          </cell>
          <cell r="C769" t="str">
            <v>ศธ04002/ว465 ลว.5 กพ 68 ครั้งที่ 2 โอนครั้งที่242 1,000,000 บาท</v>
          </cell>
          <cell r="G769">
            <v>0</v>
          </cell>
          <cell r="H769">
            <v>0</v>
          </cell>
          <cell r="K769">
            <v>0</v>
          </cell>
          <cell r="L769">
            <v>0</v>
          </cell>
        </row>
        <row r="770">
          <cell r="A770" t="str">
            <v>4)</v>
          </cell>
          <cell r="B770" t="str">
            <v>ค่าซ่อมแซมยานพาหนะและขนส่ง 200,000 บาท ครั้งที่ 1  65,094.43 บาท</v>
          </cell>
          <cell r="C770" t="str">
            <v>ศธ04002/ว465 ลว.5 กพ 68 ครั้งที่ 2 โอนครั้งที่242 1,000,000 บาท</v>
          </cell>
          <cell r="E770">
            <v>134905.57</v>
          </cell>
          <cell r="G770">
            <v>0</v>
          </cell>
          <cell r="H770">
            <v>0</v>
          </cell>
          <cell r="K770">
            <v>34662.65</v>
          </cell>
          <cell r="L770">
            <v>0</v>
          </cell>
        </row>
        <row r="772">
          <cell r="A772" t="str">
            <v>5)</v>
          </cell>
          <cell r="B772" t="str">
            <v>ค่าซ่อมแซมครุภัณฑ์ 100,000 บาท ครั้งที่ 1 5 0,000 บาท</v>
          </cell>
          <cell r="C772" t="str">
            <v>ศธ04002/ว465 ลว.5 กพ 68 ครั้งที่ 2 โอนครั้งที่242 1,000,000 บาท</v>
          </cell>
          <cell r="E772">
            <v>50000</v>
          </cell>
          <cell r="G772">
            <v>0</v>
          </cell>
          <cell r="H772">
            <v>0</v>
          </cell>
          <cell r="K772">
            <v>48782.05</v>
          </cell>
          <cell r="L772">
            <v>0</v>
          </cell>
        </row>
        <row r="773">
          <cell r="A773" t="str">
            <v>6)</v>
          </cell>
          <cell r="B773" t="str">
            <v>ค่าวัสดุสำนักงาน 350,000 บาท อนุมัติ 180,000 บาท</v>
          </cell>
          <cell r="C773" t="str">
            <v>ศธ04002/ว465 ลว.5 กพ 68 ครั้งที่ 2 โอนครั้งที่242 1,000,000 บาท</v>
          </cell>
          <cell r="E773">
            <v>170000</v>
          </cell>
          <cell r="G773">
            <v>0</v>
          </cell>
          <cell r="H773">
            <v>0</v>
          </cell>
          <cell r="K773">
            <v>120000</v>
          </cell>
          <cell r="L773">
            <v>0</v>
          </cell>
        </row>
        <row r="775">
          <cell r="A775" t="str">
            <v>7)</v>
          </cell>
          <cell r="B775" t="str">
            <v>ค่าน้ำมันเชื้อเพลิงและหล่อลื่น 200,000 บาท อนุมัติ 33,962.60 บาท</v>
          </cell>
          <cell r="C775" t="str">
            <v>ศธ04002/ว465 ลว.5 กพ 68 ครั้งที่ 2 โอนครั้งที่242 1,000,000 บาท</v>
          </cell>
          <cell r="E775">
            <v>116037.4</v>
          </cell>
          <cell r="G775">
            <v>0</v>
          </cell>
          <cell r="H775">
            <v>0</v>
          </cell>
          <cell r="K775">
            <v>65264.25</v>
          </cell>
          <cell r="L775">
            <v>0</v>
          </cell>
        </row>
        <row r="777">
          <cell r="A777" t="str">
            <v>8)</v>
          </cell>
          <cell r="B777" t="str">
            <v xml:space="preserve">งบกลาง 585,685 บาท ครั้งที่ 1 124,285.17 และซ่อมแซม 62,000 บาท ค่าวอลเปเปอร์ในครั้งที่ 1 42,000 บาท  ค่าซ่อมแซมสนง. 60,000บาท และ 38,860 บาท </v>
          </cell>
          <cell r="C777" t="str">
            <v>ศธ04002/ว465 ลว.5 กพ 68 ครั้งที่ 2 โอนครั้งที่242 1,000,000 บาท</v>
          </cell>
          <cell r="E777">
            <v>152811.82999999999</v>
          </cell>
          <cell r="G777">
            <v>0</v>
          </cell>
          <cell r="H777">
            <v>0</v>
          </cell>
          <cell r="K777">
            <v>75553.88</v>
          </cell>
          <cell r="L777">
            <v>600</v>
          </cell>
        </row>
        <row r="779">
          <cell r="A779" t="str">
            <v>8.1)</v>
          </cell>
          <cell r="B779" t="str">
            <v>ค่าใช้จ่ายในการประชุมเชิงปฏิบัติการส่งเสริมให้ร.ร.เข้าร่วม "โรงเรียนอุ่นใจปลอดภัยไซเบอร์"</v>
          </cell>
          <cell r="C779" t="str">
            <v>ศธ04002/ว465 ลว.5 กพ 68 ครั้งที่ 2 โอนครั้งที่242 1,000,000 บาท</v>
          </cell>
          <cell r="E779">
            <v>12750</v>
          </cell>
          <cell r="G779">
            <v>0</v>
          </cell>
          <cell r="H779">
            <v>0</v>
          </cell>
          <cell r="K779">
            <v>12750</v>
          </cell>
          <cell r="L779">
            <v>0</v>
          </cell>
        </row>
        <row r="780">
          <cell r="A780" t="str">
            <v>2)</v>
          </cell>
          <cell r="B780" t="str">
            <v>กลยุทธ์ที่ 2 เพิ่มโอกาสและความเสมอภาคทางการศึกษา</v>
          </cell>
        </row>
        <row r="781">
          <cell r="A781" t="str">
            <v>2.1)</v>
          </cell>
          <cell r="B781" t="str">
            <v>โครงการเพิ่มโอกาสและความเสมอภาคทางการศึกษา 20,060 บาท</v>
          </cell>
          <cell r="C781" t="str">
            <v>ศธ04002/ว465 ลว.5 กพ 68 ครั้งที่ 2 โอนครั้งที่242 1,000,000 บาท</v>
          </cell>
          <cell r="E781">
            <v>20060</v>
          </cell>
          <cell r="G781">
            <v>0</v>
          </cell>
          <cell r="H781">
            <v>0</v>
          </cell>
          <cell r="K781">
            <v>10030</v>
          </cell>
          <cell r="L781">
            <v>0</v>
          </cell>
        </row>
        <row r="782">
          <cell r="A782" t="str">
            <v>2.2)</v>
          </cell>
          <cell r="B782" t="str">
            <v>โครงการส่งเสริมประชาธิปไตยในโรงเรียน 25,840 บาท</v>
          </cell>
          <cell r="C782" t="str">
            <v>ศธ04002/ว465 ลว.5 กพ 68 ครั้งที่ 2 โอนครั้งที่242 1,000,000 บาท</v>
          </cell>
          <cell r="E782">
            <v>25840</v>
          </cell>
          <cell r="G782">
            <v>0</v>
          </cell>
          <cell r="H782">
            <v>0</v>
          </cell>
          <cell r="K782">
            <v>23970</v>
          </cell>
          <cell r="L782">
            <v>0</v>
          </cell>
        </row>
        <row r="783">
          <cell r="A783" t="str">
            <v>2.3)</v>
          </cell>
          <cell r="B783" t="str">
            <v>โครงการพัฒนาประสิทธิภาพในการจัดการเรียนรู้สำหรับผู้เรียนที่มีความต้องการพิเศษ สายชล 58,100 บาท ยืมสาธารณูปโภค 42,000 บาท</v>
          </cell>
          <cell r="C783" t="str">
            <v>ศธ04002/ว465 ลว.5 กพ 68 ครั้งที่ 2 โอนครั้งที่242 1,000,000 บาท</v>
          </cell>
          <cell r="E783">
            <v>58100</v>
          </cell>
          <cell r="G783">
            <v>0</v>
          </cell>
          <cell r="H783">
            <v>0</v>
          </cell>
          <cell r="K783">
            <v>57200</v>
          </cell>
          <cell r="L783">
            <v>0</v>
          </cell>
        </row>
        <row r="784">
          <cell r="A784" t="str">
            <v>3)</v>
          </cell>
          <cell r="B784" t="str">
            <v>โครงการยกระดับคุณภาพการศึกษา 900,000 บาท อนุมัติครั้ที่ 1  240,000 บาท</v>
          </cell>
          <cell r="C784">
            <v>0</v>
          </cell>
          <cell r="D784">
            <v>0</v>
          </cell>
          <cell r="E784">
            <v>177390</v>
          </cell>
          <cell r="G784">
            <v>0</v>
          </cell>
          <cell r="H784">
            <v>0</v>
          </cell>
          <cell r="K784">
            <v>11900</v>
          </cell>
          <cell r="L784">
            <v>0</v>
          </cell>
        </row>
        <row r="785">
          <cell r="B785" t="str">
            <v>กลยุทธ์ที่ 3 ยกระดับคุณภาพการศึกษา 400000</v>
          </cell>
        </row>
        <row r="786">
          <cell r="A786" t="str">
            <v>3.3)</v>
          </cell>
          <cell r="B786" t="str">
            <v>โครงการพัฒนาคุณภาพผู้เรียนสู่ศตวรรษที่ 21   46,440 บาท</v>
          </cell>
          <cell r="C786" t="str">
            <v>ศธ04002/ว2307 ลว.28 พ.ค. 68 ครั้งที่ 535  1,917,000 บาท</v>
          </cell>
          <cell r="E786">
            <v>46440</v>
          </cell>
          <cell r="G786">
            <v>0</v>
          </cell>
          <cell r="H786">
            <v>0</v>
          </cell>
          <cell r="K786">
            <v>0</v>
          </cell>
          <cell r="L786">
            <v>0</v>
          </cell>
        </row>
        <row r="787">
          <cell r="A787" t="str">
            <v>3.5)</v>
          </cell>
          <cell r="B787" t="str">
            <v>โครงการพัฒนาและส่งเสริมสมรรถนะการจัดการเรียนรู้ที่ส่งเสริมทักษะการคิดวิเคราะห์ วิชาคณิตศาสตร์ 13,600 บาท</v>
          </cell>
          <cell r="C787" t="str">
            <v>ศธ04002/ว2307 ลว.28 พ.ค. 68 ครั้งที่ 535  1,917,000 บาท</v>
          </cell>
          <cell r="E787">
            <v>13600</v>
          </cell>
          <cell r="G787">
            <v>0</v>
          </cell>
          <cell r="H787">
            <v>0</v>
          </cell>
          <cell r="K787">
            <v>0</v>
          </cell>
          <cell r="L787">
            <v>0</v>
          </cell>
        </row>
        <row r="788">
          <cell r="A788" t="str">
            <v>3.9)</v>
          </cell>
          <cell r="B788" t="str">
            <v>โครงการการจัดการเรียนรู้วิทยาศาสตร์และเทคโนโลยี ที่ส่งเสริมทักษะการคิด ระดับชั้นประถมศึกษา 10,200 บาท</v>
          </cell>
          <cell r="C788" t="str">
            <v>ศธ04002/ว2307 ลว.28 พ.ค. 68 ครั้งที่ 535  1,917,000 บาท</v>
          </cell>
          <cell r="E788">
            <v>10200</v>
          </cell>
          <cell r="G788">
            <v>0</v>
          </cell>
          <cell r="H788">
            <v>0</v>
          </cell>
          <cell r="K788">
            <v>0</v>
          </cell>
          <cell r="L788">
            <v>0</v>
          </cell>
        </row>
        <row r="789">
          <cell r="A789" t="str">
            <v>3.10)</v>
          </cell>
          <cell r="B789" t="str">
            <v>โครงการยกระดับระบบการเรียนรู้ตามแนวคิดการเรียนรู้เชิงรุก (Active Learning) ที่เสริมสร้างสมรรถนะ 30,000 บาท อนุมัติครั้งที่ 1  12,000 บาท รออนุมัติ 18,000 บาท</v>
          </cell>
          <cell r="C789" t="str">
            <v>ศธ04002/ว2307 ลว.28 พ.ค. 68 ครั้งที่ 535  1,917,000 บาท</v>
          </cell>
          <cell r="E789">
            <v>18000</v>
          </cell>
          <cell r="G789">
            <v>0</v>
          </cell>
          <cell r="H789">
            <v>0</v>
          </cell>
          <cell r="K789">
            <v>0</v>
          </cell>
          <cell r="L789">
            <v>0</v>
          </cell>
        </row>
        <row r="790">
          <cell r="A790" t="str">
            <v>3.11)</v>
          </cell>
          <cell r="B790" t="str">
            <v>โครงการพัฒนาทักษะเทคโนโลยีดิจิทัลและปัญญาประดิษฐ์ (AI) ในการจัดการเรียนรู้ทุกที่ ทุกเวลา (Anywhere Anytime)22,350 บาท</v>
          </cell>
          <cell r="C790" t="str">
            <v>ศธ04002/ว2307 ลว.28 พ.ค. 68 ครั้งที่ 535  1,917,000 บาท</v>
          </cell>
          <cell r="E790">
            <v>22350</v>
          </cell>
          <cell r="G790">
            <v>0</v>
          </cell>
          <cell r="H790">
            <v>0</v>
          </cell>
          <cell r="K790">
            <v>0</v>
          </cell>
          <cell r="L790">
            <v>0</v>
          </cell>
        </row>
        <row r="791">
          <cell r="A791" t="str">
            <v>3.12)</v>
          </cell>
          <cell r="B791" t="str">
            <v>โครงการพัฒนานวัตกรรมสื่อการจัดการเรียนรู้เทคโนโลยีที่ทันสมัย 5,100 บาท</v>
          </cell>
          <cell r="C791" t="str">
            <v>ศธ04002/ว2307 ลว.28 พ.ค. 68 ครั้งที่ 535  1,917,000 บาท</v>
          </cell>
          <cell r="E791">
            <v>5100</v>
          </cell>
          <cell r="G791">
            <v>0</v>
          </cell>
          <cell r="H791">
            <v>0</v>
          </cell>
          <cell r="K791">
            <v>0</v>
          </cell>
          <cell r="L791">
            <v>0</v>
          </cell>
        </row>
        <row r="792">
          <cell r="A792" t="str">
            <v>3.14)</v>
          </cell>
          <cell r="B792" t="str">
            <v>โครงการโรงเรียนคุณธรรม สพฐ. 34,000 บาท ครั้งที่ 1  (14,200)</v>
          </cell>
          <cell r="C792" t="str">
            <v>ศธ04002/ว2307 ลว.28 พ.ค. 68 ครั้งที่ 535  1,917,000 บาท</v>
          </cell>
          <cell r="E792">
            <v>19800</v>
          </cell>
          <cell r="G792">
            <v>0</v>
          </cell>
          <cell r="H792">
            <v>0</v>
          </cell>
          <cell r="K792">
            <v>0</v>
          </cell>
          <cell r="L792">
            <v>0</v>
          </cell>
        </row>
        <row r="793">
          <cell r="A793" t="str">
            <v>3.15)</v>
          </cell>
          <cell r="B793" t="str">
            <v xml:space="preserve">โครงการส่งเสริมทักษะอาชีพให้แก่นักเรียน 25,400 บาท </v>
          </cell>
          <cell r="C793" t="str">
            <v>ศธ04002/ว2307 ลว.28 พ.ค. 68 ครั้งที่ 535  1,917,000 บาท</v>
          </cell>
          <cell r="E793">
            <v>25400</v>
          </cell>
          <cell r="G793">
            <v>0</v>
          </cell>
          <cell r="H793">
            <v>0</v>
          </cell>
          <cell r="K793">
            <v>11900</v>
          </cell>
          <cell r="L793">
            <v>0</v>
          </cell>
        </row>
        <row r="794">
          <cell r="A794" t="str">
            <v>3.16)</v>
          </cell>
          <cell r="B794" t="str">
            <v>โครงการพัฒนาและส่งเสริมการใช้สื่อเทคโนโลยีในการจัดการเรียนรู้คณิตศาสตร์ ระดับมัธยมศึกษาตอนต้น 16,500 บาท</v>
          </cell>
          <cell r="C794" t="str">
            <v>ศธ04002/ว2307 ลว.28 พ.ค. 68 ครั้งที่ 535  1,917,000 บาท</v>
          </cell>
          <cell r="E794">
            <v>16500</v>
          </cell>
          <cell r="G794">
            <v>0</v>
          </cell>
          <cell r="H794">
            <v>0</v>
          </cell>
          <cell r="K794">
            <v>0</v>
          </cell>
          <cell r="L794">
            <v>0</v>
          </cell>
        </row>
        <row r="795">
          <cell r="A795" t="str">
            <v>4)</v>
          </cell>
          <cell r="B795" t="str">
            <v>โครงการเพิ่มประสิทธิภาพการบริหารจัดการศึกษา 800,000 บาท อนุมัติครั้งที่ 1 (400,000 บาท) ครั้งที่ 2 120,000 บาท</v>
          </cell>
        </row>
        <row r="797">
          <cell r="A797" t="str">
            <v>4.1)</v>
          </cell>
          <cell r="B797" t="str">
            <v>โครงการพัฒนาประสิทธิภาพการบริหารจัดการงานอำนวยการ 150,045 บาท ครั้งที่ 1   17,350 บาท ครั้งที่ 2 17000 บาท</v>
          </cell>
          <cell r="C797" t="str">
            <v>ศธ04002/ว465 ลว.5 กพ 68 ครั้งที่ 2 โอนครั้งที่242 1,000,000 บาท</v>
          </cell>
          <cell r="E797">
            <v>132695</v>
          </cell>
          <cell r="G797">
            <v>0</v>
          </cell>
          <cell r="H797">
            <v>0</v>
          </cell>
          <cell r="K797">
            <v>17000</v>
          </cell>
          <cell r="L797">
            <v>0</v>
          </cell>
        </row>
        <row r="798">
          <cell r="B798" t="str">
            <v>โครงการพัฒนาประสิทธิภาพการบริหารจัดการงานอำนวยการ 150,045 บาท ครั้งที่ 1   17,350 บาท ครั้งที่ 2 17000 บาท ครั้งที่ 3  115,695 บาท</v>
          </cell>
          <cell r="C798" t="str">
            <v>ศธ04002/ว2307 ลว.28 พ.ค. 68 ครั้งที่ 535  1,917,000 บาท</v>
          </cell>
        </row>
        <row r="799">
          <cell r="A799" t="str">
            <v>4.2)</v>
          </cell>
          <cell r="B799" t="str">
    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 ครั้งที่ 1 59,095+38860 บาท</v>
          </cell>
          <cell r="C799" t="str">
            <v>ศธ04002/ว465 ลว.5 กพ 68 ครั้งที่ 2 โอนครั้งที่242 1,000,000 บาท</v>
          </cell>
          <cell r="E799">
            <v>135905</v>
          </cell>
          <cell r="G799">
            <v>0</v>
          </cell>
          <cell r="H799">
            <v>0</v>
          </cell>
          <cell r="K799">
            <v>2240</v>
          </cell>
          <cell r="L799">
            <v>0</v>
          </cell>
        </row>
        <row r="800">
          <cell r="B800" t="str">
    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 ครั้งที่ 1 59,095+(38860 บาท นำไปหักงบกลางแล้ว) ครั้งที่ 3 133605 บาท</v>
          </cell>
          <cell r="C800" t="str">
            <v>ศธ04002/ว2307 ลว.28 พ.ค. 68 ครั้งที่ 535  1,917,000 บาท</v>
          </cell>
        </row>
        <row r="801">
          <cell r="A801" t="str">
            <v>4.2.1)</v>
          </cell>
          <cell r="B801" t="str">
            <v>ปรับปรุงซ่อมแซมอาคารสำนักงาน 160860บาท จ่ายครั้งที่ 1 38,860 บาท</v>
          </cell>
          <cell r="G801">
            <v>0</v>
          </cell>
          <cell r="H801">
            <v>0</v>
          </cell>
          <cell r="K801">
            <v>0</v>
          </cell>
          <cell r="L801">
            <v>0</v>
          </cell>
        </row>
        <row r="802">
          <cell r="A802" t="str">
            <v>4.3)</v>
          </cell>
          <cell r="B802" t="str">
            <v>โครงการพัฒนาระบบดิจิทัล เพื่อการศึกษา 85,300 บาท ครั้งที่ 1  20,000 บาท ครั้งที่ 3 65,300 บาท</v>
          </cell>
          <cell r="E802">
            <v>65300</v>
          </cell>
          <cell r="G802">
            <v>0</v>
          </cell>
          <cell r="H802">
            <v>0</v>
          </cell>
          <cell r="K802">
            <v>0</v>
          </cell>
          <cell r="L802">
            <v>0</v>
          </cell>
        </row>
        <row r="803">
          <cell r="A803" t="str">
            <v>4.4)</v>
          </cell>
          <cell r="B803" t="str">
    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    </cell>
          <cell r="E803">
            <v>80000</v>
          </cell>
          <cell r="G803">
            <v>0</v>
          </cell>
          <cell r="H803">
            <v>0</v>
          </cell>
          <cell r="K803">
            <v>4250</v>
          </cell>
          <cell r="L803">
            <v>0</v>
          </cell>
        </row>
        <row r="804">
          <cell r="B804" t="str">
    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ครั้งที่ 3 70,400 บาท</v>
          </cell>
        </row>
        <row r="805">
          <cell r="A805" t="str">
            <v>4.5)</v>
          </cell>
          <cell r="B805" t="str">
            <v>โครงการยกย่องเชิดชูเกียรติข้าราชการครูและบุคลากรทางการศึกษา 59,700 บาท ครั้งที่ 1  1,550 บาท ครั้งที่ 3  58,150 บาท</v>
          </cell>
          <cell r="C805" t="str">
            <v>ศธ04002/ว2307 ลว.28 พ.ค. 68 ครั้งที่ 535  1,917,000 บาท</v>
          </cell>
          <cell r="E805">
            <v>58150</v>
          </cell>
          <cell r="G805">
            <v>0</v>
          </cell>
          <cell r="H805">
            <v>0</v>
          </cell>
          <cell r="K805">
            <v>0</v>
          </cell>
          <cell r="L805">
            <v>0</v>
          </cell>
        </row>
        <row r="806">
          <cell r="A806" t="str">
            <v>4.6)</v>
          </cell>
          <cell r="B806" t="str">
            <v>โครงการงานศิลปหัตถกรรมนักเรียน ระดับเขตพื้นที่การศึกษา ปีการศึกษา 148,500 บาท ครั้งที่ 1 112,800 บาท</v>
          </cell>
          <cell r="C806" t="str">
            <v>บันทึกกลุ่มส่งเสริมการจัดการศึกษา ลว 27 ธค 67</v>
          </cell>
          <cell r="E806">
            <v>35700</v>
          </cell>
          <cell r="G806">
            <v>0</v>
          </cell>
          <cell r="H806">
            <v>10000</v>
          </cell>
          <cell r="K806">
            <v>700</v>
          </cell>
          <cell r="L806">
            <v>23500</v>
          </cell>
        </row>
        <row r="807">
          <cell r="A807" t="str">
            <v>4.7)</v>
          </cell>
          <cell r="B807" t="str">
            <v>โครงการพัฒนาศักยภาพบุคลากรทางการศึกษาสังกัดสพป.ปทุมธานี เขต 2 58,570 บาท ครั้งที่ 1 47,570 บาท ครั้งที่ 3   11,000 บาท</v>
          </cell>
          <cell r="C807" t="str">
            <v>ศธ04002/ว2307 ลว.28 พ.ค. 68 ครั้งที่ 535  1,917,000 บาท</v>
          </cell>
          <cell r="E807">
            <v>11000</v>
          </cell>
          <cell r="G807">
            <v>0</v>
          </cell>
          <cell r="H807">
            <v>0</v>
          </cell>
          <cell r="K807">
            <v>0</v>
          </cell>
          <cell r="L807">
            <v>0</v>
          </cell>
        </row>
        <row r="808">
          <cell r="A808" t="str">
            <v>4.8)</v>
          </cell>
          <cell r="B808" t="str">
    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 ครั้งที่ 1 20,000 บาท</v>
          </cell>
          <cell r="C808" t="str">
            <v>บันทึกกลุ่มนิเทศติดตามและประเมินผลการจัดการศึกษา ลว. 27 พ.ย.67</v>
          </cell>
          <cell r="E808">
            <v>77000</v>
          </cell>
          <cell r="G808">
            <v>0</v>
          </cell>
          <cell r="H808">
            <v>0</v>
          </cell>
          <cell r="K808">
            <v>28751</v>
          </cell>
          <cell r="L808">
            <v>0</v>
          </cell>
        </row>
        <row r="809">
          <cell r="A809" t="str">
            <v>4.8.1)</v>
          </cell>
          <cell r="B809" t="str">
            <v xml:space="preserve"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 ครั้งที่ 1 20,000 บาท ครั้งที่ 2  30,000 บาท ครั้งที่ 3 47,000 บาท  </v>
          </cell>
          <cell r="C809" t="str">
            <v>ศธ04002/ว2307 ลว.28 พ.ค. 68 ครั้งที่ 535  1,917,000 บาท</v>
          </cell>
          <cell r="G809">
            <v>0</v>
          </cell>
          <cell r="H809">
            <v>0</v>
          </cell>
          <cell r="K809">
            <v>0</v>
          </cell>
          <cell r="L809">
            <v>0</v>
          </cell>
        </row>
        <row r="810">
          <cell r="A810" t="str">
            <v>4.9)</v>
          </cell>
          <cell r="B810" t="str">
            <v>โครงการเพิ่มประสิทธิภาพการประกันคุณภาพภายในของสถานศึกษาให้เข้มแข็ง 38,250 บาท ครั้งที่ 1   18,000 บาท ครั้งที่ 3 20,250 บาท</v>
          </cell>
          <cell r="C810" t="str">
            <v>ศธ04002/ว2307 ลว.28 พ.ค. 68 ครั้งที่ 535  1,917,000 บาท</v>
          </cell>
          <cell r="E810">
            <v>20250</v>
          </cell>
          <cell r="G810">
            <v>0</v>
          </cell>
          <cell r="H810">
            <v>0</v>
          </cell>
          <cell r="K810">
            <v>0</v>
          </cell>
          <cell r="L810">
            <v>0</v>
          </cell>
        </row>
        <row r="811">
          <cell r="A811" t="str">
            <v>4.10)</v>
          </cell>
          <cell r="B811" t="str">
            <v>โครงการเสริมสร้างประสิทธิภาพและสมรรถนะการบริหารงานบุคคล 50,000 บาท จัดสรรครั้งที่ 1 32,215 บาท ครั้งที่ 3   17,785 บาท</v>
          </cell>
          <cell r="C811" t="str">
            <v>ศธ04002/ว2307 ลว.28 พ.ค. 68 ครั้งที่ 535  1,917,000 บาท</v>
          </cell>
          <cell r="E811">
            <v>17785</v>
          </cell>
          <cell r="G811">
            <v>0</v>
          </cell>
          <cell r="H811">
            <v>0</v>
          </cell>
          <cell r="K811">
            <v>0</v>
          </cell>
          <cell r="L811">
            <v>0</v>
          </cell>
        </row>
        <row r="813">
          <cell r="A813" t="str">
            <v>1)</v>
          </cell>
          <cell r="B813" t="str">
            <v xml:space="preserve">ค่าตอบแทนวิทยากรสอนอิสลามศึกษารายชั่วโมง </v>
          </cell>
          <cell r="F813">
            <v>312000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278200</v>
          </cell>
        </row>
        <row r="814">
          <cell r="A814" t="str">
            <v>1.1)</v>
          </cell>
          <cell r="B814" t="str">
            <v>ค่าตอบแทนวิทยากรสอนอิสลามศึกษารายชั่วโมง ภาค 2/67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    </cell>
          <cell r="C814" t="str">
            <v>ศธ 04002/ว5854  ลว 29 พย67 โอนครั้งที่ 97</v>
          </cell>
        </row>
        <row r="815">
          <cell r="A815" t="str">
            <v>1.2)</v>
          </cell>
          <cell r="B815" t="str">
            <v>ค่าขนย้ายสิ่งของส่วนตัวในการเดินทางไปราชการประจำของข้าราชการ</v>
          </cell>
          <cell r="C815" t="str">
            <v>ศธ 04002/ว6234  ลว 25 ธค 67 โอนครั้งที่ 161</v>
          </cell>
          <cell r="F815">
            <v>55352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55352</v>
          </cell>
          <cell r="L815">
            <v>0</v>
          </cell>
        </row>
        <row r="816">
          <cell r="A816" t="str">
            <v>1.2.1)</v>
          </cell>
          <cell r="B816" t="str">
            <v>ค่าขนย้ายสิ่งของส่วนตัวในการเดินทางไปราชการประจำของข้าราชการ ผอ.จันทร์เพ็ญ 16,428 บาท</v>
          </cell>
          <cell r="C816" t="str">
            <v>ศธ 04002/ว6234  ลว 25 ธค 67 โอนครั้งที่ 161</v>
          </cell>
        </row>
        <row r="817">
          <cell r="A817" t="str">
            <v>1.2.2)</v>
          </cell>
          <cell r="B817" t="str">
            <v>ค่าขนย้ายสิ่งของส่วนตัวในการเดินทางไปราชการประจำของข้าราชการ รอง ผอ.สพป. (รองไกรษรและรองศิริชัย)  38,924 บาท</v>
          </cell>
          <cell r="C817" t="str">
            <v>ศธ 04002/ว366  ลว 29 ม.ค. 68 โอนครั้งที่ 230</v>
          </cell>
        </row>
        <row r="818">
          <cell r="A818" t="str">
            <v>1.3)</v>
          </cell>
          <cell r="B818" t="str">
            <v xml:space="preserve">ค่าใช้จ่ายในการเดินทางเข้าร่วมอบรมเชิงปฏิบัติการโครงการพัฒนาโรงเรียนต้นแบบ  ด้านอาหารและโภชนาการในโรงเรียน S.M.A.R.T.S. Model School  ระหว่างวันที่ 6-8 มีนาคม 2568  ณ โรงแรมอีสติน ธนาซิตี้ กอล์ฟ รีสอร์ท กรุงเทพฯ อำเภอบางพลี สมุทรปราการ </v>
          </cell>
          <cell r="C818" t="str">
            <v>ศธ 04002/ว805  ลว 27 กพ 68 โอนครั้งที่ 295</v>
          </cell>
          <cell r="F818">
            <v>3600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600</v>
          </cell>
          <cell r="L818">
            <v>0</v>
          </cell>
        </row>
        <row r="819">
          <cell r="A819" t="str">
            <v>1.3.1)</v>
          </cell>
          <cell r="B819" t="str">
            <v xml:space="preserve">ค่าพาหนะในการเดินทางเข้าร่วมโครงการอบรมการใช้งานระบบบริหารจัดการการใช้จ่ายและการเบิกจ่ายงบประมาณภาครัฐสำหรับเจ้าหน้าที่ผู้ปฏิบัติงานของหน่วยงานในสังกัดสำนักงานคณะกรรมการการศึกษาขั้นระหว่างวันที่ 3 - 4 เมษายน 2568  </v>
          </cell>
          <cell r="C819" t="str">
            <v>ศธ 04002/ว1307  ลว 28 มีค 68 โอนครั้งที่ 377</v>
          </cell>
          <cell r="F819">
            <v>2000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1">
          <cell r="B821" t="str">
            <v>งบลงทุน  ค่าครุภัณฑ์  6811310</v>
          </cell>
        </row>
        <row r="845">
          <cell r="A845" t="str">
            <v>2.1.5.2</v>
          </cell>
        </row>
        <row r="846">
          <cell r="A846" t="str">
            <v>2.1.5.2.1</v>
          </cell>
          <cell r="B846" t="str">
            <v>โทรทัศน์แอลอีดี(LEDTV)แบบSmartTVระดับความละเอียดจอภาพ3840x2160พิกเซล ขนาด 55 นิ้ว เครื่องละ 23,3000 บาท</v>
          </cell>
          <cell r="C846" t="str">
            <v>ศธ04002/ว1802 ลว.8 พค 67 โอนครั้งที่ 7</v>
          </cell>
        </row>
        <row r="847">
          <cell r="A847" t="str">
            <v>1)</v>
          </cell>
          <cell r="B847" t="str">
            <v>โรงเรียนวัดทศทิศ</v>
          </cell>
          <cell r="C847" t="str">
            <v>20004350002003112042</v>
          </cell>
        </row>
        <row r="848">
          <cell r="B848" t="str">
            <v>ผูกพัน ครบ 26 มิย 67</v>
          </cell>
          <cell r="C848">
            <v>4100395240</v>
          </cell>
        </row>
        <row r="850">
          <cell r="A850" t="str">
            <v>2)</v>
          </cell>
          <cell r="B850" t="str">
            <v>โรงเรียนวัดนิเทศน์</v>
          </cell>
          <cell r="C850" t="str">
            <v>20004350002003112043</v>
          </cell>
        </row>
        <row r="851">
          <cell r="B851" t="str">
            <v>ผูกพัน ครบ 27 พค 67</v>
          </cell>
          <cell r="C851">
            <v>4100397975</v>
          </cell>
        </row>
        <row r="852">
          <cell r="A852" t="str">
            <v>3)</v>
          </cell>
          <cell r="B852" t="str">
            <v>โรงเรียนวัดสอนดีศรีเจริญ</v>
          </cell>
          <cell r="C852" t="str">
            <v>20004350002003112047</v>
          </cell>
        </row>
        <row r="853">
          <cell r="B853" t="str">
            <v>ผูกพัน ครบ 27 พค 67</v>
          </cell>
          <cell r="C853">
            <v>4100396028</v>
          </cell>
        </row>
        <row r="871">
          <cell r="B871" t="str">
            <v>ครุภัณฑ์งานบ้านงานครัว 120612</v>
          </cell>
        </row>
        <row r="872">
          <cell r="A872" t="str">
            <v>1.5.2.1</v>
          </cell>
          <cell r="B872" t="str">
            <v>เครื่องตัดหญ้า แบบข้ออ่อน  เครื่องละ 105,0000 บาท</v>
          </cell>
          <cell r="C872" t="str">
            <v>ศธ04002/ว5376 ลว. 1 พย 67 โอนครั้งที่ 39</v>
          </cell>
        </row>
        <row r="873">
          <cell r="A873" t="str">
            <v>1)</v>
          </cell>
          <cell r="B873" t="str">
            <v>โรงเรียนวัดสมุหราษฎร์บํารุง</v>
          </cell>
          <cell r="C873" t="str">
            <v>20004370010003111465</v>
          </cell>
          <cell r="F873">
            <v>10600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10600</v>
          </cell>
        </row>
        <row r="877">
          <cell r="A877" t="str">
            <v>1.5.2.2</v>
          </cell>
          <cell r="B877" t="str">
            <v xml:space="preserve">เครื่องตัดแต่งพุ่มไม้ ขนาด 29.5 นิ้ว </v>
          </cell>
          <cell r="C877" t="str">
            <v>ศธ04002/ว5376 ลว. 1 พย 67 โอนครั้งที่ 39</v>
          </cell>
        </row>
        <row r="878">
          <cell r="A878" t="str">
            <v>1)</v>
          </cell>
          <cell r="B878" t="str">
            <v>โรงเรียนวัดพวงแก้ว</v>
          </cell>
          <cell r="C878" t="str">
            <v>20004370010003111466</v>
          </cell>
          <cell r="F878">
            <v>17400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17400</v>
          </cell>
        </row>
        <row r="913">
          <cell r="B913" t="str">
            <v>ครุภัณฑ์โฆษณาและเผยแพร่ 120604</v>
          </cell>
        </row>
        <row r="930">
          <cell r="B930" t="str">
            <v xml:space="preserve">ครุภัณฑ์การศึกษา 120611 </v>
          </cell>
        </row>
        <row r="931">
          <cell r="B931" t="str">
            <v>ครุภัณฑ์งานอาชีพระดับประถมศึกษา แบบ 2 จำนวน 1 ชุด</v>
          </cell>
          <cell r="C931" t="str">
            <v>ศธ04002/ว1802 ลว.8 พค 67 โอนครั้งที่ 7</v>
          </cell>
        </row>
        <row r="932">
          <cell r="A932" t="str">
            <v>1)</v>
          </cell>
          <cell r="B932" t="str">
            <v>โรงเรียนกลางคลองสิบ</v>
          </cell>
          <cell r="C932" t="str">
            <v>20004350002003112040</v>
          </cell>
        </row>
        <row r="933">
          <cell r="B933" t="str">
            <v>ผูกพัน ครบ 16 มิย 67</v>
          </cell>
          <cell r="C933">
            <v>4100394375</v>
          </cell>
        </row>
        <row r="941">
          <cell r="B941" t="str">
            <v>โต๊ะเก้าอี้นักเรียน ระดับประถมศึกษา ชุดละ 1500 บาท</v>
          </cell>
          <cell r="C941" t="str">
            <v>ศธ04002/ว1802 ลว.8 พค 67 โอนครั้งที่ 7</v>
          </cell>
        </row>
        <row r="942">
          <cell r="A942" t="str">
            <v>1)</v>
          </cell>
          <cell r="B942" t="str">
            <v>โรงเรียนคลองสิบสามผิวศรีราษฏร์บำรุง</v>
          </cell>
          <cell r="C942" t="str">
            <v>20004350002003112045</v>
          </cell>
        </row>
        <row r="943">
          <cell r="B943" t="str">
            <v>ผูกพัน ครบ 19 มิย 67</v>
          </cell>
          <cell r="C943">
            <v>4100395365</v>
          </cell>
        </row>
        <row r="945">
          <cell r="A945" t="str">
            <v>2)</v>
          </cell>
          <cell r="B945" t="str">
            <v>โรงเรียนวัดพวงแก้ว</v>
          </cell>
          <cell r="C945" t="str">
            <v>20004350002003112046</v>
          </cell>
        </row>
        <row r="946">
          <cell r="B946" t="str">
            <v>ผูกพัน ครบ 26 มิย 67</v>
          </cell>
          <cell r="C946">
            <v>4100395151</v>
          </cell>
        </row>
        <row r="948">
          <cell r="A948" t="str">
            <v>3)</v>
          </cell>
          <cell r="B948" t="str">
            <v>โรงเรียนหิรัญพงษ์อนุสรณ์</v>
          </cell>
          <cell r="C948" t="str">
            <v>20004350002003112048</v>
          </cell>
        </row>
        <row r="949">
          <cell r="B949" t="str">
            <v>ผูกพัน ครบ 7 มิย 67</v>
          </cell>
          <cell r="C949">
            <v>4100392574</v>
          </cell>
        </row>
        <row r="950">
          <cell r="A950" t="str">
            <v>1.5.1</v>
          </cell>
          <cell r="B950" t="str">
            <v xml:space="preserve">กิจกรรมรองการพัฒนาประสิทธิภาพการบริหารจัดการการศึกษาขั้นพื้นฐาน </v>
          </cell>
          <cell r="C950" t="str">
            <v xml:space="preserve">20004 68 05164 00144 </v>
          </cell>
        </row>
        <row r="951">
          <cell r="B951" t="str">
            <v xml:space="preserve"> งบดำเนินงาน 68112xx </v>
          </cell>
          <cell r="C951" t="str">
            <v>20004 3720 1000 2000000</v>
          </cell>
        </row>
        <row r="952">
          <cell r="A952" t="str">
            <v>1.5.1.1.1</v>
          </cell>
          <cell r="B952" t="str">
            <v xml:space="preserve">ค่าใช้จ่ายในการดำเนินโครงการส่งเสริมการมีรายได้ให้แก่นักเรียน (ทุนแลกงาน) ประจำปี พ.ศ. 2568 ระหว่างวันที่ 24 มีนาคม – 24 เมษายน 2568  </v>
          </cell>
          <cell r="C952" t="str">
            <v>ศธ 04002/ว153 ลว 14 ม.ค. 68 โอนครั้งที่ 190</v>
          </cell>
          <cell r="F952">
            <v>18000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5">
          <cell r="A955" t="str">
            <v>1.5.2</v>
          </cell>
          <cell r="B955" t="str">
            <v xml:space="preserve">กิจกรรมรองเทคโนโลยีดิจิทัลเพื่อการศึกษาขั้นพื้นฐาน </v>
          </cell>
          <cell r="C955" t="str">
            <v>20004 68 05164 00063</v>
          </cell>
        </row>
        <row r="956">
          <cell r="B956" t="str">
            <v xml:space="preserve"> งบดำเนินงาน 68112xx</v>
          </cell>
          <cell r="C956" t="str">
            <v>20004 3720 1000 2000000</v>
          </cell>
        </row>
        <row r="957">
          <cell r="A957" t="str">
            <v>1.5.2.1</v>
          </cell>
          <cell r="B957" t="str">
            <v xml:space="preserve">ค่าใช้จ่ายในการเดินทางเข้าร่วมประชุมเชิงปฏิบัติการปรับปรุงเอกสารคู่มือแนวทางการบริหารจัดการข้อมูลสารสนเทศเพื่อการบริหาร     (Data Management Center : DMC) ปีการศึกษา 2568 ระหว่างวันที่ 21 – 25 เมษายน 2568  และการประชุมเชิงปฏิบัติการพัฒนาบุคลากรด้านระบบสารสนเทศเพื่อการวางแผนและสนับสนุนการบริหารงบประมาณ ปีการศึกษา 2568 ระหว่างวันที่ 5 – 9 พฤษภาคม 2568ณ โรงแรมริเวอร์ไซด์ กรุงเทพมหานคร </v>
          </cell>
          <cell r="C957" t="str">
            <v>ศธ 04002/ว1623 ลว 21 เม.ย. 67 ครั้งที่ 426</v>
          </cell>
          <cell r="F957">
            <v>800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800</v>
          </cell>
          <cell r="L957">
            <v>0</v>
          </cell>
        </row>
        <row r="959">
          <cell r="A959" t="str">
            <v>1.5.2.2</v>
          </cell>
          <cell r="B959" t="str">
            <v>ค่าใช้จ่ายในการดำเนินการกิจกรรมที่ 3 การพัฒนา ส่งเสริมสนับสนุนและขับเคลื่อนการใช้เทคโนโลยีในการจัดการเรียนรู้ในการขับเคลื่อนระบบคลังสื่อเทคโนโลยีดิจิทัล    (OBEC Content Center)</v>
          </cell>
          <cell r="C959" t="str">
            <v>ศธ 04002/ว1624 ลว 21 เม.ย.68 ครั้งที่ 427</v>
          </cell>
          <cell r="F959">
            <v>10000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4250</v>
          </cell>
          <cell r="L959">
            <v>0</v>
          </cell>
        </row>
        <row r="960"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 t="str">
            <v xml:space="preserve"> งบลงทุน ค่าครุภัณฑ์ 6711310</v>
          </cell>
          <cell r="C962" t="str">
            <v>20004 35000200 2000000</v>
          </cell>
        </row>
        <row r="963">
          <cell r="A963" t="str">
            <v>2.1.2.1</v>
          </cell>
          <cell r="B963" t="str">
            <v>ครุภัณฑ์คอมพิวเตอร์  120610</v>
          </cell>
        </row>
        <row r="964">
          <cell r="B964" t="str">
    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    </cell>
          <cell r="C964" t="str">
            <v>ศธ 04002/ว2002 ลว 23 พค 67 โอนครั้งที่ 46</v>
          </cell>
        </row>
        <row r="965">
          <cell r="A965" t="str">
            <v>1)</v>
          </cell>
          <cell r="B965" t="str">
            <v xml:space="preserve">โรงเรียนชุมชนบึงบา </v>
          </cell>
          <cell r="C965" t="str">
            <v>20004350002003110247</v>
          </cell>
        </row>
        <row r="971">
          <cell r="A971" t="str">
            <v>1.5.4</v>
          </cell>
          <cell r="B971" t="str">
            <v>กิจกรรมการสนับสนุนการศึกษาขั้นพื้นฐาน</v>
          </cell>
          <cell r="C971" t="str">
            <v>20004 68 0146 00000</v>
          </cell>
        </row>
        <row r="994">
          <cell r="B994" t="str">
            <v xml:space="preserve"> งบดำเนินงาน 68112xx </v>
          </cell>
          <cell r="C994" t="str">
            <v>20004 37201000 2000000</v>
          </cell>
        </row>
        <row r="995">
          <cell r="A995" t="str">
            <v>2.1.2.1</v>
          </cell>
          <cell r="B995" t="str">
    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    </cell>
          <cell r="C995" t="str">
            <v>ศธ 04002/ว5700 ลว 21 ธค 66 โอนครั้งที่ 103</v>
          </cell>
        </row>
        <row r="996">
          <cell r="A996" t="str">
            <v>2.1.2.2</v>
          </cell>
          <cell r="B996" t="str">
            <v xml:space="preserve">เงินสมทบกองทุนเงินทดแทน ประจำปี พ.ศ. 2567 (มกราคม - ธันวาคม 2567)                             </v>
          </cell>
          <cell r="C996" t="str">
            <v>ศธ 04002/ว35 ลว 4 มค 67 โอนครั้งที่ 117</v>
          </cell>
        </row>
        <row r="997">
          <cell r="B997" t="str">
            <v>ค่าเช่าใช้บริการสัญญาณอินเทอร์เน็ต 6 เดือน (เมย-มิย 66)   603600บาท</v>
          </cell>
          <cell r="C997" t="str">
            <v>ศธ 04002/ว1923   ลว 20 พค 67 โอนครั้งที่ 30</v>
          </cell>
        </row>
        <row r="998">
          <cell r="B998" t="str">
            <v>ค่าเช่าใช้บริการสัญญาณอินเทอร์เน็ต 3 เดือน (กรกฎาคม 2567 – กันยายน 2567)   514,3500บาท</v>
          </cell>
          <cell r="C998" t="str">
            <v>ศธ 04002/ว2864 ลว 2 กรกฎาคม 2567 โอนครั้งที่ 185</v>
          </cell>
        </row>
        <row r="999">
          <cell r="A999" t="str">
            <v>2.1.3.2</v>
          </cell>
          <cell r="B999" t="str">
            <v>ค่าใช้จ่ายในการซ่อมแซม ทำความสะอาด ฟื้นฟูอาคารเรียน สิ่งปลูกสร้าง ห้องน้ำ ห้องส้วม และสภาพแวดล้อมภายในโรงเรียน</v>
          </cell>
          <cell r="C999" t="str">
            <v>ศธ 04002/ว4582 ลว 20 กย 67 โอนครั้งที่ 433</v>
          </cell>
        </row>
        <row r="1026">
          <cell r="B1026" t="str">
            <v>กิจกรรมรองการพัฒนาประสิทธิภาพการบริหารจัดการการศึกษาขั้นพื้นฐาน</v>
          </cell>
        </row>
        <row r="1027">
          <cell r="B1027" t="str">
            <v xml:space="preserve"> งบดำเนินงาน 68112xx </v>
          </cell>
        </row>
        <row r="1028">
          <cell r="A1028" t="str">
            <v>2.1.3.1</v>
          </cell>
          <cell r="B1028" t="str">
    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    </cell>
          <cell r="C1028" t="str">
            <v>ศธ 04002/ว5407 ลว 27 พย 66 โอนครั้งที่ 66</v>
          </cell>
        </row>
        <row r="1031">
          <cell r="A1031" t="str">
            <v>2.1.4</v>
          </cell>
          <cell r="B1031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</row>
        <row r="1032">
          <cell r="B1032" t="str">
            <v xml:space="preserve"> งบดำเนินงาน 67112xx </v>
          </cell>
        </row>
        <row r="1033">
          <cell r="A1033" t="str">
            <v>2.1.4.1</v>
          </cell>
          <cell r="B1033" t="str">
            <v xml:space="preserve">ค่าใช้จ่ายในการจัดการแข่งขันงานศิลปหัตถกรรมนักเรียน ครั้งที่ 71 ปีการศึกษา 2566 </v>
          </cell>
          <cell r="C1033" t="str">
            <v>ที่ ศธ 04002/ว    /9 กพ 67  ครั้งที่ 165</v>
          </cell>
        </row>
        <row r="1034">
          <cell r="A1034" t="str">
            <v>2.1.4.2</v>
          </cell>
          <cell r="B1034" t="str">
    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    </cell>
          <cell r="C1034" t="str">
            <v>ศธ04002/ว2276 ลว. 7 มิย 67 โอนครั้งที่ 102</v>
          </cell>
        </row>
        <row r="1035">
          <cell r="A1035" t="str">
            <v>2.1.4.3</v>
          </cell>
          <cell r="B1035" t="str">
    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    </cell>
          <cell r="C1035" t="str">
            <v>ศธ04002/ว3560 ลว. 15 สค 67 โอนครั้งที่ 323</v>
          </cell>
        </row>
        <row r="1036">
          <cell r="A1036" t="str">
            <v>1.5.3</v>
          </cell>
          <cell r="B1036" t="str">
            <v xml:space="preserve">กิจกรรมรองพัฒนาระบบการวัดและประเมินผลส่งเสริมเครือข่ายความร่วมในการประเมินคุณภาพการศึกษา </v>
          </cell>
          <cell r="C1036" t="str">
            <v>20004 68 05164 36263</v>
          </cell>
        </row>
        <row r="1037">
          <cell r="B1037" t="str">
            <v xml:space="preserve"> งบดำเนินงาน 68112xx</v>
          </cell>
          <cell r="C1037" t="str">
            <v>20004 3720 1000 2000000</v>
          </cell>
        </row>
        <row r="1038">
          <cell r="A1038">
            <v>1</v>
          </cell>
          <cell r="B1038" t="str">
    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ระดับเขตพื้นที่การศึกษา</v>
          </cell>
          <cell r="C1038" t="str">
            <v>ศธ04002/ว5487ว.8 พย 67 โอนครั้งที่ 47</v>
          </cell>
          <cell r="F1038">
            <v>5000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1200</v>
          </cell>
          <cell r="L1038">
            <v>0</v>
          </cell>
        </row>
        <row r="1039">
          <cell r="A1039">
            <v>2</v>
          </cell>
          <cell r="B1039" t="str">
    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ระดับจังหวัด</v>
          </cell>
          <cell r="C1039" t="str">
            <v>ศธ04002/ว5487ว.8 พย 67 โอนครั้งที่ 47</v>
          </cell>
          <cell r="F1039">
            <v>23000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18200</v>
          </cell>
          <cell r="L1039">
            <v>0</v>
          </cell>
        </row>
        <row r="1042">
          <cell r="A1042">
            <v>1.6</v>
          </cell>
          <cell r="B1042" t="str">
            <v xml:space="preserve">กิจกรรมการจัดการศึกษามัธยมศึกษาตอนต้นสำหรับโรงเรียนปกติ  </v>
          </cell>
          <cell r="C1042" t="str">
            <v>20004 68 0516500000</v>
          </cell>
        </row>
        <row r="1043">
          <cell r="A1043" t="str">
            <v>1.6.1</v>
          </cell>
          <cell r="B1043" t="str">
            <v xml:space="preserve"> งบดำเนินงาน 68112xx</v>
          </cell>
          <cell r="C1043" t="str">
            <v>20004 3720 1000 2000000</v>
          </cell>
        </row>
        <row r="1044">
          <cell r="B1044" t="str">
            <v>งบลงทุน ค่าครุภัณฑ์ 6811310</v>
          </cell>
        </row>
        <row r="1059">
          <cell r="B1059" t="str">
            <v>ครุภัณฑ์สำนักงาน 120601</v>
          </cell>
        </row>
        <row r="1060">
          <cell r="A1060" t="str">
            <v>1.6.2.1</v>
          </cell>
          <cell r="B1060" t="str">
            <v>เครื่องถ่ายเอกสารระบบดิจิทัล (ขาว-ดำ) ความเร็ว 50 แผ่นต่อนาที</v>
          </cell>
          <cell r="C1060" t="str">
            <v>ที่ ศธ04002/ว5376 ลว 1 พย 67 ครั้งที่ 39</v>
          </cell>
        </row>
        <row r="1062">
          <cell r="A1062" t="str">
            <v>1)</v>
          </cell>
          <cell r="B1062" t="str">
            <v>สพป.ปทุมธานี เขต 2</v>
          </cell>
          <cell r="C1062" t="str">
            <v>20004370010003112315</v>
          </cell>
          <cell r="F1062">
            <v>197500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197500</v>
          </cell>
          <cell r="L1062">
            <v>0</v>
          </cell>
        </row>
        <row r="1063">
          <cell r="B1063" t="str">
            <v>ครุภัณฑ์งานบ้านงานครัว 120612</v>
          </cell>
        </row>
        <row r="1064">
          <cell r="A1064" t="str">
            <v>1.6.2.2</v>
          </cell>
          <cell r="B1064" t="str">
            <v xml:space="preserve">เครื่องตัดหญ้า แบบข้ออ่อน </v>
          </cell>
          <cell r="C1064" t="str">
            <v>ที่ ศธ04002/ว5376 ลว 1 พย 67 ครั้งที่ 39</v>
          </cell>
        </row>
        <row r="1065">
          <cell r="A1065" t="str">
            <v>1)</v>
          </cell>
          <cell r="B1065" t="str">
            <v>สพป.ปทุมธานี เขต 2</v>
          </cell>
          <cell r="C1065" t="str">
            <v>20004370010003112316</v>
          </cell>
          <cell r="F1065">
            <v>10600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10600</v>
          </cell>
          <cell r="L1065">
            <v>0</v>
          </cell>
        </row>
        <row r="1102">
          <cell r="B1102" t="str">
            <v>ครุภัณฑ์เทคโนโลยีดิจิตอล แบบ 2</v>
          </cell>
          <cell r="C1102">
            <v>0</v>
          </cell>
        </row>
        <row r="1103">
          <cell r="A1103" t="str">
            <v>1)</v>
          </cell>
          <cell r="B1103" t="str">
            <v>วัดทศทิศ</v>
          </cell>
          <cell r="C1103" t="str">
            <v>20004350002003112995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A1104" t="str">
            <v>2)</v>
          </cell>
          <cell r="B1104" t="str">
            <v>วัดสมุหราษฎร์บํารุง</v>
          </cell>
          <cell r="C1104" t="str">
            <v>20004350002003112996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A1105" t="str">
            <v>2.2.1.1</v>
          </cell>
          <cell r="B1105" t="str">
            <v xml:space="preserve">โต๊ะเก้าอี้นักเรียน ระดับประถมศึกษา </v>
          </cell>
          <cell r="C1105" t="str">
            <v>ศธ04002/ว1802 ลว.8 พค 67 โอนครั้งที่ 7</v>
          </cell>
        </row>
        <row r="1106">
          <cell r="A1106" t="str">
            <v>1)</v>
          </cell>
          <cell r="B1106" t="str">
            <v>โรงเรียนวัดลาดสนุ่น</v>
          </cell>
          <cell r="C1106" t="str">
            <v>20004350002003114141</v>
          </cell>
        </row>
        <row r="1107">
          <cell r="B1107" t="str">
            <v>ผูกพัน</v>
          </cell>
          <cell r="C1107">
            <v>4100549690</v>
          </cell>
        </row>
        <row r="1112">
          <cell r="A1112" t="str">
            <v>1.6.1</v>
          </cell>
          <cell r="B1112" t="str">
            <v>กิจกรรมรองสนับสนุนเสริมสร้างความเข้มแข็งในการพัฒนาครูอย่างมีประสิทธิภาพ</v>
          </cell>
          <cell r="C1112" t="str">
            <v>20004 68 05165 51999</v>
          </cell>
        </row>
        <row r="1113">
          <cell r="B1113" t="str">
            <v xml:space="preserve"> งบดำเนินงาน 68112xx </v>
          </cell>
          <cell r="C1113" t="str">
            <v>20004 3720 1000 2000000</v>
          </cell>
        </row>
        <row r="1114">
          <cell r="A1114" t="str">
            <v>1.6.1.1</v>
          </cell>
          <cell r="B1114" t="str">
            <v xml:space="preserve">ค่าใช้จ่ายในการดำเนินการตรวจรับ – จ่ายเครื่องราชอิสริยาภรณ์ชั้นต่ำกว่าสายสะพายและเหรียญจักรพรรดิมาลา ประจำปี 2565 – 2567 ระหว่างวันที่ 2 - 10 ตุลาคม 2567 </v>
          </cell>
          <cell r="C1114" t="str">
            <v>ศธ04002/5373 ลว. 1 พ.ย. 67 โอนครั้งที่ 36</v>
          </cell>
          <cell r="D1114">
            <v>60000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60000</v>
          </cell>
          <cell r="L1114">
            <v>0</v>
          </cell>
        </row>
        <row r="1115">
          <cell r="A1115" t="str">
            <v>1.6.1.2</v>
          </cell>
          <cell r="B1115" t="str">
    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    </cell>
          <cell r="C1115" t="str">
            <v>ศธ 04002/ว114  ลว 10 ม.ค. 68 ครั้งที่ 182</v>
          </cell>
          <cell r="D1115">
            <v>1600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1600</v>
          </cell>
          <cell r="L1115">
            <v>0</v>
          </cell>
        </row>
        <row r="1116">
          <cell r="A1116" t="str">
            <v>1.6.1.3</v>
          </cell>
          <cell r="B1116" t="str">
            <v>เพื่อสนับสนุนการคัดเลือกบุคคลเพื่อบรรจุและแต่งตั้งให้ดำรงตำแหน่งศึกษานิเทศก์ สังกัดสำนักงานคณะกรรมการการศึกษาขั้นพื้นฐาน ครั้งที่ 2 ปี พ.ศ. 2567</v>
          </cell>
          <cell r="C1116" t="str">
            <v>ศธ04002/ว152 ลว 14 ม.ค. 68 โอนครั้งที่ 189</v>
          </cell>
          <cell r="D1116">
            <v>7720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5507.2</v>
          </cell>
          <cell r="L1116">
            <v>0</v>
          </cell>
        </row>
        <row r="1117">
          <cell r="A1117" t="str">
            <v>1.6.1.4</v>
          </cell>
          <cell r="B1117" t="str">
            <v>ค่าใช้จ่ายในการเดินทางเข้าร่วมประชุมเชิงปฏิบัติการพัฒนาสมรรถนะผู้อำนวยการกลุ่มนิเทศ ติดตามและประเมินผลการจัดการศึกษา เพื่อนิเทศการศึกษาที่มีคุณภาพและยั่งยืน ระหว่างวันที่ 11-13 กุมภาพันธ์ 2568 ณ โรงแรมริเวอร์ไซด์ กรุงเทพมหานคร</v>
          </cell>
          <cell r="C1117" t="str">
            <v>ศธ04002/ว831 ลว 28 กพ 68 โอนครั้งที่ 298</v>
          </cell>
          <cell r="D1117">
            <v>800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800</v>
          </cell>
          <cell r="L1117">
            <v>0</v>
          </cell>
        </row>
        <row r="1118">
          <cell r="A1118" t="str">
            <v>1.6.1.5</v>
          </cell>
          <cell r="B1118" t="str">
            <v xml:space="preserve">ค่าใช้จ่ายสำหรับดำเนินงานโครงการเสริมสร้างสมรรถนะองค์ความรู้ด้านกฎหมายเพื่อพัฒนาบุคลากร ในกิจกรรมที่ 2 ค่าสมนาคุณคณะกรรมการสอบสวนวินัยข้าราชการ </v>
          </cell>
          <cell r="C1118" t="str">
            <v>ศธ04002/ว2152 ลว 22 พ.ค. 68 โอนครั้งที่ 507</v>
          </cell>
          <cell r="D1118">
            <v>5000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28">
          <cell r="A1128" t="str">
            <v>2.2.3</v>
          </cell>
          <cell r="B1128" t="str">
    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    </cell>
          <cell r="C1128" t="str">
            <v>20004 66 05165 90691</v>
          </cell>
        </row>
        <row r="1129">
          <cell r="B1129" t="str">
            <v xml:space="preserve"> งบดำเนินงาน 66112xx </v>
          </cell>
          <cell r="C1129" t="str">
            <v>20004 35000200 2000000</v>
          </cell>
        </row>
        <row r="1130">
          <cell r="A1130" t="str">
            <v>2.2.3.1</v>
          </cell>
          <cell r="B1130" t="str">
            <v xml:space="preserve">ค่าใช้จ่าย  รณรงค์ และติดตาม การใช้หนังสือพระราชนิพนธ์  </v>
          </cell>
          <cell r="C1130" t="str">
            <v>ศธ 04002/ว2953/25 กค 66 ครั้งที่ 689 จำนวนเงิน 61,055 บาท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A1131" t="str">
            <v>2.2.3.2</v>
          </cell>
          <cell r="B1131" t="str">
    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    </cell>
          <cell r="C1131" t="str">
            <v>ศธ 04002/ว3089/29 กค 66 ครั้งที่ 712 จำนวนเงิน 1,200.-บาท เขียนเขต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77">
          <cell r="A1177">
            <v>1.7</v>
          </cell>
          <cell r="B1177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  <cell r="C1177" t="str">
            <v>20004 68 5201500000</v>
          </cell>
        </row>
        <row r="1178">
          <cell r="B1178" t="str">
            <v xml:space="preserve"> งบดำเนินงาน 68112xx</v>
          </cell>
          <cell r="C1178" t="str">
            <v>20004 3720 1000 2000000</v>
          </cell>
        </row>
        <row r="1179">
          <cell r="A1179" t="str">
            <v>1.7.1</v>
          </cell>
          <cell r="B1179" t="str">
            <v>ค่าใช้จ่ายในการเข้าร่วมประชุม (โรงเรียนกพด.)3200 บาท ค่าใช้จ่ายประชุมคณะทำงาน 2,400 ยาท</v>
          </cell>
          <cell r="C1179" t="str">
            <v>ศธ 04002/ว5490 ลว8 พย 67 ครั้งที่ 51</v>
          </cell>
          <cell r="F1179">
            <v>5600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1600</v>
          </cell>
          <cell r="L1179">
            <v>3200</v>
          </cell>
        </row>
        <row r="1180">
          <cell r="A1180" t="str">
            <v>1.7.2</v>
          </cell>
          <cell r="B1180" t="str">
    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    </cell>
          <cell r="C1180" t="str">
            <v>ศธ 04002/ว5655 ลว 19 พย 67 โอนครั้งที่ 71</v>
          </cell>
          <cell r="F1180">
            <v>10000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10000</v>
          </cell>
          <cell r="L1180">
            <v>0</v>
          </cell>
        </row>
        <row r="1181">
          <cell r="A1181" t="str">
            <v>1.7.3</v>
          </cell>
          <cell r="B1181" t="str">
            <v xml:space="preserve">ค่าใช้จ่ายในการดำเนินงาน การประชุม การประชาสัมพันธ์ การกำกับ ติดตาม และการบริหารจัดการอื่นๆ ที่เกี่ยวข้องกับการจัดการศึกษาขั้นพื้นฐานตามมาตรา 12 แห่งพระราชบัญญัติการศึกษาแห่งชาติ พ.ศ. 2542 </v>
          </cell>
          <cell r="C1181" t="str">
            <v>ศธ 04002/ว2223  ลว 26 พ.ค. 68 ครั้งที่ 514</v>
          </cell>
          <cell r="F1181">
            <v>9000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5">
          <cell r="B1185" t="str">
            <v>งบบริหารจัดการ สพป.ปท.2</v>
          </cell>
          <cell r="C1185" t="str">
            <v>20004 35000200 00000</v>
          </cell>
        </row>
        <row r="1192">
          <cell r="C1192" t="str">
            <v>20004 1300 Q2669/20004 65 0005400000</v>
          </cell>
        </row>
        <row r="1193">
          <cell r="B1193" t="str">
            <v xml:space="preserve"> งบดำเนินงาน 68112xx</v>
          </cell>
        </row>
        <row r="1198">
          <cell r="A1198">
            <v>1.8</v>
          </cell>
          <cell r="B1198" t="str">
            <v xml:space="preserve">กิจกรรมช่วยเหลือกลุ่มเป้าหมายทางสังคม  </v>
          </cell>
          <cell r="C1198" t="str">
            <v>20004 68 62408 00000</v>
          </cell>
        </row>
        <row r="1199">
          <cell r="B1199" t="str">
            <v xml:space="preserve"> งบดำเนินงาน 68112xx</v>
          </cell>
          <cell r="C1199" t="str">
            <v>20004 33720 1000 2000000</v>
          </cell>
        </row>
        <row r="1200">
          <cell r="A1200" t="str">
            <v>1.8.1</v>
          </cell>
          <cell r="B1200" t="str">
    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ั้นพื้นฐาน </v>
          </cell>
          <cell r="C1200" t="str">
            <v>ศธ 04002/ว129 ลว 13 ม.ค.68 ครั้งที่ 184</v>
          </cell>
          <cell r="F1200">
            <v>25000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A1201" t="str">
            <v>1.8.2</v>
          </cell>
          <cell r="B1201" t="str">
            <v xml:space="preserve">ค่าใช้จ่ายในการเดินทางเข้าร่วมการประชุมอบรมเพื่อฝึกปฏิบัตางจิตวิทยาของนักจิตวิทยาโรงเรียนประจำสำนักงานเขตพื้นที่ ตามประมวลกฎหมายวิธีพิจารณาความอาญา (ป. วิ อาญา) ในรูปแบบ Onsite ระหว่างวันที่ 28-31 มีนาคม 2568 ณ โรงแรมดิไอเดิล โฮเทล แอนด์ เรสซิเดนซ์ จังหวัดปทุมธานี </v>
          </cell>
          <cell r="C1201" t="str">
            <v>ศธ 04002/ว1144 ลว 20 มี.ค. 68 ครั้งที่ 348</v>
          </cell>
          <cell r="F1201">
            <v>1000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A1202" t="str">
            <v>1.8.3</v>
          </cell>
          <cell r="B1202" t="str">
            <v>ค่าใช้จ่ายในการเดินทางเข้าร่วมประชุมเชิงปฎิบัติการอบรมผู้สนับสนุนโรงเรียนส่งเสริมความปลอดภัย (Safety Promotion School : SPS TEAMs) สำนักงานคณะกรรมการการศึกษาขั้นพื้นฐาน ประจำปีงบประมาณ พ.ศ. 2568 รุ่นที่ 1 ระหว่างวันที่ 18 – 21 พฤษภาคม 2568 ณ โรงแรมริเวอร์ไซด์ กรุงเทพมหานคร</v>
          </cell>
          <cell r="C1202" t="str">
            <v>ศธ 04002/ว2222 ลว 26 พ.ค. 68 ครั้งที่ 520</v>
          </cell>
          <cell r="F1202">
            <v>1000</v>
          </cell>
          <cell r="G1202">
            <v>0</v>
          </cell>
          <cell r="H1202">
            <v>0</v>
          </cell>
          <cell r="K1202">
            <v>0</v>
          </cell>
          <cell r="L1202">
            <v>0</v>
          </cell>
        </row>
        <row r="1204"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13">
          <cell r="A1213">
            <v>1.9</v>
          </cell>
          <cell r="B1213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  <cell r="C1213" t="str">
            <v>20004  68 01056 00000</v>
          </cell>
        </row>
        <row r="1214">
          <cell r="B1214" t="str">
            <v>ค่าที่ดินและสิ่งก่อสร้าง 6811320</v>
          </cell>
        </row>
        <row r="1215">
          <cell r="A1215" t="str">
            <v>1.9.1</v>
          </cell>
          <cell r="B1215" t="str">
            <v xml:space="preserve">ปรับปรุงซ่อมแซมอาคารเรียนอาคารประกอบและสิ่งก่อสร้างอื่น 2 โรงเรียน </v>
          </cell>
          <cell r="C1215" t="str">
            <v>ศธ 04002/ว5174 ลว 21 ตค 67 ครั้งที่ 4</v>
          </cell>
        </row>
        <row r="1216">
          <cell r="A1216" t="str">
            <v>1)</v>
          </cell>
          <cell r="B1216" t="str">
            <v>โรงเรียนนิกรราษฎร์บูรณะ(เหราบัตย์อุทิศ)</v>
          </cell>
          <cell r="C1216" t="str">
            <v>20004370010003210924</v>
          </cell>
          <cell r="D1216">
            <v>235000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235000</v>
          </cell>
        </row>
        <row r="1217">
          <cell r="B1217" t="str">
            <v>ครบ 27 มค 68</v>
          </cell>
          <cell r="C1217">
            <v>4100554857</v>
          </cell>
        </row>
        <row r="1218">
          <cell r="A1218" t="str">
            <v>2)</v>
          </cell>
          <cell r="B1218" t="str">
            <v>โรงเรียนวัดธรรมราษฏร์เจริญผล</v>
          </cell>
          <cell r="C1218" t="str">
            <v>20004370010003210925</v>
          </cell>
          <cell r="D1218">
            <v>495000</v>
          </cell>
          <cell r="G1218">
            <v>0</v>
          </cell>
          <cell r="H1218">
            <v>495000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 t="str">
            <v>ครบ 27 มค 67</v>
          </cell>
          <cell r="C1219">
            <v>4100554844</v>
          </cell>
        </row>
        <row r="1221">
          <cell r="A1221" t="str">
            <v>1.9.2</v>
          </cell>
          <cell r="B1221" t="str">
            <v xml:space="preserve">ปรับปรุงซ่อมแซมห้องน้ำห้องส้วม 2 โรงเรียน </v>
          </cell>
          <cell r="C1221" t="str">
            <v>ศธ 04002/ว5174 ลว 21 ตค 67 ครั้งที่ 4</v>
          </cell>
        </row>
        <row r="1222">
          <cell r="A1222" t="str">
            <v>3)</v>
          </cell>
          <cell r="B1222" t="str">
            <v>โรงเรียนนิกรราษฎร์บูรณะ (เหราบัตย์อุทิศ)</v>
          </cell>
          <cell r="C1222" t="str">
            <v>20004370010003213244</v>
          </cell>
          <cell r="D1222">
            <v>187000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187000</v>
          </cell>
        </row>
        <row r="1223">
          <cell r="B1223" t="str">
            <v>ครบ 27 มค 67</v>
          </cell>
          <cell r="C1223">
            <v>4100554844</v>
          </cell>
        </row>
        <row r="1224">
          <cell r="A1224" t="str">
            <v>4)</v>
          </cell>
          <cell r="B1224" t="str">
            <v>โรงเรียนวัดนพรัตนาราม</v>
          </cell>
          <cell r="C1224" t="str">
            <v>20004370010003213243</v>
          </cell>
          <cell r="D1224">
            <v>115000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115000</v>
          </cell>
        </row>
        <row r="1225">
          <cell r="B1225" t="str">
            <v>ครบ 23 มค 68</v>
          </cell>
          <cell r="C1225">
            <v>4100557656</v>
          </cell>
        </row>
        <row r="1227">
          <cell r="A1227" t="str">
            <v>5)</v>
          </cell>
          <cell r="B1227" t="str">
            <v>วัดกลางคลองสี่</v>
          </cell>
          <cell r="C1227" t="str">
            <v>20004350002003214513</v>
          </cell>
        </row>
        <row r="1228">
          <cell r="B1228" t="str">
            <v>ครบ 15 มิย 67</v>
          </cell>
          <cell r="C1228">
            <v>4100396155</v>
          </cell>
        </row>
        <row r="1229">
          <cell r="A1229" t="str">
            <v>6)</v>
          </cell>
          <cell r="B1229" t="str">
            <v>วัดนิเทศน์</v>
          </cell>
          <cell r="C1229" t="str">
            <v>20004350002003214514</v>
          </cell>
        </row>
        <row r="1230">
          <cell r="B1230" t="str">
            <v>ครบ 27 สค 67</v>
          </cell>
          <cell r="C1230">
            <v>4100402151</v>
          </cell>
        </row>
        <row r="1231">
          <cell r="B1231" t="str">
            <v>ผูกพัน งวด 1 222,000 บาท</v>
          </cell>
        </row>
        <row r="1232">
          <cell r="B1232" t="str">
            <v>งวด 2 518,000 บาท</v>
          </cell>
        </row>
        <row r="1234">
          <cell r="A1234" t="str">
            <v>7)</v>
          </cell>
          <cell r="B1234" t="str">
            <v>วัดประชุมราษฏร์</v>
          </cell>
          <cell r="C1234" t="str">
            <v>20004350002003214515</v>
          </cell>
        </row>
        <row r="1235">
          <cell r="B1235" t="str">
            <v>ครบ 19 มิย 67</v>
          </cell>
          <cell r="C1235">
            <v>4100395245</v>
          </cell>
        </row>
        <row r="1236">
          <cell r="A1236" t="str">
            <v>8)</v>
          </cell>
          <cell r="B1236" t="str">
            <v>วัดประยูรธรรมาราม</v>
          </cell>
          <cell r="C1236" t="str">
            <v>20004350002003214516</v>
          </cell>
        </row>
        <row r="1237">
          <cell r="B1237" t="str">
            <v>ครบ 26 มิย 67</v>
          </cell>
          <cell r="C1237">
            <v>4100397176</v>
          </cell>
        </row>
        <row r="1238">
          <cell r="A1238" t="str">
            <v>9)</v>
          </cell>
          <cell r="B1238" t="str">
            <v>วัดลานนา</v>
          </cell>
          <cell r="C1238" t="str">
            <v>20004350002003214517</v>
          </cell>
        </row>
        <row r="1239">
          <cell r="B1239" t="str">
            <v>ครบ 19 มิ.ย.67</v>
          </cell>
          <cell r="C1239" t="str">
            <v>ครบ 19 มิย 67</v>
          </cell>
        </row>
        <row r="1240">
          <cell r="A1240" t="str">
            <v>10)</v>
          </cell>
          <cell r="B1240" t="str">
            <v>วัดอดิศร</v>
          </cell>
          <cell r="C1240" t="str">
            <v>20004350002003214518</v>
          </cell>
        </row>
        <row r="1241">
          <cell r="B1241" t="str">
            <v>ครบ 26 กค 67</v>
          </cell>
          <cell r="C1241" t="str">
            <v>4100393861</v>
          </cell>
        </row>
        <row r="1242">
          <cell r="A1242" t="str">
            <v>11)</v>
          </cell>
          <cell r="B1242" t="str">
            <v>สหราษฎร์บํารุง</v>
          </cell>
          <cell r="C1242" t="str">
            <v>20004350002003214519</v>
          </cell>
        </row>
        <row r="1243">
          <cell r="B1243" t="str">
            <v>ครบ 14 มิย 67</v>
          </cell>
          <cell r="C1243" t="str">
            <v>4100394897</v>
          </cell>
        </row>
        <row r="1244">
          <cell r="A1244" t="str">
            <v>12)</v>
          </cell>
          <cell r="B1244" t="str">
            <v>คลอง 11 ศาลาครุ (เทียมอุปถัมภ์)</v>
          </cell>
          <cell r="C1244" t="str">
            <v>20004350002003214520</v>
          </cell>
        </row>
        <row r="1245">
          <cell r="B1245" t="str">
            <v>ครบ 15 กค 67</v>
          </cell>
          <cell r="C1245" t="str">
            <v>4100398138</v>
          </cell>
        </row>
        <row r="1246">
          <cell r="A1246" t="str">
            <v>13)</v>
          </cell>
          <cell r="B1246" t="str">
            <v>คลองสิบสามผิวศรีราษฏร์บำรุง</v>
          </cell>
          <cell r="C1246" t="str">
            <v>20004350002003214521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9">
          <cell r="A1249" t="str">
            <v>14)</v>
          </cell>
          <cell r="B1249" t="str">
            <v>วัดเจริญบุญ</v>
          </cell>
          <cell r="C1249" t="str">
            <v>20004350002003214522</v>
          </cell>
        </row>
        <row r="1250">
          <cell r="B1250" t="str">
            <v>ครบ 17 กค 67</v>
          </cell>
          <cell r="C1250" t="str">
            <v>4100396212</v>
          </cell>
        </row>
        <row r="1251">
          <cell r="A1251" t="str">
            <v>15)</v>
          </cell>
          <cell r="B1251" t="str">
            <v>วัดนพรัตนาราม</v>
          </cell>
          <cell r="C1251" t="str">
            <v>20004350002003214523</v>
          </cell>
        </row>
        <row r="1252">
          <cell r="B1252" t="str">
            <v>งวด 1  174,000 บาท ครบ 16 กค 67</v>
          </cell>
          <cell r="C1252">
            <v>4100426445</v>
          </cell>
        </row>
        <row r="1253">
          <cell r="B1253" t="str">
            <v>งวด 2 406,000 ครบ 14 กย 67</v>
          </cell>
        </row>
        <row r="1255">
          <cell r="A1255" t="str">
            <v>16)</v>
          </cell>
          <cell r="B1255" t="str">
            <v>วัดพวงแก้ว</v>
          </cell>
          <cell r="C1255" t="str">
            <v>20004350002003214524</v>
          </cell>
        </row>
        <row r="1256">
          <cell r="B1256" t="str">
            <v>ครบ 2 สค 67</v>
          </cell>
          <cell r="C1256" t="str">
            <v>4100402841</v>
          </cell>
        </row>
        <row r="1257">
          <cell r="A1257" t="str">
            <v>17)</v>
          </cell>
          <cell r="B1257" t="str">
            <v>วัดสุขบุญฑริการาม</v>
          </cell>
          <cell r="C1257" t="str">
            <v>20004350002003214525</v>
          </cell>
        </row>
        <row r="1258">
          <cell r="B1258" t="str">
            <v>ครบ 27 มิย 67</v>
          </cell>
          <cell r="C1258" t="str">
            <v>4100396195</v>
          </cell>
        </row>
        <row r="1259">
          <cell r="A1259" t="str">
            <v>18)</v>
          </cell>
          <cell r="B1259" t="str">
            <v>วัดแสงมณี</v>
          </cell>
          <cell r="C1259" t="str">
            <v>20004350002003214526</v>
          </cell>
        </row>
        <row r="1260">
          <cell r="B1260" t="str">
            <v>ครบ 30 กค 67</v>
          </cell>
          <cell r="C1260" t="str">
            <v>4100400728</v>
          </cell>
        </row>
        <row r="1261">
          <cell r="A1261" t="str">
            <v>19)</v>
          </cell>
          <cell r="B1261" t="str">
            <v>หิรัญพงษ์อนุสรณ์</v>
          </cell>
          <cell r="C1261" t="str">
            <v>20004350002003214527</v>
          </cell>
        </row>
        <row r="1262">
          <cell r="B1262" t="str">
            <v>ครบ 22 มิย 67</v>
          </cell>
          <cell r="C1262" t="str">
            <v>4100402448</v>
          </cell>
        </row>
        <row r="1264">
          <cell r="A1264" t="str">
            <v>20)</v>
          </cell>
          <cell r="B1264" t="str">
            <v>อยู่ประชานุเคราะห์</v>
          </cell>
          <cell r="C1264" t="str">
            <v>20004350002003214528</v>
          </cell>
        </row>
        <row r="1265">
          <cell r="B1265" t="str">
            <v>ครบ 6 มิย 67</v>
          </cell>
          <cell r="C1265" t="str">
            <v>4100402861</v>
          </cell>
        </row>
        <row r="1266">
          <cell r="B1266" t="str">
            <v>โอนกลับส่วนกลาง</v>
          </cell>
          <cell r="C1266" t="str">
            <v>ศธ04002/ว4285 ลว.13 กย 67 โอนครั้งที่ 401</v>
          </cell>
        </row>
        <row r="1268">
          <cell r="A1268" t="str">
            <v>1.9.3</v>
          </cell>
          <cell r="B1268" t="str">
            <v>ห้องส้วม OBEC 4 ที่/61 ชาย-หญิง (ชาย 2 ที่ หญิง 2 ที่)</v>
          </cell>
          <cell r="C1268" t="str">
            <v>ศธ 04002/ว5174 ลว 21 ตค 67 ครั้งที่ 4</v>
          </cell>
        </row>
        <row r="1270">
          <cell r="A1270" t="str">
            <v>1)</v>
          </cell>
          <cell r="B1270" t="str">
            <v>โรงเรียนวัดราษฎรบำรุง</v>
          </cell>
          <cell r="C1270" t="str">
            <v>20004370010003213242</v>
          </cell>
          <cell r="D1270">
            <v>456900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456890</v>
          </cell>
        </row>
        <row r="1271">
          <cell r="B1271" t="str">
            <v>ครบ 26 มค 68</v>
          </cell>
          <cell r="C1271" t="str">
            <v>งวด 1 จำนวน 137067 บาท</v>
          </cell>
        </row>
        <row r="1272">
          <cell r="B1272" t="str">
            <v>ครบ 25 กพ 68</v>
          </cell>
          <cell r="C1272" t="str">
            <v>งวด 2 จำนวน 137067 บาท</v>
          </cell>
        </row>
        <row r="1275">
          <cell r="A1275" t="str">
            <v>1.9.4</v>
          </cell>
          <cell r="B1275" t="str">
            <v xml:space="preserve">อาคารเรียน 318 ล./55-ข เขตแผ่นดินไหว โรงเรียนชุมชนเลิศพินิจพิทยาคม (ชดเชยงบประมาณที่พับไป) </v>
          </cell>
          <cell r="C1275" t="str">
            <v>ที่ ศธ 04002/ว5187/21 ตค 67 ครั้งที่ 5</v>
          </cell>
        </row>
        <row r="1276">
          <cell r="A1276" t="str">
            <v>1)</v>
          </cell>
          <cell r="B1276" t="str">
            <v xml:space="preserve">โรงเรียนชุมชนเลิศพินิจพิทยาคม (ชดเชยงบประมาณที่พับไป) </v>
          </cell>
          <cell r="C1276" t="str">
            <v>20004370010003220010</v>
          </cell>
          <cell r="F1276">
            <v>3158700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3158640</v>
          </cell>
        </row>
        <row r="1303">
          <cell r="B1303" t="str">
    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    </cell>
        </row>
        <row r="1304">
          <cell r="A1304" t="str">
            <v>1)</v>
          </cell>
          <cell r="B1304" t="str">
            <v xml:space="preserve"> โรงเรียนวัดกลางคลองสี่ </v>
          </cell>
          <cell r="C1304" t="str">
            <v>20004350002003214557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 t="str">
            <v>อาคารเรียนแบบพิเศษ โรงเรียนวัดลาดสนุ่น</v>
          </cell>
          <cell r="C1305" t="str">
            <v>ศธ 04002/ว5187 ลว 21 ตค 67ครั้งที่ 5</v>
          </cell>
        </row>
        <row r="1307">
          <cell r="A1307" t="str">
            <v>1)</v>
          </cell>
          <cell r="B1307" t="str">
            <v xml:space="preserve"> โรงเรียนวัดลาดสนุ่น</v>
          </cell>
          <cell r="C1307" t="str">
            <v>20004370010003220011</v>
          </cell>
          <cell r="D1307">
            <v>14330500</v>
          </cell>
          <cell r="G1307">
            <v>0</v>
          </cell>
          <cell r="H1307">
            <v>2849812.69</v>
          </cell>
          <cell r="I1307">
            <v>0</v>
          </cell>
          <cell r="J1307">
            <v>0</v>
          </cell>
          <cell r="K1307">
            <v>0</v>
          </cell>
          <cell r="L1307">
            <v>11480687.310000001</v>
          </cell>
        </row>
        <row r="1327">
          <cell r="B1327" t="str">
            <v>งวดที่ 16  5,595,000 ครบ 18 กพ 69</v>
          </cell>
        </row>
        <row r="1405">
          <cell r="A1405">
            <v>1.1000000000000001</v>
          </cell>
          <cell r="B1405" t="str">
            <v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v>
          </cell>
          <cell r="C1405">
            <v>2.00046885806E+16</v>
          </cell>
        </row>
        <row r="1406">
          <cell r="B1406" t="str">
            <v>งบลงทุน  ค่าครุภัณฑ์ 6811310</v>
          </cell>
        </row>
        <row r="1407">
          <cell r="B1407" t="str">
            <v>งบลงทุน  ค่าที่ดินและสิ่งก่อสร้าง 6811320</v>
          </cell>
        </row>
        <row r="1408">
          <cell r="B1408" t="str">
            <v>ครุภัณฑ์สำนักงาน 120601</v>
          </cell>
        </row>
        <row r="1409">
          <cell r="A1409" t="str">
            <v>1.10.1.1</v>
          </cell>
          <cell r="B1409" t="str">
            <v xml:space="preserve">เครื่องเจาะกระดาษและเข้าเล่ม แบบเจาะกระดาษไฟฟ้าและเข้าเล่มมือโยก </v>
          </cell>
          <cell r="C1409" t="str">
            <v>ศธ 04002/ว5678  ลว 21  พย 67ครั้งที่ 76</v>
          </cell>
        </row>
        <row r="1410">
          <cell r="A1410" t="str">
            <v>1)</v>
          </cell>
          <cell r="B1410" t="str">
            <v>โรงเรียนร่วมใจประสิทธิ์</v>
          </cell>
          <cell r="C1410" t="str">
            <v>20004370010003112870</v>
          </cell>
          <cell r="F1410">
            <v>18500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18500</v>
          </cell>
        </row>
        <row r="1411">
          <cell r="A1411" t="str">
            <v>2)</v>
          </cell>
          <cell r="B1411" t="str">
            <v>โรงเรียนรวมราษฎร์สามัคคี</v>
          </cell>
          <cell r="C1411" t="str">
            <v>20004370010003112871</v>
          </cell>
          <cell r="F1411">
            <v>18500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18500</v>
          </cell>
        </row>
        <row r="1412">
          <cell r="A1412" t="str">
            <v>1.10.1.2</v>
          </cell>
          <cell r="B1412" t="str">
            <v>เครื่องถ่ายเอกสารระบบดิจิทัล (ขาว-ดำ) ความเร็ว 20 แผ่นต่อนาที</v>
          </cell>
          <cell r="C1412" t="str">
            <v>ศธ 04002/ว5678  ลว 21  พย 67ครั้งที่ 76</v>
          </cell>
        </row>
        <row r="1413">
          <cell r="A1413" t="str">
            <v>1)</v>
          </cell>
          <cell r="B1413" t="str">
            <v>โรงเรียนร่วมใจประสิทธิ์</v>
          </cell>
          <cell r="C1413" t="str">
            <v>20004370010003112876</v>
          </cell>
          <cell r="F1413">
            <v>92100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92100</v>
          </cell>
        </row>
        <row r="1414">
          <cell r="A1414" t="str">
            <v>1.10.1.3</v>
          </cell>
          <cell r="B1414" t="str">
            <v xml:space="preserve">เก้าอี้ครู </v>
          </cell>
          <cell r="C1414" t="str">
            <v>ศธ 04002/ว5678  ลว 21  พย 67ครั้งที่ 76</v>
          </cell>
        </row>
        <row r="1415">
          <cell r="A1415" t="str">
            <v>1)</v>
          </cell>
          <cell r="B1415" t="str">
            <v>โรงเรียนรวมราษฎร์สามัคคี</v>
          </cell>
          <cell r="C1415" t="str">
            <v>20004370010003112868</v>
          </cell>
          <cell r="F1415">
            <v>1300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1300</v>
          </cell>
        </row>
        <row r="1416">
          <cell r="A1416" t="str">
            <v>1.10.1.4</v>
          </cell>
          <cell r="B1416" t="str">
            <v>โต๊ะครู จำนวน 2 ตัวๆละ 4,000 บาท</v>
          </cell>
          <cell r="C1416" t="str">
            <v>ศธ 04002/ว5678  ลว 21  พย 67ครั้งที่ 76</v>
          </cell>
        </row>
        <row r="1417">
          <cell r="A1417" t="str">
            <v>1)</v>
          </cell>
          <cell r="B1417" t="str">
            <v>โรงเรียนรวมราษฎร์สามัคคี</v>
          </cell>
          <cell r="C1417" t="str">
            <v>20004370010003112881</v>
          </cell>
          <cell r="F1417">
            <v>8000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8000</v>
          </cell>
        </row>
        <row r="1418">
          <cell r="A1418" t="str">
            <v>1.10.1.5</v>
          </cell>
          <cell r="B1418" t="str">
            <v>พัดลม แบบโคจรติดผนัง ขนาดไม่น้อยกว่า 16 นิ้ว (400 มิลลิเมตร) 11 เครื่องๆละ 1,000 บาท</v>
          </cell>
          <cell r="C1418" t="str">
            <v>ศธ 04002/ว5678  ลว 21  พย 67ครั้งที่ 76</v>
          </cell>
        </row>
        <row r="1419">
          <cell r="A1419" t="str">
            <v>1)</v>
          </cell>
          <cell r="B1419" t="str">
            <v xml:space="preserve">โรงเรียนเจริญดีวิทยา </v>
          </cell>
          <cell r="C1419" t="str">
            <v>20004370010003112884</v>
          </cell>
          <cell r="F1419">
            <v>11000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11000</v>
          </cell>
        </row>
        <row r="1421">
          <cell r="B1421" t="str">
            <v>ครุภัณฑ์การศึกษา 120611</v>
          </cell>
        </row>
        <row r="1422">
          <cell r="A1422" t="str">
            <v>1.10.1.6</v>
          </cell>
          <cell r="B1422" t="str">
            <v>โต๊ะเก้าอี้นักเรียน สำหรับนักเรียนประถมศึกษา 30 ชุดๆละ 1,500 บาท</v>
          </cell>
          <cell r="C1422" t="str">
            <v>ศธ 04002/ว5678  ลว 21  พย 67ครั้งที่ 76</v>
          </cell>
          <cell r="F1422">
            <v>45000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45000</v>
          </cell>
        </row>
        <row r="1423">
          <cell r="A1423" t="str">
            <v>1)</v>
          </cell>
          <cell r="B1423" t="str">
            <v xml:space="preserve">โรงเรียนรวมราษฎร์สามัคคี </v>
          </cell>
          <cell r="C1423" t="str">
            <v>20004370010003112878</v>
          </cell>
          <cell r="F1423">
            <v>45000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45000</v>
          </cell>
        </row>
        <row r="1425">
          <cell r="B1425" t="str">
            <v>ครุภัณฑ์งานบ้านงานครัว 120612</v>
          </cell>
          <cell r="F1425">
            <v>11000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11000</v>
          </cell>
        </row>
        <row r="1426">
          <cell r="A1426" t="str">
            <v>1.10.1.7</v>
          </cell>
          <cell r="B1426" t="str">
            <v xml:space="preserve">เครื่องตัดแต่งพุ่มไม้ ขนาด 22 นิ้ว </v>
          </cell>
          <cell r="C1426" t="str">
            <v>ศธ 04002/ว5678  ลว 21  พย 67ครั้งที่ 76</v>
          </cell>
          <cell r="F1426">
            <v>11000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11000</v>
          </cell>
        </row>
        <row r="1427">
          <cell r="A1427" t="str">
            <v>1)</v>
          </cell>
          <cell r="B1427" t="str">
            <v>โรงเรียนร่วมใจประสิทธิ์</v>
          </cell>
          <cell r="C1427" t="str">
            <v>20004370010003112872</v>
          </cell>
          <cell r="F1427">
            <v>11000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11000</v>
          </cell>
        </row>
        <row r="1431">
          <cell r="A1431" t="str">
            <v>2.6.2</v>
          </cell>
          <cell r="B1431" t="str">
            <v>เครื่องตัดหญ้าแบบข้ออ่อน</v>
          </cell>
          <cell r="C1431" t="str">
            <v>ศธ 04002/ว2043  ลว 24  พค 67ครั้งที่ 55</v>
          </cell>
        </row>
        <row r="1432">
          <cell r="A1432" t="str">
            <v>1)</v>
          </cell>
          <cell r="B1432" t="str">
            <v>โรงเรียนรวมราษฎร์สามัคคี</v>
          </cell>
          <cell r="C1432" t="str">
            <v>20004350002003114847</v>
          </cell>
        </row>
        <row r="1433">
          <cell r="B1433" t="str">
            <v>ผูกพัน ครบ 8 มค 68</v>
          </cell>
          <cell r="C1433">
            <v>0</v>
          </cell>
        </row>
        <row r="1434">
          <cell r="A1434" t="str">
            <v>2.6.3</v>
          </cell>
          <cell r="B1434" t="str">
            <v>เครื่องตัดแต่งพุ่มไม้ขนาด29.5นิ้ว</v>
          </cell>
          <cell r="C1434" t="str">
            <v>ศธ 04002/ว2043  ลว 24  พค 67ครั้งที่ 55</v>
          </cell>
        </row>
        <row r="1435">
          <cell r="A1435" t="str">
            <v>1)</v>
          </cell>
          <cell r="B1435" t="str">
            <v>โรงเรียนร่วมใจประสิทธิ์</v>
          </cell>
          <cell r="C1435" t="str">
            <v>20004350002003114849</v>
          </cell>
        </row>
        <row r="1436">
          <cell r="B1436" t="str">
            <v>ผูกพัน ครบ 2 ธค 67</v>
          </cell>
          <cell r="C1436">
            <v>4100549176</v>
          </cell>
        </row>
        <row r="1437">
          <cell r="A1437" t="str">
            <v>2.6.4</v>
          </cell>
          <cell r="B1437" t="str">
            <v>ตู้เย็นขนาด9คิวบิกฟุต</v>
          </cell>
          <cell r="C1437" t="str">
            <v>ศธ 04002/ว2043  ลว 24  พค 67ครั้งที่ 55</v>
          </cell>
        </row>
        <row r="1438">
          <cell r="A1438" t="str">
            <v>1)</v>
          </cell>
          <cell r="B1438" t="str">
            <v>โรงเรียนร่วมใจประสิทธิ์</v>
          </cell>
          <cell r="C1438" t="str">
            <v>20004350002003114850</v>
          </cell>
        </row>
        <row r="1439">
          <cell r="B1439" t="str">
            <v>ผูกพัน ครบ 8 มค 68</v>
          </cell>
          <cell r="C1439">
            <v>0</v>
          </cell>
        </row>
        <row r="1440">
          <cell r="B1440" t="str">
            <v>งบลงทุน  ค่าที่ดินและสิ่งก่อสร้าง 6811320</v>
          </cell>
        </row>
        <row r="1441">
          <cell r="A1441" t="str">
            <v>1.10.2.1</v>
          </cell>
          <cell r="B1441" t="str">
            <v>ปรับปรุงซ่อมแซมอาคารเรียนอาคารประกอบและสิ่งก่อสร้างอื่น</v>
          </cell>
          <cell r="C1441" t="str">
            <v>ศธ 04002/ว5644  ลว 19 พย 67ครั้งที่ 69</v>
          </cell>
        </row>
        <row r="1442">
          <cell r="A1442" t="str">
            <v>1)</v>
          </cell>
          <cell r="B1442" t="str">
            <v>โรงเรียนร่วมใจประสิทธิ์</v>
          </cell>
          <cell r="C1442" t="str">
            <v>20004370010003214867</v>
          </cell>
          <cell r="F1442">
            <v>350000</v>
          </cell>
          <cell r="H1442">
            <v>350000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 t="str">
            <v xml:space="preserve">ผูกพันครบ </v>
          </cell>
        </row>
        <row r="1446">
          <cell r="A1446" t="str">
            <v>1.10.2.2</v>
          </cell>
          <cell r="B1446" t="str">
            <v xml:space="preserve">ห้องน้ำห้องส้วมนักเรียนชาย 6 ที่/49 </v>
          </cell>
          <cell r="C1446" t="str">
            <v>ศธ 04002/ว5644  ลว 19 พย 67ครั้งที่ 69</v>
          </cell>
        </row>
        <row r="1448">
          <cell r="A1448" t="str">
            <v>1)</v>
          </cell>
          <cell r="B1448" t="str">
            <v>โรงเรียนเจริญดีวิทยา</v>
          </cell>
          <cell r="C1448" t="str">
            <v>20004370010003214866</v>
          </cell>
          <cell r="F1448">
            <v>529700</v>
          </cell>
          <cell r="G1448">
            <v>0</v>
          </cell>
          <cell r="H1448">
            <v>211860</v>
          </cell>
          <cell r="I1448">
            <v>0</v>
          </cell>
          <cell r="J1448">
            <v>0</v>
          </cell>
          <cell r="K1448">
            <v>0</v>
          </cell>
          <cell r="L1448">
            <v>317790</v>
          </cell>
        </row>
        <row r="1453">
          <cell r="A1453">
            <v>1.1100000000000001</v>
          </cell>
          <cell r="B1453" t="str">
            <v xml:space="preserve">กิจกรรมการพัฒนาเด็กปฐมวัยอย่างมีคุณภาพ </v>
          </cell>
          <cell r="C1453" t="str">
            <v>20004 68 86176 00000</v>
          </cell>
        </row>
        <row r="1454">
          <cell r="B1454" t="str">
            <v>งบดำเนินงาน 68112xx</v>
          </cell>
          <cell r="C1454" t="str">
            <v>20004 3720 1000 200000</v>
          </cell>
        </row>
        <row r="1455">
          <cell r="A1455" t="str">
            <v>1.11.1</v>
          </cell>
          <cell r="B1455" t="str">
            <v xml:space="preserve">เพื่อเป็นค่าใช้จ่ายในการดำเนินกิจกรรมการประเมินพัฒนาการรับนักเรียนที่จบหลักสูตรการศึกษาปฐมวัย พุทธศักราช 2560 ปีการศึกษา 2567  </v>
          </cell>
          <cell r="C1455" t="str">
            <v>ศธ 04002/ว48 ลว 6 มค ครั้งที่ 173</v>
          </cell>
          <cell r="F1455">
            <v>3600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3600</v>
          </cell>
          <cell r="L1455">
            <v>0</v>
          </cell>
        </row>
        <row r="1456">
          <cell r="A1456" t="str">
            <v>1.11.2</v>
          </cell>
          <cell r="B1456" t="str">
    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ระหว่างวันที่ 19 – 22 มกราคม 2568 ณ โรงแรมรอยัลริเวอร์ กรุงเทพมหานคร  </v>
          </cell>
          <cell r="C1456" t="str">
            <v>ศธ 04002/ว63 ลว 7 มค ครั้งที่ 175</v>
          </cell>
          <cell r="F1456">
            <v>800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  <cell r="L1456">
            <v>800</v>
          </cell>
        </row>
        <row r="1457">
          <cell r="A1457" t="str">
            <v>1.11.3</v>
          </cell>
          <cell r="B1457" t="str">
            <v xml:space="preserve">ค่าใช้จ่ายในการเดินทางเข้าร่วมโครงการจัดประชุมเชิงปฏิบัติการพัฒนาการคิดผ่านการเล่นด้วยกิจกรรม “เด็กอนุบาล แยก (ขยะ) เป็น เล่นได้” จำนวน 2 ครั้ง ดังนี้ ครั้งที่ 1 ระหว่างวันที่ 28-30 เมษายน 2568 และครั้งที่ 2 ระหว่างวันที่ 6-8 พฤษภาคม 2568 ณ โรงแรมรอยัลริเวอร์ กรุงเทพมหานคร  </v>
          </cell>
          <cell r="C1457" t="str">
            <v>ศธ 04002/ว1154 ลว 20 มี.ค.68 ครั้งที่ 350</v>
          </cell>
          <cell r="F1457">
            <v>800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83">
          <cell r="A1483">
            <v>1.1200000000000001</v>
          </cell>
          <cell r="B1483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  <cell r="C1483" t="str">
            <v>20004 68 50194 32857</v>
          </cell>
        </row>
        <row r="1484">
          <cell r="B1484" t="str">
            <v xml:space="preserve"> งบดำเนินงาน 68112xx</v>
          </cell>
          <cell r="C1484" t="str">
            <v>20004 3720 1000 2000000</v>
          </cell>
        </row>
        <row r="1485">
          <cell r="A1485" t="str">
            <v>1.12.1</v>
          </cell>
          <cell r="B1485" t="str">
            <v>ค่าใช้จ่ายในการเข้าร่วมการประชุมเชิงปฏิบัติการพัฒนาครูและบุคลกรทางการศึกษา เพื่อขับเคลื่อนการใช้หลักสูตรการศึกษาปฐมวัย พุทธศักราช 2568 สำหรับเด็กอายุ 3 – 6 ปี และหลักสูตรการศึกษาประถมศึกษาตอนต้น (ชั้นประถมศึกษาปีที่ 1 – 3) พุทธศักราช 2568 จำนวน 4 ครั้ง จุดที่ 1 ณ โรงแรมเอวาน่า กรุงเทพมหานคร</v>
          </cell>
          <cell r="C1485" t="str">
            <v>ศธ 04002/ว1559 ลว. 11 เม.ย.68 โอนครั้งที่ 413</v>
          </cell>
          <cell r="F1485">
            <v>4000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1600</v>
          </cell>
          <cell r="L1485">
            <v>2400</v>
          </cell>
        </row>
        <row r="1489">
          <cell r="A1489" t="str">
            <v>3.2.1</v>
          </cell>
          <cell r="B1489" t="str">
    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    </cell>
          <cell r="C1489" t="str">
            <v>ศธ04002/ว3478 ลว.21 ส.ค.66 โอนครั้งที่ 782</v>
          </cell>
        </row>
        <row r="1490">
          <cell r="A1490" t="str">
            <v>1)</v>
          </cell>
          <cell r="B1490" t="str">
            <v>โรงเรียนวัดพืชอุดม</v>
          </cell>
          <cell r="C1490" t="str">
            <v xml:space="preserve">20004 35000300 321ZZZZ 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A1491" t="str">
            <v>2)</v>
          </cell>
          <cell r="B1491" t="str">
            <v>โรงเรียนรวมราษฎร์สามัคคี</v>
          </cell>
          <cell r="C1491" t="str">
            <v xml:space="preserve">20004 35000300 321ZZZZ 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4">
          <cell r="B1494" t="str">
            <v xml:space="preserve">โครงการป้องกันและแก้ไขปัญหายาเสพติดในสถานศึกษา    </v>
          </cell>
          <cell r="C1494" t="str">
            <v>20004 06003600</v>
          </cell>
        </row>
        <row r="1495">
          <cell r="A1495">
            <v>1.1000000000000001</v>
          </cell>
          <cell r="B1495" t="str">
            <v xml:space="preserve"> กิจกรรมป้องกันและแก้ไขปัญหายาเสพติดในสถานศึกษา  </v>
          </cell>
        </row>
        <row r="1496">
          <cell r="B1496" t="str">
            <v xml:space="preserve"> งบรายจ่ายอื่น 6711500</v>
          </cell>
        </row>
        <row r="1497">
          <cell r="C1497" t="str">
            <v>20004 06003600 5000002</v>
          </cell>
        </row>
        <row r="1498">
          <cell r="A1498" t="str">
            <v>1.1.1</v>
          </cell>
          <cell r="B1498" t="str">
    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    </cell>
          <cell r="C1498" t="str">
            <v>ศธ 04002/ว2972 ลว 10 ก.ค. 67 ครั้งที่ 210</v>
          </cell>
        </row>
        <row r="1499">
          <cell r="A1499" t="str">
            <v>1.1.1.1</v>
          </cell>
          <cell r="B1499" t="str">
    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    </cell>
          <cell r="C1499" t="str">
            <v>ศธ 04002/ว3392 ลว 6 ส.ค. 67 ครั้งที่ 285</v>
          </cell>
        </row>
        <row r="1500">
          <cell r="A1500" t="str">
            <v>1.1.1.2</v>
          </cell>
          <cell r="B1500" t="str">
    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    </cell>
          <cell r="C1500" t="str">
            <v>ศธ 04002/ว322 ลว 15 ส.ค. 67 ครั้งที่ 322</v>
          </cell>
        </row>
        <row r="1504">
          <cell r="A1504" t="str">
            <v>1.1.2</v>
          </cell>
          <cell r="B1504" t="str">
    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    </cell>
          <cell r="C1504" t="str">
            <v>ศธ 04002/ว3233 ลว 30 กค 67 ครั้งที่ 260</v>
          </cell>
        </row>
        <row r="1513">
          <cell r="A1513" t="str">
            <v>ฉ</v>
          </cell>
          <cell r="B1513" t="str">
            <v>แผนบูรณาการต่อต้านการทุจริตและประพฤติมิชอบ</v>
          </cell>
          <cell r="C1513" t="str">
            <v>20004 6020 3900 2000000</v>
          </cell>
        </row>
        <row r="1514">
          <cell r="A1514">
            <v>1</v>
          </cell>
          <cell r="B1514" t="str">
            <v xml:space="preserve">โครงการเสริมสร้างคุณธรรม จริยธรรม และธรรมาภิบาลในสถานศึกษาและสำนักงานเขตพื้นที่ </v>
          </cell>
          <cell r="C1514" t="str">
            <v>20004 6020 3900 2000000</v>
          </cell>
        </row>
        <row r="1515">
          <cell r="B1515" t="str">
            <v>งบดำเนินงาน 68112XX</v>
          </cell>
        </row>
        <row r="1516">
          <cell r="A1516">
            <v>1.1000000000000001</v>
          </cell>
          <cell r="B1516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516" t="str">
            <v xml:space="preserve">20004 68 00118 00000  </v>
          </cell>
        </row>
        <row r="1517">
          <cell r="B1517" t="str">
            <v xml:space="preserve"> งบดำเนินงาน 68112xx</v>
          </cell>
        </row>
        <row r="1518">
          <cell r="A1518" t="str">
            <v>1.1.1</v>
          </cell>
          <cell r="B1518" t="str">
            <v xml:space="preserve">ค่าใช้จ่ายในการเดินทางเข้าร่วมการประชุมเตรียมการและการแลกเปลี่ยนเรียนรู้ การนำเสนอผลงาน และการประกวดแข่งขัน กิจกรรมการเรียนการเรียนรู้ภายใต้โครงการเสริมสร้างคุณธรรม จริยธรรม และธรรมาภิบาลในสถานศึกษาและสำนักงานเขตพื้นที่ (โครงการโรงเรียนสุจริต) ประจำปีงบประมาณ พ.ศ. 2567 ระดับประเทศ และกิจกรรมเนื่องในวันต่อต้านคอร์รัปชันสากล (9 ธันวาคม) ระหว่างวันที่ 6 - 11 ธันวาคม 2567 ณ โรงแรมเอวาน่า กรุงเทพมหานคร </v>
          </cell>
          <cell r="C1518" t="str">
            <v>ศธ 04002/ว6119 ลว 19 ธค 67 ครั้งที่ 141</v>
          </cell>
          <cell r="F1518">
            <v>1000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  <cell r="L1518">
            <v>800</v>
          </cell>
        </row>
        <row r="1519">
          <cell r="A1519" t="str">
            <v>1.1.2</v>
          </cell>
          <cell r="B1519" t="str">
            <v xml:space="preserve">ค่าใช้จ่ายในการเดินทางเข้าร่วมการประชุมชี้แจงแนวทางการขับเคลื่อน (โครงการโรงเรียนสุจริต) ประจำปีงบประมาณ พ.ศ. 2568 ระหว่างวันที่ 17-19 กุมภาพันธ์ 2568 ณ โรงแรมริเวอร์ กรุงเทพมหานคร </v>
          </cell>
          <cell r="C1519" t="str">
            <v>ศธ 04002/ว715 ลว 21 กพ 68  ครั้งที่ 277</v>
          </cell>
          <cell r="F1519">
            <v>2000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1600</v>
          </cell>
          <cell r="L1519">
            <v>0</v>
          </cell>
        </row>
        <row r="1523">
          <cell r="B1523" t="str">
            <v xml:space="preserve"> งบดำเนินงาน 68112xx</v>
          </cell>
        </row>
        <row r="1524">
          <cell r="A1524" t="str">
            <v>1.2.1</v>
          </cell>
          <cell r="B1524" t="str">
            <v xml:space="preserve">1. ค่าใช้จ่ายในการเดินทางเข้าร่วม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รุ่นที่ 1 จำนวนเงิน 2,000.-บาท (สองพันบาทถ้วน)
               2. ค่าใช้จ่ายในการเดินทางเข้าร่วมการอบรมเชิงปฏิบัติการประเมินคุณธรรมและความโปร่งใสในการดำเนินงานของสถานศึกษาออนไลน์ จำนวนเงิน 1,000.-บาท (หนึ่งพันบาทถ้วน) 
</v>
          </cell>
          <cell r="C1524" t="str">
            <v>ที่ ศธ 04002/ว1209 ลว. 21 มี.ค.68 ครั้งที่ 354</v>
          </cell>
          <cell r="F1524">
            <v>3000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2400</v>
          </cell>
          <cell r="L1524">
            <v>0</v>
          </cell>
        </row>
        <row r="1525">
          <cell r="A1525" t="str">
            <v>1.2.2</v>
          </cell>
          <cell r="B1525" t="str">
            <v>ค่าใช้จ่ายในการดำเนินกิจกรรมสำนักงานเขตพื้นที่การศึกษาสุจริต ประจำปีงบประมาณ พ.ศ. 2568</v>
          </cell>
          <cell r="C1525" t="str">
            <v>ที่ ศธ 04002/ว  ลว. 28 เม.ย. 68 ครั้งที่ 448</v>
          </cell>
          <cell r="F1525">
            <v>30000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A1527">
            <v>1.3</v>
          </cell>
          <cell r="B1527" t="str">
            <v xml:space="preserve">กิจกรรมเสริมสร้างธรรมาภิบาลเพื่อเพิ่มประสิทธิภาพในการบริหารจัดการ      </v>
          </cell>
          <cell r="C1527" t="str">
            <v>20004 68 00068 00000</v>
          </cell>
          <cell r="F1527">
            <v>80000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34910</v>
          </cell>
          <cell r="L1527">
            <v>0</v>
          </cell>
        </row>
        <row r="1528">
          <cell r="B1528" t="str">
            <v xml:space="preserve"> งบดำเนินงาน 68112xx</v>
          </cell>
          <cell r="C1528" t="str">
            <v>20004 6020 3900 2000000</v>
          </cell>
        </row>
        <row r="1529">
          <cell r="A1529" t="str">
            <v>1.3.1</v>
          </cell>
          <cell r="B1529" t="str">
            <v>ค่าใช้จ่ายในการดำเนินกิจกรรมตามโครงการโรงเรียนสุจริตและขับเคลื่อนหลักสูตรต้านทุจริตศึกษา (Anti-Corruption Education) ประจำปีงบประมาณ พ.ศ. 2568</v>
          </cell>
          <cell r="C1529" t="str">
            <v>ศธ04087/ว1026 ลว 13 มีนาคม 68 โอนครั้งที่ 332</v>
          </cell>
        </row>
        <row r="1530">
          <cell r="A1530" t="str">
            <v>1.3.2</v>
          </cell>
          <cell r="B1530" t="str">
    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    </cell>
          <cell r="C1530" t="str">
            <v>ศธ 04002/ว3641 ลว 17 สค ครั้งที่ 350</v>
          </cell>
        </row>
        <row r="1552">
          <cell r="F1552">
            <v>6051500</v>
          </cell>
          <cell r="G1552">
            <v>0</v>
          </cell>
          <cell r="H1552">
            <v>0</v>
          </cell>
          <cell r="K1552">
            <v>461040</v>
          </cell>
          <cell r="L1552">
            <v>3831772.26</v>
          </cell>
        </row>
        <row r="1553">
          <cell r="F1553">
            <v>9434005</v>
          </cell>
          <cell r="G1553">
            <v>54526.400000000001</v>
          </cell>
          <cell r="H1553">
            <v>533662.30000000005</v>
          </cell>
          <cell r="K1553">
            <v>4026218.54</v>
          </cell>
          <cell r="L1553">
            <v>1542360.7</v>
          </cell>
        </row>
        <row r="1554">
          <cell r="F1554">
            <v>112011927</v>
          </cell>
          <cell r="G1554">
            <v>0</v>
          </cell>
          <cell r="H1554">
            <v>0</v>
          </cell>
          <cell r="K1554">
            <v>0</v>
          </cell>
          <cell r="L1554">
            <v>111990083</v>
          </cell>
        </row>
        <row r="1555">
          <cell r="F1555">
            <v>19242400</v>
          </cell>
          <cell r="G1555">
            <v>0</v>
          </cell>
          <cell r="H1555">
            <v>0</v>
          </cell>
          <cell r="K1555">
            <v>214075.56</v>
          </cell>
          <cell r="L1555">
            <v>12958486.16</v>
          </cell>
        </row>
        <row r="1556">
          <cell r="C1556">
            <v>20</v>
          </cell>
          <cell r="F1556">
            <v>1274800</v>
          </cell>
        </row>
        <row r="1557">
          <cell r="C1557">
            <v>15</v>
          </cell>
          <cell r="F1557">
            <v>22033400</v>
          </cell>
        </row>
        <row r="1558">
          <cell r="G1558">
            <v>0</v>
          </cell>
          <cell r="H1558">
            <v>3920472.69</v>
          </cell>
          <cell r="K1558">
            <v>208100</v>
          </cell>
          <cell r="L1558">
            <v>18178007.309999999</v>
          </cell>
        </row>
        <row r="1559">
          <cell r="F1559">
            <v>170048032</v>
          </cell>
          <cell r="G1559">
            <v>54526.400000000001</v>
          </cell>
          <cell r="H1559">
            <v>4454134.99</v>
          </cell>
          <cell r="K1559">
            <v>4909434.0999999996</v>
          </cell>
          <cell r="L1559">
            <v>148500709.43000001</v>
          </cell>
        </row>
      </sheetData>
      <sheetData sheetId="56"/>
      <sheetData sheetId="57">
        <row r="4">
          <cell r="A4" t="str">
            <v xml:space="preserve">     ประจำเดือนพฤษภาคม 2568</v>
          </cell>
        </row>
      </sheetData>
      <sheetData sheetId="58"/>
      <sheetData sheetId="60">
        <row r="276">
          <cell r="C276" t="str">
            <v>4100604560 /25 มี.ค.68</v>
          </cell>
          <cell r="D276" t="str">
            <v>ครบ 24 พค 68</v>
          </cell>
        </row>
        <row r="283">
          <cell r="C283" t="str">
            <v>4100569081 / 14 ม.ค.68</v>
          </cell>
          <cell r="E283" t="str">
            <v>ครบ 14 มีค 68</v>
          </cell>
        </row>
        <row r="284">
          <cell r="D284" t="str">
            <v>ครบ 13 ก.พ.68</v>
          </cell>
          <cell r="E284" t="str">
            <v>งวดที่ 1 158,895 บาท</v>
          </cell>
        </row>
        <row r="285">
          <cell r="D285" t="str">
            <v>ครบ 15 มี.ค.68</v>
          </cell>
          <cell r="E285" t="str">
            <v>งวดที่ 2 158,895 บาท</v>
          </cell>
        </row>
        <row r="286">
          <cell r="D286" t="str">
            <v>ครบ 14 มีค 68</v>
          </cell>
          <cell r="E286" t="str">
            <v>งวดที่ 3 211,860 บาท</v>
          </cell>
        </row>
      </sheetData>
      <sheetData sheetId="61"/>
      <sheetData sheetId="62">
        <row r="324">
          <cell r="D324" t="str">
            <v>ทำสัญญา 19 ธค 65 ครบ 16 มีค 66</v>
          </cell>
        </row>
        <row r="373">
          <cell r="E373" t="str">
            <v>ทำสัญญญา  9 มค 66 ครบ 25 มีค 66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111">
          <cell r="E111" t="str">
            <v>ผูกพัน  ครบ 12 มค 67</v>
          </cell>
        </row>
        <row r="142">
          <cell r="E142" t="str">
            <v>ผูกพันครบ  20 มีค 68</v>
          </cell>
        </row>
      </sheetData>
      <sheetData sheetId="75"/>
      <sheetData sheetId="76"/>
      <sheetData sheetId="77"/>
      <sheetData sheetId="78"/>
      <sheetData sheetId="79"/>
      <sheetData sheetId="80">
        <row r="217">
          <cell r="B217" t="str">
            <v>ค่าที่ดินและสิ่งก่อสร้าง 6811320</v>
          </cell>
        </row>
      </sheetData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K118"/>
  <sheetViews>
    <sheetView tabSelected="1" topLeftCell="A96" workbookViewId="0">
      <selection activeCell="C121" sqref="C121"/>
    </sheetView>
  </sheetViews>
  <sheetFormatPr defaultRowHeight="13.8" x14ac:dyDescent="0.25"/>
  <cols>
    <col min="1" max="1" width="4.09765625" customWidth="1"/>
    <col min="2" max="2" width="32.09765625" customWidth="1"/>
    <col min="3" max="3" width="18.09765625" customWidth="1"/>
    <col min="4" max="4" width="11.69921875" customWidth="1"/>
    <col min="5" max="5" width="6.69921875" customWidth="1"/>
    <col min="6" max="6" width="11.8984375" customWidth="1"/>
    <col min="7" max="7" width="11.296875" customWidth="1"/>
    <col min="8" max="8" width="12.5" customWidth="1"/>
    <col min="9" max="9" width="11.3984375" customWidth="1"/>
    <col min="10" max="10" width="11.796875" customWidth="1"/>
  </cols>
  <sheetData>
    <row r="1" spans="1:11" ht="21" x14ac:dyDescent="0.25">
      <c r="A1" s="1345" t="s">
        <v>232</v>
      </c>
      <c r="B1" s="1345"/>
      <c r="C1" s="1345"/>
      <c r="D1" s="1345"/>
      <c r="E1" s="1345"/>
      <c r="F1" s="1345"/>
      <c r="G1" s="1345"/>
      <c r="H1" s="1345"/>
      <c r="I1" s="1345"/>
      <c r="J1" s="1345"/>
      <c r="K1" s="1345"/>
    </row>
    <row r="2" spans="1:11" ht="21" x14ac:dyDescent="0.25">
      <c r="A2" s="1345" t="str">
        <f>+'[6]สิ่งก่อสร้าง งบอุดหนุน  67'!A3:N3</f>
        <v>สำนักงานเขตพื้นที่การศึกษาประถมศึกษาปทุมธานี เขต 2</v>
      </c>
      <c r="B2" s="1345"/>
      <c r="C2" s="1345"/>
      <c r="D2" s="1345"/>
      <c r="E2" s="1345"/>
      <c r="F2" s="1345"/>
      <c r="G2" s="1345"/>
      <c r="H2" s="1345"/>
      <c r="I2" s="1345"/>
      <c r="J2" s="1345"/>
      <c r="K2" s="1345"/>
    </row>
    <row r="3" spans="1:11" ht="21" x14ac:dyDescent="0.25">
      <c r="A3" s="1346" t="s">
        <v>267</v>
      </c>
      <c r="B3" s="1346"/>
      <c r="C3" s="1346"/>
      <c r="D3" s="1346"/>
      <c r="E3" s="1346"/>
      <c r="F3" s="1346"/>
      <c r="G3" s="1346"/>
      <c r="H3" s="1346"/>
      <c r="I3" s="1346"/>
      <c r="J3" s="1346"/>
      <c r="K3" s="1346"/>
    </row>
    <row r="4" spans="1:11" ht="21" x14ac:dyDescent="0.25">
      <c r="A4" s="1338" t="s">
        <v>23</v>
      </c>
      <c r="B4" s="1338" t="s">
        <v>24</v>
      </c>
      <c r="C4" s="40" t="s">
        <v>26</v>
      </c>
      <c r="D4" s="1340" t="s">
        <v>41</v>
      </c>
      <c r="E4" s="1342" t="s">
        <v>3</v>
      </c>
      <c r="F4" s="1343"/>
      <c r="G4" s="1347" t="s">
        <v>42</v>
      </c>
      <c r="H4" s="1347"/>
      <c r="I4" s="1342" t="s">
        <v>4</v>
      </c>
      <c r="J4" s="1343"/>
      <c r="K4" s="1338" t="s">
        <v>5</v>
      </c>
    </row>
    <row r="5" spans="1:11" ht="21" x14ac:dyDescent="0.25">
      <c r="A5" s="1339"/>
      <c r="B5" s="1339"/>
      <c r="C5" s="41" t="s">
        <v>43</v>
      </c>
      <c r="D5" s="1341"/>
      <c r="E5" s="984">
        <v>220</v>
      </c>
      <c r="F5" s="984">
        <v>221</v>
      </c>
      <c r="G5" s="984">
        <v>220</v>
      </c>
      <c r="H5" s="984">
        <v>221</v>
      </c>
      <c r="I5" s="984">
        <v>220</v>
      </c>
      <c r="J5" s="984">
        <v>221</v>
      </c>
      <c r="K5" s="1339"/>
    </row>
    <row r="6" spans="1:11" ht="36" customHeight="1" x14ac:dyDescent="0.25">
      <c r="A6" s="985" t="s">
        <v>73</v>
      </c>
      <c r="B6" s="986" t="str">
        <f>+'[6]ดำเนินงานครุภัณฑ์ 310061ยั่งยืน'!E6</f>
        <v xml:space="preserve">แผนงานยุทธศาสตร์พัฒนาคุณภาพการศึกษาและการเรียนรู้ </v>
      </c>
      <c r="C6" s="987"/>
      <c r="D6" s="988">
        <f>+D7+D14</f>
        <v>4598500</v>
      </c>
      <c r="E6" s="988">
        <f t="shared" ref="E6:K6" si="0">+E7+E14</f>
        <v>0</v>
      </c>
      <c r="F6" s="988">
        <f t="shared" si="0"/>
        <v>1430000</v>
      </c>
      <c r="G6" s="988">
        <f t="shared" si="0"/>
        <v>0</v>
      </c>
      <c r="H6" s="988">
        <f t="shared" si="0"/>
        <v>0</v>
      </c>
      <c r="I6" s="988">
        <f t="shared" si="0"/>
        <v>0</v>
      </c>
      <c r="J6" s="988">
        <f t="shared" si="0"/>
        <v>3109000</v>
      </c>
      <c r="K6" s="988">
        <f t="shared" si="0"/>
        <v>59500</v>
      </c>
    </row>
    <row r="7" spans="1:11" ht="36" customHeight="1" x14ac:dyDescent="0.25">
      <c r="A7" s="989">
        <v>1</v>
      </c>
      <c r="B7" s="990" t="str">
        <f>+'[6]ดำเนินงานครุภัณฑ์ 310061ยั่งยืน'!E7</f>
        <v>โครงการขับเคลื่อนการพัฒนาการศึกษาที่ยั่งยืน</v>
      </c>
      <c r="C7" s="991" t="str">
        <f>+'[6]ดำเนินงานครุภัณฑ์ 310061ยั่งยืน'!D7</f>
        <v xml:space="preserve">20004 31006100 </v>
      </c>
      <c r="D7" s="992">
        <f>+D8</f>
        <v>100000</v>
      </c>
      <c r="E7" s="992">
        <f t="shared" ref="E7:K9" si="1">+E8</f>
        <v>0</v>
      </c>
      <c r="F7" s="992">
        <f t="shared" si="1"/>
        <v>0</v>
      </c>
      <c r="G7" s="992"/>
      <c r="H7" s="992">
        <f t="shared" si="1"/>
        <v>0</v>
      </c>
      <c r="I7" s="992">
        <f t="shared" si="1"/>
        <v>0</v>
      </c>
      <c r="J7" s="992">
        <f t="shared" si="1"/>
        <v>100000</v>
      </c>
      <c r="K7" s="992">
        <f t="shared" si="1"/>
        <v>0</v>
      </c>
    </row>
    <row r="8" spans="1:11" ht="42" customHeight="1" x14ac:dyDescent="0.25">
      <c r="A8" s="993">
        <v>1.1000000000000001</v>
      </c>
      <c r="B8" s="1090" t="str">
        <f>+'[6]ดำเนินงานครุภัณฑ์ 310061ยั่งยืน'!E8</f>
        <v xml:space="preserve">กิจกรรมการบริหารจัดการโรงเรียนขนาดเล็ก </v>
      </c>
      <c r="C8" s="995" t="str">
        <f>+'[6]ดำเนินงานครุภัณฑ์ 310061ยั่งยืน'!D8</f>
        <v>20004 67 52010 00000</v>
      </c>
      <c r="D8" s="996">
        <f>+D9</f>
        <v>100000</v>
      </c>
      <c r="E8" s="996">
        <f t="shared" si="1"/>
        <v>0</v>
      </c>
      <c r="F8" s="996">
        <f t="shared" si="1"/>
        <v>0</v>
      </c>
      <c r="G8" s="996">
        <f t="shared" si="1"/>
        <v>0</v>
      </c>
      <c r="H8" s="996">
        <f t="shared" si="1"/>
        <v>0</v>
      </c>
      <c r="I8" s="996">
        <f t="shared" si="1"/>
        <v>0</v>
      </c>
      <c r="J8" s="996">
        <f t="shared" si="1"/>
        <v>100000</v>
      </c>
      <c r="K8" s="996">
        <f t="shared" si="1"/>
        <v>0</v>
      </c>
    </row>
    <row r="9" spans="1:11" ht="37.200000000000003" customHeight="1" x14ac:dyDescent="0.25">
      <c r="A9" s="997"/>
      <c r="B9" s="998" t="str">
        <f>+'[6]ดำเนินงานครุภัณฑ์ 310061ยั่งยืน'!E115</f>
        <v>งบลงทุน สิ่งก่อสร้าง 6711320</v>
      </c>
      <c r="C9" s="999" t="str">
        <f>+'[6]ดำเนินงานครุภัณฑ์ 310061ยั่งยืน'!D115</f>
        <v>6711320</v>
      </c>
      <c r="D9" s="1000">
        <f>+D10</f>
        <v>100000</v>
      </c>
      <c r="E9" s="1000">
        <f t="shared" si="1"/>
        <v>0</v>
      </c>
      <c r="F9" s="1000">
        <f t="shared" si="1"/>
        <v>0</v>
      </c>
      <c r="G9" s="1000"/>
      <c r="H9" s="1000">
        <f t="shared" si="1"/>
        <v>0</v>
      </c>
      <c r="I9" s="1000">
        <f t="shared" si="1"/>
        <v>0</v>
      </c>
      <c r="J9" s="1000">
        <f t="shared" si="1"/>
        <v>100000</v>
      </c>
      <c r="K9" s="1000">
        <f t="shared" si="1"/>
        <v>0</v>
      </c>
    </row>
    <row r="10" spans="1:11" ht="21" customHeight="1" x14ac:dyDescent="0.25">
      <c r="A10" s="1001" t="s">
        <v>39</v>
      </c>
      <c r="B10" s="1002" t="str">
        <f>+'[6]ดำเนินงานครุภัณฑ์ 310061ยั่งยืน'!E116</f>
        <v xml:space="preserve">รายการค่าปรับปรุงซ่อมแซมบ้านพักครู  ห้องน้ำ- ห้องส้วม   </v>
      </c>
      <c r="C10" s="1003" t="str">
        <f>+'[6]ดำเนินงานครุภัณฑ์ 310061ยั่งยืน'!D116</f>
        <v>20004 31006100 321AAAA</v>
      </c>
      <c r="D10" s="1004">
        <f>SUM(D11:D13)</f>
        <v>100000</v>
      </c>
      <c r="E10" s="1004">
        <f t="shared" ref="E10:J10" si="2">SUM(E11:E13)</f>
        <v>0</v>
      </c>
      <c r="F10" s="1004">
        <f t="shared" si="2"/>
        <v>0</v>
      </c>
      <c r="G10" s="1004"/>
      <c r="H10" s="1004">
        <f t="shared" si="2"/>
        <v>0</v>
      </c>
      <c r="I10" s="1004">
        <f t="shared" si="2"/>
        <v>0</v>
      </c>
      <c r="J10" s="1004">
        <f t="shared" si="2"/>
        <v>100000</v>
      </c>
      <c r="K10" s="1004">
        <f t="shared" ref="K10" si="3">SUM(K11:K12)</f>
        <v>0</v>
      </c>
    </row>
    <row r="11" spans="1:11" ht="21" customHeight="1" x14ac:dyDescent="0.25">
      <c r="A11" s="1005" t="s">
        <v>74</v>
      </c>
      <c r="B11" s="1006" t="str">
        <f>+'[6]ดำเนินงานครุภัณฑ์ 310061ยั่งยืน'!E117</f>
        <v>ร.ร.วัดราษฎร์บำรุง</v>
      </c>
      <c r="C11" s="1007">
        <f>+'[6]ดำเนินงานครุภัณฑ์ 310061ยั่งยืน'!D118</f>
        <v>4100523172</v>
      </c>
      <c r="D11" s="1008">
        <f>+'[6]ดำเนินงานครุภัณฑ์ 310061ยั่งยืน'!F122</f>
        <v>100000</v>
      </c>
      <c r="E11" s="1008">
        <f>+'[6]ดำเนินงานครุภัณฑ์ 310061ยั่งยืน'!G122</f>
        <v>0</v>
      </c>
      <c r="F11" s="1008">
        <f>+'[6]ดำเนินงานครุภัณฑ์ 310061ยั่งยืน'!H122</f>
        <v>0</v>
      </c>
      <c r="G11" s="1008">
        <f>+'[6]ดำเนินงานครุภัณฑ์ 310061ยั่งยืน'!I122</f>
        <v>0</v>
      </c>
      <c r="H11" s="1008">
        <f>+'[6]ดำเนินงานครุภัณฑ์ 310061ยั่งยืน'!J122</f>
        <v>0</v>
      </c>
      <c r="I11" s="1008">
        <f>+'[6]ดำเนินงานครุภัณฑ์ 310061ยั่งยืน'!K122</f>
        <v>0</v>
      </c>
      <c r="J11" s="1008">
        <f>+'[6]ดำเนินงานครุภัณฑ์ 310061ยั่งยืน'!L122</f>
        <v>100000</v>
      </c>
      <c r="K11" s="1008">
        <f>+D11-E11-F11-G11-H11-I11-J11</f>
        <v>0</v>
      </c>
    </row>
    <row r="12" spans="1:11" ht="21" hidden="1" customHeight="1" x14ac:dyDescent="0.25">
      <c r="A12" s="1005" t="s">
        <v>75</v>
      </c>
      <c r="B12" s="1006"/>
      <c r="C12" s="1009"/>
      <c r="D12" s="1008">
        <f>+'[6]ดำเนินงานครุภัณฑ์ 310061ยั่งยืน'!F16</f>
        <v>0</v>
      </c>
      <c r="E12" s="1008">
        <f>+'[6]ดำเนินงานครุภัณฑ์ 310061ยั่งยืน'!G16</f>
        <v>0</v>
      </c>
      <c r="F12" s="1008">
        <f>+'[6]ดำเนินงานครุภัณฑ์ 310061ยั่งยืน'!H16</f>
        <v>0</v>
      </c>
      <c r="G12" s="1008">
        <f>+'[6]ดำเนินงานครุภัณฑ์ 310061ยั่งยืน'!I16</f>
        <v>0</v>
      </c>
      <c r="H12" s="1008">
        <f>+'[6]ดำเนินงานครุภัณฑ์ 310061ยั่งยืน'!J16</f>
        <v>0</v>
      </c>
      <c r="I12" s="1008">
        <f>+'[6]ดำเนินงานครุภัณฑ์ 310061ยั่งยืน'!K16</f>
        <v>0</v>
      </c>
      <c r="J12" s="1008">
        <f>+'[6]ดำเนินงานครุภัณฑ์ 310061ยั่งยืน'!L16</f>
        <v>0</v>
      </c>
      <c r="K12" s="1008">
        <f>+D12-E12-F12-G12-H12-I12-J12</f>
        <v>0</v>
      </c>
    </row>
    <row r="13" spans="1:11" ht="21" hidden="1" customHeight="1" x14ac:dyDescent="0.25">
      <c r="A13" s="1005" t="s">
        <v>76</v>
      </c>
      <c r="B13" s="1006"/>
      <c r="C13" s="1009"/>
      <c r="D13" s="1008">
        <f>+'[6]ดำเนินงานครุภัณฑ์ 310061ยั่งยืน'!F21</f>
        <v>0</v>
      </c>
      <c r="E13" s="1008">
        <f>+'[6]ดำเนินงานครุภัณฑ์ 310061ยั่งยืน'!G21</f>
        <v>0</v>
      </c>
      <c r="F13" s="1008">
        <f>+'[6]ดำเนินงานครุภัณฑ์ 310061ยั่งยืน'!H21</f>
        <v>0</v>
      </c>
      <c r="G13" s="1008"/>
      <c r="H13" s="1008">
        <f>+'[6]ดำเนินงานครุภัณฑ์ 310061ยั่งยืน'!I21</f>
        <v>0</v>
      </c>
      <c r="I13" s="1008">
        <f>+'[6]ดำเนินงานครุภัณฑ์ 310061ยั่งยืน'!J21</f>
        <v>0</v>
      </c>
      <c r="J13" s="1008">
        <f>+'[6]ดำเนินงานครุภัณฑ์ 310061ยั่งยืน'!K21</f>
        <v>0</v>
      </c>
      <c r="K13" s="1008"/>
    </row>
    <row r="14" spans="1:11" ht="21" customHeight="1" x14ac:dyDescent="0.25">
      <c r="A14" s="989">
        <v>2</v>
      </c>
      <c r="B14" s="1010" t="str">
        <f>+'[6]ดำเนินงานครุภัณฑ์ 310061ยั่งยืน'!E123</f>
        <v>โครงการโรงเรียนคุณภาพประจำตำบล</v>
      </c>
      <c r="C14" s="991" t="str">
        <f>+'[6]ดำเนินงานครุภัณฑ์ 310061ยั่งยืน'!D123</f>
        <v>20004 3100B600</v>
      </c>
      <c r="D14" s="992">
        <f>+D15</f>
        <v>4498500</v>
      </c>
      <c r="E14" s="992">
        <f t="shared" ref="E14:K14" si="4">+E15</f>
        <v>0</v>
      </c>
      <c r="F14" s="992">
        <f t="shared" si="4"/>
        <v>1430000</v>
      </c>
      <c r="G14" s="992"/>
      <c r="H14" s="992">
        <f t="shared" si="4"/>
        <v>0</v>
      </c>
      <c r="I14" s="992">
        <f t="shared" si="4"/>
        <v>0</v>
      </c>
      <c r="J14" s="992">
        <f t="shared" si="4"/>
        <v>3009000</v>
      </c>
      <c r="K14" s="992">
        <f t="shared" si="4"/>
        <v>59500</v>
      </c>
    </row>
    <row r="15" spans="1:11" ht="21" customHeight="1" x14ac:dyDescent="0.25">
      <c r="A15" s="993">
        <v>2.1</v>
      </c>
      <c r="B15" s="1090" t="str">
        <f>+'[6]ดำเนินงานครุภัณฑ์ 310061ยั่งยืน'!E124</f>
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</c>
      <c r="C15" s="995" t="str">
        <f>+'[6]ดำเนินงานครุภัณฑ์ 310061ยั่งยืน'!D124</f>
        <v>20004 67000 7700000</v>
      </c>
      <c r="D15" s="996">
        <f>+D16+D36</f>
        <v>4498500</v>
      </c>
      <c r="E15" s="996">
        <f>+E16+E36</f>
        <v>0</v>
      </c>
      <c r="F15" s="996">
        <f>+F16+F36</f>
        <v>1430000</v>
      </c>
      <c r="G15" s="996"/>
      <c r="H15" s="996">
        <f>+H16+H36</f>
        <v>0</v>
      </c>
      <c r="I15" s="996">
        <f>+I16+I36</f>
        <v>0</v>
      </c>
      <c r="J15" s="996">
        <f>+J16+J36</f>
        <v>3009000</v>
      </c>
      <c r="K15" s="996">
        <f>+K16+K36</f>
        <v>59500</v>
      </c>
    </row>
    <row r="16" spans="1:11" ht="21" customHeight="1" x14ac:dyDescent="0.25">
      <c r="A16" s="997"/>
      <c r="B16" s="998" t="str">
        <f>+'[6]ดำเนินงานครุภัณฑ์ 310061ยั่งยืน'!E125</f>
        <v>งบลงทุน ค่าสิ่งก่อสร้าง 6711320</v>
      </c>
      <c r="C16" s="999"/>
      <c r="D16" s="1000">
        <f>+D17+D22+D25</f>
        <v>4498500</v>
      </c>
      <c r="E16" s="1000">
        <f t="shared" ref="E16:K16" si="5">+E17+E22+E25</f>
        <v>0</v>
      </c>
      <c r="F16" s="1000">
        <f t="shared" si="5"/>
        <v>1430000</v>
      </c>
      <c r="G16" s="1000">
        <f t="shared" si="5"/>
        <v>0</v>
      </c>
      <c r="H16" s="1000">
        <f t="shared" si="5"/>
        <v>0</v>
      </c>
      <c r="I16" s="1000">
        <f t="shared" si="5"/>
        <v>0</v>
      </c>
      <c r="J16" s="1000">
        <f t="shared" si="5"/>
        <v>3009000</v>
      </c>
      <c r="K16" s="1000">
        <f t="shared" si="5"/>
        <v>59500</v>
      </c>
    </row>
    <row r="17" spans="1:11" ht="21" customHeight="1" x14ac:dyDescent="0.25">
      <c r="A17" s="1011" t="s">
        <v>31</v>
      </c>
      <c r="B17" s="43" t="str">
        <f>+'[6]ดำเนินงานครุภัณฑ์ 310061ยั่งยืน'!E126</f>
        <v>ปรับปรุงซ่อมแซมอาคารเรียนอาคารประกอบและสิ่งก่อสร้างอื่น</v>
      </c>
      <c r="C17" s="1012" t="str">
        <f>+'[6]ดำเนินงานครุภัณฑ์ 310061ยั่งยืน'!D126</f>
        <v>ศธ04002/ว1787 ลว.7 พค 67 โอนครั้งที่ 5</v>
      </c>
      <c r="D17" s="42">
        <f>SUM(D18:D21)</f>
        <v>1340000</v>
      </c>
      <c r="E17" s="42">
        <f t="shared" ref="E17:J17" si="6">SUM(E18:E21)</f>
        <v>0</v>
      </c>
      <c r="F17" s="42">
        <f t="shared" si="6"/>
        <v>0</v>
      </c>
      <c r="G17" s="42">
        <f t="shared" si="6"/>
        <v>0</v>
      </c>
      <c r="H17" s="42">
        <f t="shared" si="6"/>
        <v>0</v>
      </c>
      <c r="I17" s="42">
        <f t="shared" si="6"/>
        <v>0</v>
      </c>
      <c r="J17" s="42">
        <f t="shared" si="6"/>
        <v>1340000</v>
      </c>
      <c r="K17" s="42">
        <f>SUM(K18:K21)</f>
        <v>0</v>
      </c>
    </row>
    <row r="18" spans="1:11" ht="21" customHeight="1" x14ac:dyDescent="0.25">
      <c r="A18" s="1013" t="s">
        <v>74</v>
      </c>
      <c r="B18" s="1014" t="str">
        <f>+'[6]ดำเนินงานครุภัณฑ์ 310061ยั่งยืน'!E127</f>
        <v>วัดมงคลรัตน์</v>
      </c>
      <c r="C18" s="1015" t="str">
        <f>+'[6]ดำเนินงานครุภัณฑ์ 310061ยั่งยืน'!D127</f>
        <v>200043100B6003211500</v>
      </c>
      <c r="D18" s="1016">
        <f>+'[6]ดำเนินงานครุภัณฑ์ 310061ยั่งยืน'!F131</f>
        <v>670000</v>
      </c>
      <c r="E18" s="1016">
        <f>+'[6]ดำเนินงานครุภัณฑ์ 310061ยั่งยืน'!G131</f>
        <v>0</v>
      </c>
      <c r="F18" s="1016">
        <f>+'[6]ดำเนินงานครุภัณฑ์ 310061ยั่งยืน'!H131</f>
        <v>0</v>
      </c>
      <c r="G18" s="1016">
        <f>+'[6]ดำเนินงานครุภัณฑ์ 310061ยั่งยืน'!I131</f>
        <v>0</v>
      </c>
      <c r="H18" s="1016">
        <f>+'[6]ดำเนินงานครุภัณฑ์ 310061ยั่งยืน'!J131</f>
        <v>0</v>
      </c>
      <c r="I18" s="1016">
        <f>+'[6]ดำเนินงานครุภัณฑ์ 310061ยั่งยืน'!K131</f>
        <v>0</v>
      </c>
      <c r="J18" s="1016">
        <f>+'[6]ดำเนินงานครุภัณฑ์ 310061ยั่งยืน'!L131</f>
        <v>670000</v>
      </c>
      <c r="K18" s="1016">
        <f>+D18-E18-F18-G18-H18-I18-J18</f>
        <v>0</v>
      </c>
    </row>
    <row r="19" spans="1:11" ht="21" customHeight="1" x14ac:dyDescent="0.25">
      <c r="A19" s="1013"/>
      <c r="B19" s="1014"/>
      <c r="C19" s="1017">
        <f>+'[6]ดำเนินงานครุภัณฑ์ 310061ยั่งยืน'!C127</f>
        <v>4100408104</v>
      </c>
      <c r="D19" s="1016"/>
      <c r="E19" s="1016"/>
      <c r="F19" s="1016"/>
      <c r="G19" s="1016"/>
      <c r="H19" s="1016"/>
      <c r="I19" s="1016"/>
      <c r="J19" s="1016"/>
      <c r="K19" s="1016"/>
    </row>
    <row r="20" spans="1:11" ht="42" customHeight="1" x14ac:dyDescent="0.25">
      <c r="A20" s="1013" t="s">
        <v>75</v>
      </c>
      <c r="B20" s="1014" t="str">
        <f>+'[6]ดำเนินงานครุภัณฑ์ 310061ยั่งยืน'!E132</f>
        <v>วัดสุวรรณ</v>
      </c>
      <c r="C20" s="1015" t="str">
        <f>+'[6]ดำเนินงานครุภัณฑ์ 310061ยั่งยืน'!D132</f>
        <v>200043100B6003211501</v>
      </c>
      <c r="D20" s="1016">
        <f>+'[6]ดำเนินงานครุภัณฑ์ 310061ยั่งยืน'!F136</f>
        <v>670000</v>
      </c>
      <c r="E20" s="1016">
        <f>+'[6]ดำเนินงานครุภัณฑ์ 310061ยั่งยืน'!G136</f>
        <v>0</v>
      </c>
      <c r="F20" s="1016">
        <f>+'[6]ดำเนินงานครุภัณฑ์ 310061ยั่งยืน'!H136</f>
        <v>0</v>
      </c>
      <c r="G20" s="1016">
        <f>+'[6]ดำเนินงานครุภัณฑ์ 310061ยั่งยืน'!I136</f>
        <v>0</v>
      </c>
      <c r="H20" s="1016">
        <f>+'[6]ดำเนินงานครุภัณฑ์ 310061ยั่งยืน'!J136</f>
        <v>0</v>
      </c>
      <c r="I20" s="1016">
        <f>+'[6]ดำเนินงานครุภัณฑ์ 310061ยั่งยืน'!K136</f>
        <v>0</v>
      </c>
      <c r="J20" s="1016">
        <f>+'[6]ดำเนินงานครุภัณฑ์ 310061ยั่งยืน'!L136</f>
        <v>670000</v>
      </c>
      <c r="K20" s="1016">
        <f>+D20-E20-F20-G20-H20-I20-J20</f>
        <v>0</v>
      </c>
    </row>
    <row r="21" spans="1:11" ht="21" customHeight="1" x14ac:dyDescent="0.25">
      <c r="A21" s="1005"/>
      <c r="B21" s="1014"/>
      <c r="C21" s="1017">
        <f>+'[6]ดำเนินงานครุภัณฑ์ 310061ยั่งยืน'!C132</f>
        <v>4100409854</v>
      </c>
      <c r="D21" s="1016"/>
      <c r="E21" s="1016"/>
      <c r="F21" s="1016"/>
      <c r="G21" s="1016"/>
      <c r="H21" s="1016"/>
      <c r="I21" s="1016"/>
      <c r="J21" s="1016"/>
      <c r="K21" s="1016"/>
    </row>
    <row r="22" spans="1:11" ht="21" customHeight="1" x14ac:dyDescent="0.25">
      <c r="A22" s="1011" t="s">
        <v>32</v>
      </c>
      <c r="B22" s="43" t="str">
        <f>+'[6]ดำเนินงานครุภัณฑ์ 310061ยั่งยืน'!E137</f>
        <v xml:space="preserve">ค่าก่อสร้าง ปรับปรุงซ่อมแซมอาคารเรียนอาคารประกอบและสิ่งก่อสร้างอื่นที่ชำรุดทรุดโทรม และที่ประสบอุบัติภัย   </v>
      </c>
      <c r="C22" s="1320" t="str">
        <f>+'[6]ดำเนินงานครุภัณฑ์ 310061ยั่งยืน'!D137</f>
        <v>ศธ04002/ว   ลว.27 กย 67 โอนครั้งที่ 450</v>
      </c>
      <c r="D22" s="42">
        <f>+D23</f>
        <v>499000</v>
      </c>
      <c r="E22" s="42">
        <f t="shared" ref="E22:K22" si="7">+E23</f>
        <v>0</v>
      </c>
      <c r="F22" s="42">
        <f t="shared" si="7"/>
        <v>0</v>
      </c>
      <c r="G22" s="42"/>
      <c r="H22" s="42">
        <f t="shared" si="7"/>
        <v>0</v>
      </c>
      <c r="I22" s="42">
        <f t="shared" si="7"/>
        <v>0</v>
      </c>
      <c r="J22" s="42">
        <f t="shared" si="7"/>
        <v>499000</v>
      </c>
      <c r="K22" s="42">
        <f t="shared" si="7"/>
        <v>0</v>
      </c>
    </row>
    <row r="23" spans="1:11" ht="21" customHeight="1" x14ac:dyDescent="0.25">
      <c r="A23" s="1013" t="s">
        <v>74</v>
      </c>
      <c r="B23" s="1014" t="str">
        <f>+'[6]ดำเนินงานครุภัณฑ์ 310061ยั่งยืน'!E138</f>
        <v>วัดราษฎรบำรุง</v>
      </c>
      <c r="C23" s="1015" t="str">
        <f>+'[6]ดำเนินงานครุภัณฑ์ 310061ยั่งยืน'!D138</f>
        <v xml:space="preserve">20004 3100B600 321ZZZZ                               </v>
      </c>
      <c r="D23" s="1016">
        <f>+'[6]ดำเนินงานครุภัณฑ์ 310061ยั่งยืน'!F142</f>
        <v>499000</v>
      </c>
      <c r="E23" s="1016">
        <f>+'[6]ดำเนินงานครุภัณฑ์ 310061ยั่งยืน'!G142</f>
        <v>0</v>
      </c>
      <c r="F23" s="1016">
        <f>+'[6]ดำเนินงานครุภัณฑ์ 310061ยั่งยืน'!H142</f>
        <v>0</v>
      </c>
      <c r="G23" s="1016">
        <f>+'[6]ดำเนินงานครุภัณฑ์ 310061ยั่งยืน'!I142</f>
        <v>0</v>
      </c>
      <c r="H23" s="1016">
        <f>+'[6]ดำเนินงานครุภัณฑ์ 310061ยั่งยืน'!J142</f>
        <v>0</v>
      </c>
      <c r="I23" s="1016">
        <f>+'[6]ดำเนินงานครุภัณฑ์ 310061ยั่งยืน'!K142</f>
        <v>0</v>
      </c>
      <c r="J23" s="1016">
        <f>+'[6]ดำเนินงานครุภัณฑ์ 310061ยั่งยืน'!L142</f>
        <v>499000</v>
      </c>
      <c r="K23" s="1016">
        <f>+D23-E23-F23-G23-H23-I23-J23</f>
        <v>0</v>
      </c>
    </row>
    <row r="24" spans="1:11" ht="15.75" customHeight="1" x14ac:dyDescent="0.25">
      <c r="A24" s="1013"/>
      <c r="B24" s="1014"/>
      <c r="C24" s="1017">
        <f>+'[6]ดำเนินงานครุภัณฑ์ 310061ยั่งยืน'!C138</f>
        <v>4100306259</v>
      </c>
      <c r="D24" s="1016"/>
      <c r="E24" s="1016"/>
      <c r="F24" s="1016"/>
      <c r="G24" s="1016"/>
      <c r="H24" s="1016"/>
      <c r="I24" s="1016"/>
      <c r="J24" s="1016"/>
      <c r="K24" s="1016"/>
    </row>
    <row r="25" spans="1:11" ht="21" customHeight="1" x14ac:dyDescent="0.25">
      <c r="A25" s="1011" t="s">
        <v>33</v>
      </c>
      <c r="B25" s="1018" t="str">
        <f>+'[6]ดำเนินงานครุภัณฑ์ 310061ยั่งยืน'!E143</f>
        <v xml:space="preserve">อาคารเรียนอนุบาล ขนาด 2 ห้องเรียน </v>
      </c>
      <c r="C25" s="1019" t="str">
        <f>+'[6]ดำเนินงานครุภัณฑ์ 310061ยั่งยืน'!D143</f>
        <v>ศธ04002/ว1787 ลว.7 พค 67 โอนครั้งที่ 5</v>
      </c>
      <c r="D25" s="992">
        <f>+D26</f>
        <v>2659500</v>
      </c>
      <c r="E25" s="992">
        <f t="shared" ref="E25:K25" si="8">+E26</f>
        <v>0</v>
      </c>
      <c r="F25" s="992">
        <f t="shared" si="8"/>
        <v>1430000</v>
      </c>
      <c r="G25" s="992"/>
      <c r="H25" s="992">
        <f t="shared" si="8"/>
        <v>0</v>
      </c>
      <c r="I25" s="992">
        <f t="shared" si="8"/>
        <v>0</v>
      </c>
      <c r="J25" s="992">
        <f t="shared" si="8"/>
        <v>1170000</v>
      </c>
      <c r="K25" s="992">
        <f t="shared" si="8"/>
        <v>59500</v>
      </c>
    </row>
    <row r="26" spans="1:11" ht="21" customHeight="1" x14ac:dyDescent="0.25">
      <c r="A26" s="1013" t="s">
        <v>74</v>
      </c>
      <c r="B26" s="1014" t="str">
        <f>+'[6]ดำเนินงานครุภัณฑ์ 310061ยั่งยืน'!E144</f>
        <v>โรงเรียนนิกรราษฎร์บํารุงวิทย์</v>
      </c>
      <c r="C26" s="1015" t="str">
        <f>+'[6]ดำเนินงานครุภัณฑ์ 310061ยั่งยืน'!D144</f>
        <v>200043100B6003211498</v>
      </c>
      <c r="D26" s="1016">
        <f>+'[6]ดำเนินงานครุภัณฑ์ 310061ยั่งยืน'!F165</f>
        <v>2659500</v>
      </c>
      <c r="E26" s="1016">
        <f>+'[6]ดำเนินงานครุภัณฑ์ 310061ยั่งยืน'!G165</f>
        <v>0</v>
      </c>
      <c r="F26" s="1016">
        <f>+'[6]ดำเนินงานครุภัณฑ์ 310061ยั่งยืน'!H165</f>
        <v>1430000</v>
      </c>
      <c r="G26" s="1016">
        <f>+'[6]ดำเนินงานครุภัณฑ์ 310061ยั่งยืน'!I165</f>
        <v>0</v>
      </c>
      <c r="H26" s="1016">
        <f>+'[6]ดำเนินงานครุภัณฑ์ 310061ยั่งยืน'!J165</f>
        <v>0</v>
      </c>
      <c r="I26" s="1016">
        <f>+'[6]ดำเนินงานครุภัณฑ์ 310061ยั่งยืน'!K165</f>
        <v>0</v>
      </c>
      <c r="J26" s="1016">
        <f>+'[6]ดำเนินงานครุภัณฑ์ 310061ยั่งยืน'!L165</f>
        <v>1170000</v>
      </c>
      <c r="K26" s="1016">
        <f>+D26-E26-F26-G26-H26-I26-J26</f>
        <v>59500</v>
      </c>
    </row>
    <row r="27" spans="1:11" ht="21" customHeight="1" x14ac:dyDescent="0.25">
      <c r="A27" s="1013"/>
      <c r="B27" s="1014"/>
      <c r="C27" s="1017">
        <f>+'[6]ดำเนินงานครุภัณฑ์ 310061ยั่งยืน'!C144</f>
        <v>4100432393</v>
      </c>
      <c r="D27" s="1016"/>
      <c r="E27" s="1016"/>
      <c r="F27" s="1016"/>
      <c r="G27" s="1016"/>
      <c r="H27" s="1016"/>
      <c r="I27" s="1016"/>
      <c r="J27" s="1016"/>
      <c r="K27" s="1016"/>
    </row>
    <row r="28" spans="1:11" ht="15" hidden="1" customHeight="1" x14ac:dyDescent="0.25">
      <c r="A28" s="997"/>
      <c r="B28" s="998" t="s">
        <v>233</v>
      </c>
      <c r="C28" s="1020">
        <f>+'[6]ดำเนินงานครุภัณฑ์ 310061ยั่งยืน'!D23</f>
        <v>0</v>
      </c>
      <c r="D28" s="1000">
        <f>+D31+D33+D35</f>
        <v>0</v>
      </c>
      <c r="E28" s="1000">
        <f t="shared" ref="E28:K28" si="9">+E31+E33+E35</f>
        <v>0</v>
      </c>
      <c r="F28" s="1000">
        <f t="shared" si="9"/>
        <v>0</v>
      </c>
      <c r="G28" s="1000"/>
      <c r="H28" s="1000">
        <f t="shared" si="9"/>
        <v>0</v>
      </c>
      <c r="I28" s="1000">
        <f t="shared" si="9"/>
        <v>0</v>
      </c>
      <c r="J28" s="1000">
        <f t="shared" si="9"/>
        <v>0</v>
      </c>
      <c r="K28" s="1000">
        <f t="shared" si="9"/>
        <v>0</v>
      </c>
    </row>
    <row r="29" spans="1:11" ht="15" hidden="1" customHeight="1" x14ac:dyDescent="0.25">
      <c r="A29" s="989">
        <f>+'[6]งบกัน67 350002'!A36</f>
        <v>0</v>
      </c>
      <c r="B29" s="1021" t="str">
        <f>+'[6]ดำเนินงานครุภัณฑ์ 310061ยั่งยืน'!E22</f>
        <v>งบลงทุน ค่าครุภัณฑ์ 6611310</v>
      </c>
      <c r="C29" s="1022">
        <f>+'[6]ดำเนินงานครุภัณฑ์ 310061ยั่งยืน'!C22</f>
        <v>0</v>
      </c>
      <c r="D29" s="992">
        <f>+D30</f>
        <v>0</v>
      </c>
      <c r="E29" s="992">
        <f t="shared" ref="E29:K31" si="10">+E30</f>
        <v>0</v>
      </c>
      <c r="F29" s="992">
        <f t="shared" si="10"/>
        <v>0</v>
      </c>
      <c r="G29" s="992"/>
      <c r="H29" s="992">
        <f t="shared" si="10"/>
        <v>0</v>
      </c>
      <c r="I29" s="992">
        <f t="shared" si="10"/>
        <v>0</v>
      </c>
      <c r="J29" s="992">
        <f t="shared" si="10"/>
        <v>0</v>
      </c>
      <c r="K29" s="992">
        <f t="shared" si="10"/>
        <v>0</v>
      </c>
    </row>
    <row r="30" spans="1:11" ht="15" hidden="1" customHeight="1" x14ac:dyDescent="0.25">
      <c r="A30" s="1005">
        <f>+'[6]ดำเนินงานครุภัณฑ์ 310061ยั่งยืน'!A23</f>
        <v>0</v>
      </c>
      <c r="B30" s="1014" t="str">
        <f>+'[6]ดำเนินงานครุภัณฑ์ 310061ยั่งยืน'!E23</f>
        <v>ครุภัณฑ์สำนักงาน 120601</v>
      </c>
      <c r="C30" s="59" t="str">
        <f>+'[6]ดำเนินงานครุภัณฑ์ 310061ยั่งยืน'!D22</f>
        <v>6611310</v>
      </c>
      <c r="D30" s="1016">
        <f>+'[6]ดำเนินงานครุภัณฑ์ 310061ยั่งยืน'!F27</f>
        <v>0</v>
      </c>
      <c r="E30" s="1016">
        <f>+'[6]ดำเนินงานครุภัณฑ์ 310061ยั่งยืน'!G27</f>
        <v>0</v>
      </c>
      <c r="F30" s="1016">
        <f>+'[6]ดำเนินงานครุภัณฑ์ 310061ยั่งยืน'!H27</f>
        <v>0</v>
      </c>
      <c r="G30" s="1016"/>
      <c r="H30" s="1016">
        <f>+'[6]ดำเนินงานครุภัณฑ์ 310061ยั่งยืน'!I27</f>
        <v>0</v>
      </c>
      <c r="I30" s="1016">
        <f>+'[6]ดำเนินงานครุภัณฑ์ 310061ยั่งยืน'!J27</f>
        <v>0</v>
      </c>
      <c r="J30" s="1016">
        <f>+'[6]ดำเนินงานครุภัณฑ์ 310061ยั่งยืน'!K27</f>
        <v>0</v>
      </c>
      <c r="K30" s="1016">
        <f>+'[6]ดำเนินงานครุภัณฑ์ 310061ยั่งยืน'!L27</f>
        <v>0</v>
      </c>
    </row>
    <row r="31" spans="1:11" ht="15" hidden="1" customHeight="1" x14ac:dyDescent="0.25">
      <c r="A31" s="989" t="str">
        <f>+'[6]งบกัน67 350002'!A38</f>
        <v>1.1.1</v>
      </c>
      <c r="B31" s="1021" t="str">
        <f>+'[6]ดำเนินงานครุภัณฑ์ 310061ยั่งยืน'!E24</f>
        <v xml:space="preserve">เครื่องปรับอากาศแบบตั้งพื้นหรือแขวน (ระบบ INVERTER) ขนาด 20,000 บีทียู       </v>
      </c>
      <c r="C31" s="1022" t="str">
        <f>+'[6]ดำเนินงานครุภัณฑ์ 310061ยั่งยืน'!C24</f>
        <v>โอนเปลี่ยนแปลงครั้งที่ 1/66 บท.กลุ่มนโยบายและแผน  ที่ ศธ 04087/1957 ลว. 28 กย 66</v>
      </c>
      <c r="D31" s="992">
        <f>+D32</f>
        <v>0</v>
      </c>
      <c r="E31" s="992">
        <f t="shared" si="10"/>
        <v>0</v>
      </c>
      <c r="F31" s="992">
        <f t="shared" si="10"/>
        <v>0</v>
      </c>
      <c r="G31" s="992"/>
      <c r="H31" s="992">
        <f t="shared" si="10"/>
        <v>0</v>
      </c>
      <c r="I31" s="992">
        <f t="shared" si="10"/>
        <v>0</v>
      </c>
      <c r="J31" s="992">
        <f t="shared" si="10"/>
        <v>0</v>
      </c>
      <c r="K31" s="992">
        <f t="shared" si="10"/>
        <v>0</v>
      </c>
    </row>
    <row r="32" spans="1:11" ht="15" hidden="1" customHeight="1" x14ac:dyDescent="0.25">
      <c r="A32" s="1005" t="str">
        <f>+'[6]ดำเนินงานครุภัณฑ์ 310061ยั่งยืน'!A25</f>
        <v>1)</v>
      </c>
      <c r="B32" s="1014" t="str">
        <f>+'[6]ดำเนินงานครุภัณฑ์ 310061ยั่งยืน'!E25</f>
        <v>สพป.ปท.2</v>
      </c>
      <c r="C32" s="59" t="str">
        <f>+'[6]ดำเนินงานครุภัณฑ์ 310061ยั่งยืน'!D24</f>
        <v>20004 31006100 3110010</v>
      </c>
      <c r="D32" s="1016">
        <f>+'[6]ดำเนินงานครุภัณฑ์ 310061ยั่งยืน'!F29</f>
        <v>0</v>
      </c>
      <c r="E32" s="1016">
        <f>+'[6]ดำเนินงานครุภัณฑ์ 310061ยั่งยืน'!G29</f>
        <v>0</v>
      </c>
      <c r="F32" s="1016">
        <f>+'[6]ดำเนินงานครุภัณฑ์ 310061ยั่งยืน'!H29</f>
        <v>0</v>
      </c>
      <c r="G32" s="1016"/>
      <c r="H32" s="1016">
        <f>+'[6]ดำเนินงานครุภัณฑ์ 310061ยั่งยืน'!I29</f>
        <v>0</v>
      </c>
      <c r="I32" s="1016">
        <f>+'[6]ดำเนินงานครุภัณฑ์ 310061ยั่งยืน'!J29</f>
        <v>0</v>
      </c>
      <c r="J32" s="1016">
        <f>+'[6]ดำเนินงานครุภัณฑ์ 310061ยั่งยืน'!K29</f>
        <v>0</v>
      </c>
      <c r="K32" s="1016">
        <f>+'[6]ดำเนินงานครุภัณฑ์ 310061ยั่งยืน'!L29</f>
        <v>0</v>
      </c>
    </row>
    <row r="33" spans="1:11" ht="15" hidden="1" customHeight="1" x14ac:dyDescent="0.25">
      <c r="A33" s="989">
        <f>+'[6]ดำเนินงานครุภัณฑ์ 310061ยั่งยืน'!A30</f>
        <v>2</v>
      </c>
      <c r="B33" s="1023" t="str">
        <f>+'[6]ดำเนินงานครุภัณฑ์ 310061ยั่งยืน'!E30</f>
        <v xml:space="preserve">เครื่องปรับอากาศแบบติดผนัง (ระบบ INVERTER) ขนาด 18,000 บีทียู       </v>
      </c>
      <c r="C33" s="1022" t="str">
        <f>+'[6]ดำเนินงานครุภัณฑ์ 310061ยั่งยืน'!C30</f>
        <v>โอนเปลี่ยนแปลงครั้งที่ 1/66 บท.กลุ่มนโยบายและแผน  ที่ ศธ 04087/1957 ลว. 28 กย 66</v>
      </c>
      <c r="D33" s="992">
        <f>+D34</f>
        <v>0</v>
      </c>
      <c r="E33" s="992">
        <f t="shared" ref="E33:J33" si="11">+E34</f>
        <v>0</v>
      </c>
      <c r="F33" s="992">
        <f t="shared" si="11"/>
        <v>0</v>
      </c>
      <c r="G33" s="992"/>
      <c r="H33" s="992">
        <f t="shared" si="11"/>
        <v>0</v>
      </c>
      <c r="I33" s="992">
        <f t="shared" si="11"/>
        <v>0</v>
      </c>
      <c r="J33" s="992">
        <f t="shared" si="11"/>
        <v>0</v>
      </c>
      <c r="K33" s="992">
        <f>+K34</f>
        <v>0</v>
      </c>
    </row>
    <row r="34" spans="1:11" ht="42" hidden="1" customHeight="1" x14ac:dyDescent="0.25">
      <c r="A34" s="1005" t="str">
        <f>+'[6]ดำเนินงานครุภัณฑ์ 310061ยั่งยืน'!A31</f>
        <v>1)</v>
      </c>
      <c r="B34" s="1024" t="str">
        <f>+'[6]ดำเนินงานครุภัณฑ์ 310061ยั่งยืน'!E31</f>
        <v>สพป.ปท.2</v>
      </c>
      <c r="C34" s="1025" t="str">
        <f>+'[6]ดำเนินงานครุภัณฑ์ 310061ยั่งยืน'!D30</f>
        <v>20005 31006100 3110011</v>
      </c>
      <c r="D34" s="1026">
        <f>+'[6]ดำเนินงานครุภัณฑ์ 310061ยั่งยืน'!F34</f>
        <v>0</v>
      </c>
      <c r="E34" s="1026">
        <f>+'[6]ดำเนินงานครุภัณฑ์ 310061ยั่งยืน'!G34</f>
        <v>0</v>
      </c>
      <c r="F34" s="1026">
        <f>+'[6]ดำเนินงานครุภัณฑ์ 310061ยั่งยืน'!H34</f>
        <v>0</v>
      </c>
      <c r="G34" s="1026"/>
      <c r="H34" s="1026">
        <f>+'[6]ดำเนินงานครุภัณฑ์ 310061ยั่งยืน'!I34</f>
        <v>0</v>
      </c>
      <c r="I34" s="1026">
        <f>+'[6]ดำเนินงานครุภัณฑ์ 310061ยั่งยืน'!J34</f>
        <v>0</v>
      </c>
      <c r="J34" s="1026">
        <f>+'[6]ดำเนินงานครุภัณฑ์ 310061ยั่งยืน'!K34</f>
        <v>0</v>
      </c>
      <c r="K34" s="1026">
        <f>+'[6]ดำเนินงานครุภัณฑ์ 310061ยั่งยืน'!L34</f>
        <v>0</v>
      </c>
    </row>
    <row r="35" spans="1:11" ht="105" hidden="1" customHeight="1" x14ac:dyDescent="0.25">
      <c r="A35" s="989">
        <f>+'[6]ดำเนินงานครุภัณฑ์ 310061ยั่งยืน'!A35</f>
        <v>3</v>
      </c>
      <c r="B35" s="1023" t="str">
        <f>+'[6]ดำเนินงานครุภัณฑ์ 310061ยั่งยืน'!E35</f>
        <v xml:space="preserve">โพเดียม </v>
      </c>
      <c r="C35" s="1022" t="str">
        <f>+'[6]ดำเนินงานครุภัณฑ์ 310061ยั่งยืน'!C35</f>
        <v>โอนเปลี่ยนแปลงครั้งที่ 1/66 บท.กลุ่มนโยบายและแผน  ที่ ศธ 04087/1957 ลว. 28 กย 66</v>
      </c>
      <c r="D35" s="992">
        <f>+D36</f>
        <v>0</v>
      </c>
      <c r="E35" s="992">
        <f t="shared" ref="E35:K35" si="12">+E36</f>
        <v>0</v>
      </c>
      <c r="F35" s="992">
        <f t="shared" si="12"/>
        <v>0</v>
      </c>
      <c r="G35" s="992"/>
      <c r="H35" s="992">
        <f t="shared" si="12"/>
        <v>0</v>
      </c>
      <c r="I35" s="992">
        <f t="shared" si="12"/>
        <v>0</v>
      </c>
      <c r="J35" s="992">
        <f t="shared" si="12"/>
        <v>0</v>
      </c>
      <c r="K35" s="992">
        <f t="shared" si="12"/>
        <v>0</v>
      </c>
    </row>
    <row r="36" spans="1:11" ht="42" hidden="1" customHeight="1" x14ac:dyDescent="0.25">
      <c r="A36" s="1005" t="str">
        <f>+'[6]ดำเนินงานครุภัณฑ์ 310061ยั่งยืน'!A36</f>
        <v>1)</v>
      </c>
      <c r="B36" s="1024" t="str">
        <f>+'[6]ดำเนินงานครุภัณฑ์ 310061ยั่งยืน'!E36</f>
        <v>สพป.ปท.2</v>
      </c>
      <c r="C36" s="1025" t="str">
        <f>+'[6]ดำเนินงานครุภัณฑ์ 310061ยั่งยืน'!D35</f>
        <v>20008 31006100 3110014</v>
      </c>
      <c r="D36" s="1026">
        <f>+'[6]ดำเนินงานครุภัณฑ์ 310061ยั่งยืน'!F36</f>
        <v>0</v>
      </c>
      <c r="E36" s="1026">
        <f>+'[6]ดำเนินงานครุภัณฑ์ 310061ยั่งยืน'!G39</f>
        <v>0</v>
      </c>
      <c r="F36" s="1026">
        <f>+'[6]ดำเนินงานครุภัณฑ์ 310061ยั่งยืน'!H39</f>
        <v>0</v>
      </c>
      <c r="G36" s="1026">
        <f>+'[6]ดำเนินงานครุภัณฑ์ 310061ยั่งยืน'!I39</f>
        <v>0</v>
      </c>
      <c r="H36" s="1026">
        <f>+'[6]ดำเนินงานครุภัณฑ์ 310061ยั่งยืน'!J39</f>
        <v>0</v>
      </c>
      <c r="I36" s="1026">
        <f>+'[6]ดำเนินงานครุภัณฑ์ 310061ยั่งยืน'!K39</f>
        <v>0</v>
      </c>
      <c r="J36" s="1026">
        <f>+'[6]ดำเนินงานครุภัณฑ์ 310061ยั่งยืน'!L39</f>
        <v>0</v>
      </c>
      <c r="K36" s="1026">
        <f>+'[6]ดำเนินงานครุภัณฑ์ 310061ยั่งยืน'!L36</f>
        <v>0</v>
      </c>
    </row>
    <row r="37" spans="1:11" ht="21" hidden="1" customHeight="1" x14ac:dyDescent="0.25">
      <c r="A37" s="997"/>
      <c r="B37" s="998" t="str">
        <f>+'[6]ดำเนินงานครุภัณฑ์ 310061ยั่งยืน'!E40</f>
        <v>ครุภัณฑ์โฆษณาและเผยแพร่ 120601</v>
      </c>
      <c r="C37" s="1020">
        <f>+'[6]ดำเนินงานครุภัณฑ์ 310061ยั่งยืน'!D27</f>
        <v>0</v>
      </c>
      <c r="D37" s="1000">
        <f>+D38+D40+D42</f>
        <v>0</v>
      </c>
      <c r="E37" s="1000">
        <f t="shared" ref="E37:K37" si="13">+E38+E40+E42</f>
        <v>0</v>
      </c>
      <c r="F37" s="1000">
        <f t="shared" si="13"/>
        <v>0</v>
      </c>
      <c r="G37" s="1000"/>
      <c r="H37" s="1000">
        <f t="shared" si="13"/>
        <v>0</v>
      </c>
      <c r="I37" s="1000">
        <f t="shared" si="13"/>
        <v>0</v>
      </c>
      <c r="J37" s="1000">
        <f t="shared" si="13"/>
        <v>0</v>
      </c>
      <c r="K37" s="1000">
        <f t="shared" si="13"/>
        <v>0</v>
      </c>
    </row>
    <row r="38" spans="1:11" ht="21" hidden="1" customHeight="1" x14ac:dyDescent="0.25">
      <c r="A38" s="989">
        <f>+'[6]ดำเนินงานครุภัณฑ์ 310061ยั่งยืน'!A41</f>
        <v>1</v>
      </c>
      <c r="B38" s="1021" t="str">
        <f>+'[6]ดำเนินงานครุภัณฑ์ 310061ยั่งยืน'!E41</f>
        <v xml:space="preserve">โทรทัศน์สีแอล อี ดี (LED TV) แบบ Smart TV ระดับความละเอียดจอภาพ 3840 x 2160 พิกเซล ขนาด 75 นิ้ว </v>
      </c>
      <c r="C38" s="1022" t="str">
        <f>+'[6]ดำเนินงานครุภัณฑ์ 310061ยั่งยืน'!C41</f>
        <v>โอนเปลี่ยนแปลงครั้งที่ 1/66 บท.กลุ่มนโยบายและแผน  ที่ ศธ 04087/1957 ลว. 28 กย 66</v>
      </c>
      <c r="D38" s="992">
        <f>+D39</f>
        <v>0</v>
      </c>
      <c r="E38" s="992">
        <f t="shared" ref="E38:K38" si="14">+E39</f>
        <v>0</v>
      </c>
      <c r="F38" s="992">
        <f t="shared" si="14"/>
        <v>0</v>
      </c>
      <c r="G38" s="992"/>
      <c r="H38" s="992">
        <f t="shared" si="14"/>
        <v>0</v>
      </c>
      <c r="I38" s="992">
        <f t="shared" si="14"/>
        <v>0</v>
      </c>
      <c r="J38" s="992">
        <f t="shared" si="14"/>
        <v>0</v>
      </c>
      <c r="K38" s="992">
        <f t="shared" si="14"/>
        <v>0</v>
      </c>
    </row>
    <row r="39" spans="1:11" ht="21" hidden="1" customHeight="1" x14ac:dyDescent="0.25">
      <c r="A39" s="1005" t="str">
        <f>+'[6]ดำเนินงานครุภัณฑ์ 310061ยั่งยืน'!A42</f>
        <v>1)</v>
      </c>
      <c r="B39" s="1024" t="str">
        <f>+'[6]ดำเนินงานครุภัณฑ์ 310061ยั่งยืน'!E53</f>
        <v>สพป.ปท.2</v>
      </c>
      <c r="C39" s="1025" t="str">
        <f>+'[6]ดำเนินงานครุภัณฑ์ 310061ยั่งยืน'!D41</f>
        <v>20007 31006100 3110012</v>
      </c>
      <c r="D39" s="1026">
        <f>+'[6]ดำเนินงานครุภัณฑ์ 310061ยั่งยืน'!F46</f>
        <v>0</v>
      </c>
      <c r="E39" s="1026">
        <f>+'[6]ดำเนินงานครุภัณฑ์ 310061ยั่งยืน'!G46</f>
        <v>0</v>
      </c>
      <c r="F39" s="1026">
        <f>+'[6]ดำเนินงานครุภัณฑ์ 310061ยั่งยืน'!H46</f>
        <v>0</v>
      </c>
      <c r="G39" s="1026"/>
      <c r="H39" s="1026">
        <f>+'[6]ดำเนินงานครุภัณฑ์ 310061ยั่งยืน'!I46</f>
        <v>0</v>
      </c>
      <c r="I39" s="1026">
        <f>+'[6]ดำเนินงานครุภัณฑ์ 310061ยั่งยืน'!J46</f>
        <v>0</v>
      </c>
      <c r="J39" s="1026">
        <f>+'[6]ดำเนินงานครุภัณฑ์ 310061ยั่งยืน'!K46</f>
        <v>0</v>
      </c>
      <c r="K39" s="1026">
        <f>+'[6]ดำเนินงานครุภัณฑ์ 310061ยั่งยืน'!L46</f>
        <v>0</v>
      </c>
    </row>
    <row r="40" spans="1:11" ht="21" hidden="1" customHeight="1" x14ac:dyDescent="0.25">
      <c r="A40" s="989">
        <f>+'[6]ดำเนินงานครุภัณฑ์ 310061ยั่งยืน'!A47</f>
        <v>2</v>
      </c>
      <c r="B40" s="1023" t="str">
        <f>+'[6]ดำเนินงานครุภัณฑ์ 310061ยั่งยืน'!E47</f>
        <v xml:space="preserve">ไมโครโฟนไร้สาย </v>
      </c>
      <c r="C40" s="1022" t="str">
        <f>+'[6]ดำเนินงานครุภัณฑ์ 310061ยั่งยืน'!C47</f>
        <v>โอนเปลี่ยนแปลงครั้งที่ 1/66 บท.กลุ่มนโยบายและแผน  ที่ ศธ 04087/1957 ลว. 28 กย 66</v>
      </c>
      <c r="D40" s="992">
        <f>+D41</f>
        <v>0</v>
      </c>
      <c r="E40" s="992">
        <f t="shared" ref="E40:K40" si="15">+E41</f>
        <v>0</v>
      </c>
      <c r="F40" s="992">
        <f t="shared" si="15"/>
        <v>0</v>
      </c>
      <c r="G40" s="992"/>
      <c r="H40" s="992">
        <f t="shared" si="15"/>
        <v>0</v>
      </c>
      <c r="I40" s="992">
        <f t="shared" si="15"/>
        <v>0</v>
      </c>
      <c r="J40" s="992">
        <f t="shared" si="15"/>
        <v>0</v>
      </c>
      <c r="K40" s="992">
        <f t="shared" si="15"/>
        <v>0</v>
      </c>
    </row>
    <row r="41" spans="1:11" ht="21" hidden="1" customHeight="1" x14ac:dyDescent="0.25">
      <c r="A41" s="1005" t="str">
        <f>+'[6]ดำเนินงานครุภัณฑ์ 310061ยั่งยืน'!A48</f>
        <v>1)</v>
      </c>
      <c r="B41" s="1024" t="str">
        <f>+'[6]ดำเนินงานครุภัณฑ์ 310061ยั่งยืน'!E48</f>
        <v>สพป.ปท.2</v>
      </c>
      <c r="C41" s="1025" t="str">
        <f>+'[6]ดำเนินงานครุภัณฑ์ 310061ยั่งยืน'!D47</f>
        <v>20008 31006100 3110013</v>
      </c>
      <c r="D41" s="1026">
        <f>+'[6]ดำเนินงานครุภัณฑ์ 310061ยั่งยืน'!F51</f>
        <v>0</v>
      </c>
      <c r="E41" s="1026">
        <f>+'[6]ดำเนินงานครุภัณฑ์ 310061ยั่งยืน'!G51</f>
        <v>0</v>
      </c>
      <c r="F41" s="1026">
        <f>+'[6]ดำเนินงานครุภัณฑ์ 310061ยั่งยืน'!H51</f>
        <v>0</v>
      </c>
      <c r="G41" s="1026"/>
      <c r="H41" s="1026">
        <f>+'[6]ดำเนินงานครุภัณฑ์ 310061ยั่งยืน'!I51</f>
        <v>0</v>
      </c>
      <c r="I41" s="1026">
        <f>+'[6]ดำเนินงานครุภัณฑ์ 310061ยั่งยืน'!J51</f>
        <v>0</v>
      </c>
      <c r="J41" s="1026">
        <f>+'[6]ดำเนินงานครุภัณฑ์ 310061ยั่งยืน'!K51</f>
        <v>0</v>
      </c>
      <c r="K41" s="1026">
        <f>+'[6]ดำเนินงานครุภัณฑ์ 310061ยั่งยืน'!L51</f>
        <v>0</v>
      </c>
    </row>
    <row r="42" spans="1:11" ht="21" hidden="1" customHeight="1" x14ac:dyDescent="0.25">
      <c r="A42" s="989">
        <f>+'[6]ดำเนินงานครุภัณฑ์ 310061ยั่งยืน'!A52</f>
        <v>3</v>
      </c>
      <c r="B42" s="1023" t="str">
        <f>+'[6]ดำเนินงานครุภัณฑ์ 310061ยั่งยืน'!E52</f>
        <v xml:space="preserve">เครื่องมัลติมีเดีย โปรเจคเตอร์ ระดับ XGA ขนาด 5000 ANSI Lumens  </v>
      </c>
      <c r="C42" s="1022" t="str">
        <f>+'[6]ดำเนินงานครุภัณฑ์ 310061ยั่งยืน'!C52</f>
        <v>โอนเปลี่ยนแปลงครั้งที่ 1/66 บท.กลุ่มนโยบายและแผน  ที่ ศธ 04087/1957 ลว. 28 กย 66</v>
      </c>
      <c r="D42" s="992">
        <f>+D43</f>
        <v>0</v>
      </c>
      <c r="E42" s="992">
        <f t="shared" ref="E42:K42" si="16">+E43</f>
        <v>0</v>
      </c>
      <c r="F42" s="992">
        <f t="shared" si="16"/>
        <v>0</v>
      </c>
      <c r="G42" s="992"/>
      <c r="H42" s="992">
        <f t="shared" si="16"/>
        <v>0</v>
      </c>
      <c r="I42" s="992">
        <f t="shared" si="16"/>
        <v>0</v>
      </c>
      <c r="J42" s="992">
        <f t="shared" si="16"/>
        <v>0</v>
      </c>
      <c r="K42" s="992">
        <f t="shared" si="16"/>
        <v>0</v>
      </c>
    </row>
    <row r="43" spans="1:11" ht="21" hidden="1" customHeight="1" x14ac:dyDescent="0.25">
      <c r="A43" s="1005" t="str">
        <f>+'[6]ดำเนินงานครุภัณฑ์ 310061ยั่งยืน'!A53</f>
        <v>1)</v>
      </c>
      <c r="B43" s="1024" t="str">
        <f>+'[6]ดำเนินงานครุภัณฑ์ 310061ยั่งยืน'!E53</f>
        <v>สพป.ปท.2</v>
      </c>
      <c r="C43" s="1025" t="str">
        <f>+'[6]ดำเนินงานครุภัณฑ์ 310061ยั่งยืน'!D52</f>
        <v>20009 31006100 3110015</v>
      </c>
      <c r="D43" s="1026">
        <f>+'[6]ดำเนินงานครุภัณฑ์ 310061ยั่งยืน'!F56</f>
        <v>0</v>
      </c>
      <c r="E43" s="1026">
        <f>+'[6]ดำเนินงานครุภัณฑ์ 310061ยั่งยืน'!G56</f>
        <v>0</v>
      </c>
      <c r="F43" s="1026">
        <f>+'[6]ดำเนินงานครุภัณฑ์ 310061ยั่งยืน'!H56</f>
        <v>0</v>
      </c>
      <c r="G43" s="1026"/>
      <c r="H43" s="1026">
        <f>+'[6]ดำเนินงานครุภัณฑ์ 310061ยั่งยืน'!I56</f>
        <v>0</v>
      </c>
      <c r="I43" s="1026">
        <f>+'[6]ดำเนินงานครุภัณฑ์ 310061ยั่งยืน'!J56</f>
        <v>0</v>
      </c>
      <c r="J43" s="1026">
        <f>+'[6]ดำเนินงานครุภัณฑ์ 310061ยั่งยืน'!K56</f>
        <v>0</v>
      </c>
      <c r="K43" s="1026">
        <f>+'[6]ดำเนินงานครุภัณฑ์ 310061ยั่งยืน'!L56</f>
        <v>0</v>
      </c>
    </row>
    <row r="44" spans="1:11" ht="21" hidden="1" customHeight="1" x14ac:dyDescent="0.25">
      <c r="A44" s="993">
        <v>1.1000000000000001</v>
      </c>
      <c r="B44" s="994" t="str">
        <f>+'[6]ดำเนินงานครุภัณฑ์ 310061ยั่งยืน'!E142</f>
        <v>รวม</v>
      </c>
      <c r="C44" s="995">
        <f>+'[6]ดำเนินงานครุภัณฑ์ 310061ยั่งยืน'!D142</f>
        <v>0</v>
      </c>
      <c r="D44" s="996">
        <f>+D45+D56</f>
        <v>264800</v>
      </c>
      <c r="E44" s="996">
        <f>+E45+E56</f>
        <v>0</v>
      </c>
      <c r="F44" s="996">
        <f>+F45+F56</f>
        <v>0</v>
      </c>
      <c r="G44" s="996"/>
      <c r="H44" s="996">
        <f>+H45+H56</f>
        <v>0</v>
      </c>
      <c r="I44" s="996">
        <f>+I45+I56</f>
        <v>264800</v>
      </c>
      <c r="J44" s="996">
        <f>+J45+J56</f>
        <v>0</v>
      </c>
      <c r="K44" s="996">
        <f ca="1">+K45+K56</f>
        <v>0</v>
      </c>
    </row>
    <row r="45" spans="1:11" ht="21" hidden="1" customHeight="1" x14ac:dyDescent="0.25">
      <c r="A45" s="989">
        <f>+'[6]งบกัน67 350002'!A51</f>
        <v>0</v>
      </c>
      <c r="B45" s="1021" t="str">
        <f>+'[6]ดำเนินงานครุภัณฑ์ 310061ยั่งยืน'!E37</f>
        <v>เบิก</v>
      </c>
      <c r="C45" s="1022">
        <f>+'[6]ดำเนินงานครุภัณฑ์ 310061ยั่งยืน'!C37</f>
        <v>20</v>
      </c>
      <c r="D45" s="992">
        <f>+D46</f>
        <v>0</v>
      </c>
      <c r="E45" s="992">
        <f t="shared" ref="E45:K45" si="17">+E46</f>
        <v>0</v>
      </c>
      <c r="F45" s="992">
        <f t="shared" si="17"/>
        <v>0</v>
      </c>
      <c r="G45" s="992"/>
      <c r="H45" s="992">
        <f t="shared" si="17"/>
        <v>0</v>
      </c>
      <c r="I45" s="992">
        <f t="shared" si="17"/>
        <v>0</v>
      </c>
      <c r="J45" s="992">
        <f t="shared" si="17"/>
        <v>0</v>
      </c>
      <c r="K45" s="992">
        <f t="shared" si="17"/>
        <v>0</v>
      </c>
    </row>
    <row r="46" spans="1:11" ht="42" hidden="1" customHeight="1" x14ac:dyDescent="0.25">
      <c r="A46" s="1005">
        <f>+'[6]ดำเนินงานครุภัณฑ์ 310061ยั่งยืน'!A38</f>
        <v>0</v>
      </c>
      <c r="B46" s="1014">
        <f>+'[6]ดำเนินงานครุภัณฑ์ 310061ยั่งยืน'!E38</f>
        <v>0</v>
      </c>
      <c r="C46" s="59" t="str">
        <f>+'[6]ดำเนินงานครุภัณฑ์ 310061ยั่งยืน'!D37</f>
        <v>KB3100006110</v>
      </c>
      <c r="D46" s="1016">
        <f>+'[6]ดำเนินงานครุภัณฑ์ 310061ยั่งยืน'!F42</f>
        <v>0</v>
      </c>
      <c r="E46" s="1016">
        <f>+'[6]ดำเนินงานครุภัณฑ์ 310061ยั่งยืน'!G42</f>
        <v>0</v>
      </c>
      <c r="F46" s="1016">
        <f>+'[6]ดำเนินงานครุภัณฑ์ 310061ยั่งยืน'!H42</f>
        <v>0</v>
      </c>
      <c r="G46" s="1016"/>
      <c r="H46" s="1016">
        <f>+'[6]ดำเนินงานครุภัณฑ์ 310061ยั่งยืน'!I42</f>
        <v>0</v>
      </c>
      <c r="I46" s="1016">
        <f>+'[6]ดำเนินงานครุภัณฑ์ 310061ยั่งยืน'!J42</f>
        <v>0</v>
      </c>
      <c r="J46" s="1016">
        <f>+'[6]ดำเนินงานครุภัณฑ์ 310061ยั่งยืน'!K42</f>
        <v>0</v>
      </c>
      <c r="K46" s="1016">
        <f>+'[6]ดำเนินงานครุภัณฑ์ 310061ยั่งยืน'!L42</f>
        <v>0</v>
      </c>
    </row>
    <row r="47" spans="1:11" ht="21" hidden="1" customHeight="1" x14ac:dyDescent="0.25">
      <c r="A47" s="1005"/>
      <c r="B47" s="1024"/>
      <c r="C47" s="1025"/>
      <c r="D47" s="1026"/>
      <c r="E47" s="1026"/>
      <c r="F47" s="1026"/>
      <c r="G47" s="1026"/>
      <c r="H47" s="1026"/>
      <c r="I47" s="1026"/>
      <c r="J47" s="1026"/>
      <c r="K47" s="1026"/>
    </row>
    <row r="48" spans="1:11" ht="21" hidden="1" customHeight="1" x14ac:dyDescent="0.25">
      <c r="A48" s="1005"/>
      <c r="B48" s="1024"/>
      <c r="C48" s="1025"/>
      <c r="D48" s="1026"/>
      <c r="E48" s="1026"/>
      <c r="F48" s="1026"/>
      <c r="G48" s="1026"/>
      <c r="H48" s="1026"/>
      <c r="I48" s="1026"/>
      <c r="J48" s="1026"/>
      <c r="K48" s="1026"/>
    </row>
    <row r="49" spans="1:11" ht="21" hidden="1" customHeight="1" x14ac:dyDescent="0.25">
      <c r="A49" s="985" t="s">
        <v>77</v>
      </c>
      <c r="B49" s="1027" t="str">
        <f>+'[6]งบกัน67 350002'!E5</f>
        <v>แผนงานพื้นฐานด้านการพัฒนาและเสริมสร้างศักยภาพทรัพยากรมนุษย์</v>
      </c>
      <c r="C49" s="987"/>
      <c r="D49" s="1028">
        <f>+D50</f>
        <v>6960500</v>
      </c>
      <c r="E49" s="1028">
        <f t="shared" ref="E49:K49" si="18">+E50</f>
        <v>0</v>
      </c>
      <c r="F49" s="1028">
        <f t="shared" si="18"/>
        <v>0</v>
      </c>
      <c r="G49" s="1028">
        <f t="shared" si="18"/>
        <v>0</v>
      </c>
      <c r="H49" s="1028">
        <f t="shared" si="18"/>
        <v>0</v>
      </c>
      <c r="I49" s="1028">
        <f t="shared" si="18"/>
        <v>264800</v>
      </c>
      <c r="J49" s="1028">
        <f t="shared" si="18"/>
        <v>6695700</v>
      </c>
      <c r="K49" s="1028">
        <f t="shared" ca="1" si="18"/>
        <v>0</v>
      </c>
    </row>
    <row r="50" spans="1:11" ht="21" hidden="1" customHeight="1" x14ac:dyDescent="0.25">
      <c r="A50" s="1029">
        <v>1</v>
      </c>
      <c r="B50" s="1030" t="str">
        <f>+'[6]งบกัน67 350002'!E6</f>
        <v xml:space="preserve">ผลผลิตผู้จบการศึกษาภาคบังคับ </v>
      </c>
      <c r="C50" s="1031" t="str">
        <f>+'[6]งบกัน67 350002'!D6</f>
        <v>20004 35000200</v>
      </c>
      <c r="D50" s="1032">
        <f>+D51+D79</f>
        <v>6960500</v>
      </c>
      <c r="E50" s="1032">
        <f>+E51+E79</f>
        <v>0</v>
      </c>
      <c r="F50" s="1032">
        <f>+F51+F79</f>
        <v>0</v>
      </c>
      <c r="G50" s="1032"/>
      <c r="H50" s="1032">
        <f>+H51+H79</f>
        <v>0</v>
      </c>
      <c r="I50" s="1032">
        <f>+I51+I79</f>
        <v>264800</v>
      </c>
      <c r="J50" s="1032">
        <f>+J51+J79</f>
        <v>6695700</v>
      </c>
      <c r="K50" s="1032">
        <f ca="1">+K51+K79</f>
        <v>0</v>
      </c>
    </row>
    <row r="51" spans="1:11" ht="21" hidden="1" customHeight="1" x14ac:dyDescent="0.25">
      <c r="A51" s="993">
        <v>1.1000000000000001</v>
      </c>
      <c r="B51" s="1138" t="s">
        <v>234</v>
      </c>
      <c r="C51" s="1033" t="s">
        <v>235</v>
      </c>
      <c r="D51" s="1034">
        <f>+D52</f>
        <v>264800</v>
      </c>
      <c r="E51" s="1034">
        <f t="shared" ref="E51:J51" si="19">+E52</f>
        <v>0</v>
      </c>
      <c r="F51" s="1034">
        <f t="shared" si="19"/>
        <v>0</v>
      </c>
      <c r="G51" s="1034">
        <f t="shared" ca="1" si="19"/>
        <v>0</v>
      </c>
      <c r="H51" s="1034">
        <f t="shared" si="19"/>
        <v>0</v>
      </c>
      <c r="I51" s="1034">
        <f t="shared" si="19"/>
        <v>264800</v>
      </c>
      <c r="J51" s="1034">
        <f t="shared" si="19"/>
        <v>0</v>
      </c>
      <c r="K51" s="1035">
        <f ca="1">+K52+K60</f>
        <v>0</v>
      </c>
    </row>
    <row r="52" spans="1:11" ht="42" hidden="1" customHeight="1" x14ac:dyDescent="0.25">
      <c r="A52" s="997"/>
      <c r="B52" s="998" t="str">
        <f>+'[6]งบกัน67 350002'!E7</f>
        <v>งบดำเนินงาน</v>
      </c>
      <c r="C52" s="1036">
        <v>6711220</v>
      </c>
      <c r="D52" s="1037">
        <f>+D56</f>
        <v>264800</v>
      </c>
      <c r="E52" s="1037">
        <f t="shared" ref="E52:K52" si="20">+E56</f>
        <v>0</v>
      </c>
      <c r="F52" s="1037">
        <f t="shared" si="20"/>
        <v>0</v>
      </c>
      <c r="G52" s="1037">
        <f t="shared" ca="1" si="20"/>
        <v>0</v>
      </c>
      <c r="H52" s="1037">
        <f t="shared" si="20"/>
        <v>0</v>
      </c>
      <c r="I52" s="1037">
        <f t="shared" si="20"/>
        <v>264800</v>
      </c>
      <c r="J52" s="1037">
        <f t="shared" si="20"/>
        <v>0</v>
      </c>
      <c r="K52" s="1037">
        <f t="shared" ca="1" si="20"/>
        <v>0</v>
      </c>
    </row>
    <row r="53" spans="1:11" ht="21" hidden="1" customHeight="1" x14ac:dyDescent="0.25">
      <c r="A53" s="997"/>
      <c r="B53" s="998" t="s">
        <v>264</v>
      </c>
      <c r="C53" s="1036">
        <f>+B67</f>
        <v>6711410</v>
      </c>
      <c r="D53" s="1037">
        <f t="shared" ref="D53:K53" si="21">+D67</f>
        <v>954400</v>
      </c>
      <c r="E53" s="1037">
        <f t="shared" si="21"/>
        <v>0</v>
      </c>
      <c r="F53" s="1037">
        <f t="shared" si="21"/>
        <v>495000</v>
      </c>
      <c r="G53" s="1037">
        <f t="shared" si="21"/>
        <v>0</v>
      </c>
      <c r="H53" s="1037">
        <f t="shared" si="21"/>
        <v>0</v>
      </c>
      <c r="I53" s="1037">
        <f t="shared" si="21"/>
        <v>0</v>
      </c>
      <c r="J53" s="1037">
        <f t="shared" si="21"/>
        <v>458400</v>
      </c>
      <c r="K53" s="1037">
        <f t="shared" si="21"/>
        <v>1000</v>
      </c>
    </row>
    <row r="54" spans="1:11" ht="42" hidden="1" customHeight="1" x14ac:dyDescent="0.25">
      <c r="A54" s="997"/>
      <c r="B54" s="1321" t="str">
        <f>+B52</f>
        <v>งบดำเนินงาน</v>
      </c>
      <c r="C54" s="1322">
        <v>6711220</v>
      </c>
      <c r="D54" s="1323">
        <f>+D55</f>
        <v>264800</v>
      </c>
      <c r="E54" s="1323">
        <f t="shared" ref="E54:K55" si="22">+E55</f>
        <v>0</v>
      </c>
      <c r="F54" s="1323">
        <f t="shared" si="22"/>
        <v>0</v>
      </c>
      <c r="G54" s="1323">
        <f t="shared" ca="1" si="22"/>
        <v>0</v>
      </c>
      <c r="H54" s="1323">
        <f t="shared" si="22"/>
        <v>0</v>
      </c>
      <c r="I54" s="1323">
        <f t="shared" si="22"/>
        <v>264800</v>
      </c>
      <c r="J54" s="1323">
        <f t="shared" si="22"/>
        <v>0</v>
      </c>
      <c r="K54" s="1323"/>
    </row>
    <row r="55" spans="1:11" ht="21" hidden="1" customHeight="1" x14ac:dyDescent="0.25">
      <c r="A55" s="1038" t="s">
        <v>39</v>
      </c>
      <c r="B55" s="1039" t="s">
        <v>236</v>
      </c>
      <c r="C55" s="1040"/>
      <c r="D55" s="1041">
        <f>+D56</f>
        <v>264800</v>
      </c>
      <c r="E55" s="1041">
        <f t="shared" si="22"/>
        <v>0</v>
      </c>
      <c r="F55" s="1041">
        <f t="shared" si="22"/>
        <v>0</v>
      </c>
      <c r="G55" s="1041">
        <f t="shared" ca="1" si="22"/>
        <v>0</v>
      </c>
      <c r="H55" s="1041">
        <f t="shared" si="22"/>
        <v>0</v>
      </c>
      <c r="I55" s="1041">
        <f t="shared" si="22"/>
        <v>264800</v>
      </c>
      <c r="J55" s="1041">
        <f t="shared" si="22"/>
        <v>0</v>
      </c>
      <c r="K55" s="1041">
        <f t="shared" ca="1" si="22"/>
        <v>0</v>
      </c>
    </row>
    <row r="56" spans="1:11" ht="42" hidden="1" customHeight="1" x14ac:dyDescent="0.25">
      <c r="A56" s="1005" t="s">
        <v>74</v>
      </c>
      <c r="B56" s="1042" t="s">
        <v>242</v>
      </c>
      <c r="C56" s="1015">
        <v>2.0004350020019999E+18</v>
      </c>
      <c r="D56" s="1026">
        <f>+'[6]งบกัน67 350002'!F16</f>
        <v>264800</v>
      </c>
      <c r="E56" s="1026">
        <f>+'[6]งบกัน67 350002'!G16</f>
        <v>0</v>
      </c>
      <c r="F56" s="1026">
        <f>+'[6]งบกัน67 350002'!H16</f>
        <v>0</v>
      </c>
      <c r="G56" s="1026">
        <f ca="1">+'[6]งบกัน67 350002'!I16</f>
        <v>0</v>
      </c>
      <c r="H56" s="1026">
        <f>+'[6]งบกัน67 350002'!J16</f>
        <v>0</v>
      </c>
      <c r="I56" s="1026">
        <f>+'[6]งบกัน67 350002'!K16</f>
        <v>264800</v>
      </c>
      <c r="J56" s="1026">
        <f>+'[6]งบกัน67 350002'!L16</f>
        <v>0</v>
      </c>
      <c r="K56" s="1026">
        <f ca="1">+D56-E56-F56-G56-H56-I56-J56</f>
        <v>0</v>
      </c>
    </row>
    <row r="57" spans="1:11" ht="21" hidden="1" customHeight="1" x14ac:dyDescent="0.25">
      <c r="A57" s="1005"/>
      <c r="B57" s="1026"/>
      <c r="C57" s="1043"/>
      <c r="D57" s="1026"/>
      <c r="E57" s="1026"/>
      <c r="F57" s="1044"/>
      <c r="G57" s="1044"/>
      <c r="H57" s="1044"/>
      <c r="I57" s="1044"/>
      <c r="J57" s="1044"/>
      <c r="K57" s="1026"/>
    </row>
    <row r="58" spans="1:11" ht="21" hidden="1" customHeight="1" x14ac:dyDescent="0.25">
      <c r="A58" s="1005"/>
      <c r="B58" s="1042"/>
      <c r="C58" s="392"/>
      <c r="D58" s="1026"/>
      <c r="E58" s="1026"/>
      <c r="F58" s="1026"/>
      <c r="G58" s="1026"/>
      <c r="H58" s="1026">
        <f>+'[6]สิ่งก่อสร้าง งบอุดหนุน  67'!J76</f>
        <v>0</v>
      </c>
      <c r="I58" s="1026"/>
      <c r="J58" s="1026">
        <f>+'[6]สิ่งก่อสร้าง งบอุดหนุน  67'!L76</f>
        <v>0</v>
      </c>
      <c r="K58" s="1026"/>
    </row>
    <row r="59" spans="1:11" ht="42" hidden="1" customHeight="1" x14ac:dyDescent="0.25">
      <c r="A59" s="1005"/>
      <c r="B59" s="1005"/>
      <c r="C59" s="392"/>
      <c r="D59" s="1005"/>
      <c r="E59" s="1005"/>
      <c r="F59" s="1005"/>
      <c r="G59" s="1005"/>
      <c r="H59" s="1005"/>
      <c r="I59" s="1005"/>
      <c r="J59" s="1005"/>
      <c r="K59" s="1005"/>
    </row>
    <row r="60" spans="1:11" ht="21" hidden="1" customHeight="1" x14ac:dyDescent="0.25">
      <c r="A60" s="1045"/>
      <c r="B60" s="1046" t="s">
        <v>265</v>
      </c>
      <c r="C60" s="1036">
        <f>+'[6]งบกัน67 350002'!D27</f>
        <v>6711320</v>
      </c>
      <c r="D60" s="1045"/>
      <c r="E60" s="1045"/>
      <c r="F60" s="1045"/>
      <c r="G60" s="1045"/>
      <c r="H60" s="1045"/>
      <c r="I60" s="1045"/>
      <c r="J60" s="1045"/>
      <c r="K60" s="1045"/>
    </row>
    <row r="61" spans="1:11" s="6" customFormat="1" ht="21" hidden="1" customHeight="1" x14ac:dyDescent="0.25">
      <c r="A61" s="1041" t="str">
        <f>+'[6]สิ่งก่อสร้าง งบอุดหนุน  67'!A95</f>
        <v>1.1.2</v>
      </c>
      <c r="B61" s="1048" t="str">
        <f>+'[6]สิ่งก่อสร้าง งบอุดหนุน  67'!E95</f>
        <v xml:space="preserve">ปรับปรุงซ่อมแซมระบบไฟฟ้าและประปา สำหรับสถานศึกษาที่ประสบภัยธรรมชาติ </v>
      </c>
      <c r="C61" s="1049" t="str">
        <f>+'[6]งบกัน67 350002'!E27</f>
        <v xml:space="preserve">  งบลงทุน ค่าที่ดินและสิ่งก่อสร้าง </v>
      </c>
      <c r="D61" s="1041">
        <f>D62</f>
        <v>0</v>
      </c>
      <c r="E61" s="1041">
        <f t="shared" ref="E61:K61" si="23">E62</f>
        <v>0</v>
      </c>
      <c r="F61" s="1041">
        <f t="shared" si="23"/>
        <v>0</v>
      </c>
      <c r="G61" s="1041">
        <f t="shared" si="23"/>
        <v>0</v>
      </c>
      <c r="H61" s="1041">
        <f t="shared" si="23"/>
        <v>0</v>
      </c>
      <c r="I61" s="1041">
        <f t="shared" si="23"/>
        <v>0</v>
      </c>
      <c r="J61" s="1041">
        <f t="shared" si="23"/>
        <v>0</v>
      </c>
      <c r="K61" s="1041">
        <f t="shared" si="23"/>
        <v>0</v>
      </c>
    </row>
    <row r="62" spans="1:11" s="6" customFormat="1" ht="9" hidden="1" customHeight="1" x14ac:dyDescent="0.25">
      <c r="A62" s="1005"/>
      <c r="B62" s="1042"/>
      <c r="C62" s="392"/>
      <c r="D62" s="1026"/>
      <c r="E62" s="1026"/>
      <c r="F62" s="1026"/>
      <c r="G62" s="1026"/>
      <c r="H62" s="1026">
        <f>+'[6]สิ่งก่อสร้าง งบอุดหนุน  67'!J101</f>
        <v>0</v>
      </c>
      <c r="I62" s="1026">
        <f>+'[6]สิ่งก่อสร้าง งบอุดหนุน  67'!L101</f>
        <v>0</v>
      </c>
      <c r="J62" s="1050"/>
      <c r="K62" s="1026">
        <f>+D62-E62-F62-G62-H62-I62-J62</f>
        <v>0</v>
      </c>
    </row>
    <row r="63" spans="1:11" ht="21" hidden="1" customHeight="1" x14ac:dyDescent="0.25">
      <c r="A63" s="1038"/>
      <c r="B63" s="1048"/>
      <c r="C63" s="1049"/>
      <c r="D63" s="1041">
        <f>SUM(D61:D62)</f>
        <v>0</v>
      </c>
      <c r="E63" s="1041"/>
      <c r="F63" s="1041"/>
      <c r="G63" s="1041"/>
      <c r="H63" s="1041"/>
      <c r="I63" s="1041"/>
      <c r="J63" s="1041"/>
      <c r="K63" s="1041"/>
    </row>
    <row r="64" spans="1:11" ht="21" hidden="1" customHeight="1" x14ac:dyDescent="0.25">
      <c r="A64" s="1005"/>
      <c r="B64" s="1042"/>
      <c r="C64" s="392"/>
      <c r="D64" s="1026"/>
      <c r="E64" s="1026">
        <f>+'[6]สิ่งก่อสร้าง งบอุดหนุน  67'!H107</f>
        <v>0</v>
      </c>
      <c r="F64" s="1044"/>
      <c r="G64" s="1044"/>
      <c r="H64" s="1044">
        <f>+'[6]สิ่งก่อสร้าง งบอุดหนุน  67'!J107</f>
        <v>0</v>
      </c>
      <c r="I64" s="1044">
        <f>+'[6]สิ่งก่อสร้าง งบอุดหนุน  67'!L107</f>
        <v>0</v>
      </c>
      <c r="J64" s="1044">
        <f>+'[6]สิ่งก่อสร้าง งบอุดหนุน  67'!M107</f>
        <v>0</v>
      </c>
      <c r="K64" s="1026">
        <f>+'[6]สิ่งก่อสร้าง งบอุดหนุน  67'!N107</f>
        <v>0</v>
      </c>
    </row>
    <row r="65" spans="1:11" ht="21" hidden="1" customHeight="1" x14ac:dyDescent="0.25">
      <c r="A65" s="1038"/>
      <c r="B65" s="1051"/>
      <c r="C65" s="1052"/>
      <c r="D65" s="1041">
        <f>+D66</f>
        <v>0</v>
      </c>
      <c r="E65" s="1041">
        <f t="shared" ref="E65:K65" si="24">+E66</f>
        <v>0</v>
      </c>
      <c r="F65" s="1053">
        <f t="shared" si="24"/>
        <v>0</v>
      </c>
      <c r="G65" s="1053"/>
      <c r="H65" s="1053">
        <f t="shared" si="24"/>
        <v>0</v>
      </c>
      <c r="I65" s="1053">
        <f t="shared" si="24"/>
        <v>0</v>
      </c>
      <c r="J65" s="1053">
        <f t="shared" si="24"/>
        <v>0</v>
      </c>
      <c r="K65" s="1041">
        <f t="shared" si="24"/>
        <v>0</v>
      </c>
    </row>
    <row r="66" spans="1:11" ht="42" hidden="1" customHeight="1" x14ac:dyDescent="0.25">
      <c r="A66" s="1005"/>
      <c r="B66" s="1042"/>
      <c r="C66" s="392"/>
      <c r="D66" s="1016"/>
      <c r="E66" s="1016">
        <f>+'[6]สิ่งก่อสร้าง งบอุดหนุน  67'!H113</f>
        <v>0</v>
      </c>
      <c r="F66" s="1016"/>
      <c r="G66" s="1016"/>
      <c r="H66" s="1016">
        <f>+'[6]สิ่งก่อสร้าง งบอุดหนุน  67'!J113</f>
        <v>0</v>
      </c>
      <c r="I66" s="1016">
        <f>+'[6]สิ่งก่อสร้าง งบอุดหนุน  67'!L113</f>
        <v>0</v>
      </c>
      <c r="J66" s="1016">
        <f>+'[6]สิ่งก่อสร้าง งบอุดหนุน  67'!M113</f>
        <v>0</v>
      </c>
      <c r="K66" s="1016">
        <f>+'[6]สิ่งก่อสร้าง งบอุดหนุน  67'!N113</f>
        <v>0</v>
      </c>
    </row>
    <row r="67" spans="1:11" ht="21" hidden="1" customHeight="1" x14ac:dyDescent="0.25">
      <c r="A67" s="1038"/>
      <c r="B67" s="1324">
        <f>+'[6]งบอุดหนุน 350002'!D7</f>
        <v>6711410</v>
      </c>
      <c r="C67" s="1052"/>
      <c r="D67" s="1041">
        <f>+D68</f>
        <v>954400</v>
      </c>
      <c r="E67" s="1041">
        <f t="shared" ref="E67:K67" si="25">+E68</f>
        <v>0</v>
      </c>
      <c r="F67" s="1041">
        <f t="shared" si="25"/>
        <v>495000</v>
      </c>
      <c r="G67" s="1041">
        <f t="shared" si="25"/>
        <v>0</v>
      </c>
      <c r="H67" s="1041">
        <f t="shared" si="25"/>
        <v>0</v>
      </c>
      <c r="I67" s="1041">
        <f t="shared" si="25"/>
        <v>0</v>
      </c>
      <c r="J67" s="1041">
        <f t="shared" si="25"/>
        <v>458400</v>
      </c>
      <c r="K67" s="1041">
        <f t="shared" si="25"/>
        <v>1000</v>
      </c>
    </row>
    <row r="68" spans="1:11" ht="42" hidden="1" customHeight="1" x14ac:dyDescent="0.25">
      <c r="A68" s="1325"/>
      <c r="B68" s="1326" t="str">
        <f>+'[6]งบอุดหนุน 350002'!E7</f>
        <v>งบเงินอุดหนุน</v>
      </c>
      <c r="C68" s="1327">
        <f>+'[6]งบอุดหนุน 350002'!D7</f>
        <v>6711410</v>
      </c>
      <c r="D68" s="1328">
        <f>SUM(D69:D72)</f>
        <v>954400</v>
      </c>
      <c r="E68" s="1329">
        <f>SUM(E69:E72)</f>
        <v>0</v>
      </c>
      <c r="F68" s="1329">
        <f>SUM(F69:F72)</f>
        <v>495000</v>
      </c>
      <c r="G68" s="1329">
        <f>SUM(G70:G71)</f>
        <v>0</v>
      </c>
      <c r="H68" s="1329">
        <f t="shared" ref="H68:K68" si="26">SUM(H70:H71)</f>
        <v>0</v>
      </c>
      <c r="I68" s="1329">
        <f t="shared" si="26"/>
        <v>0</v>
      </c>
      <c r="J68" s="1329">
        <f t="shared" si="26"/>
        <v>458400</v>
      </c>
      <c r="K68" s="1329">
        <f t="shared" si="26"/>
        <v>1000</v>
      </c>
    </row>
    <row r="69" spans="1:11" ht="21" hidden="1" customHeight="1" x14ac:dyDescent="0.25">
      <c r="A69" s="1005" t="s">
        <v>78</v>
      </c>
      <c r="B69" s="1330" t="str">
        <f>+'[6]งบอุดหนุน 350002'!E9</f>
        <v xml:space="preserve">ค่าใช้จ่ายในการปรับปรุงฟื้นฟูอาคาร สิ่งก่อสร้าง และระบบสาธารณูปโภคที่ประสบภัยธรรมชาติ </v>
      </c>
      <c r="C69" s="392" t="str">
        <f>+'[6]งบอุดหนุน 350002'!C9:D9</f>
        <v>20004350002004100006</v>
      </c>
      <c r="D69" s="1026">
        <f>+'[6]สิ่งก่อสร้าง งบอุดหนุน  67'!G120</f>
        <v>0</v>
      </c>
      <c r="E69" s="1026">
        <f>+'[6]สิ่งก่อสร้าง งบอุดหนุน  67'!H120</f>
        <v>0</v>
      </c>
      <c r="F69" s="1044">
        <f>+'[6]สิ่งก่อสร้าง งบอุดหนุน  67'!I120</f>
        <v>0</v>
      </c>
      <c r="G69" s="1044"/>
      <c r="H69" s="1044">
        <f>+'[6]สิ่งก่อสร้าง งบอุดหนุน  67'!J120</f>
        <v>0</v>
      </c>
      <c r="I69" s="1044">
        <f>+'[6]สิ่งก่อสร้าง งบอุดหนุน  67'!L120</f>
        <v>0</v>
      </c>
      <c r="J69" s="1044">
        <f>+'[6]สิ่งก่อสร้าง งบอุดหนุน  67'!M120</f>
        <v>0</v>
      </c>
      <c r="K69" s="1026">
        <f>+'[6]สิ่งก่อสร้าง งบอุดหนุน  67'!N120</f>
        <v>0</v>
      </c>
    </row>
    <row r="70" spans="1:11" ht="42" hidden="1" customHeight="1" x14ac:dyDescent="0.25">
      <c r="A70" s="1005" t="s">
        <v>74</v>
      </c>
      <c r="B70" s="1330" t="str">
        <f>+'[6]งบอุดหนุน 350002'!E10</f>
        <v>ร.ร.วัดเกตประภา</v>
      </c>
      <c r="C70" s="392" t="str">
        <f>+'[6]งบอุดหนุน 350002'!C9:D9</f>
        <v>20004350002004100006</v>
      </c>
      <c r="D70" s="1026">
        <f>+'[6]งบอุดหนุน 350002'!F10</f>
        <v>458400</v>
      </c>
      <c r="E70" s="1026">
        <f>+'[6]งบอุดหนุน 350002'!G16</f>
        <v>0</v>
      </c>
      <c r="F70" s="1026">
        <f>+'[6]งบอุดหนุน 350002'!H16</f>
        <v>0</v>
      </c>
      <c r="G70" s="1026">
        <f>+'[6]งบอุดหนุน 350002'!I16</f>
        <v>0</v>
      </c>
      <c r="H70" s="1026">
        <f>+'[6]งบอุดหนุน 350002'!J16</f>
        <v>0</v>
      </c>
      <c r="I70" s="1026">
        <f>+'[6]งบอุดหนุน 350002'!K16</f>
        <v>0</v>
      </c>
      <c r="J70" s="1026">
        <f>+'[6]งบอุดหนุน 350002'!L16</f>
        <v>458400</v>
      </c>
      <c r="K70" s="1026">
        <f>+D70-E70-F70-G70-H70-I70-J70</f>
        <v>0</v>
      </c>
    </row>
    <row r="71" spans="1:11" ht="21" hidden="1" customHeight="1" x14ac:dyDescent="0.25">
      <c r="A71" s="1005" t="s">
        <v>75</v>
      </c>
      <c r="B71" s="1330" t="str">
        <f>+'[6]งบอุดหนุน 350002'!E18</f>
        <v>ร.ร.วัดเจริญบุญ</v>
      </c>
      <c r="C71" s="392" t="str">
        <f>+'[6]งบอุดหนุน 350002'!C9:D9</f>
        <v>20004350002004100006</v>
      </c>
      <c r="D71" s="1026">
        <f>+'[6]งบอุดหนุน 350002'!F29</f>
        <v>496000</v>
      </c>
      <c r="E71" s="1026">
        <f>+'[6]งบอุดหนุน 350002'!G29</f>
        <v>0</v>
      </c>
      <c r="F71" s="1026">
        <v>495000</v>
      </c>
      <c r="G71" s="1026">
        <f>+'[6]งบอุดหนุน 350002'!I29</f>
        <v>0</v>
      </c>
      <c r="H71" s="1026">
        <f>+'[6]งบอุดหนุน 350002'!J29</f>
        <v>0</v>
      </c>
      <c r="I71" s="1026">
        <f>+'[6]งบอุดหนุน 350002'!K29</f>
        <v>0</v>
      </c>
      <c r="J71" s="1026">
        <f>+'[6]งบอุดหนุน 350002'!L29</f>
        <v>0</v>
      </c>
      <c r="K71" s="1026">
        <f>+D71-E71-F71-G71-H71-I71-J71</f>
        <v>1000</v>
      </c>
    </row>
    <row r="72" spans="1:11" ht="21" hidden="1" customHeight="1" x14ac:dyDescent="0.25">
      <c r="A72" s="1005"/>
      <c r="B72" s="1330"/>
      <c r="C72" s="392"/>
      <c r="D72" s="1026"/>
      <c r="E72" s="1026"/>
      <c r="F72" s="1044"/>
      <c r="G72" s="1044"/>
      <c r="H72" s="1044"/>
      <c r="I72" s="1044"/>
      <c r="J72" s="1044"/>
      <c r="K72" s="1026"/>
    </row>
    <row r="73" spans="1:11" ht="42" x14ac:dyDescent="0.25">
      <c r="A73" s="1038" t="str">
        <f>+'[6]สิ่งก่อสร้าง งบอุดหนุน  67'!A121</f>
        <v>3.1.7</v>
      </c>
      <c r="B73" s="1054" t="str">
        <f>+'[6]สิ่งก่อสร้าง งบอุดหนุน  67'!E121</f>
        <v xml:space="preserve">เครื่องพิมพ์ Multifunction แบบฉีดหมึกพร้อมติดตั้งถังหมึกพิมพ์ (Ink Tank Printer)      </v>
      </c>
      <c r="C73" s="1052"/>
      <c r="D73" s="1041">
        <f>+'[6]สิ่งก่อสร้าง งบอุดหนุน  67'!G121</f>
        <v>0</v>
      </c>
      <c r="E73" s="1041">
        <f>+'[6]สิ่งก่อสร้าง งบอุดหนุน  67'!H121</f>
        <v>0</v>
      </c>
      <c r="F73" s="1053">
        <f>+'[6]สิ่งก่อสร้าง งบอุดหนุน  67'!I121</f>
        <v>0</v>
      </c>
      <c r="G73" s="1053"/>
      <c r="H73" s="1053">
        <f>+'[6]สิ่งก่อสร้าง งบอุดหนุน  67'!J121</f>
        <v>0</v>
      </c>
      <c r="I73" s="1053">
        <f>+'[6]สิ่งก่อสร้าง งบอุดหนุน  67'!L121</f>
        <v>0</v>
      </c>
      <c r="J73" s="1053">
        <f>+'[6]สิ่งก่อสร้าง งบอุดหนุน  67'!M121</f>
        <v>0</v>
      </c>
      <c r="K73" s="1041">
        <f>+'[6]สิ่งก่อสร้าง งบอุดหนุน  67'!N121</f>
        <v>0</v>
      </c>
    </row>
    <row r="74" spans="1:11" ht="21" hidden="1" customHeight="1" x14ac:dyDescent="0.25">
      <c r="A74" s="1005" t="str">
        <f>+'[6]สิ่งก่อสร้าง งบอุดหนุน  67'!A122</f>
        <v>3.1.7.1</v>
      </c>
      <c r="B74" s="1042" t="str">
        <f>+'[6]สิ่งก่อสร้าง งบอุดหนุน  67'!E122</f>
        <v>สพป.ปท.2 จำนวน 3 เครื่อง</v>
      </c>
      <c r="C74" s="392" t="str">
        <f>+'[6]สิ่งก่อสร้าง งบอุดหนุน  67'!F122</f>
        <v>2000436002110DBW</v>
      </c>
      <c r="D74" s="1026">
        <f>+'[6]สิ่งก่อสร้าง งบอุดหนุน  67'!G127</f>
        <v>0</v>
      </c>
      <c r="E74" s="1026">
        <f>+'[6]สิ่งก่อสร้าง งบอุดหนุน  67'!H127</f>
        <v>0</v>
      </c>
      <c r="F74" s="1044">
        <f>+'[6]สิ่งก่อสร้าง งบอุดหนุน  67'!I127</f>
        <v>0</v>
      </c>
      <c r="G74" s="1044"/>
      <c r="H74" s="1044">
        <f>+'[6]สิ่งก่อสร้าง งบอุดหนุน  67'!J127</f>
        <v>0</v>
      </c>
      <c r="I74" s="1044">
        <f>+'[6]สิ่งก่อสร้าง งบอุดหนุน  67'!L127</f>
        <v>0</v>
      </c>
      <c r="J74" s="1044">
        <f>+'[6]สิ่งก่อสร้าง งบอุดหนุน  67'!M127</f>
        <v>0</v>
      </c>
      <c r="K74" s="1026">
        <f>+'[6]สิ่งก่อสร้าง งบอุดหนุน  67'!N127</f>
        <v>0</v>
      </c>
    </row>
    <row r="75" spans="1:11" ht="33.6" hidden="1" customHeight="1" x14ac:dyDescent="0.25">
      <c r="A75" s="1055">
        <f>+'[6]สิ่งก่อสร้าง งบอุดหนุน  67'!A128</f>
        <v>3.2</v>
      </c>
      <c r="B75" s="1056" t="str">
        <f>+'[6]สิ่งก่อสร้าง งบอุดหนุน  67'!E128</f>
        <v xml:space="preserve">กิจกรรมการจัดการศึกษามัธยมศึกษาตอนต้นสำหรับโรงเรียนปกติ  </v>
      </c>
      <c r="C75" s="1057" t="str">
        <f>+'[6]สิ่งก่อสร้าง งบอุดหนุน  67'!F128</f>
        <v>200041300P2792</v>
      </c>
      <c r="D75" s="1058">
        <f>+'[6]สิ่งก่อสร้าง งบอุดหนุน  67'!G128</f>
        <v>0</v>
      </c>
      <c r="E75" s="1058">
        <f>+'[6]สิ่งก่อสร้าง งบอุดหนุน  67'!H128</f>
        <v>0</v>
      </c>
      <c r="F75" s="1059">
        <f>+'[6]สิ่งก่อสร้าง งบอุดหนุน  67'!I128</f>
        <v>0</v>
      </c>
      <c r="G75" s="1059"/>
      <c r="H75" s="1059">
        <f>+'[6]สิ่งก่อสร้าง งบอุดหนุน  67'!J128</f>
        <v>0</v>
      </c>
      <c r="I75" s="1059">
        <f>+'[6]สิ่งก่อสร้าง งบอุดหนุน  67'!L128</f>
        <v>0</v>
      </c>
      <c r="J75" s="1059">
        <f>+'[6]สิ่งก่อสร้าง งบอุดหนุน  67'!M128</f>
        <v>0</v>
      </c>
      <c r="K75" s="1058">
        <f>+'[6]สิ่งก่อสร้าง งบอุดหนุน  67'!N128</f>
        <v>0</v>
      </c>
    </row>
    <row r="76" spans="1:11" ht="21" hidden="1" customHeight="1" x14ac:dyDescent="0.25">
      <c r="A76" s="1045">
        <f>+'[6]สิ่งก่อสร้าง งบอุดหนุน  67'!A129</f>
        <v>0</v>
      </c>
      <c r="B76" s="1060" t="str">
        <f>+'[6]สิ่งก่อสร้าง งบอุดหนุน  67'!E129</f>
        <v>งบดำเนินงาน</v>
      </c>
      <c r="C76" s="1061">
        <v>6711220</v>
      </c>
      <c r="D76" s="1045">
        <f>+'[6]สิ่งก่อสร้าง งบอุดหนุน  67'!G129</f>
        <v>0</v>
      </c>
      <c r="E76" s="1045">
        <f>+'[6]สิ่งก่อสร้าง งบอุดหนุน  67'!H129</f>
        <v>0</v>
      </c>
      <c r="F76" s="1047">
        <f>+'[6]สิ่งก่อสร้าง งบอุดหนุน  67'!I129</f>
        <v>0</v>
      </c>
      <c r="G76" s="1047"/>
      <c r="H76" s="1047">
        <f>+'[6]สิ่งก่อสร้าง งบอุดหนุน  67'!J129</f>
        <v>0</v>
      </c>
      <c r="I76" s="1047">
        <f>+'[6]สิ่งก่อสร้าง งบอุดหนุน  67'!L129</f>
        <v>0</v>
      </c>
      <c r="J76" s="1047">
        <f>+'[6]สิ่งก่อสร้าง งบอุดหนุน  67'!M129</f>
        <v>0</v>
      </c>
      <c r="K76" s="1045">
        <f>+'[6]สิ่งก่อสร้าง งบอุดหนุน  67'!N129</f>
        <v>0</v>
      </c>
    </row>
    <row r="77" spans="1:11" ht="21" hidden="1" customHeight="1" x14ac:dyDescent="0.25">
      <c r="A77" s="1038" t="str">
        <f>+'[6]สิ่งก่อสร้าง งบอุดหนุน  67'!A130</f>
        <v>3.2.1</v>
      </c>
      <c r="B77" s="1054" t="str">
        <f>+'[6]สิ่งก่อสร้าง งบอุดหนุน  67'!E130</f>
        <v>ปรับปรุงซ่อมแซมผนังอาคาร ท่อลำเลียงน้ำและซ่อมพื้นดาดฟ้ารั่วซึม</v>
      </c>
      <c r="C77" s="1052"/>
      <c r="D77" s="1041">
        <f>+'[6]สิ่งก่อสร้าง งบอุดหนุน  67'!G130</f>
        <v>0</v>
      </c>
      <c r="E77" s="1041">
        <f>+'[6]สิ่งก่อสร้าง งบอุดหนุน  67'!H130</f>
        <v>0</v>
      </c>
      <c r="F77" s="1053">
        <f>+'[6]สิ่งก่อสร้าง งบอุดหนุน  67'!I130</f>
        <v>0</v>
      </c>
      <c r="G77" s="1053"/>
      <c r="H77" s="1053">
        <f>+'[6]สิ่งก่อสร้าง งบอุดหนุน  67'!J130</f>
        <v>0</v>
      </c>
      <c r="I77" s="1053">
        <f>+'[6]สิ่งก่อสร้าง งบอุดหนุน  67'!L130</f>
        <v>0</v>
      </c>
      <c r="J77" s="1053">
        <f>+'[6]สิ่งก่อสร้าง งบอุดหนุน  67'!M130</f>
        <v>0</v>
      </c>
      <c r="K77" s="1041">
        <f>+'[6]สิ่งก่อสร้าง งบอุดหนุน  67'!N130</f>
        <v>0</v>
      </c>
    </row>
    <row r="78" spans="1:11" ht="21" hidden="1" customHeight="1" x14ac:dyDescent="0.25">
      <c r="A78" s="1005" t="str">
        <f>+'[6]สิ่งก่อสร้าง งบอุดหนุน  67'!A131</f>
        <v>3.2.1.1</v>
      </c>
      <c r="B78" s="1042" t="str">
        <f>+'[6]สิ่งก่อสร้าง งบอุดหนุน  67'!E131</f>
        <v>สพป.ปท.2</v>
      </c>
      <c r="C78" s="392" t="str">
        <f>+'[6]สิ่งก่อสร้าง งบอุดหนุน  67'!F131</f>
        <v>2000436002000000</v>
      </c>
      <c r="D78" s="1026">
        <f>+'[6]สิ่งก่อสร้าง งบอุดหนุน  67'!G136</f>
        <v>0</v>
      </c>
      <c r="E78" s="1026">
        <f>+'[6]สิ่งก่อสร้าง งบอุดหนุน  67'!H136</f>
        <v>0</v>
      </c>
      <c r="F78" s="1044">
        <f>+'[6]สิ่งก่อสร้าง งบอุดหนุน  67'!I136</f>
        <v>0</v>
      </c>
      <c r="G78" s="1044"/>
      <c r="H78" s="1044">
        <f>+'[6]สิ่งก่อสร้าง งบอุดหนุน  67'!J136</f>
        <v>0</v>
      </c>
      <c r="I78" s="1044">
        <f>+'[6]สิ่งก่อสร้าง งบอุดหนุน  67'!L136</f>
        <v>0</v>
      </c>
      <c r="J78" s="1044">
        <f>+'[6]สิ่งก่อสร้าง งบอุดหนุน  67'!M136</f>
        <v>0</v>
      </c>
      <c r="K78" s="1026">
        <f>+'[6]สิ่งก่อสร้าง งบอุดหนุน  67'!N136</f>
        <v>0</v>
      </c>
    </row>
    <row r="79" spans="1:11" ht="21" hidden="1" customHeight="1" x14ac:dyDescent="0.25">
      <c r="A79" s="993">
        <v>1.2</v>
      </c>
      <c r="B79" s="1090" t="str">
        <f>+'[6]งบกัน67 350002'!E37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79" s="1033" t="str">
        <f>+'[6]งบกัน67 350002'!D37</f>
        <v>20004  67 01056 00000</v>
      </c>
      <c r="D79" s="1062">
        <f>+D80</f>
        <v>6695700</v>
      </c>
      <c r="E79" s="1062">
        <f t="shared" ref="E79:K79" si="27">+E80</f>
        <v>0</v>
      </c>
      <c r="F79" s="1062">
        <f t="shared" si="27"/>
        <v>0</v>
      </c>
      <c r="G79" s="1062"/>
      <c r="H79" s="1062">
        <f t="shared" si="27"/>
        <v>0</v>
      </c>
      <c r="I79" s="1062">
        <f t="shared" si="27"/>
        <v>0</v>
      </c>
      <c r="J79" s="1062">
        <f t="shared" si="27"/>
        <v>6695700</v>
      </c>
      <c r="K79" s="1062">
        <f t="shared" si="27"/>
        <v>0</v>
      </c>
    </row>
    <row r="80" spans="1:11" ht="21" hidden="1" customHeight="1" x14ac:dyDescent="0.25">
      <c r="A80" s="1045">
        <f>+'[6]สิ่งก่อสร้าง งบอุดหนุน  67'!A138</f>
        <v>0</v>
      </c>
      <c r="B80" s="1045" t="str">
        <f>+'[6]งบกัน67 350002'!E27</f>
        <v xml:space="preserve">  งบลงทุน ค่าที่ดินและสิ่งก่อสร้าง </v>
      </c>
      <c r="C80" s="1063">
        <f>+'[6]งบกัน67 350002'!D27</f>
        <v>6711320</v>
      </c>
      <c r="D80" s="1045">
        <f>+D81+D84+D87</f>
        <v>6695700</v>
      </c>
      <c r="E80" s="1045">
        <f t="shared" ref="E80:K80" si="28">+E81+E84+E87</f>
        <v>0</v>
      </c>
      <c r="F80" s="1045">
        <f t="shared" si="28"/>
        <v>0</v>
      </c>
      <c r="G80" s="1045">
        <f t="shared" si="28"/>
        <v>0</v>
      </c>
      <c r="H80" s="1045">
        <f t="shared" si="28"/>
        <v>0</v>
      </c>
      <c r="I80" s="1045">
        <f t="shared" si="28"/>
        <v>0</v>
      </c>
      <c r="J80" s="1045">
        <f t="shared" si="28"/>
        <v>6695700</v>
      </c>
      <c r="K80" s="1045">
        <f t="shared" si="28"/>
        <v>0</v>
      </c>
    </row>
    <row r="81" spans="1:11" ht="21" hidden="1" customHeight="1" x14ac:dyDescent="0.25">
      <c r="A81" s="989" t="s">
        <v>178</v>
      </c>
      <c r="B81" s="1064" t="str">
        <f>+'[6]งบกัน67 350002'!E38</f>
        <v>ค่าปรับปรุงซ่อมแซมอาคารเรียน อาคารประกอบและสิ่งก่อสร้างอื่น</v>
      </c>
      <c r="C81" s="1065" t="str">
        <f>+'[6]งบกัน67 350002'!C38</f>
        <v>ศธ 04002/ว1787 ลว 7 พค 67 ครั้งที่ 5</v>
      </c>
      <c r="D81" s="1066">
        <f>SUM(D82:D83)</f>
        <v>580000</v>
      </c>
      <c r="E81" s="1066">
        <f t="shared" ref="E81:K81" si="29">SUM(E82:E83)</f>
        <v>0</v>
      </c>
      <c r="F81" s="1066">
        <f t="shared" si="29"/>
        <v>0</v>
      </c>
      <c r="G81" s="1066">
        <f t="shared" si="29"/>
        <v>0</v>
      </c>
      <c r="H81" s="1066">
        <f t="shared" si="29"/>
        <v>0</v>
      </c>
      <c r="I81" s="1066">
        <f t="shared" si="29"/>
        <v>0</v>
      </c>
      <c r="J81" s="1066">
        <f>SUM(J82:J83)</f>
        <v>580000</v>
      </c>
      <c r="K81" s="1066">
        <f t="shared" si="29"/>
        <v>0</v>
      </c>
    </row>
    <row r="82" spans="1:11" ht="33.6" hidden="1" customHeight="1" x14ac:dyDescent="0.25">
      <c r="A82" s="1026" t="str">
        <f>+'[6]งบกัน67 350002'!A39</f>
        <v>1)</v>
      </c>
      <c r="B82" s="1042" t="str">
        <f>+'[6]งบกัน67 350002'!E39</f>
        <v>วัดนพรัตนาราม</v>
      </c>
      <c r="C82" s="392" t="str">
        <f>+'[6]งบกัน67 350002'!D39</f>
        <v>20004350002003214523</v>
      </c>
      <c r="D82" s="1026">
        <f>+'[6]งบกัน67 350002'!F45</f>
        <v>580000</v>
      </c>
      <c r="E82" s="1026">
        <f>+'[6]งบกัน67 350002'!G45</f>
        <v>0</v>
      </c>
      <c r="F82" s="1026">
        <f>+'[6]งบกัน67 350002'!H45</f>
        <v>0</v>
      </c>
      <c r="G82" s="1044">
        <f>+'[6]งบกัน67 350002'!I45</f>
        <v>0</v>
      </c>
      <c r="H82" s="1044">
        <f>+'[6]งบกัน67 350002'!J45</f>
        <v>0</v>
      </c>
      <c r="I82" s="1044">
        <f>+'[6]งบกัน67 350002'!K45</f>
        <v>0</v>
      </c>
      <c r="J82" s="1044">
        <f>+'[6]งบกัน67 350002'!L45</f>
        <v>580000</v>
      </c>
      <c r="K82" s="1026">
        <f>+D82-E82-F82-G82-H82-I82-J82</f>
        <v>0</v>
      </c>
    </row>
    <row r="83" spans="1:11" ht="16.95" hidden="1" customHeight="1" x14ac:dyDescent="0.25">
      <c r="A83" s="1026"/>
      <c r="B83" s="1042"/>
      <c r="C83" s="1015">
        <f>+'[6]งบกัน67 350002'!C39</f>
        <v>4100426445</v>
      </c>
      <c r="D83" s="1026"/>
      <c r="E83" s="1026"/>
      <c r="F83" s="1044"/>
      <c r="G83" s="1044"/>
      <c r="H83" s="1044"/>
      <c r="I83" s="1044"/>
      <c r="J83" s="1044"/>
      <c r="K83" s="1026"/>
    </row>
    <row r="84" spans="1:11" ht="21" hidden="1" customHeight="1" x14ac:dyDescent="0.25">
      <c r="A84" s="1066" t="s">
        <v>179</v>
      </c>
      <c r="B84" s="1067" t="str">
        <f>+'[6]งบกัน67 350002'!E46</f>
        <v xml:space="preserve">ห้องน้ำห้องส้วมนักเรียนชาย 4 ที่/49 </v>
      </c>
      <c r="C84" s="1019" t="str">
        <f>+'[6]งบกัน67 350002'!D47</f>
        <v>20004350002003214508</v>
      </c>
      <c r="D84" s="1066">
        <f>+'[6]งบกัน67 350002'!F53</f>
        <v>306000</v>
      </c>
      <c r="E84" s="1066">
        <f>+'[6]งบกัน67 350002'!G53</f>
        <v>0</v>
      </c>
      <c r="F84" s="1068">
        <f>+'[6]งบกัน67 350002'!H53</f>
        <v>0</v>
      </c>
      <c r="G84" s="1068">
        <f>+'[6]งบกัน67 350002'!I53</f>
        <v>0</v>
      </c>
      <c r="H84" s="1068">
        <f>+'[6]งบกัน67 350002'!J53</f>
        <v>0</v>
      </c>
      <c r="I84" s="1068">
        <f>+'[6]งบกัน67 350002'!K53</f>
        <v>0</v>
      </c>
      <c r="J84" s="1068">
        <f>+'[6]งบกัน67 350002'!L53</f>
        <v>306000</v>
      </c>
      <c r="K84" s="1066">
        <f>+D84-E84-F84-G84-H84-I84-J84</f>
        <v>0</v>
      </c>
    </row>
    <row r="85" spans="1:11" ht="21" hidden="1" customHeight="1" x14ac:dyDescent="0.25">
      <c r="A85" s="1026" t="s">
        <v>74</v>
      </c>
      <c r="B85" s="1042" t="str">
        <f>+'[6]งบกัน67 350002'!E47</f>
        <v xml:space="preserve">โรงเรียนคลองสิบสามผิวศรีราษฏร์บำรุง </v>
      </c>
      <c r="C85" s="392" t="str">
        <f>+'[6]งบกัน67 350002'!D47</f>
        <v>20004350002003214508</v>
      </c>
      <c r="D85" s="1026">
        <f>+'[6]งบกัน67 350002'!F53</f>
        <v>306000</v>
      </c>
      <c r="E85" s="1026">
        <f>+'[6]งบกัน67 350002'!G53</f>
        <v>0</v>
      </c>
      <c r="F85" s="1044">
        <f>+'[6]งบกัน67 350002'!H53</f>
        <v>0</v>
      </c>
      <c r="G85" s="1044">
        <f>+'[6]งบกัน67 350002'!I53</f>
        <v>0</v>
      </c>
      <c r="H85" s="1044">
        <f>+'[6]งบกัน67 350002'!J53</f>
        <v>0</v>
      </c>
      <c r="I85" s="1044">
        <f>+'[6]งบกัน67 350002'!K53</f>
        <v>0</v>
      </c>
      <c r="J85" s="1044">
        <f>+'[6]งบกัน67 350002'!L53</f>
        <v>306000</v>
      </c>
      <c r="K85" s="1026">
        <f>+D85-E85-F85-G85-H85-I85-J85</f>
        <v>0</v>
      </c>
    </row>
    <row r="86" spans="1:11" ht="21" hidden="1" customHeight="1" x14ac:dyDescent="0.25">
      <c r="A86" s="1026"/>
      <c r="B86" s="1042"/>
      <c r="C86" s="1015" t="str">
        <f>+'[6]งบกัน67 350002'!C47</f>
        <v>4100428215 ครบ 12 กย 67</v>
      </c>
      <c r="D86" s="1026"/>
      <c r="E86" s="1026"/>
      <c r="F86" s="1044"/>
      <c r="G86" s="1044"/>
      <c r="H86" s="1044"/>
      <c r="I86" s="1044"/>
      <c r="J86" s="1044"/>
      <c r="K86" s="1026"/>
    </row>
    <row r="87" spans="1:11" ht="21" hidden="1" customHeight="1" x14ac:dyDescent="0.25">
      <c r="A87" s="989" t="s">
        <v>187</v>
      </c>
      <c r="B87" s="1069" t="str">
        <f>+'[6]งบกัน67 350002'!E54</f>
        <v>อาคารเรียนแบบพิเศษ จัดสรร 38,731,000 บาท ปี67 5,809,700 บาท</v>
      </c>
      <c r="C87" s="1065" t="str">
        <f>+'[6]งบกัน67 350002'!C54</f>
        <v>ศธ 04002/ว1803 ลว 8 พค 67ครั้งที่ 8</v>
      </c>
      <c r="D87" s="1066">
        <f>SUM(D88)</f>
        <v>5809700</v>
      </c>
      <c r="E87" s="1066">
        <f t="shared" ref="E87:K87" si="30">SUM(E88)</f>
        <v>0</v>
      </c>
      <c r="F87" s="1066">
        <f t="shared" si="30"/>
        <v>0</v>
      </c>
      <c r="G87" s="1066"/>
      <c r="H87" s="1066">
        <f t="shared" si="30"/>
        <v>0</v>
      </c>
      <c r="I87" s="1066">
        <f t="shared" si="30"/>
        <v>0</v>
      </c>
      <c r="J87" s="1066">
        <f t="shared" si="30"/>
        <v>5809700</v>
      </c>
      <c r="K87" s="1066">
        <f t="shared" si="30"/>
        <v>0</v>
      </c>
    </row>
    <row r="88" spans="1:11" ht="21" hidden="1" customHeight="1" x14ac:dyDescent="0.25">
      <c r="A88" s="1026" t="str">
        <f>+'[6]งบกัน67 350002'!A55</f>
        <v>1)</v>
      </c>
      <c r="B88" s="1026" t="str">
        <f>+'[6]งบกัน67 350002'!E55</f>
        <v xml:space="preserve"> โรงเรียนวัดลาดสนุ่น</v>
      </c>
      <c r="C88" s="1043" t="str">
        <f>+'[6]งบกัน67 350002'!D55</f>
        <v>20004 3500200 3200026</v>
      </c>
      <c r="D88" s="1026">
        <f>+'[6]งบกัน67 350002'!F81</f>
        <v>5809700</v>
      </c>
      <c r="E88" s="1026">
        <f>+'[6]งบกัน67 350002'!G81</f>
        <v>0</v>
      </c>
      <c r="F88" s="1026">
        <f>+'[6]งบกัน67 350002'!H81</f>
        <v>0</v>
      </c>
      <c r="G88" s="1026">
        <f>+'[6]งบกัน67 350002'!I81</f>
        <v>0</v>
      </c>
      <c r="H88" s="1026">
        <f>+'[6]งบกัน67 350002'!J81</f>
        <v>0</v>
      </c>
      <c r="I88" s="1026">
        <f>+'[6]งบกัน67 350002'!K81</f>
        <v>0</v>
      </c>
      <c r="J88" s="1026">
        <f>+'[6]งบกัน67 350002'!L81</f>
        <v>5809700</v>
      </c>
      <c r="K88" s="1026">
        <f>+D88-E88-F88-G88-H88-I88-J88</f>
        <v>0</v>
      </c>
    </row>
    <row r="89" spans="1:11" ht="21" hidden="1" customHeight="1" x14ac:dyDescent="0.25">
      <c r="A89" s="1026"/>
      <c r="B89" s="1026"/>
      <c r="C89" s="1070">
        <f>+'[6]งบกัน67 350002'!C55</f>
        <v>4100484429</v>
      </c>
      <c r="D89" s="1026"/>
      <c r="E89" s="1026"/>
      <c r="F89" s="1026"/>
      <c r="G89" s="1026"/>
      <c r="H89" s="1026"/>
      <c r="I89" s="1026"/>
      <c r="J89" s="1026"/>
      <c r="K89" s="1026"/>
    </row>
    <row r="90" spans="1:11" ht="42" x14ac:dyDescent="0.25">
      <c r="A90" s="985" t="str">
        <f>+'[6]สิ่งก่อสร้าง งบอุดหนุน  67'!A48</f>
        <v>ค</v>
      </c>
      <c r="B90" s="1027" t="str">
        <f>+'[6]สิ่งก่อสร้าง งบอุดหนุน  67'!E48</f>
        <v>แผนงานยุทธศาสตร์สร้างความเสมอภาคทางการศึกษา</v>
      </c>
      <c r="C90" s="987"/>
      <c r="D90" s="1028">
        <f>+D91+D124</f>
        <v>4076700</v>
      </c>
      <c r="E90" s="1028">
        <f>+E91+E124</f>
        <v>0</v>
      </c>
      <c r="F90" s="1028">
        <f>+F91+F124</f>
        <v>1634500</v>
      </c>
      <c r="G90" s="1028">
        <f>+G91+G124</f>
        <v>0</v>
      </c>
      <c r="H90" s="1028">
        <f>+H91+H124</f>
        <v>0</v>
      </c>
      <c r="I90" s="1028">
        <f>+I91+I124</f>
        <v>0</v>
      </c>
      <c r="J90" s="1028">
        <f>+J91+J124</f>
        <v>2410200</v>
      </c>
      <c r="K90" s="1028">
        <f>+K91+K124</f>
        <v>32000</v>
      </c>
    </row>
    <row r="91" spans="1:11" s="6" customFormat="1" ht="30.6" customHeight="1" x14ac:dyDescent="0.25">
      <c r="A91" s="1029">
        <v>1</v>
      </c>
      <c r="B91" s="1089" t="str">
        <f>+'[6]สิ่งก่อสร้าง งบอุดหนุน  67'!E60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91" s="1031" t="str">
        <f>+'[6]สิ่งก่อสร้าง งบอุดหนุน  67'!D60</f>
        <v>2000442002200</v>
      </c>
      <c r="D91" s="1032">
        <f>+D92</f>
        <v>4076700</v>
      </c>
      <c r="E91" s="1032">
        <f t="shared" ref="E91:J91" si="31">+E92</f>
        <v>0</v>
      </c>
      <c r="F91" s="1032">
        <f t="shared" si="31"/>
        <v>1634500</v>
      </c>
      <c r="G91" s="1032">
        <f t="shared" si="31"/>
        <v>0</v>
      </c>
      <c r="H91" s="1032">
        <f t="shared" si="31"/>
        <v>0</v>
      </c>
      <c r="I91" s="1032">
        <f t="shared" si="31"/>
        <v>0</v>
      </c>
      <c r="J91" s="1032">
        <f t="shared" si="31"/>
        <v>2410200</v>
      </c>
      <c r="K91" s="1032">
        <f>+K92</f>
        <v>32000</v>
      </c>
    </row>
    <row r="92" spans="1:11" ht="42" x14ac:dyDescent="0.25">
      <c r="A92" s="1071">
        <v>1.1000000000000001</v>
      </c>
      <c r="B92" s="1090" t="str">
        <f>+'[6]สิ่งก่อสร้าง งบอุดหนุน  67'!E61</f>
        <v>กิจกรรมการสนับสนุนค่าใช้จ่ายในการจัดการศึกษาขั้นพื้นฐาน</v>
      </c>
      <c r="C92" s="1072" t="str">
        <f>+'[6]สิ่งก่อสร้าง งบอุดหนุน  67'!D61</f>
        <v>20004675199300000</v>
      </c>
      <c r="D92" s="1062">
        <f>+D94</f>
        <v>4076700</v>
      </c>
      <c r="E92" s="1062">
        <f t="shared" ref="E92:J92" si="32">+E94</f>
        <v>0</v>
      </c>
      <c r="F92" s="1062">
        <f t="shared" si="32"/>
        <v>1634500</v>
      </c>
      <c r="G92" s="1062">
        <f t="shared" si="32"/>
        <v>0</v>
      </c>
      <c r="H92" s="1062">
        <f t="shared" si="32"/>
        <v>0</v>
      </c>
      <c r="I92" s="1062">
        <f t="shared" si="32"/>
        <v>0</v>
      </c>
      <c r="J92" s="1062">
        <f t="shared" si="32"/>
        <v>2410200</v>
      </c>
      <c r="K92" s="1062">
        <f>+K94</f>
        <v>32000</v>
      </c>
    </row>
    <row r="93" spans="1:11" ht="15.75" hidden="1" customHeight="1" x14ac:dyDescent="0.25">
      <c r="A93" s="1091" t="s">
        <v>39</v>
      </c>
      <c r="B93" s="1064" t="str">
        <f>+'[6]สิ่งก่อสร้าง งบอุดหนุน  67'!E63</f>
        <v xml:space="preserve">รายการเงินอุดหนุนเพื่อสนับสนุนค่าใช้จ่ายในการจัดการศึกษาสำหรับสถานศึกษา ตามความขาดแคลน และที่ประสบภัยธรรมชาติ </v>
      </c>
      <c r="C93" s="1092"/>
      <c r="D93" s="1066">
        <f>+D94</f>
        <v>4076700</v>
      </c>
      <c r="E93" s="1066">
        <f t="shared" ref="E93:J93" si="33">+E94</f>
        <v>0</v>
      </c>
      <c r="F93" s="1066">
        <f t="shared" si="33"/>
        <v>1634500</v>
      </c>
      <c r="G93" s="1066">
        <f t="shared" si="33"/>
        <v>0</v>
      </c>
      <c r="H93" s="1066">
        <f t="shared" si="33"/>
        <v>0</v>
      </c>
      <c r="I93" s="1066">
        <f t="shared" si="33"/>
        <v>0</v>
      </c>
      <c r="J93" s="1066">
        <f t="shared" si="33"/>
        <v>2410200</v>
      </c>
      <c r="K93" s="1066">
        <f>+K94</f>
        <v>32000</v>
      </c>
    </row>
    <row r="94" spans="1:11" ht="21" x14ac:dyDescent="0.25">
      <c r="A94" s="1045">
        <f>+'[6]สิ่งก่อสร้าง งบอุดหนุน  67'!A147</f>
        <v>0</v>
      </c>
      <c r="B94" s="1045" t="str">
        <f>+'[6]สิ่งก่อสร้าง งบอุดหนุน  67'!E62</f>
        <v>งบเงินอุดหนุน</v>
      </c>
      <c r="C94" s="1093" t="str">
        <f>+'[6]สิ่งก่อสร้าง งบอุดหนุน  67'!D62</f>
        <v>6711410</v>
      </c>
      <c r="D94" s="1045">
        <f>+D95+D101</f>
        <v>4076700</v>
      </c>
      <c r="E94" s="1045">
        <f t="shared" ref="E94:K94" si="34">+E95+E101</f>
        <v>0</v>
      </c>
      <c r="F94" s="1045">
        <f t="shared" si="34"/>
        <v>1634500</v>
      </c>
      <c r="G94" s="1045">
        <f t="shared" si="34"/>
        <v>0</v>
      </c>
      <c r="H94" s="1045">
        <f t="shared" si="34"/>
        <v>0</v>
      </c>
      <c r="I94" s="1045">
        <f t="shared" si="34"/>
        <v>0</v>
      </c>
      <c r="J94" s="1045">
        <f t="shared" si="34"/>
        <v>2410200</v>
      </c>
      <c r="K94" s="1045">
        <f t="shared" si="34"/>
        <v>32000</v>
      </c>
    </row>
    <row r="95" spans="1:11" ht="63" x14ac:dyDescent="0.25">
      <c r="A95" s="1066" t="s">
        <v>243</v>
      </c>
      <c r="B95" s="1135" t="str">
        <f>+'[6]สิ่งก่อสร้าง งบอุดหนุน  67'!E64</f>
        <v>ปรับปรุงซ่อมแซมอาคารเรียน อาคารประกอบและสิ่งก่อสร้างอื่น</v>
      </c>
      <c r="C95" s="1019" t="str">
        <f>+'[6]สิ่งก่อสร้าง งบอุดหนุน  67'!D64</f>
        <v>ที่  ศธ 04002/ว5898 ลว. 6 ธ.ค. 2567  ครั้งที่ 5 CK00000128</v>
      </c>
      <c r="D95" s="1066">
        <f>SUM(D96:D100)</f>
        <v>2609000</v>
      </c>
      <c r="E95" s="1066">
        <f t="shared" ref="E95:K95" si="35">SUM(E96:E100)</f>
        <v>0</v>
      </c>
      <c r="F95" s="1066">
        <f t="shared" si="35"/>
        <v>666000</v>
      </c>
      <c r="G95" s="1066">
        <f t="shared" si="35"/>
        <v>0</v>
      </c>
      <c r="H95" s="1066">
        <f t="shared" si="35"/>
        <v>0</v>
      </c>
      <c r="I95" s="1066">
        <f t="shared" si="35"/>
        <v>0</v>
      </c>
      <c r="J95" s="1066">
        <f t="shared" si="35"/>
        <v>1911000</v>
      </c>
      <c r="K95" s="1066">
        <f t="shared" si="35"/>
        <v>32000</v>
      </c>
    </row>
    <row r="96" spans="1:11" ht="21" x14ac:dyDescent="0.25">
      <c r="A96" s="1094" t="str">
        <f>+'[6]งบกัน67 350002'!A86</f>
        <v>1)</v>
      </c>
      <c r="B96" s="1042" t="str">
        <f>+'[6]สิ่งก่อสร้าง งบอุดหนุน  67'!E65</f>
        <v>โรงเรียนแสนจำหน่ายวิทยา</v>
      </c>
      <c r="C96" s="392" t="str">
        <f>+'[6]สิ่งก่อสร้าง งบอุดหนุน  67'!D65</f>
        <v>20004420022004100386</v>
      </c>
      <c r="D96" s="1026">
        <f>+'[6]สิ่งก่อสร้าง งบอุดหนุน  67'!G70</f>
        <v>499000</v>
      </c>
      <c r="E96" s="1026">
        <f>+'[6]สิ่งก่อสร้าง งบอุดหนุน  67'!H70</f>
        <v>0</v>
      </c>
      <c r="F96" s="1026">
        <f>+'[6]สิ่งก่อสร้าง งบอุดหนุน  67'!I70</f>
        <v>0</v>
      </c>
      <c r="G96" s="1026">
        <f>+'[6]สิ่งก่อสร้าง งบอุดหนุน  67'!J70</f>
        <v>0</v>
      </c>
      <c r="H96" s="1026">
        <f>+'[6]สิ่งก่อสร้าง งบอุดหนุน  67'!K70</f>
        <v>0</v>
      </c>
      <c r="I96" s="1026">
        <f>+'[6]สิ่งก่อสร้าง งบอุดหนุน  67'!L70</f>
        <v>0</v>
      </c>
      <c r="J96" s="1026">
        <f>+'[6]สิ่งก่อสร้าง งบอุดหนุน  67'!M70</f>
        <v>499000</v>
      </c>
      <c r="K96" s="1026">
        <f>+D96-E96-F96-G96-H96-I96-J96</f>
        <v>0</v>
      </c>
    </row>
    <row r="97" spans="1:11" ht="15.75" hidden="1" customHeight="1" x14ac:dyDescent="0.25">
      <c r="A97" s="1094" t="str">
        <f>+'[6]สิ่งก่อสร้าง งบอุดหนุน  67'!A71</f>
        <v>2)</v>
      </c>
      <c r="B97" s="1042" t="str">
        <f>+'[6]สิ่งก่อสร้าง งบอุดหนุน  67'!E71</f>
        <v>โรงเรียนวัดขุมแก้ว</v>
      </c>
      <c r="C97" s="392" t="str">
        <f>+'[6]สิ่งก่อสร้าง งบอุดหนุน  67'!D71</f>
        <v>20004420022004100386</v>
      </c>
      <c r="D97" s="1026">
        <f>+'[6]สิ่งก่อสร้าง งบอุดหนุน  67'!G76</f>
        <v>457000</v>
      </c>
      <c r="E97" s="1026">
        <f>+'[6]สิ่งก่อสร้าง งบอุดหนุน  67'!H76</f>
        <v>0</v>
      </c>
      <c r="F97" s="1026">
        <f>+'[6]สิ่งก่อสร้าง งบอุดหนุน  67'!I76</f>
        <v>0</v>
      </c>
      <c r="G97" s="1026">
        <f>+'[6]สิ่งก่อสร้าง งบอุดหนุน  67'!J76</f>
        <v>0</v>
      </c>
      <c r="H97" s="1026">
        <f>+'[6]สิ่งก่อสร้าง งบอุดหนุน  67'!K76</f>
        <v>0</v>
      </c>
      <c r="I97" s="1026">
        <f>+'[6]สิ่งก่อสร้าง งบอุดหนุน  67'!L76</f>
        <v>0</v>
      </c>
      <c r="J97" s="1026">
        <f>+'[6]สิ่งก่อสร้าง งบอุดหนุน  67'!M76</f>
        <v>457000</v>
      </c>
      <c r="K97" s="1026">
        <f t="shared" ref="K97:K99" si="36">+D97-E97-F97-G97-H97-I97-J97</f>
        <v>0</v>
      </c>
    </row>
    <row r="98" spans="1:11" ht="15" hidden="1" customHeight="1" x14ac:dyDescent="0.25">
      <c r="A98" s="1094" t="str">
        <f>+'[6]สิ่งก่อสร้าง งบอุดหนุน  67'!A77</f>
        <v>3)</v>
      </c>
      <c r="B98" s="1042" t="str">
        <f>+'[6]สิ่งก่อสร้าง งบอุดหนุน  67'!E77</f>
        <v>โรงเรียนวัดราษฎรบํารุง</v>
      </c>
      <c r="C98" s="392" t="str">
        <f>+'[6]สิ่งก่อสร้าง งบอุดหนุน  67'!D77</f>
        <v>20004420022004100386</v>
      </c>
      <c r="D98" s="1026">
        <f>+'[6]สิ่งก่อสร้าง งบอุดหนุน  67'!G82</f>
        <v>476000</v>
      </c>
      <c r="E98" s="1026">
        <f>+'[6]สิ่งก่อสร้าง งบอุดหนุน  67'!H82</f>
        <v>0</v>
      </c>
      <c r="F98" s="1026">
        <f>+'[6]สิ่งก่อสร้าง งบอุดหนุน  67'!I82</f>
        <v>0</v>
      </c>
      <c r="G98" s="1026">
        <f>+'[6]สิ่งก่อสร้าง งบอุดหนุน  67'!J82</f>
        <v>0</v>
      </c>
      <c r="H98" s="1026">
        <f>+'[6]สิ่งก่อสร้าง งบอุดหนุน  67'!K82</f>
        <v>0</v>
      </c>
      <c r="I98" s="1026">
        <f>+'[6]สิ่งก่อสร้าง งบอุดหนุน  67'!L82</f>
        <v>0</v>
      </c>
      <c r="J98" s="1026">
        <f>+'[6]สิ่งก่อสร้าง งบอุดหนุน  67'!M82</f>
        <v>476000</v>
      </c>
      <c r="K98" s="1026">
        <f t="shared" si="36"/>
        <v>0</v>
      </c>
    </row>
    <row r="99" spans="1:11" ht="15" hidden="1" customHeight="1" x14ac:dyDescent="0.25">
      <c r="A99" s="1094" t="str">
        <f>+'[6]สิ่งก่อสร้าง งบอุดหนุน  67'!A83</f>
        <v>4)</v>
      </c>
      <c r="B99" s="1042" t="str">
        <f>+'[6]สิ่งก่อสร้าง งบอุดหนุน  67'!E83</f>
        <v>โรงเรียนรวมราษฎร์สามัคคี</v>
      </c>
      <c r="C99" s="392" t="str">
        <f>+'[6]สิ่งก่อสร้าง งบอุดหนุน  67'!D83</f>
        <v>20004420022004100386</v>
      </c>
      <c r="D99" s="1026">
        <f>+'[6]สิ่งก่อสร้าง งบอุดหนุน  67'!G88</f>
        <v>479000</v>
      </c>
      <c r="E99" s="1026">
        <f>+'[6]สิ่งก่อสร้าง งบอุดหนุน  67'!H88</f>
        <v>0</v>
      </c>
      <c r="F99" s="1026">
        <f>+'[6]สิ่งก่อสร้าง งบอุดหนุน  67'!I88</f>
        <v>0</v>
      </c>
      <c r="G99" s="1026">
        <f>+'[6]สิ่งก่อสร้าง งบอุดหนุน  67'!J88</f>
        <v>0</v>
      </c>
      <c r="H99" s="1026">
        <f>+'[6]สิ่งก่อสร้าง งบอุดหนุน  67'!K88</f>
        <v>0</v>
      </c>
      <c r="I99" s="1026">
        <f>+'[6]สิ่งก่อสร้าง งบอุดหนุน  67'!L88</f>
        <v>0</v>
      </c>
      <c r="J99" s="1026">
        <f>+'[6]สิ่งก่อสร้าง งบอุดหนุน  67'!M88</f>
        <v>479000</v>
      </c>
      <c r="K99" s="1026">
        <f t="shared" si="36"/>
        <v>0</v>
      </c>
    </row>
    <row r="100" spans="1:11" ht="15" hidden="1" customHeight="1" x14ac:dyDescent="0.25">
      <c r="A100" s="1094" t="str">
        <f>+'[6]สิ่งก่อสร้าง งบอุดหนุน  67'!A89</f>
        <v>5)</v>
      </c>
      <c r="B100" s="1042" t="str">
        <f>+'[6]สิ่งก่อสร้าง งบอุดหนุน  67'!E89</f>
        <v>โรงเรียนวัดอดิศร</v>
      </c>
      <c r="C100" s="392" t="str">
        <f>+'[6]สิ่งก่อสร้าง งบอุดหนุน  67'!D89</f>
        <v>20004420022004100386</v>
      </c>
      <c r="D100" s="1026">
        <f>+'[6]สิ่งก่อสร้าง งบอุดหนุน  67'!G94</f>
        <v>698000</v>
      </c>
      <c r="E100" s="1026">
        <f>+'[6]สิ่งก่อสร้าง งบอุดหนุน  67'!H94</f>
        <v>0</v>
      </c>
      <c r="F100" s="1026">
        <f>+'[6]สิ่งก่อสร้าง งบอุดหนุน  67'!I94</f>
        <v>666000</v>
      </c>
      <c r="G100" s="1026">
        <f>+'[6]สิ่งก่อสร้าง งบอุดหนุน  67'!J94</f>
        <v>0</v>
      </c>
      <c r="H100" s="1026">
        <f>+'[6]สิ่งก่อสร้าง งบอุดหนุน  67'!K94</f>
        <v>0</v>
      </c>
      <c r="I100" s="1026">
        <f>+'[6]สิ่งก่อสร้าง งบอุดหนุน  67'!L94</f>
        <v>0</v>
      </c>
      <c r="J100" s="1026">
        <f>+'[6]สิ่งก่อสร้าง งบอุดหนุน  67'!M94</f>
        <v>0</v>
      </c>
      <c r="K100" s="1026">
        <f>+D100-E100-F100-G100-H100-I100-J100</f>
        <v>32000</v>
      </c>
    </row>
    <row r="101" spans="1:11" ht="15" hidden="1" customHeight="1" x14ac:dyDescent="0.25">
      <c r="A101" s="1066" t="s">
        <v>252</v>
      </c>
      <c r="B101" s="1135" t="str">
        <f>+'[6]สิ่งก่อสร้าง งบอุดหนุน  67'!E95</f>
        <v xml:space="preserve">ปรับปรุงซ่อมแซมระบบไฟฟ้าและประปา สำหรับสถานศึกษาที่ประสบภัยธรรมชาติ </v>
      </c>
      <c r="C101" s="1019" t="str">
        <f>+'[6]สิ่งก่อสร้าง งบอุดหนุน  67'!D95</f>
        <v>ที่  ศธ 04002/ว13 ลว. 2 ม.ค. 2568  ครั้งที่ 10 เลขใบกัน CK00000331</v>
      </c>
      <c r="D101" s="1066">
        <f>SUM(D102:D106)</f>
        <v>1467700</v>
      </c>
      <c r="E101" s="1066">
        <f t="shared" ref="E101:K101" si="37">SUM(E102:E106)</f>
        <v>0</v>
      </c>
      <c r="F101" s="1066">
        <f t="shared" si="37"/>
        <v>968500</v>
      </c>
      <c r="G101" s="1066">
        <f t="shared" si="37"/>
        <v>0</v>
      </c>
      <c r="H101" s="1066">
        <f t="shared" si="37"/>
        <v>0</v>
      </c>
      <c r="I101" s="1066">
        <f t="shared" si="37"/>
        <v>0</v>
      </c>
      <c r="J101" s="1066">
        <f t="shared" si="37"/>
        <v>499200</v>
      </c>
      <c r="K101" s="1066">
        <f t="shared" si="37"/>
        <v>0</v>
      </c>
    </row>
    <row r="102" spans="1:11" ht="15" hidden="1" customHeight="1" x14ac:dyDescent="0.25">
      <c r="A102" s="1094" t="str">
        <f>+'[6]สิ่งก่อสร้าง งบอุดหนุน  67'!A96</f>
        <v>1)</v>
      </c>
      <c r="B102" s="1042" t="str">
        <f>+'[6]สิ่งก่อสร้าง งบอุดหนุน  67'!E96</f>
        <v>วัดเกตุประภา</v>
      </c>
      <c r="C102" s="392" t="str">
        <f>+'[6]สิ่งก่อสร้าง งบอุดหนุน  67'!D96</f>
        <v>20004420022004100386</v>
      </c>
      <c r="D102" s="1026">
        <f>+'[6]สิ่งก่อสร้าง งบอุดหนุน  67'!G101</f>
        <v>499200</v>
      </c>
      <c r="E102" s="1026">
        <f>+'[6]สิ่งก่อสร้าง งบอุดหนุน  67'!H101</f>
        <v>0</v>
      </c>
      <c r="F102" s="1026">
        <f>+'[6]สิ่งก่อสร้าง งบอุดหนุน  67'!I101</f>
        <v>0</v>
      </c>
      <c r="G102" s="1026">
        <f>+'[6]สิ่งก่อสร้าง งบอุดหนุน  67'!J101</f>
        <v>0</v>
      </c>
      <c r="H102" s="1026">
        <f>+'[6]สิ่งก่อสร้าง งบอุดหนุน  67'!K101</f>
        <v>0</v>
      </c>
      <c r="I102" s="1026">
        <f>+'[6]สิ่งก่อสร้าง งบอุดหนุน  67'!L101</f>
        <v>0</v>
      </c>
      <c r="J102" s="1026">
        <f>+'[6]สิ่งก่อสร้าง งบอุดหนุน  67'!M101</f>
        <v>499200</v>
      </c>
      <c r="K102" s="1026">
        <f>+D102-E102-F102-G102-----H102-I102-J102</f>
        <v>0</v>
      </c>
    </row>
    <row r="103" spans="1:11" ht="15" hidden="1" customHeight="1" x14ac:dyDescent="0.25">
      <c r="A103" s="1094" t="str">
        <f>+'[6]สิ่งก่อสร้าง งบอุดหนุน  67'!A102</f>
        <v>2)</v>
      </c>
      <c r="B103" s="1042" t="str">
        <f>+'[6]สิ่งก่อสร้าง งบอุดหนุน  67'!E102</f>
        <v>วัดปัญจทายิกาวาส</v>
      </c>
      <c r="C103" s="392" t="str">
        <f>+'[6]สิ่งก่อสร้าง งบอุดหนุน  67'!D102</f>
        <v>20004420022004100386</v>
      </c>
      <c r="D103" s="1026">
        <f>+'[6]สิ่งก่อสร้าง งบอุดหนุน  67'!G107</f>
        <v>487000</v>
      </c>
      <c r="E103" s="1026">
        <f>+'[6]สิ่งก่อสร้าง งบอุดหนุน  67'!H107</f>
        <v>0</v>
      </c>
      <c r="F103" s="1026">
        <f>+'[6]สิ่งก่อสร้าง งบอุดหนุน  67'!I107</f>
        <v>487000</v>
      </c>
      <c r="G103" s="1026">
        <f>+'[6]สิ่งก่อสร้าง งบอุดหนุน  67'!J107</f>
        <v>0</v>
      </c>
      <c r="H103" s="1026">
        <f>+'[6]สิ่งก่อสร้าง งบอุดหนุน  67'!K107</f>
        <v>0</v>
      </c>
      <c r="I103" s="1026">
        <f>+'[6]สิ่งก่อสร้าง งบอุดหนุน  67'!L107</f>
        <v>0</v>
      </c>
      <c r="J103" s="1026">
        <f>+'[6]สิ่งก่อสร้าง งบอุดหนุน  67'!M107</f>
        <v>0</v>
      </c>
      <c r="K103" s="1026">
        <f t="shared" ref="K103:K105" si="38">+D103-E103-F103-G103-H103-I103--J103</f>
        <v>0</v>
      </c>
    </row>
    <row r="104" spans="1:11" ht="15" hidden="1" customHeight="1" x14ac:dyDescent="0.25">
      <c r="A104" s="1094" t="str">
        <f>+'[6]สิ่งก่อสร้าง งบอุดหนุน  67'!A108</f>
        <v>3)</v>
      </c>
      <c r="B104" s="1042" t="str">
        <f>+'[6]สิ่งก่อสร้าง งบอุดหนุน  67'!E108</f>
        <v>วัดพวงแก้ว</v>
      </c>
      <c r="C104" s="392" t="str">
        <f>+'[6]สิ่งก่อสร้าง งบอุดหนุน  67'!D108</f>
        <v>20004420022004100386</v>
      </c>
      <c r="D104" s="1026">
        <f>+'[6]สิ่งก่อสร้าง งบอุดหนุน  67'!G113</f>
        <v>481500</v>
      </c>
      <c r="E104" s="1026">
        <f>+'[6]สิ่งก่อสร้าง งบอุดหนุน  67'!H113</f>
        <v>0</v>
      </c>
      <c r="F104" s="1026">
        <f>+'[6]สิ่งก่อสร้าง งบอุดหนุน  67'!I113</f>
        <v>481500</v>
      </c>
      <c r="G104" s="1026">
        <f>+'[6]สิ่งก่อสร้าง งบอุดหนุน  67'!J113</f>
        <v>0</v>
      </c>
      <c r="H104" s="1026">
        <f>+'[6]สิ่งก่อสร้าง งบอุดหนุน  67'!K113</f>
        <v>0</v>
      </c>
      <c r="I104" s="1026">
        <f>+'[6]สิ่งก่อสร้าง งบอุดหนุน  67'!L113</f>
        <v>0</v>
      </c>
      <c r="J104" s="1026">
        <f>+'[6]สิ่งก่อสร้าง งบอุดหนุน  67'!M113</f>
        <v>0</v>
      </c>
      <c r="K104" s="1026">
        <f>+D104-E104-F104-G104-H104-I104--J104</f>
        <v>0</v>
      </c>
    </row>
    <row r="105" spans="1:11" ht="15" hidden="1" customHeight="1" x14ac:dyDescent="0.25">
      <c r="A105" s="1094"/>
      <c r="B105" s="1042"/>
      <c r="C105" s="392"/>
      <c r="D105" s="1026"/>
      <c r="E105" s="1026">
        <f>+'[6]สิ่งก่อสร้าง งบอุดหนุน  67'!H94</f>
        <v>0</v>
      </c>
      <c r="F105" s="1026"/>
      <c r="G105" s="1026">
        <f>+'[6]สิ่งก่อสร้าง งบอุดหนุน  67'!J94</f>
        <v>0</v>
      </c>
      <c r="H105" s="1026">
        <f>+'[6]สิ่งก่อสร้าง งบอุดหนุน  67'!K94</f>
        <v>0</v>
      </c>
      <c r="I105" s="1026">
        <f>+'[6]สิ่งก่อสร้าง งบอุดหนุน  67'!L94</f>
        <v>0</v>
      </c>
      <c r="J105" s="1026">
        <f>+'[6]สิ่งก่อสร้าง งบอุดหนุน  67'!M94</f>
        <v>0</v>
      </c>
      <c r="K105" s="1026">
        <f t="shared" si="38"/>
        <v>0</v>
      </c>
    </row>
    <row r="106" spans="1:11" ht="15.75" hidden="1" customHeight="1" x14ac:dyDescent="0.25">
      <c r="A106" s="1094"/>
      <c r="B106" s="1042"/>
      <c r="C106" s="1136"/>
      <c r="D106" s="1026"/>
      <c r="E106" s="1026">
        <f>+'[6]สิ่งก่อสร้าง งบอุดหนุน  67'!H100</f>
        <v>0</v>
      </c>
      <c r="F106" s="1026">
        <f>+'[6]สิ่งก่อสร้าง งบอุดหนุน  67'!I100</f>
        <v>0</v>
      </c>
      <c r="G106" s="1026">
        <f>+'[6]สิ่งก่อสร้าง งบอุดหนุน  67'!J100</f>
        <v>0</v>
      </c>
      <c r="H106" s="1026">
        <f>+'[6]สิ่งก่อสร้าง งบอุดหนุน  67'!K100</f>
        <v>0</v>
      </c>
      <c r="I106" s="1026">
        <f>+'[6]สิ่งก่อสร้าง งบอุดหนุน  67'!L100</f>
        <v>0</v>
      </c>
      <c r="J106" s="1026">
        <f>+'[6]สิ่งก่อสร้าง งบอุดหนุน  67'!M100</f>
        <v>0</v>
      </c>
      <c r="K106" s="1026">
        <f>+D106-E106-F106-G106-H106-I106--J106</f>
        <v>0</v>
      </c>
    </row>
    <row r="107" spans="1:11" ht="15.75" hidden="1" customHeight="1" x14ac:dyDescent="0.25">
      <c r="A107" s="997"/>
      <c r="B107" s="998" t="str">
        <f>+'[6]สิ่งก่อสร้าง งบอุดหนุน  67'!E355</f>
        <v>งบดำเนินงาน</v>
      </c>
      <c r="C107" s="1139">
        <v>1</v>
      </c>
      <c r="D107" s="1000">
        <f t="shared" ref="D107:K107" si="39">+D52</f>
        <v>264800</v>
      </c>
      <c r="E107" s="1000">
        <f t="shared" si="39"/>
        <v>0</v>
      </c>
      <c r="F107" s="1000">
        <f t="shared" si="39"/>
        <v>0</v>
      </c>
      <c r="G107" s="1000">
        <f t="shared" ca="1" si="39"/>
        <v>0</v>
      </c>
      <c r="H107" s="1000">
        <f t="shared" si="39"/>
        <v>0</v>
      </c>
      <c r="I107" s="1000">
        <f t="shared" si="39"/>
        <v>264800</v>
      </c>
      <c r="J107" s="1000">
        <f t="shared" si="39"/>
        <v>0</v>
      </c>
      <c r="K107" s="1000">
        <f t="shared" ca="1" si="39"/>
        <v>0</v>
      </c>
    </row>
    <row r="108" spans="1:11" ht="15.75" customHeight="1" x14ac:dyDescent="0.25">
      <c r="A108" s="1073"/>
      <c r="B108" s="1074" t="str">
        <f>+B80</f>
        <v xml:space="preserve">  งบลงทุน ค่าที่ดินและสิ่งก่อสร้าง </v>
      </c>
      <c r="C108" s="1075"/>
      <c r="D108" s="1076">
        <f>+D9+D16+D80</f>
        <v>11294200</v>
      </c>
      <c r="E108" s="1076">
        <f t="shared" ref="E108:K108" si="40">+E9+E16+E80</f>
        <v>0</v>
      </c>
      <c r="F108" s="1076">
        <f t="shared" si="40"/>
        <v>1430000</v>
      </c>
      <c r="G108" s="1076">
        <f t="shared" si="40"/>
        <v>0</v>
      </c>
      <c r="H108" s="1076">
        <f t="shared" si="40"/>
        <v>0</v>
      </c>
      <c r="I108" s="1076">
        <f t="shared" si="40"/>
        <v>0</v>
      </c>
      <c r="J108" s="1076">
        <f t="shared" si="40"/>
        <v>9804700</v>
      </c>
      <c r="K108" s="1076">
        <f t="shared" si="40"/>
        <v>59500</v>
      </c>
    </row>
    <row r="109" spans="1:11" ht="21" hidden="1" customHeight="1" x14ac:dyDescent="0.25">
      <c r="A109" s="997"/>
      <c r="B109" s="998" t="str">
        <f>+'[6]สิ่งก่อสร้าง งบอุดหนุน  67'!E356</f>
        <v>งบลงทุน</v>
      </c>
      <c r="C109" s="1139">
        <v>7</v>
      </c>
      <c r="D109" s="1000">
        <f t="shared" ref="D109:K109" si="41">SUM(D108:D108)</f>
        <v>11294200</v>
      </c>
      <c r="E109" s="1000">
        <f t="shared" si="41"/>
        <v>0</v>
      </c>
      <c r="F109" s="1000">
        <f t="shared" si="41"/>
        <v>1430000</v>
      </c>
      <c r="G109" s="1000">
        <f t="shared" si="41"/>
        <v>0</v>
      </c>
      <c r="H109" s="1000">
        <f t="shared" si="41"/>
        <v>0</v>
      </c>
      <c r="I109" s="1000">
        <f t="shared" si="41"/>
        <v>0</v>
      </c>
      <c r="J109" s="1000">
        <f t="shared" si="41"/>
        <v>9804700</v>
      </c>
      <c r="K109" s="1000">
        <f t="shared" si="41"/>
        <v>59500</v>
      </c>
    </row>
    <row r="110" spans="1:11" ht="21" hidden="1" customHeight="1" x14ac:dyDescent="0.25">
      <c r="A110" s="997"/>
      <c r="B110" s="998" t="str">
        <f>+B94</f>
        <v>งบเงินอุดหนุน</v>
      </c>
      <c r="C110" s="1139">
        <f>8+2</f>
        <v>10</v>
      </c>
      <c r="D110" s="1000">
        <f>+D94+D68</f>
        <v>5031100</v>
      </c>
      <c r="E110" s="1000">
        <f t="shared" ref="E110:K110" si="42">+E94+E68</f>
        <v>0</v>
      </c>
      <c r="F110" s="1000">
        <f t="shared" si="42"/>
        <v>2129500</v>
      </c>
      <c r="G110" s="1000">
        <f t="shared" si="42"/>
        <v>0</v>
      </c>
      <c r="H110" s="1000">
        <f t="shared" si="42"/>
        <v>0</v>
      </c>
      <c r="I110" s="1000">
        <f t="shared" si="42"/>
        <v>0</v>
      </c>
      <c r="J110" s="1000">
        <f t="shared" si="42"/>
        <v>2868600</v>
      </c>
      <c r="K110" s="1000">
        <f t="shared" si="42"/>
        <v>33000</v>
      </c>
    </row>
    <row r="111" spans="1:11" ht="21" x14ac:dyDescent="0.25">
      <c r="A111" s="997"/>
      <c r="B111" s="998" t="str">
        <f>+'[6]สิ่งก่อสร้าง งบอุดหนุน  67'!E357</f>
        <v>รวมเงินกันทั้งสิ้น</v>
      </c>
      <c r="C111" s="1061"/>
      <c r="D111" s="1000">
        <f>+D107+D109+D110</f>
        <v>16590100</v>
      </c>
      <c r="E111" s="1000">
        <f t="shared" ref="E111:J111" si="43">+E107+E109+E110</f>
        <v>0</v>
      </c>
      <c r="F111" s="1000">
        <f t="shared" si="43"/>
        <v>3559500</v>
      </c>
      <c r="G111" s="1000">
        <f ca="1">+G107+G109+G110</f>
        <v>0</v>
      </c>
      <c r="H111" s="1000">
        <f t="shared" si="43"/>
        <v>0</v>
      </c>
      <c r="I111" s="1000">
        <f t="shared" si="43"/>
        <v>264800</v>
      </c>
      <c r="J111" s="1000">
        <f t="shared" si="43"/>
        <v>12673300</v>
      </c>
      <c r="K111" s="1000">
        <f>+K110+K109</f>
        <v>92500</v>
      </c>
    </row>
    <row r="112" spans="1:11" ht="21" x14ac:dyDescent="0.25">
      <c r="A112" s="997"/>
      <c r="B112" s="1077" t="s">
        <v>65</v>
      </c>
      <c r="C112" s="1061"/>
      <c r="D112" s="1000">
        <f>+D111</f>
        <v>16590100</v>
      </c>
      <c r="E112" s="1344">
        <f>SUM(E111+F111)</f>
        <v>3559500</v>
      </c>
      <c r="F112" s="1344"/>
      <c r="G112" s="1106">
        <f ca="1">+G111</f>
        <v>0</v>
      </c>
      <c r="H112" s="1000">
        <f>+H111</f>
        <v>0</v>
      </c>
      <c r="I112" s="1344">
        <f>+J111+I111</f>
        <v>12938100</v>
      </c>
      <c r="J112" s="1344"/>
      <c r="K112" s="1000">
        <f>+K111</f>
        <v>92500</v>
      </c>
    </row>
    <row r="113" spans="1:11" ht="21" x14ac:dyDescent="0.25">
      <c r="A113" s="1078"/>
      <c r="B113" s="1079" t="str">
        <f>+'[6]สิ่งก่อสร้าง งบอุดหนุน  67'!E359</f>
        <v>คิดเป็นร้อยละ</v>
      </c>
      <c r="C113" s="1080"/>
      <c r="D113" s="1411">
        <f>+E113+I113+K113+0.01</f>
        <v>100.00443312577984</v>
      </c>
      <c r="E113" s="1335">
        <v>21.45</v>
      </c>
      <c r="F113" s="1336"/>
      <c r="G113" s="1265">
        <f ca="1">+G111*100/D111</f>
        <v>0</v>
      </c>
      <c r="H113" s="1081">
        <f>H111*100/D111</f>
        <v>0</v>
      </c>
      <c r="I113" s="1333">
        <f>+I112*100/D111</f>
        <v>77.986871688537136</v>
      </c>
      <c r="J113" s="1334"/>
      <c r="K113" s="1081">
        <f>+K112*100/D111</f>
        <v>0.55756143724269291</v>
      </c>
    </row>
    <row r="114" spans="1:11" ht="21" x14ac:dyDescent="0.25">
      <c r="A114" s="1082"/>
      <c r="B114" s="1083"/>
      <c r="C114" s="1084"/>
      <c r="D114" s="1331"/>
      <c r="E114" s="1085"/>
      <c r="F114" s="1337"/>
      <c r="G114" s="1337"/>
      <c r="H114" s="1337"/>
      <c r="I114" s="1085"/>
      <c r="J114" s="1085"/>
      <c r="K114" s="1085"/>
    </row>
    <row r="115" spans="1:11" ht="21" x14ac:dyDescent="0.6">
      <c r="A115" s="57"/>
      <c r="B115" s="1107"/>
      <c r="C115" s="1086"/>
      <c r="D115" s="57"/>
      <c r="E115" s="54"/>
      <c r="F115" s="1348" t="s">
        <v>247</v>
      </c>
      <c r="G115" s="1348"/>
      <c r="H115" s="1348"/>
      <c r="I115" s="1348"/>
      <c r="J115" s="1137"/>
      <c r="K115" s="1137"/>
    </row>
    <row r="116" spans="1:11" ht="24.6" x14ac:dyDescent="0.7">
      <c r="A116" s="172" t="s">
        <v>237</v>
      </c>
      <c r="B116" s="173"/>
      <c r="C116" s="1088"/>
      <c r="D116" s="174"/>
      <c r="E116" s="56" t="s">
        <v>20</v>
      </c>
      <c r="F116" s="247"/>
      <c r="G116" s="55"/>
      <c r="H116" s="55"/>
      <c r="I116" s="177" t="s">
        <v>238</v>
      </c>
      <c r="J116" s="224"/>
      <c r="K116" s="224"/>
    </row>
    <row r="117" spans="1:11" ht="21" x14ac:dyDescent="0.6">
      <c r="A117" s="172" t="s">
        <v>239</v>
      </c>
      <c r="B117" s="173"/>
      <c r="C117" s="1087"/>
      <c r="D117" s="57"/>
      <c r="E117" s="57"/>
      <c r="F117" s="176"/>
      <c r="G117" s="1110"/>
      <c r="H117" s="55"/>
      <c r="I117" s="983" t="s">
        <v>240</v>
      </c>
      <c r="J117" s="57"/>
      <c r="K117" s="175"/>
    </row>
    <row r="118" spans="1:11" ht="21" x14ac:dyDescent="0.6">
      <c r="A118" s="172" t="s">
        <v>51</v>
      </c>
      <c r="B118" s="173"/>
      <c r="C118" s="1087"/>
      <c r="D118" s="57"/>
      <c r="E118" s="57"/>
      <c r="F118" s="1349" t="s">
        <v>241</v>
      </c>
      <c r="G118" s="1349"/>
      <c r="H118" s="1349"/>
      <c r="I118" s="1108"/>
      <c r="J118" s="1108"/>
      <c r="K118" s="1108"/>
    </row>
  </sheetData>
  <sheetProtection algorithmName="SHA-512" hashValue="gE9kos8VKtnHE6wZz6UbOSaDrTFByqKVZkqw+pRW9QYWDeIpsv/QNH8G16NKvDt4egS5x45DGYdYYmh4vmS7gg==" saltValue="clLqID6GPGQeVfKLYTii7Q==" spinCount="100000" sheet="1" formatCells="0" formatColumns="0" formatRows="0" insertColumns="0" insertRows="0" deleteColumns="0" deleteRows="0"/>
  <mergeCells count="17">
    <mergeCell ref="F115:I115"/>
    <mergeCell ref="F118:H118"/>
    <mergeCell ref="A1:K1"/>
    <mergeCell ref="A2:K2"/>
    <mergeCell ref="A3:K3"/>
    <mergeCell ref="G4:H4"/>
    <mergeCell ref="I4:J4"/>
    <mergeCell ref="K4:K5"/>
    <mergeCell ref="E113:F113"/>
    <mergeCell ref="I113:J113"/>
    <mergeCell ref="F114:H114"/>
    <mergeCell ref="A4:A5"/>
    <mergeCell ref="B4:B5"/>
    <mergeCell ref="D4:D5"/>
    <mergeCell ref="E4:F4"/>
    <mergeCell ref="E112:F112"/>
    <mergeCell ref="I112:J112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K416"/>
  <sheetViews>
    <sheetView topLeftCell="A396" zoomScale="86" zoomScaleNormal="86" workbookViewId="0">
      <selection activeCell="G8" sqref="G8"/>
    </sheetView>
  </sheetViews>
  <sheetFormatPr defaultRowHeight="21" x14ac:dyDescent="0.6"/>
  <cols>
    <col min="1" max="1" width="6.3984375" style="2" customWidth="1"/>
    <col min="2" max="2" width="39.09765625" style="2" customWidth="1"/>
    <col min="3" max="3" width="28.5" style="4" bestFit="1" customWidth="1"/>
    <col min="4" max="4" width="12.19921875" style="4" customWidth="1"/>
    <col min="5" max="5" width="13" style="4" customWidth="1"/>
    <col min="6" max="6" width="8.8984375" style="4" customWidth="1"/>
    <col min="7" max="7" width="12.69921875" style="3" customWidth="1"/>
    <col min="8" max="8" width="11.19921875" style="3" hidden="1" customWidth="1"/>
    <col min="9" max="9" width="17.5" style="1" hidden="1" customWidth="1"/>
    <col min="10" max="10" width="12.8984375" style="2" customWidth="1"/>
    <col min="11" max="11" width="9.69921875" style="5" customWidth="1"/>
  </cols>
  <sheetData>
    <row r="1" spans="1:11" x14ac:dyDescent="0.6">
      <c r="A1" s="637"/>
      <c r="B1" s="638"/>
      <c r="C1" s="1412"/>
      <c r="D1" s="1413"/>
      <c r="E1" s="1413"/>
      <c r="F1" s="1413"/>
      <c r="G1" s="1414"/>
      <c r="H1" s="1414"/>
      <c r="I1" s="1415"/>
      <c r="J1" s="1416" t="s">
        <v>268</v>
      </c>
      <c r="K1" s="1416"/>
    </row>
    <row r="2" spans="1:11" x14ac:dyDescent="0.6">
      <c r="A2" s="1350" t="s">
        <v>166</v>
      </c>
      <c r="B2" s="1350"/>
      <c r="C2" s="1350"/>
      <c r="D2" s="1350"/>
      <c r="E2" s="1350"/>
      <c r="F2" s="1350"/>
      <c r="G2" s="1350"/>
      <c r="H2" s="1350"/>
      <c r="I2" s="1350"/>
      <c r="J2" s="1350"/>
      <c r="K2" s="1350"/>
    </row>
    <row r="3" spans="1:11" x14ac:dyDescent="0.6">
      <c r="A3" s="1350" t="s">
        <v>0</v>
      </c>
      <c r="B3" s="1350"/>
      <c r="C3" s="1350"/>
      <c r="D3" s="1350"/>
      <c r="E3" s="1350"/>
      <c r="F3" s="1350"/>
      <c r="G3" s="1350"/>
      <c r="H3" s="1350"/>
      <c r="I3" s="1350"/>
      <c r="J3" s="1350"/>
      <c r="K3" s="1350"/>
    </row>
    <row r="4" spans="1:11" ht="18.75" customHeight="1" x14ac:dyDescent="0.6">
      <c r="A4" s="1362" t="str">
        <f>+[7]งบประจำและงบกลยุทธ์!A4</f>
        <v xml:space="preserve">     ประจำเดือนพฤษภาคม 2568</v>
      </c>
      <c r="B4" s="1362"/>
      <c r="C4" s="1362"/>
      <c r="D4" s="1362"/>
      <c r="E4" s="1362"/>
      <c r="F4" s="1362"/>
      <c r="G4" s="1362"/>
      <c r="H4" s="1362"/>
      <c r="I4" s="1362"/>
      <c r="J4" s="1362"/>
      <c r="K4" s="1362"/>
    </row>
    <row r="5" spans="1:11" x14ac:dyDescent="0.25">
      <c r="A5" s="1351" t="s">
        <v>23</v>
      </c>
      <c r="B5" s="1353" t="s">
        <v>24</v>
      </c>
      <c r="C5" s="1355" t="s">
        <v>37</v>
      </c>
      <c r="D5" s="1357" t="s">
        <v>22</v>
      </c>
      <c r="E5" s="1357" t="s">
        <v>3</v>
      </c>
      <c r="F5" s="1357" t="s">
        <v>38</v>
      </c>
      <c r="G5" s="1357" t="s">
        <v>25</v>
      </c>
      <c r="H5" s="1269" t="s">
        <v>5</v>
      </c>
      <c r="I5" s="1353" t="s">
        <v>167</v>
      </c>
      <c r="J5" s="1359" t="s">
        <v>5</v>
      </c>
      <c r="K5" s="1361" t="s">
        <v>168</v>
      </c>
    </row>
    <row r="6" spans="1:11" x14ac:dyDescent="0.25">
      <c r="A6" s="1352"/>
      <c r="B6" s="1354"/>
      <c r="C6" s="1356"/>
      <c r="D6" s="1358"/>
      <c r="E6" s="1358"/>
      <c r="F6" s="1358"/>
      <c r="G6" s="1358"/>
      <c r="H6" s="1270"/>
      <c r="I6" s="1354"/>
      <c r="J6" s="1360"/>
      <c r="K6" s="1361"/>
    </row>
    <row r="7" spans="1:11" x14ac:dyDescent="0.25">
      <c r="A7" s="639" t="str">
        <f>[7]ระบบการควบคุมฯ!A37</f>
        <v>ข</v>
      </c>
      <c r="B7" s="640" t="str">
        <f>[7]ระบบการควบคุมฯ!B37</f>
        <v xml:space="preserve">แผนงานยุทธศาสตร์พัฒนาคุณภาพการศึกษาและการเรียนรู้ </v>
      </c>
      <c r="C7" s="1171"/>
      <c r="D7" s="641">
        <f>SUM(D8+D9)</f>
        <v>2897900</v>
      </c>
      <c r="E7" s="641">
        <f t="shared" ref="E7:J7" si="0">SUM(E8+E9)</f>
        <v>13800</v>
      </c>
      <c r="F7" s="641">
        <f t="shared" si="0"/>
        <v>0</v>
      </c>
      <c r="G7" s="641">
        <f t="shared" si="0"/>
        <v>1885600</v>
      </c>
      <c r="H7" s="641">
        <f t="shared" si="0"/>
        <v>0</v>
      </c>
      <c r="I7" s="641">
        <f t="shared" si="0"/>
        <v>0</v>
      </c>
      <c r="J7" s="641">
        <f t="shared" si="0"/>
        <v>998500</v>
      </c>
      <c r="K7" s="642"/>
    </row>
    <row r="8" spans="1:11" x14ac:dyDescent="0.25">
      <c r="A8" s="1172"/>
      <c r="B8" s="1173" t="str">
        <f>+[7]ระบบการควบคุมฯ!B41</f>
        <v>ครุภัณฑ์ 6811310</v>
      </c>
      <c r="C8" s="1174"/>
      <c r="D8" s="687">
        <f>+D12+D36+D43</f>
        <v>722300</v>
      </c>
      <c r="E8" s="687">
        <f t="shared" ref="E8:J8" si="1">+E12+E36+E43</f>
        <v>13800</v>
      </c>
      <c r="F8" s="687">
        <f t="shared" si="1"/>
        <v>0</v>
      </c>
      <c r="G8" s="687">
        <f t="shared" si="1"/>
        <v>708500</v>
      </c>
      <c r="H8" s="687">
        <f t="shared" si="1"/>
        <v>0</v>
      </c>
      <c r="I8" s="687">
        <f t="shared" si="1"/>
        <v>0</v>
      </c>
      <c r="J8" s="687">
        <f t="shared" si="1"/>
        <v>0</v>
      </c>
      <c r="K8" s="1175">
        <f>+K36</f>
        <v>0</v>
      </c>
    </row>
    <row r="9" spans="1:11" ht="21" hidden="1" customHeight="1" x14ac:dyDescent="0.25">
      <c r="A9" s="1172"/>
      <c r="B9" s="1176" t="str">
        <f>+[7]ระบบการควบคุมฯ!B42</f>
        <v>สิ่งก่อสร้าง 6811320</v>
      </c>
      <c r="C9" s="1174"/>
      <c r="D9" s="687">
        <f>+D15+D73</f>
        <v>2175600</v>
      </c>
      <c r="E9" s="687">
        <f t="shared" ref="E9:J9" si="2">+E15+E73</f>
        <v>0</v>
      </c>
      <c r="F9" s="687">
        <f t="shared" si="2"/>
        <v>0</v>
      </c>
      <c r="G9" s="687">
        <f t="shared" si="2"/>
        <v>1177100</v>
      </c>
      <c r="H9" s="687">
        <f t="shared" si="2"/>
        <v>0</v>
      </c>
      <c r="I9" s="687">
        <f t="shared" si="2"/>
        <v>0</v>
      </c>
      <c r="J9" s="687">
        <f t="shared" si="2"/>
        <v>998500</v>
      </c>
      <c r="K9" s="1175">
        <f>+K73+K127</f>
        <v>0</v>
      </c>
    </row>
    <row r="10" spans="1:11" ht="42" hidden="1" customHeight="1" x14ac:dyDescent="0.25">
      <c r="A10" s="647">
        <f>[7]ระบบการควบคุมฯ!A107</f>
        <v>3</v>
      </c>
      <c r="B10" s="648" t="str">
        <f>[7]ระบบการควบคุมฯ!B107</f>
        <v>โครงการขับเคลื่อนการพัฒนาการศึกษาที่ยั่งยืน</v>
      </c>
      <c r="C10" s="1177"/>
      <c r="D10" s="649">
        <f>D11</f>
        <v>464400</v>
      </c>
      <c r="E10" s="649">
        <f t="shared" ref="E10:J10" si="3">E11</f>
        <v>0</v>
      </c>
      <c r="F10" s="649">
        <f t="shared" si="3"/>
        <v>0</v>
      </c>
      <c r="G10" s="649">
        <f t="shared" si="3"/>
        <v>425900</v>
      </c>
      <c r="H10" s="649">
        <f t="shared" si="3"/>
        <v>0</v>
      </c>
      <c r="I10" s="649">
        <f t="shared" si="3"/>
        <v>0</v>
      </c>
      <c r="J10" s="649">
        <f t="shared" si="3"/>
        <v>38500</v>
      </c>
      <c r="K10" s="650"/>
    </row>
    <row r="11" spans="1:11" ht="21" hidden="1" customHeight="1" x14ac:dyDescent="0.25">
      <c r="A11" s="651">
        <f>+[7]ระบบการควบคุมฯ!A126</f>
        <v>3.3</v>
      </c>
      <c r="B11" s="652" t="str">
        <f>+[7]ระบบการควบคุมฯ!B126</f>
        <v>กิจกรรมการยกระดับคุณภาพด้านวิทยาศาสตร์ศึกษาเพื่อความเป็นเลิศ</v>
      </c>
      <c r="C11" s="1178" t="str">
        <f>+[7]ระบบการควบคุมฯ!C126</f>
        <v>20004 68 00093 00000</v>
      </c>
      <c r="D11" s="653">
        <f>D12+D15</f>
        <v>464400</v>
      </c>
      <c r="E11" s="653">
        <f t="shared" ref="E11:J11" si="4">E12+E15</f>
        <v>0</v>
      </c>
      <c r="F11" s="653">
        <f t="shared" si="4"/>
        <v>0</v>
      </c>
      <c r="G11" s="653">
        <f t="shared" si="4"/>
        <v>425900</v>
      </c>
      <c r="H11" s="653">
        <f t="shared" si="4"/>
        <v>0</v>
      </c>
      <c r="I11" s="653">
        <f t="shared" si="4"/>
        <v>0</v>
      </c>
      <c r="J11" s="653">
        <f t="shared" si="4"/>
        <v>38500</v>
      </c>
      <c r="K11" s="654"/>
    </row>
    <row r="12" spans="1:11" ht="21" hidden="1" customHeight="1" x14ac:dyDescent="0.25">
      <c r="A12" s="1172"/>
      <c r="B12" s="1179" t="s">
        <v>169</v>
      </c>
      <c r="C12" s="1174"/>
      <c r="D12" s="687">
        <f>+D14</f>
        <v>249800</v>
      </c>
      <c r="E12" s="687">
        <f t="shared" ref="E12:J12" si="5">+E14</f>
        <v>0</v>
      </c>
      <c r="F12" s="687">
        <f t="shared" si="5"/>
        <v>0</v>
      </c>
      <c r="G12" s="687">
        <f t="shared" si="5"/>
        <v>249800</v>
      </c>
      <c r="H12" s="687">
        <f t="shared" si="5"/>
        <v>0</v>
      </c>
      <c r="I12" s="687">
        <f t="shared" si="5"/>
        <v>0</v>
      </c>
      <c r="J12" s="687">
        <f t="shared" si="5"/>
        <v>0</v>
      </c>
      <c r="K12" s="1180"/>
    </row>
    <row r="13" spans="1:11" ht="21" hidden="1" customHeight="1" x14ac:dyDescent="0.25">
      <c r="A13" s="1181" t="str">
        <f>+[7]ระบบการควบคุมฯ!A135</f>
        <v>3.3.1.1</v>
      </c>
      <c r="B13" s="658" t="str">
        <f>+[7]ระบบการควบคุมฯ!B135</f>
        <v xml:space="preserve">ครุภัณฑ์ห้องปฏิบัติการวิทยาศาสตร์                </v>
      </c>
      <c r="C13" s="1182" t="str">
        <f>+[7]ระบบการควบคุมฯ!C135</f>
        <v>ศธ 04002/ว2582 ลว.  25 ตค 67 โอนครั้งที่ 8</v>
      </c>
      <c r="D13" s="659"/>
      <c r="E13" s="659"/>
      <c r="F13" s="659"/>
      <c r="G13" s="659"/>
      <c r="H13" s="659"/>
      <c r="I13" s="659"/>
      <c r="J13" s="659"/>
      <c r="K13" s="660"/>
    </row>
    <row r="14" spans="1:11" ht="21" hidden="1" customHeight="1" x14ac:dyDescent="0.6">
      <c r="A14" s="62" t="str">
        <f>+[7]ระบบการควบคุมฯ!A136</f>
        <v>1)</v>
      </c>
      <c r="B14" s="661" t="str">
        <f>+[7]ระบบการควบคุมฯ!B136</f>
        <v xml:space="preserve"> โรงเรียนวัดเขียนเขต </v>
      </c>
      <c r="C14" s="1168" t="str">
        <f>+[7]ระบบการควบคุมฯ!C136</f>
        <v>20004 33006300 3110065</v>
      </c>
      <c r="D14" s="662">
        <f>+[7]ระบบการควบคุมฯ!F136</f>
        <v>249800</v>
      </c>
      <c r="E14" s="662">
        <f>+[7]ระบบการควบคุมฯ!G136+[7]ระบบการควบคุมฯ!H136</f>
        <v>0</v>
      </c>
      <c r="F14" s="662">
        <f>+[7]ระบบการควบคุมฯ!I136+[7]ระบบการควบคุมฯ!J136</f>
        <v>0</v>
      </c>
      <c r="G14" s="662">
        <f>+[7]ระบบการควบคุมฯ!K136+[7]ระบบการควบคุมฯ!L136</f>
        <v>249800</v>
      </c>
      <c r="H14" s="662"/>
      <c r="I14" s="662"/>
      <c r="J14" s="662">
        <f>+D14-E14-F14-G14</f>
        <v>0</v>
      </c>
      <c r="K14" s="663"/>
    </row>
    <row r="15" spans="1:11" x14ac:dyDescent="0.6">
      <c r="A15" s="1109"/>
      <c r="B15" s="655" t="s">
        <v>170</v>
      </c>
      <c r="C15" s="1183"/>
      <c r="D15" s="644">
        <f>+D17</f>
        <v>214600</v>
      </c>
      <c r="E15" s="644">
        <f t="shared" ref="E15:J15" si="6">+E17</f>
        <v>0</v>
      </c>
      <c r="F15" s="644">
        <f t="shared" si="6"/>
        <v>0</v>
      </c>
      <c r="G15" s="644">
        <f t="shared" si="6"/>
        <v>176100</v>
      </c>
      <c r="H15" s="644">
        <f t="shared" si="6"/>
        <v>0</v>
      </c>
      <c r="I15" s="644">
        <f t="shared" si="6"/>
        <v>0</v>
      </c>
      <c r="J15" s="644">
        <f t="shared" si="6"/>
        <v>38500</v>
      </c>
      <c r="K15" s="656"/>
    </row>
    <row r="16" spans="1:11" ht="42" customHeight="1" x14ac:dyDescent="0.25">
      <c r="A16" s="657" t="str">
        <f>+[7]ระบบการควบคุมฯ!A139</f>
        <v>3.3.2</v>
      </c>
      <c r="B16" s="658" t="str">
        <f>+[7]ระบบการควบคุมฯ!B139</f>
        <v>ปรับปรุงซ่อมแซมห้องปฏิบัติการวิทยาศาสตร์</v>
      </c>
      <c r="C16" s="1182" t="str">
        <f>+[7]ระบบการควบคุมฯ!C139</f>
        <v>ศธ 04002/ว2582 ลว.  25 ตค 67 โอนครั้งที่ 8</v>
      </c>
      <c r="D16" s="664"/>
      <c r="E16" s="664"/>
      <c r="F16" s="664"/>
      <c r="G16" s="664"/>
      <c r="H16" s="664"/>
      <c r="I16" s="664"/>
      <c r="J16" s="664"/>
      <c r="K16" s="660"/>
    </row>
    <row r="17" spans="1:11" x14ac:dyDescent="0.6">
      <c r="A17" s="62" t="str">
        <f>+[7]ระบบการควบคุมฯ!A140</f>
        <v>1)</v>
      </c>
      <c r="B17" s="661" t="str">
        <f>+[7]ระบบการควบคุมฯ!B140</f>
        <v xml:space="preserve"> โรงเรียนวัดเขียนเขต </v>
      </c>
      <c r="C17" s="1168" t="str">
        <f>+[7]ระบบการควบคุมฯ!C140</f>
        <v>20004 33006300 3110064</v>
      </c>
      <c r="D17" s="665">
        <f>+[7]ระบบการควบคุมฯ!F139</f>
        <v>214600</v>
      </c>
      <c r="E17" s="665">
        <f>+[7]ระบบการควบคุมฯ!G139+[7]ระบบการควบคุมฯ!H139</f>
        <v>0</v>
      </c>
      <c r="F17" s="665">
        <f>+[7]ระบบการควบคุมฯ!I139+[7]ระบบการควบคุมฯ!J139</f>
        <v>0</v>
      </c>
      <c r="G17" s="665">
        <f>+[7]ระบบการควบคุมฯ!K139+[7]ระบบการควบคุมฯ!L139</f>
        <v>176100</v>
      </c>
      <c r="H17" s="665"/>
      <c r="I17" s="665"/>
      <c r="J17" s="665">
        <f>+D17-E17-F17-G17</f>
        <v>38500</v>
      </c>
      <c r="K17" s="663"/>
    </row>
    <row r="18" spans="1:11" ht="21" hidden="1" customHeight="1" x14ac:dyDescent="0.6">
      <c r="A18" s="62"/>
      <c r="B18" s="661"/>
      <c r="C18" s="1168"/>
      <c r="D18" s="662"/>
      <c r="E18" s="662"/>
      <c r="F18" s="662"/>
      <c r="G18" s="662"/>
      <c r="H18" s="662"/>
      <c r="I18" s="662"/>
      <c r="J18" s="662"/>
      <c r="K18" s="663"/>
    </row>
    <row r="19" spans="1:11" ht="63" hidden="1" customHeight="1" x14ac:dyDescent="0.6">
      <c r="A19" s="62"/>
      <c r="B19" s="661"/>
      <c r="C19" s="1168"/>
      <c r="D19" s="662"/>
      <c r="E19" s="662"/>
      <c r="F19" s="662"/>
      <c r="G19" s="662"/>
      <c r="H19" s="662"/>
      <c r="I19" s="662"/>
      <c r="J19" s="662"/>
      <c r="K19" s="663"/>
    </row>
    <row r="20" spans="1:11" ht="42" hidden="1" customHeight="1" x14ac:dyDescent="0.25">
      <c r="A20" s="666" t="e">
        <f>+[7]ระบบการควบคุมฯ!#REF!</f>
        <v>#REF!</v>
      </c>
      <c r="B20" s="667" t="e">
        <f>+[7]ระบบการควบคุมฯ!#REF!</f>
        <v>#REF!</v>
      </c>
      <c r="C20" s="1184" t="e">
        <f>+[7]ระบบการควบคุมฯ!#REF!</f>
        <v>#REF!</v>
      </c>
      <c r="D20" s="668">
        <f>+D21</f>
        <v>0</v>
      </c>
      <c r="E20" s="668">
        <f t="shared" ref="E20:J20" si="7">+E21</f>
        <v>0</v>
      </c>
      <c r="F20" s="668">
        <f t="shared" si="7"/>
        <v>0</v>
      </c>
      <c r="G20" s="668">
        <f t="shared" si="7"/>
        <v>0</v>
      </c>
      <c r="H20" s="668">
        <f t="shared" si="7"/>
        <v>0</v>
      </c>
      <c r="I20" s="668" t="str">
        <f t="shared" si="7"/>
        <v xml:space="preserve">ครั้งที่ 201 </v>
      </c>
      <c r="J20" s="668">
        <f t="shared" si="7"/>
        <v>0</v>
      </c>
      <c r="K20" s="669"/>
    </row>
    <row r="21" spans="1:11" ht="42" hidden="1" customHeight="1" x14ac:dyDescent="0.6">
      <c r="A21" s="670" t="str">
        <f>+[7]ระบบการควบคุมฯ!A169</f>
        <v>1)</v>
      </c>
      <c r="B21" s="671" t="e">
        <f>+[7]ระบบการควบคุมฯ!#REF!</f>
        <v>#REF!</v>
      </c>
      <c r="C21" s="1185" t="str">
        <f>+[7]ระบบการควบคุมฯ!C169</f>
        <v>20004 31006100 3110010</v>
      </c>
      <c r="D21" s="672"/>
      <c r="E21" s="672"/>
      <c r="F21" s="672"/>
      <c r="G21" s="673"/>
      <c r="H21" s="674"/>
      <c r="I21" s="675" t="s">
        <v>171</v>
      </c>
      <c r="J21" s="676">
        <f>D21-E21-F21-G21</f>
        <v>0</v>
      </c>
      <c r="K21" s="677"/>
    </row>
    <row r="22" spans="1:11" ht="21" hidden="1" customHeight="1" x14ac:dyDescent="0.6">
      <c r="A22" s="678"/>
      <c r="B22" s="671" t="e">
        <f>+[7]ระบบการควบคุมฯ!#REF!</f>
        <v>#REF!</v>
      </c>
      <c r="C22" s="1185" t="e">
        <f>+[7]ระบบการควบคุมฯ!#REF!</f>
        <v>#REF!</v>
      </c>
      <c r="D22" s="679"/>
      <c r="E22" s="679"/>
      <c r="F22" s="679"/>
      <c r="G22" s="680"/>
      <c r="H22" s="681"/>
      <c r="I22" s="682"/>
      <c r="J22" s="683"/>
      <c r="K22" s="684"/>
    </row>
    <row r="23" spans="1:11" ht="42" hidden="1" customHeight="1" x14ac:dyDescent="0.25">
      <c r="A23" s="666" t="str">
        <f>+[7]ระบบการควบคุมฯ!A170</f>
        <v>3.6.2.2</v>
      </c>
      <c r="B23" s="667" t="str">
        <f>+[7]ระบบการควบคุมฯ!B170</f>
        <v xml:space="preserve">เครื่องปรับอากาศแบบติดผนัง (ระบบ INVERTER) ขนาด 18,000 บีทียู       </v>
      </c>
      <c r="C23" s="1184" t="str">
        <f>+[7]ระบบการควบคุมฯ!C170</f>
        <v>20005 31006100 3110011</v>
      </c>
      <c r="D23" s="668"/>
      <c r="E23" s="668"/>
      <c r="F23" s="668"/>
      <c r="G23" s="668"/>
      <c r="H23" s="668"/>
      <c r="I23" s="668"/>
      <c r="J23" s="685"/>
      <c r="K23" s="669"/>
    </row>
    <row r="24" spans="1:11" ht="63" hidden="1" customHeight="1" x14ac:dyDescent="0.6">
      <c r="A24" s="670" t="str">
        <f>+[7]ระบบการควบคุมฯ!A171</f>
        <v>2)</v>
      </c>
      <c r="B24" s="671" t="str">
        <f>+[7]ระบบการควบคุมฯ!B171</f>
        <v>สพป.ปท.2</v>
      </c>
      <c r="C24" s="1185" t="str">
        <f>+[7]ระบบการควบคุมฯ!C171</f>
        <v>20005 31006100 3110011</v>
      </c>
      <c r="D24" s="672">
        <f>+[7]ระบบการควบคุมฯ!F171</f>
        <v>0</v>
      </c>
      <c r="E24" s="672">
        <f>+[7]ระบบการควบคุมฯ!G171+[7]ระบบการควบคุมฯ!H171</f>
        <v>0</v>
      </c>
      <c r="F24" s="672">
        <f>+[7]ระบบการควบคุมฯ!I171+[7]ระบบการควบคุมฯ!J171</f>
        <v>0</v>
      </c>
      <c r="G24" s="673">
        <f>+[7]ระบบการควบคุมฯ!K171+[7]ระบบการควบคุมฯ!L171</f>
        <v>0</v>
      </c>
      <c r="H24" s="674"/>
      <c r="I24" s="675" t="s">
        <v>172</v>
      </c>
      <c r="J24" s="676">
        <f>D24-E24-F24-G24</f>
        <v>0</v>
      </c>
      <c r="K24" s="677"/>
    </row>
    <row r="25" spans="1:11" ht="21" hidden="1" customHeight="1" x14ac:dyDescent="0.25">
      <c r="A25" s="666" t="str">
        <f>+[7]ระบบการควบคุมฯ!A172</f>
        <v>3.6.2.3</v>
      </c>
      <c r="B25" s="667" t="str">
        <f>+[7]ระบบการควบคุมฯ!B172</f>
        <v xml:space="preserve">โพเดียม </v>
      </c>
      <c r="C25" s="1184" t="str">
        <f>+[7]ระบบการควบคุมฯ!C172</f>
        <v>20008 31006100 3110014</v>
      </c>
      <c r="D25" s="668"/>
      <c r="E25" s="668"/>
      <c r="F25" s="668"/>
      <c r="G25" s="668"/>
      <c r="H25" s="668"/>
      <c r="I25" s="668"/>
      <c r="J25" s="685"/>
      <c r="K25" s="669"/>
    </row>
    <row r="26" spans="1:11" ht="63" hidden="1" customHeight="1" x14ac:dyDescent="0.6">
      <c r="A26" s="670" t="str">
        <f>+[7]ระบบการควบคุมฯ!A173</f>
        <v>3)</v>
      </c>
      <c r="B26" s="671" t="str">
        <f>+[7]ระบบการควบคุมฯ!B173</f>
        <v>สพป.ปท.2</v>
      </c>
      <c r="C26" s="1185" t="str">
        <f>+[7]ระบบการควบคุมฯ!C173</f>
        <v>20008 31006100 3110014</v>
      </c>
      <c r="D26" s="672">
        <f>+[7]ระบบการควบคุมฯ!F173</f>
        <v>0</v>
      </c>
      <c r="E26" s="672">
        <f>+[7]ระบบการควบคุมฯ!G173+[7]ระบบการควบคุมฯ!H173</f>
        <v>0</v>
      </c>
      <c r="F26" s="672">
        <f>+[7]ระบบการควบคุมฯ!I173+[7]ระบบการควบคุมฯ!J173</f>
        <v>0</v>
      </c>
      <c r="G26" s="673">
        <f>+[7]ระบบการควบคุมฯ!K173+[7]ระบบการควบคุมฯ!L173</f>
        <v>0</v>
      </c>
      <c r="H26" s="674"/>
      <c r="I26" s="675" t="s">
        <v>173</v>
      </c>
      <c r="J26" s="676">
        <f>D26-E26-F26-G26</f>
        <v>0</v>
      </c>
      <c r="K26" s="677"/>
    </row>
    <row r="27" spans="1:11" ht="40.799999999999997" hidden="1" customHeight="1" x14ac:dyDescent="0.25">
      <c r="A27" s="296">
        <f>+[7]ระบบการควบคุมฯ!A174</f>
        <v>0</v>
      </c>
      <c r="B27" s="686" t="str">
        <f>+[7]ระบบการควบคุมฯ!B174</f>
        <v>ครุภัณฑ์โฆษณาและเผยแพร่ 120601</v>
      </c>
      <c r="C27" s="1186" t="str">
        <f>+[7]ระบบการควบคุมฯ!C174</f>
        <v>โอนเปลี่ยนแปลงครั้งที่ 1/66 บท.กลุ่มนโยบายและแผน  ที่ ศธ 04087/1957 ลว. 28 กย 66</v>
      </c>
      <c r="D27" s="687">
        <f>SUM(D29:D33)</f>
        <v>0</v>
      </c>
      <c r="E27" s="687">
        <f t="shared" ref="E27:J27" si="8">SUM(E29:E33)</f>
        <v>0</v>
      </c>
      <c r="F27" s="687">
        <f t="shared" si="8"/>
        <v>0</v>
      </c>
      <c r="G27" s="687">
        <f t="shared" si="8"/>
        <v>0</v>
      </c>
      <c r="H27" s="687">
        <f t="shared" si="8"/>
        <v>0</v>
      </c>
      <c r="I27" s="687">
        <f t="shared" si="8"/>
        <v>0</v>
      </c>
      <c r="J27" s="687">
        <f t="shared" si="8"/>
        <v>0</v>
      </c>
      <c r="K27" s="688"/>
    </row>
    <row r="28" spans="1:11" ht="42" hidden="1" customHeight="1" x14ac:dyDescent="0.25">
      <c r="A28" s="666" t="str">
        <f>+[7]ระบบการควบคุมฯ!A175</f>
        <v>3.6.2.4</v>
      </c>
      <c r="B28" s="667" t="str">
        <f>+[7]ระบบการควบคุมฯ!B175</f>
        <v xml:space="preserve">โทรทัศน์สีแอล อี ดี (LED TV) แบบ Smart TV ระดับความละเอียดจอภาพ 3840 x 2160 พิกเซล ขนาด 75 นิ้ว </v>
      </c>
      <c r="C28" s="1184" t="str">
        <f>+[7]ระบบการควบคุมฯ!C175</f>
        <v>20007 31006100 3110012</v>
      </c>
      <c r="D28" s="668"/>
      <c r="E28" s="668"/>
      <c r="F28" s="668"/>
      <c r="G28" s="668"/>
      <c r="H28" s="668"/>
      <c r="I28" s="668"/>
      <c r="J28" s="685"/>
      <c r="K28" s="669"/>
    </row>
    <row r="29" spans="1:11" ht="56.25" hidden="1" customHeight="1" x14ac:dyDescent="0.6">
      <c r="A29" s="670" t="str">
        <f>+[7]ระบบการควบคุมฯ!A176</f>
        <v>1)</v>
      </c>
      <c r="B29" s="671" t="str">
        <f>+[7]ระบบการควบคุมฯ!B176</f>
        <v>สพป.ปท.2</v>
      </c>
      <c r="C29" s="1185" t="str">
        <f>+C28</f>
        <v>20007 31006100 3110012</v>
      </c>
      <c r="D29" s="672">
        <f>+[7]ระบบการควบคุมฯ!F176</f>
        <v>0</v>
      </c>
      <c r="E29" s="672">
        <f>+[7]ระบบการควบคุมฯ!G176+[7]ระบบการควบคุมฯ!H176</f>
        <v>0</v>
      </c>
      <c r="F29" s="672">
        <f>+[7]ระบบการควบคุมฯ!I176+[7]ระบบการควบคุมฯ!J176</f>
        <v>0</v>
      </c>
      <c r="G29" s="673">
        <f>+[7]ระบบการควบคุมฯ!K176+[7]ระบบการควบคุมฯ!L176</f>
        <v>0</v>
      </c>
      <c r="H29" s="674"/>
      <c r="I29" s="675" t="s">
        <v>171</v>
      </c>
      <c r="J29" s="676">
        <f>D29-E29-F29-G29</f>
        <v>0</v>
      </c>
      <c r="K29" s="677"/>
    </row>
    <row r="30" spans="1:11" ht="42" hidden="1" customHeight="1" x14ac:dyDescent="0.25">
      <c r="A30" s="666" t="str">
        <f>+[7]ระบบการควบคุมฯ!A177</f>
        <v>3.6.2.5</v>
      </c>
      <c r="B30" s="667" t="str">
        <f>+[7]ระบบการควบคุมฯ!B177</f>
        <v xml:space="preserve">ไมโครโฟนไร้สาย </v>
      </c>
      <c r="C30" s="1184" t="str">
        <f>+[7]ระบบการควบคุมฯ!C177</f>
        <v>20008 31006100 3110013</v>
      </c>
      <c r="D30" s="668"/>
      <c r="E30" s="668"/>
      <c r="F30" s="668"/>
      <c r="G30" s="668"/>
      <c r="H30" s="668"/>
      <c r="I30" s="668"/>
      <c r="J30" s="685"/>
      <c r="K30" s="669"/>
    </row>
    <row r="31" spans="1:11" ht="42" hidden="1" customHeight="1" x14ac:dyDescent="0.6">
      <c r="A31" s="670" t="str">
        <f>+[7]ระบบการควบคุมฯ!A178</f>
        <v>2)</v>
      </c>
      <c r="B31" s="671" t="str">
        <f>+[7]ระบบการควบคุมฯ!B178</f>
        <v>สพป.ปท.2</v>
      </c>
      <c r="C31" s="1185" t="str">
        <f>+C30</f>
        <v>20008 31006100 3110013</v>
      </c>
      <c r="D31" s="672">
        <f>+[7]ระบบการควบคุมฯ!F178</f>
        <v>0</v>
      </c>
      <c r="E31" s="672">
        <f>+[7]ระบบการควบคุมฯ!G178+[7]ระบบการควบคุมฯ!H178</f>
        <v>0</v>
      </c>
      <c r="F31" s="672">
        <f>+[7]ระบบการควบคุมฯ!I178+[7]ระบบการควบคุมฯ!J178</f>
        <v>0</v>
      </c>
      <c r="G31" s="673">
        <f>+[7]ระบบการควบคุมฯ!K178+[7]ระบบการควบคุมฯ!L178</f>
        <v>0</v>
      </c>
      <c r="H31" s="674"/>
      <c r="I31" s="675" t="s">
        <v>172</v>
      </c>
      <c r="J31" s="676">
        <f>D31-E31-F31-G31</f>
        <v>0</v>
      </c>
      <c r="K31" s="677"/>
    </row>
    <row r="32" spans="1:11" ht="63" hidden="1" customHeight="1" x14ac:dyDescent="0.25">
      <c r="A32" s="666" t="str">
        <f>+[7]ระบบการควบคุมฯ!A179</f>
        <v>3.6.2.6</v>
      </c>
      <c r="B32" s="667" t="str">
        <f>+[7]ระบบการควบคุมฯ!B179</f>
        <v xml:space="preserve">เครื่องมัลติมีเดีย โปรเจคเตอร์ ระดับ XGA ขนาด 5000 ANSI Lumens  </v>
      </c>
      <c r="C32" s="1184" t="str">
        <f>+[7]ระบบการควบคุมฯ!C179</f>
        <v>20009 31006100 3110015</v>
      </c>
      <c r="D32" s="668"/>
      <c r="E32" s="668"/>
      <c r="F32" s="668"/>
      <c r="G32" s="668"/>
      <c r="H32" s="668"/>
      <c r="I32" s="668"/>
      <c r="J32" s="685"/>
      <c r="K32" s="669"/>
    </row>
    <row r="33" spans="1:11" ht="42" hidden="1" customHeight="1" x14ac:dyDescent="0.6">
      <c r="A33" s="670" t="str">
        <f>+[7]ระบบการควบคุมฯ!A180</f>
        <v>3)</v>
      </c>
      <c r="B33" s="671" t="str">
        <f>+[7]ระบบการควบคุมฯ!B180</f>
        <v>สพป.ปท.2</v>
      </c>
      <c r="C33" s="1185" t="str">
        <f>+C32</f>
        <v>20009 31006100 3110015</v>
      </c>
      <c r="D33" s="672">
        <f>+[7]ระบบการควบคุมฯ!F180</f>
        <v>0</v>
      </c>
      <c r="E33" s="672">
        <f>+[7]ระบบการควบคุมฯ!G180+[7]ระบบการควบคุมฯ!H180</f>
        <v>0</v>
      </c>
      <c r="F33" s="672">
        <f>+[7]ระบบการควบคุมฯ!I180+[7]ระบบการควบคุมฯ!J180</f>
        <v>0</v>
      </c>
      <c r="G33" s="673">
        <f>+[7]ระบบการควบคุมฯ!K180+[7]ระบบการควบคุมฯ!L180</f>
        <v>0</v>
      </c>
      <c r="H33" s="674"/>
      <c r="I33" s="675" t="s">
        <v>173</v>
      </c>
      <c r="J33" s="676">
        <f>D33-E33-F33-G33</f>
        <v>0</v>
      </c>
      <c r="K33" s="677"/>
    </row>
    <row r="34" spans="1:11" x14ac:dyDescent="0.6">
      <c r="A34" s="1417">
        <f>[7]ระบบการควบคุมฯ!A276</f>
        <v>5</v>
      </c>
      <c r="B34" s="689" t="str">
        <f>[7]ระบบการควบคุมฯ!B276</f>
        <v>โครงการโรงเรียนคุณภาพ</v>
      </c>
      <c r="C34" s="1187" t="str">
        <f>+[7]ระบบการควบคุมฯ!C276</f>
        <v>20004 3300 B800</v>
      </c>
      <c r="D34" s="690">
        <f>+D35+D42+D72+D117</f>
        <v>2433500</v>
      </c>
      <c r="E34" s="690">
        <f t="shared" ref="E34:J34" si="9">+E35+E42+E72+E117</f>
        <v>13800</v>
      </c>
      <c r="F34" s="690">
        <f t="shared" si="9"/>
        <v>0</v>
      </c>
      <c r="G34" s="690">
        <f t="shared" si="9"/>
        <v>1459700</v>
      </c>
      <c r="H34" s="690">
        <f t="shared" si="9"/>
        <v>0</v>
      </c>
      <c r="I34" s="690">
        <f t="shared" si="9"/>
        <v>0</v>
      </c>
      <c r="J34" s="690">
        <f t="shared" si="9"/>
        <v>960000</v>
      </c>
      <c r="K34" s="691"/>
    </row>
    <row r="35" spans="1:11" ht="42" customHeight="1" x14ac:dyDescent="0.25">
      <c r="A35" s="1418">
        <f>[7]ระบบการควบคุมฯ!A288</f>
        <v>5.2</v>
      </c>
      <c r="B35" s="883" t="str">
        <f>[7]ระบบการควบคุมฯ!B288</f>
        <v>กิจกรรมการยกระดับคุณภาพการศึกษาเพื่อขับเคลื่อนโรงเรียนคุณภาพ</v>
      </c>
      <c r="C35" s="1188" t="str">
        <f>+[7]ระบบการควบคุมฯ!C288</f>
        <v>20004 68 00133 00000</v>
      </c>
      <c r="D35" s="693">
        <f>+D36</f>
        <v>35000</v>
      </c>
      <c r="E35" s="693">
        <f t="shared" ref="E35:J36" si="10">+E36</f>
        <v>13800</v>
      </c>
      <c r="F35" s="693">
        <f t="shared" si="10"/>
        <v>0</v>
      </c>
      <c r="G35" s="693">
        <f t="shared" si="10"/>
        <v>21200</v>
      </c>
      <c r="H35" s="693">
        <f t="shared" si="10"/>
        <v>0</v>
      </c>
      <c r="I35" s="693">
        <f t="shared" si="10"/>
        <v>0</v>
      </c>
      <c r="J35" s="693">
        <f t="shared" si="10"/>
        <v>0</v>
      </c>
      <c r="K35" s="694"/>
    </row>
    <row r="36" spans="1:11" ht="42" customHeight="1" x14ac:dyDescent="0.6">
      <c r="A36" s="1109"/>
      <c r="B36" s="643" t="str">
        <f>[7]ระบบการควบคุมฯ!B309</f>
        <v>งบลงทุน ค่าครุภัณฑ์   6811310</v>
      </c>
      <c r="C36" s="1183"/>
      <c r="D36" s="644">
        <f>+D37</f>
        <v>35000</v>
      </c>
      <c r="E36" s="644">
        <f t="shared" si="10"/>
        <v>13800</v>
      </c>
      <c r="F36" s="644">
        <f t="shared" si="10"/>
        <v>0</v>
      </c>
      <c r="G36" s="644">
        <f t="shared" si="10"/>
        <v>21200</v>
      </c>
      <c r="H36" s="644">
        <f t="shared" si="10"/>
        <v>0</v>
      </c>
      <c r="I36" s="644">
        <f t="shared" si="10"/>
        <v>0</v>
      </c>
      <c r="J36" s="644">
        <f t="shared" si="10"/>
        <v>0</v>
      </c>
      <c r="K36" s="695"/>
    </row>
    <row r="37" spans="1:11" x14ac:dyDescent="0.6">
      <c r="A37" s="696"/>
      <c r="B37" s="697" t="str">
        <f>+[7]ระบบการควบคุมฯ!B290</f>
        <v>ครุภัณฑ์  งานบ้านงานครัว 120612</v>
      </c>
      <c r="C37" s="1189"/>
      <c r="D37" s="698">
        <f>+D38+D40</f>
        <v>35000</v>
      </c>
      <c r="E37" s="698">
        <f t="shared" ref="E37:J37" si="11">+E38+E40</f>
        <v>13800</v>
      </c>
      <c r="F37" s="698">
        <f t="shared" si="11"/>
        <v>0</v>
      </c>
      <c r="G37" s="698">
        <f t="shared" si="11"/>
        <v>21200</v>
      </c>
      <c r="H37" s="698">
        <f t="shared" si="11"/>
        <v>0</v>
      </c>
      <c r="I37" s="698">
        <f t="shared" si="11"/>
        <v>0</v>
      </c>
      <c r="J37" s="698">
        <f t="shared" si="11"/>
        <v>0</v>
      </c>
      <c r="K37" s="1419">
        <f>+[7]ระบบการควบคุมฯ!P822</f>
        <v>0</v>
      </c>
    </row>
    <row r="38" spans="1:11" ht="55.95" customHeight="1" x14ac:dyDescent="0.25">
      <c r="A38" s="699" t="str">
        <f>+[7]ระบบการควบคุมฯ!A291</f>
        <v>5.1.1</v>
      </c>
      <c r="B38" s="713" t="str">
        <f>+[7]ระบบการควบคุมฯ!B291</f>
        <v>เครื่องตัดหญ้า แบบข้ออ่อน 2 เครื่องละ 10,600 บาท</v>
      </c>
      <c r="C38" s="1190" t="str">
        <f>+[7]ระบบการควบคุมฯ!C291</f>
        <v>ที่ ศธ 04087/ว5376/1 พย 67 ครั้งที่ 39</v>
      </c>
      <c r="D38" s="701">
        <f>SUM(D39)</f>
        <v>21200</v>
      </c>
      <c r="E38" s="701">
        <f t="shared" ref="E38:J40" si="12">SUM(E39)</f>
        <v>0</v>
      </c>
      <c r="F38" s="701">
        <f t="shared" si="12"/>
        <v>0</v>
      </c>
      <c r="G38" s="701">
        <f t="shared" si="12"/>
        <v>21200</v>
      </c>
      <c r="H38" s="701">
        <f t="shared" si="12"/>
        <v>0</v>
      </c>
      <c r="I38" s="701">
        <f t="shared" si="12"/>
        <v>0</v>
      </c>
      <c r="J38" s="701">
        <f t="shared" si="12"/>
        <v>0</v>
      </c>
      <c r="K38" s="702"/>
    </row>
    <row r="39" spans="1:11" x14ac:dyDescent="0.6">
      <c r="A39" s="703" t="str">
        <f>+[7]ระบบการควบคุมฯ!A292</f>
        <v>1)</v>
      </c>
      <c r="B39" s="704" t="str">
        <f>+[7]ระบบการควบคุมฯ!B292</f>
        <v>โรงเรียนชุมชนวัดพิชิตปิตยาราม</v>
      </c>
      <c r="C39" s="1191" t="str">
        <f>+[7]ระบบการควบคุมฯ!C292</f>
        <v>200043300B8003110235</v>
      </c>
      <c r="D39" s="705">
        <f>+[7]ระบบการควบคุมฯ!F292</f>
        <v>21200</v>
      </c>
      <c r="E39" s="705">
        <f>+[7]ระบบการควบคุมฯ!G292+[7]ระบบการควบคุมฯ!H292</f>
        <v>0</v>
      </c>
      <c r="F39" s="705">
        <f>+[7]ระบบการควบคุมฯ!I292+[7]ระบบการควบคุมฯ!J292</f>
        <v>0</v>
      </c>
      <c r="G39" s="706">
        <f>+[7]ระบบการควบคุมฯ!K292+[7]ระบบการควบคุมฯ!L292</f>
        <v>21200</v>
      </c>
      <c r="H39" s="707"/>
      <c r="I39" s="708" t="s">
        <v>174</v>
      </c>
      <c r="J39" s="709">
        <f>D39-E39-F39-G39</f>
        <v>0</v>
      </c>
      <c r="K39" s="710"/>
    </row>
    <row r="40" spans="1:11" ht="54" customHeight="1" x14ac:dyDescent="0.25">
      <c r="A40" s="699" t="str">
        <f>+[7]ระบบการควบคุมฯ!A293</f>
        <v>5.1.2</v>
      </c>
      <c r="B40" s="700" t="str">
        <f>+[7]ระบบการควบคุมฯ!B293</f>
        <v xml:space="preserve">เครื่องตัดหญ้า แบบเข็น </v>
      </c>
      <c r="C40" s="1190" t="str">
        <f>+[7]ระบบการควบคุมฯ!C293</f>
        <v>ที่ ศธ 04087/ว5376/1 พย 67 ครั้งที่ 39</v>
      </c>
      <c r="D40" s="701">
        <f>SUM(D41)</f>
        <v>13800</v>
      </c>
      <c r="E40" s="701">
        <f t="shared" si="12"/>
        <v>13800</v>
      </c>
      <c r="F40" s="701">
        <f t="shared" si="12"/>
        <v>0</v>
      </c>
      <c r="G40" s="701">
        <f t="shared" si="12"/>
        <v>0</v>
      </c>
      <c r="H40" s="701">
        <f t="shared" si="12"/>
        <v>0</v>
      </c>
      <c r="I40" s="701">
        <f t="shared" si="12"/>
        <v>0</v>
      </c>
      <c r="J40" s="701">
        <f t="shared" si="12"/>
        <v>0</v>
      </c>
      <c r="K40" s="702"/>
    </row>
    <row r="41" spans="1:11" x14ac:dyDescent="0.6">
      <c r="A41" s="703" t="str">
        <f>+[7]ระบบการควบคุมฯ!A294</f>
        <v>1)</v>
      </c>
      <c r="B41" s="704" t="str">
        <f>+[7]ระบบการควบคุมฯ!B294</f>
        <v>โรงเรียนวัดปทุมนายก</v>
      </c>
      <c r="C41" s="1191" t="str">
        <f>+[7]ระบบการควบคุมฯ!C294</f>
        <v>200043300B8003110234</v>
      </c>
      <c r="D41" s="705">
        <f>+[7]ระบบการควบคุมฯ!F294</f>
        <v>13800</v>
      </c>
      <c r="E41" s="705">
        <f>+[7]ระบบการควบคุมฯ!G294+[7]ระบบการควบคุมฯ!H294</f>
        <v>13800</v>
      </c>
      <c r="F41" s="705">
        <f>+[7]ระบบการควบคุมฯ!I294+[7]ระบบการควบคุมฯ!J294</f>
        <v>0</v>
      </c>
      <c r="G41" s="706">
        <f>+[7]ระบบการควบคุมฯ!K294+[7]ระบบการควบคุมฯ!L294</f>
        <v>0</v>
      </c>
      <c r="H41" s="707"/>
      <c r="I41" s="708" t="s">
        <v>174</v>
      </c>
      <c r="J41" s="709">
        <f>D41-E41-F41-G41</f>
        <v>0</v>
      </c>
      <c r="K41" s="710"/>
    </row>
    <row r="42" spans="1:11" ht="42" customHeight="1" x14ac:dyDescent="0.25">
      <c r="A42" s="692">
        <f>+[7]ระบบการควบคุมฯ!A297</f>
        <v>5.3</v>
      </c>
      <c r="B42" s="883" t="str">
        <f>+[7]ระบบการควบคุมฯ!B297</f>
        <v>กิจกรรมการยกระดับคุณภาพการศึกษาสำหรับโรงเรียนคุณภาพตามนโยบาย 1 อำเภอ 1 โรงเรียนคุณภาพ</v>
      </c>
      <c r="C42" s="1188" t="str">
        <f>+[7]ระบบการควบคุมฯ!C297</f>
        <v>20004 68 00134 00000</v>
      </c>
      <c r="D42" s="693">
        <f>+D43</f>
        <v>437500</v>
      </c>
      <c r="E42" s="693">
        <f t="shared" ref="E42:J42" si="13">+E43</f>
        <v>0</v>
      </c>
      <c r="F42" s="693">
        <f t="shared" si="13"/>
        <v>0</v>
      </c>
      <c r="G42" s="693">
        <f t="shared" si="13"/>
        <v>437500</v>
      </c>
      <c r="H42" s="693">
        <f t="shared" si="13"/>
        <v>0</v>
      </c>
      <c r="I42" s="693">
        <f t="shared" si="13"/>
        <v>0</v>
      </c>
      <c r="J42" s="693">
        <f t="shared" si="13"/>
        <v>0</v>
      </c>
      <c r="K42" s="694"/>
    </row>
    <row r="43" spans="1:11" x14ac:dyDescent="0.6">
      <c r="A43" s="1109"/>
      <c r="B43" s="643" t="str">
        <f>+[7]ระบบการควบคุมฯ!B298</f>
        <v>ค่าครุภัณฑ์   6811310</v>
      </c>
      <c r="C43" s="1183" t="str">
        <f>+[7]ระบบการควบคุมฯ!C298</f>
        <v xml:space="preserve">20004 3300B800 </v>
      </c>
      <c r="D43" s="644">
        <f t="shared" ref="D43:J43" si="14">+D44+D50</f>
        <v>437500</v>
      </c>
      <c r="E43" s="644">
        <f t="shared" si="14"/>
        <v>0</v>
      </c>
      <c r="F43" s="644">
        <f t="shared" si="14"/>
        <v>0</v>
      </c>
      <c r="G43" s="644">
        <f t="shared" si="14"/>
        <v>437500</v>
      </c>
      <c r="H43" s="644">
        <f t="shared" si="14"/>
        <v>0</v>
      </c>
      <c r="I43" s="644">
        <f t="shared" si="14"/>
        <v>0</v>
      </c>
      <c r="J43" s="644">
        <f t="shared" si="14"/>
        <v>0</v>
      </c>
      <c r="K43" s="695"/>
    </row>
    <row r="44" spans="1:11" s="6" customFormat="1" ht="48" customHeight="1" x14ac:dyDescent="0.6">
      <c r="A44" s="1420">
        <f>+[7]ระบบการควบคุมฯ!A299</f>
        <v>0</v>
      </c>
      <c r="B44" s="1272" t="str">
        <f>+[7]ระบบการควบคุมฯ!B299</f>
        <v>ครุภัณฑ์สำนักงาน 120601</v>
      </c>
      <c r="C44" s="1273"/>
      <c r="D44" s="1274">
        <f t="shared" ref="D44:J44" si="15">+D45+D47+D56+D63+D66</f>
        <v>437500</v>
      </c>
      <c r="E44" s="1274">
        <f t="shared" si="15"/>
        <v>0</v>
      </c>
      <c r="F44" s="1274">
        <f t="shared" si="15"/>
        <v>0</v>
      </c>
      <c r="G44" s="1274">
        <f t="shared" si="15"/>
        <v>437500</v>
      </c>
      <c r="H44" s="1274">
        <f t="shared" si="15"/>
        <v>0</v>
      </c>
      <c r="I44" s="1274">
        <f t="shared" si="15"/>
        <v>0</v>
      </c>
      <c r="J44" s="1274">
        <f t="shared" si="15"/>
        <v>0</v>
      </c>
      <c r="K44" s="711"/>
    </row>
    <row r="45" spans="1:11" ht="22.2" customHeight="1" x14ac:dyDescent="0.25">
      <c r="A45" s="712" t="str">
        <f>+[7]ระบบการควบคุมฯ!A300</f>
        <v>5.3.1.1</v>
      </c>
      <c r="B45" s="713" t="str">
        <f>+[7]ระบบการควบคุมฯ!B300</f>
        <v>เครื่องถ่ายเอกสารระบบดิจิทัล (ขาว-ดำ และสี) ความเร็ว 20 แผ่นต่อนาที จำนวน 2เครื่องละ 120,000 บาท</v>
      </c>
      <c r="C45" s="1192" t="str">
        <f>+[7]ระบบการควบคุมฯ!C300</f>
        <v>ที่ ศธ 04087/ว5376/1 พย 67 ครั้งที่ 39</v>
      </c>
      <c r="D45" s="701">
        <f t="shared" ref="D45:J47" si="16">SUM(D46)</f>
        <v>240000</v>
      </c>
      <c r="E45" s="701">
        <f t="shared" si="16"/>
        <v>0</v>
      </c>
      <c r="F45" s="701">
        <f t="shared" si="16"/>
        <v>0</v>
      </c>
      <c r="G45" s="701">
        <f t="shared" si="16"/>
        <v>240000</v>
      </c>
      <c r="H45" s="701">
        <f t="shared" si="16"/>
        <v>0</v>
      </c>
      <c r="I45" s="701">
        <f t="shared" si="16"/>
        <v>0</v>
      </c>
      <c r="J45" s="701">
        <f t="shared" si="16"/>
        <v>0</v>
      </c>
      <c r="K45" s="702"/>
    </row>
    <row r="46" spans="1:11" ht="26.4" customHeight="1" x14ac:dyDescent="0.25">
      <c r="A46" s="714" t="str">
        <f>+[7]ระบบการควบคุมฯ!A301</f>
        <v>1)</v>
      </c>
      <c r="B46" s="715" t="str">
        <f>+[7]ระบบการควบคุมฯ!B301</f>
        <v xml:space="preserve"> โรงเรียนวัดลาดสนุ่น</v>
      </c>
      <c r="C46" s="1193" t="str">
        <f>+[7]ระบบการควบคุมฯ!C301</f>
        <v>200043300B8003110842</v>
      </c>
      <c r="D46" s="716">
        <f>+[7]ระบบการควบคุมฯ!F301</f>
        <v>240000</v>
      </c>
      <c r="E46" s="716">
        <f>+[7]ระบบการควบคุมฯ!G301+[7]ระบบการควบคุมฯ!H301</f>
        <v>0</v>
      </c>
      <c r="F46" s="716">
        <f>+[7]ระบบการควบคุมฯ!I301+[7]ระบบการควบคุมฯ!J301</f>
        <v>0</v>
      </c>
      <c r="G46" s="706">
        <f>+[7]ระบบการควบคุมฯ!K301+[7]ระบบการควบคุมฯ!L301</f>
        <v>240000</v>
      </c>
      <c r="H46" s="716"/>
      <c r="I46" s="717"/>
      <c r="J46" s="718">
        <f>D46-E46-F46-G46</f>
        <v>0</v>
      </c>
      <c r="K46" s="719"/>
    </row>
    <row r="47" spans="1:11" ht="63" customHeight="1" x14ac:dyDescent="0.25">
      <c r="A47" s="712" t="str">
        <f>+[7]ระบบการควบคุมฯ!A302</f>
        <v>5.3.1.2</v>
      </c>
      <c r="B47" s="713" t="str">
        <f>+[7]ระบบการควบคุมฯ!B302</f>
        <v>เครื่องถ่ายเอกสารระบบดิจิทัล (ขาว-ดำ) ความเร็ว 50 แผ่นต่อนาที โรงเรียนชุมชนบึงบา</v>
      </c>
      <c r="C47" s="1192" t="str">
        <f>+[7]ระบบการควบคุมฯ!C302</f>
        <v>ที่ ศธ 04087/ว5376/1 พย 67 ครั้งที่ 39</v>
      </c>
      <c r="D47" s="701">
        <f t="shared" si="16"/>
        <v>197500</v>
      </c>
      <c r="E47" s="701">
        <f t="shared" si="16"/>
        <v>0</v>
      </c>
      <c r="F47" s="701">
        <f t="shared" si="16"/>
        <v>0</v>
      </c>
      <c r="G47" s="701">
        <f t="shared" si="16"/>
        <v>197500</v>
      </c>
      <c r="H47" s="701">
        <f t="shared" si="16"/>
        <v>0</v>
      </c>
      <c r="I47" s="701">
        <f t="shared" si="16"/>
        <v>0</v>
      </c>
      <c r="J47" s="701">
        <f t="shared" si="16"/>
        <v>0</v>
      </c>
      <c r="K47" s="702"/>
    </row>
    <row r="48" spans="1:11" x14ac:dyDescent="0.25">
      <c r="A48" s="714" t="str">
        <f>+[7]ระบบการควบคุมฯ!A304</f>
        <v>1)</v>
      </c>
      <c r="B48" s="715" t="str">
        <f>+[7]ระบบการควบคุมฯ!B304</f>
        <v xml:space="preserve">โรงเรียนชุมชนบึงบา </v>
      </c>
      <c r="C48" s="1193" t="str">
        <f>+[7]ระบบการควบคุมฯ!C304</f>
        <v>200043300B8003110841</v>
      </c>
      <c r="D48" s="716">
        <f>+[7]ระบบการควบคุมฯ!F304</f>
        <v>197500</v>
      </c>
      <c r="E48" s="716">
        <f>+[7]ระบบการควบคุมฯ!G304+[7]ระบบการควบคุมฯ!H304</f>
        <v>0</v>
      </c>
      <c r="F48" s="716">
        <f>+[7]ระบบการควบคุมฯ!I304+[7]ระบบการควบคุมฯ!J304</f>
        <v>0</v>
      </c>
      <c r="G48" s="706">
        <f>+[7]ระบบการควบคุมฯ!K304+[7]ระบบการควบคุมฯ!L304</f>
        <v>197500</v>
      </c>
      <c r="H48" s="716"/>
      <c r="I48" s="717"/>
      <c r="J48" s="718">
        <f>D48-E48-F48-G48</f>
        <v>0</v>
      </c>
      <c r="K48" s="719"/>
    </row>
    <row r="49" spans="1:11" s="6" customFormat="1" ht="57.6" hidden="1" customHeight="1" x14ac:dyDescent="0.6">
      <c r="A49" s="62"/>
      <c r="B49" s="720"/>
      <c r="C49" s="1169"/>
      <c r="D49" s="662"/>
      <c r="E49" s="662"/>
      <c r="F49" s="662"/>
      <c r="G49" s="721"/>
      <c r="H49" s="722"/>
      <c r="I49" s="723"/>
      <c r="J49" s="724"/>
      <c r="K49" s="725"/>
    </row>
    <row r="50" spans="1:11" ht="21" hidden="1" customHeight="1" x14ac:dyDescent="0.25">
      <c r="A50" s="62"/>
      <c r="B50" s="720"/>
      <c r="C50" s="1169"/>
      <c r="D50" s="665"/>
      <c r="E50" s="716"/>
      <c r="F50" s="665"/>
      <c r="G50" s="706"/>
      <c r="H50" s="726"/>
      <c r="I50" s="720"/>
      <c r="J50" s="727">
        <f t="shared" ref="J50:J55" si="17">D50-E50-F50-G50</f>
        <v>0</v>
      </c>
      <c r="K50" s="728"/>
    </row>
    <row r="51" spans="1:11" ht="21" hidden="1" customHeight="1" x14ac:dyDescent="0.6">
      <c r="A51" s="62"/>
      <c r="B51" s="720"/>
      <c r="C51" s="1169"/>
      <c r="D51" s="662"/>
      <c r="E51" s="662"/>
      <c r="F51" s="662"/>
      <c r="G51" s="721"/>
      <c r="H51" s="722"/>
      <c r="I51" s="723"/>
      <c r="J51" s="724">
        <f t="shared" si="17"/>
        <v>0</v>
      </c>
      <c r="K51" s="725"/>
    </row>
    <row r="52" spans="1:11" s="6" customFormat="1" ht="21" hidden="1" customHeight="1" x14ac:dyDescent="0.25">
      <c r="A52" s="62"/>
      <c r="B52" s="720"/>
      <c r="C52" s="1169"/>
      <c r="D52" s="665"/>
      <c r="E52" s="716"/>
      <c r="F52" s="665"/>
      <c r="G52" s="706"/>
      <c r="H52" s="726"/>
      <c r="I52" s="720"/>
      <c r="J52" s="727">
        <f t="shared" si="17"/>
        <v>0</v>
      </c>
      <c r="K52" s="728"/>
    </row>
    <row r="53" spans="1:11" ht="21" hidden="1" customHeight="1" x14ac:dyDescent="0.6">
      <c r="A53" s="62"/>
      <c r="B53" s="720"/>
      <c r="C53" s="1169"/>
      <c r="D53" s="662"/>
      <c r="E53" s="662"/>
      <c r="F53" s="662"/>
      <c r="G53" s="721"/>
      <c r="H53" s="722"/>
      <c r="I53" s="723"/>
      <c r="J53" s="724">
        <f t="shared" si="17"/>
        <v>0</v>
      </c>
      <c r="K53" s="725"/>
    </row>
    <row r="54" spans="1:11" ht="63" hidden="1" customHeight="1" x14ac:dyDescent="0.25">
      <c r="A54" s="62"/>
      <c r="B54" s="720"/>
      <c r="C54" s="1169"/>
      <c r="D54" s="665"/>
      <c r="E54" s="716"/>
      <c r="F54" s="665"/>
      <c r="G54" s="706"/>
      <c r="H54" s="726"/>
      <c r="I54" s="720"/>
      <c r="J54" s="727">
        <f t="shared" si="17"/>
        <v>0</v>
      </c>
      <c r="K54" s="728"/>
    </row>
    <row r="55" spans="1:11" ht="50.4" hidden="1" customHeight="1" x14ac:dyDescent="0.6">
      <c r="A55" s="62"/>
      <c r="B55" s="720"/>
      <c r="C55" s="1169"/>
      <c r="D55" s="662"/>
      <c r="E55" s="662"/>
      <c r="F55" s="662"/>
      <c r="G55" s="721"/>
      <c r="H55" s="722"/>
      <c r="I55" s="723"/>
      <c r="J55" s="724">
        <f t="shared" si="17"/>
        <v>0</v>
      </c>
      <c r="K55" s="725"/>
    </row>
    <row r="56" spans="1:11" ht="21" hidden="1" customHeight="1" x14ac:dyDescent="0.25">
      <c r="A56" s="729" t="s">
        <v>175</v>
      </c>
      <c r="B56" s="730" t="str">
        <f>+[7]ระบบการควบคุมฯ!B331</f>
        <v>โต๊ะเก้าอี้นักเรียนระดับก่อนประถมศึกษา ชุดละ 1,400 บาท</v>
      </c>
      <c r="C56" s="1194" t="str">
        <f>+[7]ระบบการควบคุมฯ!C331</f>
        <v>ศธ04002/ว1802 ลว.8 พค 67 โอนครั้งที่ 7</v>
      </c>
      <c r="D56" s="731">
        <f>SUM(D57:D62)</f>
        <v>0</v>
      </c>
      <c r="E56" s="732">
        <f t="shared" ref="E56:J56" si="18">SUM(E57:E62)</f>
        <v>0</v>
      </c>
      <c r="F56" s="732">
        <f t="shared" si="18"/>
        <v>0</v>
      </c>
      <c r="G56" s="732">
        <f t="shared" si="18"/>
        <v>0</v>
      </c>
      <c r="H56" s="732">
        <f t="shared" si="18"/>
        <v>0</v>
      </c>
      <c r="I56" s="732">
        <f t="shared" si="18"/>
        <v>0</v>
      </c>
      <c r="J56" s="732">
        <f t="shared" si="18"/>
        <v>0</v>
      </c>
      <c r="K56" s="733"/>
    </row>
    <row r="57" spans="1:11" ht="45" hidden="1" customHeight="1" x14ac:dyDescent="0.45">
      <c r="A57" s="734" t="str">
        <f>+[7]ระบบการควบคุมฯ!A333</f>
        <v>1)</v>
      </c>
      <c r="B57" s="735" t="str">
        <f>+[7]ระบบการควบคุมฯ!B333</f>
        <v>โรงเรียนวัดอัยยิการาม</v>
      </c>
      <c r="C57" s="1195" t="str">
        <f>+[7]ระบบการควบคุมฯ!C333</f>
        <v>200043100B6003111308</v>
      </c>
      <c r="D57" s="736"/>
      <c r="E57" s="737"/>
      <c r="F57" s="736"/>
      <c r="G57" s="706"/>
      <c r="H57" s="738"/>
      <c r="I57" s="720"/>
      <c r="J57" s="727">
        <f t="shared" ref="J57:J62" si="19">D57-E57-F57-G57</f>
        <v>0</v>
      </c>
      <c r="K57" s="739"/>
    </row>
    <row r="58" spans="1:11" ht="63" hidden="1" customHeight="1" x14ac:dyDescent="0.45">
      <c r="A58" s="703"/>
      <c r="B58" s="740" t="str">
        <f>+[7]ระบบการควบคุมฯ!B334</f>
        <v>ผูกพัน ครบ 19 มิย 67</v>
      </c>
      <c r="C58" s="1196">
        <f>+[7]ระบบการควบคุมฯ!C334</f>
        <v>4100385714</v>
      </c>
      <c r="D58" s="665"/>
      <c r="E58" s="716"/>
      <c r="F58" s="736"/>
      <c r="G58" s="706"/>
      <c r="H58" s="738"/>
      <c r="I58" s="720"/>
      <c r="J58" s="727">
        <f t="shared" si="19"/>
        <v>0</v>
      </c>
      <c r="K58" s="739"/>
    </row>
    <row r="59" spans="1:11" ht="46.2" hidden="1" customHeight="1" x14ac:dyDescent="0.45">
      <c r="A59" s="703" t="str">
        <f>+[7]ระบบการควบคุมฯ!A335</f>
        <v>2)</v>
      </c>
      <c r="B59" s="740" t="str">
        <f>+[7]ระบบการควบคุมฯ!B335</f>
        <v>โรงเรียนชุมชนประชานิกรอํานวยเวทย์</v>
      </c>
      <c r="C59" s="1196" t="str">
        <f>+[7]ระบบการควบคุมฯ!C335</f>
        <v>200043100B6003111311</v>
      </c>
      <c r="D59" s="665"/>
      <c r="E59" s="716"/>
      <c r="F59" s="736"/>
      <c r="G59" s="706"/>
      <c r="H59" s="738"/>
      <c r="I59" s="720"/>
      <c r="J59" s="727">
        <f t="shared" si="19"/>
        <v>0</v>
      </c>
      <c r="K59" s="739"/>
    </row>
    <row r="60" spans="1:11" ht="21" hidden="1" customHeight="1" x14ac:dyDescent="0.45">
      <c r="A60" s="703"/>
      <c r="B60" s="740" t="str">
        <f>+[7]ระบบการควบคุมฯ!B336</f>
        <v>ผูกพัน ครบ 28 มิย 67</v>
      </c>
      <c r="C60" s="1196">
        <f>+[7]ระบบการควบคุมฯ!C336</f>
        <v>4100398158</v>
      </c>
      <c r="D60" s="665"/>
      <c r="E60" s="716"/>
      <c r="F60" s="736"/>
      <c r="G60" s="706"/>
      <c r="H60" s="738"/>
      <c r="I60" s="720"/>
      <c r="J60" s="727">
        <f t="shared" si="19"/>
        <v>0</v>
      </c>
      <c r="K60" s="739"/>
    </row>
    <row r="61" spans="1:11" ht="21" hidden="1" customHeight="1" x14ac:dyDescent="0.45">
      <c r="A61" s="703" t="str">
        <f>+[7]ระบบการควบคุมฯ!A337</f>
        <v>3)</v>
      </c>
      <c r="B61" s="740" t="str">
        <f>+[7]ระบบการควบคุมฯ!B337</f>
        <v>โรงเรียนนิกรราษฎร์บํารุงวิทย์</v>
      </c>
      <c r="C61" s="1196" t="str">
        <f>+[7]ระบบการควบคุมฯ!C337</f>
        <v>200043100B6003111312</v>
      </c>
      <c r="D61" s="665"/>
      <c r="E61" s="716"/>
      <c r="F61" s="736"/>
      <c r="G61" s="706"/>
      <c r="H61" s="738"/>
      <c r="I61" s="720"/>
      <c r="J61" s="727">
        <f t="shared" si="19"/>
        <v>0</v>
      </c>
      <c r="K61" s="739"/>
    </row>
    <row r="62" spans="1:11" ht="21" hidden="1" customHeight="1" x14ac:dyDescent="0.45">
      <c r="A62" s="703"/>
      <c r="B62" s="740" t="str">
        <f>+[7]ระบบการควบคุมฯ!B338</f>
        <v>ผูกพัน ครบ 28 มิย 67</v>
      </c>
      <c r="C62" s="1196">
        <f>+[7]ระบบการควบคุมฯ!C338</f>
        <v>4100397984</v>
      </c>
      <c r="D62" s="665"/>
      <c r="E62" s="716"/>
      <c r="F62" s="736"/>
      <c r="G62" s="706"/>
      <c r="H62" s="738"/>
      <c r="I62" s="720"/>
      <c r="J62" s="727">
        <f t="shared" si="19"/>
        <v>0</v>
      </c>
      <c r="K62" s="739"/>
    </row>
    <row r="63" spans="1:11" ht="42" hidden="1" customHeight="1" x14ac:dyDescent="0.25">
      <c r="A63" s="729" t="s">
        <v>176</v>
      </c>
      <c r="B63" s="730" t="str">
        <f>+[7]ระบบการควบคุมฯ!B339</f>
        <v xml:space="preserve">โต๊ะเก้าอี้นักเรียนระดับประถมศึกษา ชุดละ 1,500 บาท </v>
      </c>
      <c r="C63" s="1194" t="str">
        <f>+[7]ระบบการควบคุมฯ!C339</f>
        <v>ศธ04002/ว1802 ลว.8 พค 67 โอนครั้งที่ 7</v>
      </c>
      <c r="D63" s="731">
        <f>SUM(D64)</f>
        <v>0</v>
      </c>
      <c r="E63" s="731">
        <f t="shared" ref="E63:J63" si="20">SUM(E64)</f>
        <v>0</v>
      </c>
      <c r="F63" s="731">
        <f t="shared" si="20"/>
        <v>0</v>
      </c>
      <c r="G63" s="731">
        <f t="shared" si="20"/>
        <v>0</v>
      </c>
      <c r="H63" s="732">
        <f t="shared" si="20"/>
        <v>0</v>
      </c>
      <c r="I63" s="732">
        <f t="shared" si="20"/>
        <v>0</v>
      </c>
      <c r="J63" s="732">
        <f t="shared" si="20"/>
        <v>0</v>
      </c>
      <c r="K63" s="733"/>
    </row>
    <row r="64" spans="1:11" ht="21" hidden="1" customHeight="1" x14ac:dyDescent="0.25">
      <c r="A64" s="734" t="str">
        <f>+[7]ระบบการควบคุมฯ!A341</f>
        <v>1)</v>
      </c>
      <c r="B64" s="735" t="str">
        <f>+[7]ระบบการควบคุมฯ!B341</f>
        <v>โรงเรียนวัดขุมแก้ว</v>
      </c>
      <c r="C64" s="1195" t="str">
        <f>+[7]ระบบการควบคุมฯ!C341</f>
        <v>200043100B6003111307</v>
      </c>
      <c r="D64" s="665"/>
      <c r="E64" s="716"/>
      <c r="F64" s="736"/>
      <c r="G64" s="706"/>
      <c r="H64" s="741"/>
      <c r="I64" s="735"/>
      <c r="J64" s="742">
        <f>D64-E64-F64-G64</f>
        <v>0</v>
      </c>
      <c r="K64" s="743"/>
    </row>
    <row r="65" spans="1:11" ht="21" hidden="1" customHeight="1" x14ac:dyDescent="0.25">
      <c r="A65" s="734"/>
      <c r="B65" s="735" t="str">
        <f>+[7]ระบบการควบคุมฯ!B342</f>
        <v>ผูกพัน ครบ 18 มค 68</v>
      </c>
      <c r="C65" s="1195"/>
      <c r="D65" s="736"/>
      <c r="E65" s="736"/>
      <c r="F65" s="736"/>
      <c r="G65" s="744"/>
      <c r="H65" s="741"/>
      <c r="I65" s="735"/>
      <c r="J65" s="742"/>
      <c r="K65" s="743"/>
    </row>
    <row r="66" spans="1:11" ht="21" hidden="1" customHeight="1" x14ac:dyDescent="0.25">
      <c r="A66" s="729" t="s">
        <v>177</v>
      </c>
      <c r="B66" s="745" t="str">
        <f>+[7]ระบบการควบคุมฯ!B343</f>
        <v xml:space="preserve">ครุภัณฑ์พัฒนาทักษะ ระดับก่อนประถมศึกษา แบบ 3 </v>
      </c>
      <c r="C66" s="1197" t="str">
        <f>+[7]ระบบการควบคุมฯ!C343</f>
        <v>200043100B6003111311</v>
      </c>
      <c r="D66" s="746">
        <f>+[7]ระบบการควบคุมฯ!F343</f>
        <v>0</v>
      </c>
      <c r="E66" s="746">
        <f>+[7]ระบบการควบคุมฯ!H343</f>
        <v>0</v>
      </c>
      <c r="F66" s="746">
        <f>+[7]ระบบการควบคุมฯ!J343</f>
        <v>0</v>
      </c>
      <c r="G66" s="747">
        <f>+[7]ระบบการควบคุมฯ!L343</f>
        <v>0</v>
      </c>
      <c r="H66" s="731"/>
      <c r="I66" s="730"/>
      <c r="J66" s="748">
        <f>D66-E66-F66-G66</f>
        <v>0</v>
      </c>
      <c r="K66" s="749"/>
    </row>
    <row r="67" spans="1:11" ht="21" hidden="1" customHeight="1" x14ac:dyDescent="0.25">
      <c r="A67" s="750" t="str">
        <f>+[7]ระบบการควบคุมฯ!A344</f>
        <v>1)</v>
      </c>
      <c r="B67" s="751" t="str">
        <f>+[7]ระบบการควบคุมฯ!B344</f>
        <v xml:space="preserve">โรงเรียนวัดคลองชัน </v>
      </c>
      <c r="C67" s="1198" t="str">
        <f>+[7]ระบบการควบคุมฯ!C344</f>
        <v>20004310116003110798</v>
      </c>
      <c r="D67" s="752">
        <f>+[7]ระบบการควบคุมฯ!F344</f>
        <v>0</v>
      </c>
      <c r="E67" s="752">
        <f>+[7]ระบบการควบคุมฯ!H344</f>
        <v>0</v>
      </c>
      <c r="F67" s="752">
        <f>+[7]ระบบการควบคุมฯ!J344</f>
        <v>0</v>
      </c>
      <c r="G67" s="753">
        <f>+[7]ระบบการควบคุมฯ!L344</f>
        <v>0</v>
      </c>
      <c r="H67" s="754"/>
      <c r="I67" s="755"/>
      <c r="J67" s="756">
        <f>D67-E67-F67-G67</f>
        <v>0</v>
      </c>
      <c r="K67" s="743"/>
    </row>
    <row r="68" spans="1:11" ht="63" hidden="1" customHeight="1" x14ac:dyDescent="0.25">
      <c r="A68" s="750"/>
      <c r="B68" s="757"/>
      <c r="C68" s="1199"/>
      <c r="D68" s="752"/>
      <c r="E68" s="752"/>
      <c r="F68" s="752"/>
      <c r="G68" s="753"/>
      <c r="H68" s="754"/>
      <c r="I68" s="755"/>
      <c r="J68" s="756"/>
      <c r="K68" s="743"/>
    </row>
    <row r="69" spans="1:11" ht="21" hidden="1" customHeight="1" x14ac:dyDescent="0.25">
      <c r="A69" s="750"/>
      <c r="B69" s="757"/>
      <c r="C69" s="1199"/>
      <c r="D69" s="752"/>
      <c r="E69" s="752"/>
      <c r="F69" s="752"/>
      <c r="G69" s="753"/>
      <c r="H69" s="754"/>
      <c r="I69" s="755"/>
      <c r="J69" s="756"/>
      <c r="K69" s="743"/>
    </row>
    <row r="70" spans="1:11" ht="21" hidden="1" customHeight="1" x14ac:dyDescent="0.25">
      <c r="A70" s="750"/>
      <c r="B70" s="757"/>
      <c r="C70" s="1199"/>
      <c r="D70" s="752"/>
      <c r="E70" s="752"/>
      <c r="F70" s="752"/>
      <c r="G70" s="753"/>
      <c r="H70" s="754"/>
      <c r="I70" s="755"/>
      <c r="J70" s="756"/>
      <c r="K70" s="743"/>
    </row>
    <row r="71" spans="1:11" ht="21" hidden="1" customHeight="1" x14ac:dyDescent="0.25">
      <c r="A71" s="750"/>
      <c r="B71" s="757"/>
      <c r="C71" s="1199"/>
      <c r="D71" s="752"/>
      <c r="E71" s="752"/>
      <c r="F71" s="752"/>
      <c r="G71" s="753"/>
      <c r="H71" s="754"/>
      <c r="I71" s="755"/>
      <c r="J71" s="756"/>
      <c r="K71" s="743"/>
    </row>
    <row r="72" spans="1:11" ht="42" x14ac:dyDescent="0.25">
      <c r="A72" s="1421">
        <f>+[7]ระบบการควบคุมฯ!A346</f>
        <v>5.4</v>
      </c>
      <c r="B72" s="759" t="str">
        <f>+[7]ระบบการควบคุมฯ!B346</f>
        <v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v>
      </c>
      <c r="C72" s="1178" t="str">
        <f>+[7]ระบบการควบคุมฯ!C346</f>
        <v>20004 68 00135 00000</v>
      </c>
      <c r="D72" s="653">
        <f>+D73</f>
        <v>1961000</v>
      </c>
      <c r="E72" s="653">
        <f t="shared" ref="E72:I72" si="21">+E73</f>
        <v>0</v>
      </c>
      <c r="F72" s="653">
        <f t="shared" si="21"/>
        <v>0</v>
      </c>
      <c r="G72" s="653">
        <f t="shared" si="21"/>
        <v>1001000</v>
      </c>
      <c r="H72" s="653">
        <f t="shared" si="21"/>
        <v>0</v>
      </c>
      <c r="I72" s="653">
        <f t="shared" si="21"/>
        <v>0</v>
      </c>
      <c r="J72" s="653">
        <f>+J73</f>
        <v>960000</v>
      </c>
      <c r="K72" s="760"/>
    </row>
    <row r="73" spans="1:11" x14ac:dyDescent="0.6">
      <c r="A73" s="1268"/>
      <c r="B73" s="646" t="str">
        <f>+[7]ระบบการควบคุมฯ!B348</f>
        <v>งบลงทุน  ค่าที่ดินและสิ่งก่อสร้าง 6811320</v>
      </c>
      <c r="C73" s="1200"/>
      <c r="D73" s="761">
        <f>+D74+D79+D86</f>
        <v>1961000</v>
      </c>
      <c r="E73" s="761">
        <f t="shared" ref="E73:J73" si="22">+E74+E79+E86</f>
        <v>0</v>
      </c>
      <c r="F73" s="761">
        <f t="shared" si="22"/>
        <v>0</v>
      </c>
      <c r="G73" s="761">
        <f t="shared" si="22"/>
        <v>1001000</v>
      </c>
      <c r="H73" s="761">
        <f t="shared" si="22"/>
        <v>0</v>
      </c>
      <c r="I73" s="761">
        <f t="shared" si="22"/>
        <v>0</v>
      </c>
      <c r="J73" s="761">
        <f t="shared" si="22"/>
        <v>960000</v>
      </c>
      <c r="K73" s="762"/>
    </row>
    <row r="74" spans="1:11" x14ac:dyDescent="0.25">
      <c r="A74" s="1422" t="str">
        <f>+[7]ระบบการควบคุมฯ!A349</f>
        <v>5.4.1</v>
      </c>
      <c r="B74" s="764" t="str">
        <f>+[7]ระบบการควบคุมฯ!B349</f>
        <v>ปรับปรุงซ่อมแซมห้องน้ำห้องส้วม</v>
      </c>
      <c r="C74" s="1201" t="str">
        <f>+[7]ระบบการควบคุมฯ!C349</f>
        <v>ศธ04002/ว5174 ลว.21 ตค 67 โอนครั้งที่4</v>
      </c>
      <c r="D74" s="765">
        <f>+D75</f>
        <v>261000</v>
      </c>
      <c r="E74" s="765">
        <f t="shared" ref="E74:J74" si="23">+E75</f>
        <v>0</v>
      </c>
      <c r="F74" s="765">
        <f t="shared" si="23"/>
        <v>0</v>
      </c>
      <c r="G74" s="765">
        <f t="shared" si="23"/>
        <v>261000</v>
      </c>
      <c r="H74" s="765">
        <f t="shared" si="23"/>
        <v>0</v>
      </c>
      <c r="I74" s="765">
        <f t="shared" si="23"/>
        <v>0</v>
      </c>
      <c r="J74" s="765">
        <f t="shared" si="23"/>
        <v>0</v>
      </c>
      <c r="K74" s="766"/>
    </row>
    <row r="75" spans="1:11" x14ac:dyDescent="0.25">
      <c r="A75" s="767" t="str">
        <f>+[7]ระบบการควบคุมฯ!A350</f>
        <v>1)</v>
      </c>
      <c r="B75" s="757" t="str">
        <f>+[7]ระบบการควบคุมฯ!B350</f>
        <v>โรงเรียนวัดโพสพผลเจริญ</v>
      </c>
      <c r="C75" s="1199" t="str">
        <f>+[7]ระบบการควบคุมฯ!C350</f>
        <v>200043300B8003211261</v>
      </c>
      <c r="D75" s="768">
        <f>+[7]ระบบการควบคุมฯ!D350</f>
        <v>261000</v>
      </c>
      <c r="E75" s="716">
        <f>+[7]ระบบการควบคุมฯ!G350+[7]ระบบการควบคุมฯ!H350</f>
        <v>0</v>
      </c>
      <c r="F75" s="736">
        <f>+[7]ระบบการควบคุมฯ!I350+[7]ระบบการควบคุมฯ!J350</f>
        <v>0</v>
      </c>
      <c r="G75" s="706">
        <f>+[7]ระบบการควบคุมฯ!K350+[7]ระบบการควบคุมฯ!L350</f>
        <v>261000</v>
      </c>
      <c r="H75" s="741"/>
      <c r="I75" s="735"/>
      <c r="J75" s="742">
        <f>D75-E75-F75-G75</f>
        <v>0</v>
      </c>
      <c r="K75" s="769"/>
    </row>
    <row r="76" spans="1:11" ht="21" hidden="1" customHeight="1" x14ac:dyDescent="0.25">
      <c r="A76" s="767"/>
      <c r="B76" s="757" t="str">
        <f>+[7]โครงการโรงเรียนคุณภาพ!E111</f>
        <v>ผูกพัน  ครบ 12 มค 67</v>
      </c>
      <c r="C76" s="1199"/>
      <c r="D76" s="752"/>
      <c r="E76" s="736"/>
      <c r="F76" s="736"/>
      <c r="G76" s="744"/>
      <c r="H76" s="741"/>
      <c r="I76" s="735"/>
      <c r="J76" s="742"/>
      <c r="K76" s="770"/>
    </row>
    <row r="77" spans="1:11" ht="63" hidden="1" customHeight="1" x14ac:dyDescent="0.25">
      <c r="A77" s="771">
        <f>+[7]ระบบการควบคุมฯ!A352</f>
        <v>0</v>
      </c>
      <c r="B77" s="751">
        <f>+[7]ระบบการควบคุมฯ!B352</f>
        <v>0</v>
      </c>
      <c r="C77" s="1198">
        <f>+[7]ระบบการควบคุมฯ!C352</f>
        <v>0</v>
      </c>
      <c r="D77" s="665"/>
      <c r="E77" s="716"/>
      <c r="F77" s="736"/>
      <c r="G77" s="706"/>
      <c r="H77" s="741"/>
      <c r="I77" s="735"/>
      <c r="J77" s="742">
        <f>D77-E77-F77-G77</f>
        <v>0</v>
      </c>
      <c r="K77" s="772"/>
    </row>
    <row r="78" spans="1:11" ht="21" hidden="1" customHeight="1" x14ac:dyDescent="0.25">
      <c r="A78" s="771"/>
      <c r="B78" s="751" t="str">
        <f>+[7]โครงการโรงเรียนคุณภาพ!E142</f>
        <v>ผูกพันครบ  20 มีค 68</v>
      </c>
      <c r="C78" s="1202">
        <f>+[7]ระบบการควบคุมฯ!C353</f>
        <v>0</v>
      </c>
      <c r="D78" s="773"/>
      <c r="E78" s="736"/>
      <c r="F78" s="736"/>
      <c r="G78" s="744"/>
      <c r="H78" s="738"/>
      <c r="I78" s="720"/>
      <c r="J78" s="727"/>
      <c r="K78" s="772"/>
    </row>
    <row r="79" spans="1:11" ht="21" hidden="1" customHeight="1" x14ac:dyDescent="0.25">
      <c r="A79" s="1423" t="str">
        <f>+[7]ระบบการควบคุมฯ!A356</f>
        <v>5.4.2</v>
      </c>
      <c r="B79" s="1424" t="str">
        <f>+[7]ระบบการควบคุมฯ!B356</f>
        <v xml:space="preserve">รายการก่อสร้างปรับปรุงซ่อมแซมอาคารเรียนอาคารประกอบและสิ่งก่อสร้างอื่นที่ชำรุดทรุดโทรมและที่ประสบอุบัติภัย </v>
      </c>
      <c r="C79" s="1425" t="str">
        <f>+[7]ระบบการควบคุมฯ!C356</f>
        <v>ศธ04002/ว2239 ลว.27 พค 68 โอนครั้งที่ 519</v>
      </c>
      <c r="D79" s="765">
        <f>+D80+D82</f>
        <v>960000</v>
      </c>
      <c r="E79" s="765">
        <f t="shared" ref="E79:G79" si="24">+E80+E82</f>
        <v>0</v>
      </c>
      <c r="F79" s="765">
        <f t="shared" si="24"/>
        <v>0</v>
      </c>
      <c r="G79" s="765">
        <f t="shared" si="24"/>
        <v>0</v>
      </c>
      <c r="H79" s="1426"/>
      <c r="I79" s="1427"/>
      <c r="J79" s="1428">
        <f>D79-E79-F79-G79</f>
        <v>960000</v>
      </c>
      <c r="K79" s="780"/>
    </row>
    <row r="80" spans="1:11" ht="21" hidden="1" customHeight="1" x14ac:dyDescent="0.25">
      <c r="A80" s="771" t="str">
        <f>+[7]ระบบการควบคุมฯ!A357</f>
        <v>1)</v>
      </c>
      <c r="B80" s="751" t="str">
        <f>+[7]ระบบการควบคุมฯ!B357</f>
        <v xml:space="preserve">โรงเรียนวัดประยูรธรรมาราม </v>
      </c>
      <c r="C80" s="1198" t="str">
        <f>+[7]ระบบการควบคุมฯ!C357</f>
        <v>20004  3300 B800 321ZZZZ</v>
      </c>
      <c r="D80" s="665">
        <f>+[7]ระบบการควบคุมฯ!F357</f>
        <v>499000</v>
      </c>
      <c r="E80" s="716">
        <f>+[7]ระบบการควบคุมฯ!G357+[7]ระบบการควบคุมฯ!H357</f>
        <v>0</v>
      </c>
      <c r="F80" s="736"/>
      <c r="G80" s="706">
        <f>+[7]ระบบการควบคุมฯ!K357+[7]ระบบการควบคุมฯ!L357</f>
        <v>0</v>
      </c>
      <c r="H80" s="741"/>
      <c r="I80" s="735"/>
      <c r="J80" s="742">
        <f t="shared" ref="J80:J85" si="25">D80-E80-F80-G80</f>
        <v>499000</v>
      </c>
      <c r="K80" s="772"/>
    </row>
    <row r="81" spans="1:11" ht="21" hidden="1" customHeight="1" x14ac:dyDescent="0.25">
      <c r="A81" s="750"/>
      <c r="B81" s="754">
        <f>+[7]ระบบการควบคุมฯ!B358</f>
        <v>0</v>
      </c>
      <c r="C81" s="1429"/>
      <c r="D81" s="665"/>
      <c r="E81" s="716"/>
      <c r="F81" s="736"/>
      <c r="G81" s="706"/>
      <c r="H81" s="741"/>
      <c r="I81" s="735"/>
      <c r="J81" s="742">
        <f t="shared" si="25"/>
        <v>0</v>
      </c>
      <c r="K81" s="772"/>
    </row>
    <row r="82" spans="1:11" ht="42" hidden="1" customHeight="1" x14ac:dyDescent="0.25">
      <c r="A82" s="750" t="str">
        <f>+[7]ระบบการควบคุมฯ!A359</f>
        <v>2)</v>
      </c>
      <c r="B82" s="755" t="str">
        <f>+[7]ระบบการควบคุมฯ!B359</f>
        <v xml:space="preserve">โรงเรียนชุมชนวัดพิชิตปิตยาราม  </v>
      </c>
      <c r="C82" s="1203" t="str">
        <f>+[7]ระบบการควบคุมฯ!C359</f>
        <v>20004  3300 B800 321ZZZZ</v>
      </c>
      <c r="D82" s="665">
        <f>+[7]ระบบการควบคุมฯ!F359</f>
        <v>461000</v>
      </c>
      <c r="E82" s="716">
        <f>+[7]ระบบการควบคุมฯ!G359+[7]ระบบการควบคุมฯ!H359</f>
        <v>0</v>
      </c>
      <c r="F82" s="736"/>
      <c r="G82" s="706">
        <f>+[7]ระบบการควบคุมฯ!K359+[7]ระบบการควบคุมฯ!L359</f>
        <v>0</v>
      </c>
      <c r="H82" s="741"/>
      <c r="I82" s="735"/>
      <c r="J82" s="742">
        <f t="shared" si="25"/>
        <v>461000</v>
      </c>
      <c r="K82" s="772"/>
    </row>
    <row r="83" spans="1:11" ht="21" hidden="1" customHeight="1" x14ac:dyDescent="0.25">
      <c r="A83" s="771"/>
      <c r="B83" s="751" t="str">
        <f>+[7]ระบบการควบคุมฯ!B360</f>
        <v>ผูกพัน ครบ</v>
      </c>
      <c r="C83" s="1199"/>
      <c r="D83" s="665"/>
      <c r="E83" s="716"/>
      <c r="F83" s="736"/>
      <c r="G83" s="706"/>
      <c r="H83" s="741"/>
      <c r="I83" s="735"/>
      <c r="J83" s="742">
        <f t="shared" si="25"/>
        <v>0</v>
      </c>
      <c r="K83" s="772"/>
    </row>
    <row r="84" spans="1:11" ht="42" hidden="1" customHeight="1" x14ac:dyDescent="0.25">
      <c r="A84" s="771"/>
      <c r="B84" s="755"/>
      <c r="C84" s="1203"/>
      <c r="D84" s="665"/>
      <c r="E84" s="716"/>
      <c r="F84" s="736"/>
      <c r="G84" s="706"/>
      <c r="H84" s="741"/>
      <c r="I84" s="735"/>
      <c r="J84" s="742">
        <f t="shared" si="25"/>
        <v>0</v>
      </c>
      <c r="K84" s="772"/>
    </row>
    <row r="85" spans="1:11" x14ac:dyDescent="0.25">
      <c r="A85" s="771"/>
      <c r="B85" s="755"/>
      <c r="C85" s="1203"/>
      <c r="D85" s="665"/>
      <c r="E85" s="716"/>
      <c r="F85" s="736"/>
      <c r="G85" s="706"/>
      <c r="H85" s="741"/>
      <c r="I85" s="735"/>
      <c r="J85" s="742">
        <f t="shared" si="25"/>
        <v>0</v>
      </c>
      <c r="K85" s="772"/>
    </row>
    <row r="86" spans="1:11" x14ac:dyDescent="0.25">
      <c r="A86" s="1430" t="str">
        <f>+[7]ระบบการควบคุมฯ!A368</f>
        <v>5.3.2</v>
      </c>
      <c r="B86" s="774" t="str">
        <f>+[7]ระบบการควบคุมฯ!B368</f>
        <v xml:space="preserve">ห้องน้ำห้องส้วมนักเรียนหญิง 4 ที่/49 </v>
      </c>
      <c r="C86" s="1201" t="str">
        <f>+[7]ระบบการควบคุมฯ!C368</f>
        <v>ศธ04002/ว5174 ลว.21 ตค 67 โอนครั้งที่4</v>
      </c>
      <c r="D86" s="765">
        <f>SUM(D87:D90)</f>
        <v>740000</v>
      </c>
      <c r="E86" s="765">
        <f t="shared" ref="E86:J86" si="26">SUM(E87:E90)</f>
        <v>0</v>
      </c>
      <c r="F86" s="765">
        <f t="shared" si="26"/>
        <v>0</v>
      </c>
      <c r="G86" s="765">
        <f t="shared" si="26"/>
        <v>740000</v>
      </c>
      <c r="H86" s="765">
        <f t="shared" si="26"/>
        <v>0</v>
      </c>
      <c r="I86" s="765">
        <f t="shared" si="26"/>
        <v>0</v>
      </c>
      <c r="J86" s="765">
        <f t="shared" si="26"/>
        <v>0</v>
      </c>
      <c r="K86" s="766"/>
    </row>
    <row r="87" spans="1:11" x14ac:dyDescent="0.25">
      <c r="A87" s="771" t="str">
        <f>+[7]ระบบการควบคุมฯ!A370</f>
        <v>1)</v>
      </c>
      <c r="B87" s="775" t="str">
        <f>+[7]ระบบการควบคุมฯ!B370</f>
        <v>โรงเรียนวัดแสงสรรค์</v>
      </c>
      <c r="C87" s="1203" t="str">
        <f>+[7]ระบบการควบคุมฯ!C370</f>
        <v>200043300B8003211259</v>
      </c>
      <c r="D87" s="776">
        <f>+[7]ระบบการควบคุมฯ!D370</f>
        <v>370000</v>
      </c>
      <c r="E87" s="665">
        <f>+[7]ระบบการควบคุมฯ!G370+[7]ระบบการควบคุมฯ!H370</f>
        <v>0</v>
      </c>
      <c r="F87" s="665">
        <f>+[7]ระบบการควบคุมฯ!I370+[7]ระบบการควบคุมฯ!J370</f>
        <v>0</v>
      </c>
      <c r="G87" s="777">
        <f>+[7]ระบบการควบคุมฯ!K370+[7]ระบบการควบคุมฯ!L370</f>
        <v>370000</v>
      </c>
      <c r="H87" s="738"/>
      <c r="I87" s="720"/>
      <c r="J87" s="727">
        <f>+D87-E87-F87-G87</f>
        <v>0</v>
      </c>
      <c r="K87" s="772"/>
    </row>
    <row r="88" spans="1:11" x14ac:dyDescent="0.25">
      <c r="A88" s="771"/>
      <c r="B88" s="778" t="str">
        <f>+[7]ระบบการควบคุมฯ!B371</f>
        <v>ครบ  20 มีค 68</v>
      </c>
      <c r="C88" s="1203"/>
      <c r="D88" s="779"/>
      <c r="E88" s="665"/>
      <c r="F88" s="665"/>
      <c r="G88" s="777"/>
      <c r="H88" s="738"/>
      <c r="I88" s="720"/>
      <c r="J88" s="727"/>
      <c r="K88" s="772"/>
    </row>
    <row r="89" spans="1:11" x14ac:dyDescent="0.25">
      <c r="A89" s="771" t="str">
        <f>+[7]ระบบการควบคุมฯ!A372</f>
        <v>2)</v>
      </c>
      <c r="B89" s="775" t="str">
        <f>+[7]ระบบการควบคุมฯ!B372</f>
        <v>โรงเรียนวัดแสงสรรค์</v>
      </c>
      <c r="C89" s="1203" t="str">
        <f>+[7]ระบบการควบคุมฯ!C372</f>
        <v>200043300B8003211260</v>
      </c>
      <c r="D89" s="776">
        <f>+[7]ระบบการควบคุมฯ!D372</f>
        <v>370000</v>
      </c>
      <c r="E89" s="665">
        <f>+[7]ระบบการควบคุมฯ!G372+[7]ระบบการควบคุมฯ!H372</f>
        <v>0</v>
      </c>
      <c r="F89" s="665">
        <f>+[7]ระบบการควบคุมฯ!I372+[7]ระบบการควบคุมฯ!J372</f>
        <v>0</v>
      </c>
      <c r="G89" s="777">
        <f>+[7]ระบบการควบคุมฯ!K372+[7]ระบบการควบคุมฯ!L372</f>
        <v>370000</v>
      </c>
      <c r="H89" s="738"/>
      <c r="I89" s="720"/>
      <c r="J89" s="727">
        <f>+D89-E89-F89-G89</f>
        <v>0</v>
      </c>
      <c r="K89" s="772"/>
    </row>
    <row r="90" spans="1:11" ht="21" hidden="1" customHeight="1" x14ac:dyDescent="0.25">
      <c r="A90" s="771"/>
      <c r="B90" s="778" t="str">
        <f>+[7]ระบบการควบคุมฯ!B373</f>
        <v>ครบ  18 มิย 68</v>
      </c>
      <c r="C90" s="1203"/>
      <c r="D90" s="779"/>
      <c r="E90" s="665"/>
      <c r="F90" s="665"/>
      <c r="G90" s="777"/>
      <c r="H90" s="738"/>
      <c r="I90" s="720"/>
      <c r="J90" s="727"/>
      <c r="K90" s="772"/>
    </row>
    <row r="91" spans="1:11" ht="21" hidden="1" customHeight="1" x14ac:dyDescent="0.25">
      <c r="A91" s="771"/>
      <c r="B91" s="755"/>
      <c r="C91" s="1203"/>
      <c r="D91" s="779"/>
      <c r="E91" s="665"/>
      <c r="F91" s="665"/>
      <c r="G91" s="777"/>
      <c r="H91" s="738"/>
      <c r="I91" s="720"/>
      <c r="J91" s="727"/>
      <c r="K91" s="772"/>
    </row>
    <row r="92" spans="1:11" ht="21" hidden="1" customHeight="1" x14ac:dyDescent="0.25">
      <c r="A92" s="771"/>
      <c r="B92" s="755"/>
      <c r="C92" s="1203"/>
      <c r="D92" s="779"/>
      <c r="E92" s="665"/>
      <c r="F92" s="665"/>
      <c r="G92" s="777"/>
      <c r="H92" s="738"/>
      <c r="I92" s="720"/>
      <c r="J92" s="727"/>
      <c r="K92" s="772"/>
    </row>
    <row r="93" spans="1:11" ht="21" hidden="1" customHeight="1" x14ac:dyDescent="0.25">
      <c r="A93" s="771"/>
      <c r="B93" s="755"/>
      <c r="C93" s="1203"/>
      <c r="D93" s="779"/>
      <c r="E93" s="665"/>
      <c r="F93" s="665"/>
      <c r="G93" s="777"/>
      <c r="H93" s="738"/>
      <c r="I93" s="720"/>
      <c r="J93" s="727"/>
      <c r="K93" s="772"/>
    </row>
    <row r="94" spans="1:11" ht="21" hidden="1" customHeight="1" x14ac:dyDescent="0.25">
      <c r="A94" s="767"/>
      <c r="B94" s="755"/>
      <c r="C94" s="1203"/>
      <c r="D94" s="779"/>
      <c r="E94" s="665"/>
      <c r="F94" s="665"/>
      <c r="G94" s="777"/>
      <c r="H94" s="738"/>
      <c r="I94" s="720"/>
      <c r="J94" s="727"/>
      <c r="K94" s="772"/>
    </row>
    <row r="95" spans="1:11" ht="21" hidden="1" customHeight="1" x14ac:dyDescent="0.25">
      <c r="A95" s="763" t="s">
        <v>179</v>
      </c>
      <c r="B95" s="764" t="e">
        <f>+[7]ระบบการควบคุมฯ!#REF!</f>
        <v>#REF!</v>
      </c>
      <c r="C95" s="1201" t="e">
        <f>+[7]ระบบการควบคุมฯ!#REF!</f>
        <v>#REF!</v>
      </c>
      <c r="D95" s="765">
        <f>SUM(D96)</f>
        <v>0</v>
      </c>
      <c r="E95" s="765">
        <f t="shared" ref="E95:J95" si="27">SUM(E96)</f>
        <v>0</v>
      </c>
      <c r="F95" s="765">
        <f t="shared" si="27"/>
        <v>0</v>
      </c>
      <c r="G95" s="765">
        <f t="shared" si="27"/>
        <v>0</v>
      </c>
      <c r="H95" s="765">
        <f t="shared" si="27"/>
        <v>0</v>
      </c>
      <c r="I95" s="765">
        <f t="shared" si="27"/>
        <v>0</v>
      </c>
      <c r="J95" s="765">
        <f t="shared" si="27"/>
        <v>0</v>
      </c>
      <c r="K95" s="780"/>
    </row>
    <row r="96" spans="1:11" ht="42" hidden="1" customHeight="1" x14ac:dyDescent="0.6">
      <c r="A96" s="771" t="e">
        <f>+[7]ระบบการควบคุมฯ!#REF!</f>
        <v>#REF!</v>
      </c>
      <c r="B96" s="781" t="e">
        <f>+[7]ระบบการควบคุมฯ!#REF!</f>
        <v>#REF!</v>
      </c>
      <c r="C96" s="1204" t="e">
        <f>+[7]ระบบการควบคุมฯ!#REF!</f>
        <v>#REF!</v>
      </c>
      <c r="D96" s="665"/>
      <c r="E96" s="716"/>
      <c r="F96" s="736"/>
      <c r="G96" s="706"/>
      <c r="H96" s="741"/>
      <c r="I96" s="735"/>
      <c r="J96" s="742">
        <f t="shared" ref="J96:J97" si="28">D96-E96-F96-G96</f>
        <v>0</v>
      </c>
      <c r="K96" s="772"/>
    </row>
    <row r="97" spans="1:11" ht="21" hidden="1" customHeight="1" x14ac:dyDescent="0.6">
      <c r="A97" s="767"/>
      <c r="B97" s="782" t="s">
        <v>180</v>
      </c>
      <c r="C97" s="1205" t="e">
        <f>+[7]ระบบการควบคุมฯ!#REF!</f>
        <v>#REF!</v>
      </c>
      <c r="D97" s="665"/>
      <c r="E97" s="716"/>
      <c r="F97" s="736"/>
      <c r="G97" s="706"/>
      <c r="H97" s="741"/>
      <c r="I97" s="735"/>
      <c r="J97" s="742">
        <f t="shared" si="28"/>
        <v>0</v>
      </c>
      <c r="K97" s="772"/>
    </row>
    <row r="98" spans="1:11" ht="21" hidden="1" customHeight="1" x14ac:dyDescent="0.6">
      <c r="A98" s="767"/>
      <c r="B98" s="782" t="s">
        <v>181</v>
      </c>
      <c r="C98" s="1205"/>
      <c r="D98" s="665"/>
      <c r="E98" s="737"/>
      <c r="F98" s="736"/>
      <c r="G98" s="744"/>
      <c r="H98" s="741"/>
      <c r="I98" s="735"/>
      <c r="J98" s="742"/>
      <c r="K98" s="772"/>
    </row>
    <row r="99" spans="1:11" ht="21" hidden="1" customHeight="1" x14ac:dyDescent="0.6">
      <c r="A99" s="767"/>
      <c r="B99" s="782" t="s">
        <v>182</v>
      </c>
      <c r="C99" s="1205"/>
      <c r="D99" s="665"/>
      <c r="E99" s="737"/>
      <c r="F99" s="736"/>
      <c r="G99" s="744"/>
      <c r="H99" s="741"/>
      <c r="I99" s="735"/>
      <c r="J99" s="742"/>
      <c r="K99" s="772"/>
    </row>
    <row r="100" spans="1:11" ht="21" hidden="1" customHeight="1" x14ac:dyDescent="0.6">
      <c r="A100" s="767"/>
      <c r="B100" s="782" t="s">
        <v>183</v>
      </c>
      <c r="C100" s="1205"/>
      <c r="D100" s="665"/>
      <c r="E100" s="737"/>
      <c r="F100" s="736"/>
      <c r="G100" s="744"/>
      <c r="H100" s="741"/>
      <c r="I100" s="735"/>
      <c r="J100" s="742"/>
      <c r="K100" s="772"/>
    </row>
    <row r="101" spans="1:11" ht="42" hidden="1" customHeight="1" x14ac:dyDescent="0.6">
      <c r="A101" s="767"/>
      <c r="B101" s="782" t="s">
        <v>184</v>
      </c>
      <c r="C101" s="1205"/>
      <c r="D101" s="665"/>
      <c r="E101" s="737"/>
      <c r="F101" s="736"/>
      <c r="G101" s="744"/>
      <c r="H101" s="741"/>
      <c r="I101" s="735"/>
      <c r="J101" s="742"/>
      <c r="K101" s="772"/>
    </row>
    <row r="102" spans="1:11" ht="42" hidden="1" customHeight="1" x14ac:dyDescent="0.6">
      <c r="A102" s="767"/>
      <c r="B102" s="782" t="s">
        <v>185</v>
      </c>
      <c r="C102" s="1205"/>
      <c r="D102" s="665"/>
      <c r="E102" s="737"/>
      <c r="F102" s="736"/>
      <c r="G102" s="744"/>
      <c r="H102" s="741"/>
      <c r="I102" s="735"/>
      <c r="J102" s="742"/>
      <c r="K102" s="772"/>
    </row>
    <row r="103" spans="1:11" ht="42" hidden="1" customHeight="1" x14ac:dyDescent="0.6">
      <c r="A103" s="767"/>
      <c r="B103" s="782" t="s">
        <v>186</v>
      </c>
      <c r="C103" s="1205"/>
      <c r="D103" s="665"/>
      <c r="E103" s="737"/>
      <c r="F103" s="736"/>
      <c r="G103" s="744"/>
      <c r="H103" s="741"/>
      <c r="I103" s="735"/>
      <c r="J103" s="742"/>
      <c r="K103" s="772"/>
    </row>
    <row r="104" spans="1:11" ht="21" hidden="1" customHeight="1" x14ac:dyDescent="0.6">
      <c r="A104" s="767"/>
      <c r="B104" s="782"/>
      <c r="C104" s="1205"/>
      <c r="D104" s="665"/>
      <c r="E104" s="737"/>
      <c r="F104" s="736"/>
      <c r="G104" s="744"/>
      <c r="H104" s="741"/>
      <c r="I104" s="735"/>
      <c r="J104" s="742"/>
      <c r="K104" s="772"/>
    </row>
    <row r="105" spans="1:11" ht="21" hidden="1" customHeight="1" x14ac:dyDescent="0.6">
      <c r="A105" s="767"/>
      <c r="B105" s="782"/>
      <c r="C105" s="1205"/>
      <c r="D105" s="665"/>
      <c r="E105" s="737"/>
      <c r="F105" s="736"/>
      <c r="G105" s="744"/>
      <c r="H105" s="741"/>
      <c r="I105" s="735"/>
      <c r="J105" s="742"/>
      <c r="K105" s="772"/>
    </row>
    <row r="106" spans="1:11" ht="42" hidden="1" customHeight="1" x14ac:dyDescent="0.6">
      <c r="A106" s="767"/>
      <c r="B106" s="782"/>
      <c r="C106" s="1205"/>
      <c r="D106" s="665"/>
      <c r="E106" s="737"/>
      <c r="F106" s="736"/>
      <c r="G106" s="744"/>
      <c r="H106" s="741"/>
      <c r="I106" s="735"/>
      <c r="J106" s="742"/>
      <c r="K106" s="772"/>
    </row>
    <row r="107" spans="1:11" ht="21" hidden="1" customHeight="1" x14ac:dyDescent="0.6">
      <c r="A107" s="767"/>
      <c r="B107" s="782"/>
      <c r="C107" s="1205"/>
      <c r="D107" s="665"/>
      <c r="E107" s="737"/>
      <c r="F107" s="736"/>
      <c r="G107" s="744"/>
      <c r="H107" s="741"/>
      <c r="I107" s="735"/>
      <c r="J107" s="742"/>
      <c r="K107" s="772"/>
    </row>
    <row r="108" spans="1:11" ht="21" hidden="1" customHeight="1" x14ac:dyDescent="0.6">
      <c r="A108" s="767"/>
      <c r="B108" s="783"/>
      <c r="C108" s="1205"/>
      <c r="D108" s="665"/>
      <c r="E108" s="737"/>
      <c r="F108" s="736"/>
      <c r="G108" s="744"/>
      <c r="H108" s="741"/>
      <c r="I108" s="735"/>
      <c r="J108" s="742"/>
      <c r="K108" s="772"/>
    </row>
    <row r="109" spans="1:11" ht="40.799999999999997" hidden="1" customHeight="1" x14ac:dyDescent="0.6">
      <c r="A109" s="767"/>
      <c r="B109" s="783"/>
      <c r="C109" s="1205"/>
      <c r="D109" s="665"/>
      <c r="E109" s="737"/>
      <c r="F109" s="736"/>
      <c r="G109" s="744"/>
      <c r="H109" s="741"/>
      <c r="I109" s="735"/>
      <c r="J109" s="742"/>
      <c r="K109" s="772"/>
    </row>
    <row r="110" spans="1:11" ht="21" hidden="1" customHeight="1" x14ac:dyDescent="0.25">
      <c r="A110" s="763" t="s">
        <v>187</v>
      </c>
      <c r="B110" s="764" t="e">
        <f>+[7]ระบบการควบคุมฯ!#REF!</f>
        <v>#REF!</v>
      </c>
      <c r="C110" s="1201" t="e">
        <f>+[7]ระบบการควบคุมฯ!#REF!</f>
        <v>#REF!</v>
      </c>
      <c r="D110" s="765" t="e">
        <f>SUM(D111)</f>
        <v>#REF!</v>
      </c>
      <c r="E110" s="765" t="e">
        <f t="shared" ref="E110:J110" si="29">SUM(E111)</f>
        <v>#REF!</v>
      </c>
      <c r="F110" s="765" t="e">
        <f t="shared" si="29"/>
        <v>#REF!</v>
      </c>
      <c r="G110" s="765" t="e">
        <f t="shared" si="29"/>
        <v>#REF!</v>
      </c>
      <c r="H110" s="765">
        <f t="shared" si="29"/>
        <v>0</v>
      </c>
      <c r="I110" s="765">
        <f t="shared" si="29"/>
        <v>0</v>
      </c>
      <c r="J110" s="765" t="e">
        <f t="shared" si="29"/>
        <v>#REF!</v>
      </c>
      <c r="K110" s="780"/>
    </row>
    <row r="111" spans="1:11" ht="63" hidden="1" customHeight="1" x14ac:dyDescent="0.6">
      <c r="A111" s="771" t="e">
        <f>+[7]ระบบการควบคุมฯ!#REF!</f>
        <v>#REF!</v>
      </c>
      <c r="B111" s="781" t="e">
        <f>+[7]ระบบการควบคุมฯ!#REF!</f>
        <v>#REF!</v>
      </c>
      <c r="C111" s="1206" t="e">
        <f>+[7]ระบบการควบคุมฯ!#REF!</f>
        <v>#REF!</v>
      </c>
      <c r="D111" s="784" t="e">
        <f>+[7]ระบบการควบคุมฯ!#REF!</f>
        <v>#REF!</v>
      </c>
      <c r="E111" s="785" t="e">
        <f>+[7]ระบบการควบคุมฯ!#REF!</f>
        <v>#REF!</v>
      </c>
      <c r="F111" s="786" t="e">
        <f>+[7]ระบบการควบคุมฯ!#REF!</f>
        <v>#REF!</v>
      </c>
      <c r="G111" s="787" t="e">
        <f>+[7]ระบบการควบคุมฯ!#REF!</f>
        <v>#REF!</v>
      </c>
      <c r="H111" s="722"/>
      <c r="I111" s="723"/>
      <c r="J111" s="724" t="e">
        <f>D111-E111-F111-G111</f>
        <v>#REF!</v>
      </c>
      <c r="K111" s="788"/>
    </row>
    <row r="112" spans="1:11" ht="42" hidden="1" customHeight="1" x14ac:dyDescent="0.6">
      <c r="A112" s="771"/>
      <c r="B112" s="781" t="str">
        <f>+[7]ยุธศาสตร์เรียนดีปร3100116003211!D324</f>
        <v>ทำสัญญา 19 ธค 65 ครบ 16 มีค 66</v>
      </c>
      <c r="C112" s="1204"/>
      <c r="D112" s="784"/>
      <c r="E112" s="786"/>
      <c r="F112" s="786"/>
      <c r="G112" s="787"/>
      <c r="H112" s="722"/>
      <c r="I112" s="723"/>
      <c r="J112" s="724">
        <f>D112-E112-F112-G112</f>
        <v>0</v>
      </c>
      <c r="K112" s="788"/>
    </row>
    <row r="113" spans="1:11" ht="42" hidden="1" customHeight="1" x14ac:dyDescent="0.25">
      <c r="A113" s="763" t="e">
        <f>+[7]ระบบการควบคุมฯ!#REF!</f>
        <v>#REF!</v>
      </c>
      <c r="B113" s="764" t="e">
        <f>+[7]ระบบการควบคุมฯ!#REF!</f>
        <v>#REF!</v>
      </c>
      <c r="C113" s="1201" t="e">
        <f>+[7]ระบบการควบคุมฯ!#REF!</f>
        <v>#REF!</v>
      </c>
      <c r="D113" s="765" t="e">
        <f>SUM(D114)</f>
        <v>#REF!</v>
      </c>
      <c r="E113" s="765" t="e">
        <f t="shared" ref="E113:J113" si="30">SUM(E114)</f>
        <v>#REF!</v>
      </c>
      <c r="F113" s="765" t="e">
        <f t="shared" si="30"/>
        <v>#REF!</v>
      </c>
      <c r="G113" s="765" t="e">
        <f t="shared" si="30"/>
        <v>#REF!</v>
      </c>
      <c r="H113" s="765">
        <f t="shared" si="30"/>
        <v>0</v>
      </c>
      <c r="I113" s="765">
        <f t="shared" si="30"/>
        <v>0</v>
      </c>
      <c r="J113" s="765" t="e">
        <f t="shared" si="30"/>
        <v>#REF!</v>
      </c>
      <c r="K113" s="780"/>
    </row>
    <row r="114" spans="1:11" ht="42" hidden="1" customHeight="1" x14ac:dyDescent="0.25">
      <c r="A114" s="750" t="e">
        <f>+[7]ระบบการควบคุมฯ!#REF!</f>
        <v>#REF!</v>
      </c>
      <c r="B114" s="755" t="e">
        <f>+[7]ระบบการควบคุมฯ!#REF!</f>
        <v>#REF!</v>
      </c>
      <c r="C114" s="1203" t="e">
        <f>+[7]ระบบการควบคุมฯ!#REF!</f>
        <v>#REF!</v>
      </c>
      <c r="D114" s="779" t="e">
        <f>+[7]ระบบการควบคุมฯ!#REF!</f>
        <v>#REF!</v>
      </c>
      <c r="E114" s="789" t="e">
        <f>+[7]ระบบการควบคุมฯ!#REF!+[7]ระบบการควบคุมฯ!#REF!</f>
        <v>#REF!</v>
      </c>
      <c r="F114" s="665" t="e">
        <f>+[7]ระบบการควบคุมฯ!#REF!+[7]ระบบการควบคุมฯ!#REF!</f>
        <v>#REF!</v>
      </c>
      <c r="G114" s="777" t="e">
        <f>+[7]ระบบการควบคุมฯ!#REF!+[7]ระบบการควบคุมฯ!#REF!</f>
        <v>#REF!</v>
      </c>
      <c r="H114" s="738"/>
      <c r="I114" s="720"/>
      <c r="J114" s="727" t="e">
        <f>D114-E114-F114-G114</f>
        <v>#REF!</v>
      </c>
      <c r="K114" s="772"/>
    </row>
    <row r="115" spans="1:11" ht="42" hidden="1" customHeight="1" x14ac:dyDescent="0.6">
      <c r="A115" s="750"/>
      <c r="B115" s="790" t="s">
        <v>188</v>
      </c>
      <c r="C115" s="1207"/>
      <c r="D115" s="791"/>
      <c r="E115" s="662"/>
      <c r="F115" s="662"/>
      <c r="G115" s="721"/>
      <c r="H115" s="722"/>
      <c r="I115" s="723"/>
      <c r="J115" s="724">
        <f>D115-E115-F115-G115</f>
        <v>0</v>
      </c>
      <c r="K115" s="788"/>
    </row>
    <row r="116" spans="1:11" ht="42" hidden="1" customHeight="1" x14ac:dyDescent="0.6">
      <c r="A116" s="750"/>
      <c r="B116" s="790"/>
      <c r="C116" s="1207"/>
      <c r="D116" s="791"/>
      <c r="E116" s="662"/>
      <c r="F116" s="662"/>
      <c r="G116" s="721"/>
      <c r="H116" s="722"/>
      <c r="I116" s="723"/>
      <c r="J116" s="724"/>
      <c r="K116" s="788"/>
    </row>
    <row r="117" spans="1:11" ht="42" hidden="1" customHeight="1" x14ac:dyDescent="0.45">
      <c r="A117" s="758">
        <v>1.3</v>
      </c>
      <c r="B117" s="759" t="str">
        <f>+[7]ระบบการควบคุมฯ!B377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17" s="1178" t="str">
        <f>+[7]ระบบการควบคุมฯ!C377</f>
        <v>20004 68 00079 00000</v>
      </c>
      <c r="D117" s="653">
        <f>+D118+D122</f>
        <v>0</v>
      </c>
      <c r="E117" s="653">
        <f t="shared" ref="E117:J117" si="31">+E118+E122</f>
        <v>0</v>
      </c>
      <c r="F117" s="653">
        <f t="shared" si="31"/>
        <v>0</v>
      </c>
      <c r="G117" s="653">
        <f t="shared" si="31"/>
        <v>0</v>
      </c>
      <c r="H117" s="653">
        <f t="shared" si="31"/>
        <v>0</v>
      </c>
      <c r="I117" s="653">
        <f t="shared" si="31"/>
        <v>0</v>
      </c>
      <c r="J117" s="653">
        <f t="shared" si="31"/>
        <v>0</v>
      </c>
      <c r="K117" s="792"/>
    </row>
    <row r="118" spans="1:11" ht="42" hidden="1" customHeight="1" x14ac:dyDescent="0.6">
      <c r="A118" s="1109"/>
      <c r="B118" s="643" t="str">
        <f>+B36</f>
        <v>งบลงทุน ค่าครุภัณฑ์   6811310</v>
      </c>
      <c r="C118" s="1183"/>
      <c r="D118" s="644">
        <f>+D119+D124</f>
        <v>0</v>
      </c>
      <c r="E118" s="644">
        <f t="shared" ref="E118:J118" si="32">+E119+E124</f>
        <v>0</v>
      </c>
      <c r="F118" s="644">
        <f t="shared" si="32"/>
        <v>0</v>
      </c>
      <c r="G118" s="644">
        <f t="shared" si="32"/>
        <v>0</v>
      </c>
      <c r="H118" s="644">
        <f t="shared" si="32"/>
        <v>0</v>
      </c>
      <c r="I118" s="644">
        <f t="shared" si="32"/>
        <v>0</v>
      </c>
      <c r="J118" s="644">
        <f t="shared" si="32"/>
        <v>0</v>
      </c>
      <c r="K118" s="695"/>
    </row>
    <row r="119" spans="1:11" ht="42" hidden="1" customHeight="1" x14ac:dyDescent="0.25">
      <c r="A119" s="793" t="s">
        <v>189</v>
      </c>
      <c r="B119" s="794" t="str">
        <f>+[7]ระบบการควบคุมฯ!B385</f>
        <v>เงินชดเชยค่างานก่อสร้างตามสัญญาแบบปรับราคาได้ (ค่า K)</v>
      </c>
      <c r="C119" s="1201" t="str">
        <f>+[7]ระบบการควบคุมฯ!C385</f>
        <v>ศธ04002/ว4285 ลว.13 กย 67 โอนครั้งที่ 401</v>
      </c>
      <c r="D119" s="795">
        <f>+D120</f>
        <v>0</v>
      </c>
      <c r="E119" s="795">
        <f t="shared" ref="E119:J119" si="33">+E120</f>
        <v>0</v>
      </c>
      <c r="F119" s="795">
        <f t="shared" si="33"/>
        <v>0</v>
      </c>
      <c r="G119" s="795">
        <f t="shared" si="33"/>
        <v>0</v>
      </c>
      <c r="H119" s="795">
        <f t="shared" si="33"/>
        <v>0</v>
      </c>
      <c r="I119" s="795">
        <f t="shared" si="33"/>
        <v>0</v>
      </c>
      <c r="J119" s="795">
        <f t="shared" si="33"/>
        <v>0</v>
      </c>
      <c r="K119" s="766"/>
    </row>
    <row r="120" spans="1:11" ht="42" hidden="1" customHeight="1" x14ac:dyDescent="0.25">
      <c r="A120" s="767" t="str">
        <f>+[7]ระบบการควบคุมฯ!A386</f>
        <v>1)</v>
      </c>
      <c r="B120" s="796" t="str">
        <f>+[7]ระบบการควบคุมฯ!B386</f>
        <v>โรงเรียนธัญญสิทธิศิลป์</v>
      </c>
      <c r="C120" s="1208" t="str">
        <f>+[7]ระบบการควบคุมฯ!C386</f>
        <v>20004 3100B600 321YYY</v>
      </c>
      <c r="D120" s="752">
        <f>+[7]ระบบการควบคุมฯ!D386</f>
        <v>0</v>
      </c>
      <c r="E120" s="752">
        <f>+[7]ระบบการควบคุมฯ!E386</f>
        <v>0</v>
      </c>
      <c r="F120" s="752">
        <f>+[7]ระบบการควบคุมฯ!F386</f>
        <v>0</v>
      </c>
      <c r="G120" s="752">
        <f>+[7]ระบบการควบคุมฯ!G386</f>
        <v>0</v>
      </c>
      <c r="H120" s="752">
        <f>+[7]ระบบการควบคุมฯ!H386</f>
        <v>0</v>
      </c>
      <c r="I120" s="752">
        <f>+[7]ระบบการควบคุมฯ!I386</f>
        <v>0</v>
      </c>
      <c r="J120" s="752">
        <f>+[7]ระบบการควบคุมฯ!J386</f>
        <v>0</v>
      </c>
      <c r="K120" s="769"/>
    </row>
    <row r="121" spans="1:11" ht="42" hidden="1" customHeight="1" x14ac:dyDescent="0.25">
      <c r="A121" s="767"/>
      <c r="B121" s="797" t="str">
        <f>+[7]ยุธศาสตร์เรียนดีปร3100116003211!E373</f>
        <v>ทำสัญญญา  9 มค 66 ครบ 25 มีค 66</v>
      </c>
      <c r="C121" s="1208"/>
      <c r="D121" s="752"/>
      <c r="E121" s="752"/>
      <c r="F121" s="752"/>
      <c r="G121" s="752"/>
      <c r="H121" s="752"/>
      <c r="I121" s="752"/>
      <c r="J121" s="752"/>
      <c r="K121" s="770"/>
    </row>
    <row r="122" spans="1:11" ht="42" hidden="1" customHeight="1" x14ac:dyDescent="0.6">
      <c r="A122" s="1268"/>
      <c r="B122" s="646" t="str">
        <f>+[7]ระบบการควบคุมฯ!B378</f>
        <v>งบลงทุน  ค่าครุภัณฑ์ 6711310</v>
      </c>
      <c r="C122" s="1200">
        <f>+C118</f>
        <v>0</v>
      </c>
      <c r="D122" s="761">
        <f>+D124</f>
        <v>0</v>
      </c>
      <c r="E122" s="761">
        <f t="shared" ref="E122:J122" si="34">+E124</f>
        <v>0</v>
      </c>
      <c r="F122" s="761">
        <f t="shared" si="34"/>
        <v>0</v>
      </c>
      <c r="G122" s="761">
        <f t="shared" si="34"/>
        <v>0</v>
      </c>
      <c r="H122" s="761">
        <f t="shared" si="34"/>
        <v>0</v>
      </c>
      <c r="I122" s="761">
        <f t="shared" si="34"/>
        <v>0</v>
      </c>
      <c r="J122" s="761">
        <f t="shared" si="34"/>
        <v>0</v>
      </c>
      <c r="K122" s="762"/>
    </row>
    <row r="123" spans="1:11" ht="42" hidden="1" customHeight="1" x14ac:dyDescent="0.6">
      <c r="A123" s="798"/>
      <c r="B123" s="799" t="str">
        <f>+[7]ระบบการควบคุมฯ!B379</f>
        <v>ครุภัณฑ์การศึกษา 120611</v>
      </c>
      <c r="C123" s="1209"/>
      <c r="D123" s="800">
        <f>+D124</f>
        <v>0</v>
      </c>
      <c r="E123" s="800">
        <f t="shared" ref="E123:J124" si="35">+E124</f>
        <v>0</v>
      </c>
      <c r="F123" s="800">
        <f t="shared" si="35"/>
        <v>0</v>
      </c>
      <c r="G123" s="800">
        <f t="shared" si="35"/>
        <v>0</v>
      </c>
      <c r="H123" s="800">
        <f t="shared" si="35"/>
        <v>0</v>
      </c>
      <c r="I123" s="800">
        <f t="shared" si="35"/>
        <v>0</v>
      </c>
      <c r="J123" s="800">
        <f t="shared" si="35"/>
        <v>0</v>
      </c>
      <c r="K123" s="801"/>
    </row>
    <row r="124" spans="1:11" ht="42" hidden="1" customHeight="1" x14ac:dyDescent="0.25">
      <c r="A124" s="793" t="s">
        <v>190</v>
      </c>
      <c r="B124" s="794" t="str">
        <f>+[7]ระบบการควบคุมฯ!B380</f>
        <v xml:space="preserve">โต๊ะเก้าอี้นักเรียนระดับประถมศึกษา ชุดละ 1,500 บาท </v>
      </c>
      <c r="C124" s="1201" t="str">
        <f>+[7]ระบบการควบคุมฯ!C380</f>
        <v>ศธ04002/ว1802 ลว.8 พค 67 โอนครั้งที่ 7</v>
      </c>
      <c r="D124" s="795">
        <f>+D125</f>
        <v>0</v>
      </c>
      <c r="E124" s="795">
        <f t="shared" si="35"/>
        <v>0</v>
      </c>
      <c r="F124" s="795">
        <f t="shared" si="35"/>
        <v>0</v>
      </c>
      <c r="G124" s="795">
        <f t="shared" si="35"/>
        <v>0</v>
      </c>
      <c r="H124" s="795">
        <f t="shared" si="35"/>
        <v>0</v>
      </c>
      <c r="I124" s="795">
        <f t="shared" si="35"/>
        <v>0</v>
      </c>
      <c r="J124" s="795">
        <f t="shared" si="35"/>
        <v>0</v>
      </c>
      <c r="K124" s="766"/>
    </row>
    <row r="125" spans="1:11" ht="42" hidden="1" customHeight="1" x14ac:dyDescent="0.45">
      <c r="A125" s="767" t="str">
        <f>+[7]ระบบการควบคุมฯ!A396</f>
        <v>1)</v>
      </c>
      <c r="B125" s="802" t="str">
        <f>+[7]ระบบการควบคุมฯ!B381</f>
        <v xml:space="preserve">โรงเรียนชุมชนบึงบา </v>
      </c>
      <c r="C125" s="1133" t="str">
        <f>+[7]ระบบการควบคุมฯ!C381</f>
        <v>200043100B6003113826</v>
      </c>
      <c r="D125" s="665"/>
      <c r="E125" s="716"/>
      <c r="F125" s="736"/>
      <c r="G125" s="706"/>
      <c r="H125" s="741"/>
      <c r="I125" s="735"/>
      <c r="J125" s="742">
        <f t="shared" ref="J125" si="36">D125-E125-F125-G125</f>
        <v>0</v>
      </c>
      <c r="K125" s="739"/>
    </row>
    <row r="126" spans="1:11" ht="21" hidden="1" customHeight="1" x14ac:dyDescent="0.6">
      <c r="A126" s="771"/>
      <c r="B126" s="802" t="str">
        <f>+[7]ระบบการควบคุมฯ!B382</f>
        <v>ผูกพันครบ 19 มิย 67</v>
      </c>
      <c r="C126" s="1133">
        <f>+[7]ระบบการควบคุมฯ!C382</f>
        <v>4100392644</v>
      </c>
      <c r="D126" s="784"/>
      <c r="E126" s="786"/>
      <c r="F126" s="786"/>
      <c r="G126" s="787"/>
      <c r="H126" s="722"/>
      <c r="I126" s="723"/>
      <c r="J126" s="724"/>
      <c r="K126" s="803"/>
    </row>
    <row r="127" spans="1:11" ht="21" hidden="1" customHeight="1" x14ac:dyDescent="0.6">
      <c r="A127" s="1109"/>
      <c r="B127" s="643" t="str">
        <f>+[7]ระบบการควบคุมฯ!B384</f>
        <v>งบลงทุน  ค่าที่ดินสิ่งก่อสร้าง 6711320</v>
      </c>
      <c r="C127" s="1183"/>
      <c r="D127" s="644">
        <f>+D128</f>
        <v>0</v>
      </c>
      <c r="E127" s="644">
        <f t="shared" ref="E127:J127" si="37">+E128</f>
        <v>0</v>
      </c>
      <c r="F127" s="644">
        <f t="shared" si="37"/>
        <v>0</v>
      </c>
      <c r="G127" s="644">
        <f t="shared" si="37"/>
        <v>0</v>
      </c>
      <c r="H127" s="644">
        <f t="shared" si="37"/>
        <v>0</v>
      </c>
      <c r="I127" s="644">
        <f t="shared" si="37"/>
        <v>0</v>
      </c>
      <c r="J127" s="644">
        <f t="shared" si="37"/>
        <v>0</v>
      </c>
      <c r="K127" s="695"/>
    </row>
    <row r="128" spans="1:11" ht="21" hidden="1" customHeight="1" x14ac:dyDescent="0.25">
      <c r="A128" s="793" t="str">
        <f>+[7]ระบบการควบคุมฯ!A385</f>
        <v>5.3.2</v>
      </c>
      <c r="B128" s="794" t="str">
        <f>+[7]ระบบการควบคุมฯ!B385</f>
        <v>เงินชดเชยค่างานก่อสร้างตามสัญญาแบบปรับราคาได้ (ค่า K)</v>
      </c>
      <c r="C128" s="1201" t="str">
        <f>+[7]ระบบการควบคุมฯ!C385</f>
        <v>ศธ04002/ว4285 ลว.13 กย 67 โอนครั้งที่ 401</v>
      </c>
      <c r="D128" s="795">
        <f>SUM(D129:D131)</f>
        <v>0</v>
      </c>
      <c r="E128" s="795">
        <f t="shared" ref="E128:J128" si="38">SUM(E129:E131)</f>
        <v>0</v>
      </c>
      <c r="F128" s="795">
        <f t="shared" si="38"/>
        <v>0</v>
      </c>
      <c r="G128" s="795">
        <f t="shared" si="38"/>
        <v>0</v>
      </c>
      <c r="H128" s="795">
        <f t="shared" si="38"/>
        <v>0</v>
      </c>
      <c r="I128" s="795">
        <f t="shared" si="38"/>
        <v>0</v>
      </c>
      <c r="J128" s="795">
        <f t="shared" si="38"/>
        <v>0</v>
      </c>
      <c r="K128" s="766"/>
    </row>
    <row r="129" spans="1:11" ht="21" hidden="1" customHeight="1" x14ac:dyDescent="0.6">
      <c r="A129" s="804" t="str">
        <f>+[7]ระบบการควบคุมฯ!A386</f>
        <v>1)</v>
      </c>
      <c r="B129" s="796" t="str">
        <f>+[7]ระบบการควบคุมฯ!B386</f>
        <v>โรงเรียนธัญญสิทธิศิลป์</v>
      </c>
      <c r="C129" s="1208" t="str">
        <f>+[7]ระบบการควบคุมฯ!C386</f>
        <v>20004 3100B600 321YYY</v>
      </c>
      <c r="D129" s="665"/>
      <c r="E129" s="716"/>
      <c r="F129" s="736"/>
      <c r="G129" s="706"/>
      <c r="H129" s="741"/>
      <c r="I129" s="735"/>
      <c r="J129" s="742">
        <f t="shared" ref="J129:J131" si="39">D129-E129-F129-G129</f>
        <v>0</v>
      </c>
      <c r="K129" s="805"/>
    </row>
    <row r="130" spans="1:11" ht="21" hidden="1" customHeight="1" x14ac:dyDescent="0.6">
      <c r="A130" s="804" t="str">
        <f>+[7]ระบบการควบคุมฯ!A387</f>
        <v>2)</v>
      </c>
      <c r="B130" s="796" t="str">
        <f>+[7]ระบบการควบคุมฯ!B387</f>
        <v>โรงเรียนชุมชนเลิศพินิจพิทยาคม</v>
      </c>
      <c r="C130" s="1208" t="str">
        <f>+[7]ระบบการควบคุมฯ!C387</f>
        <v>20004 3100B600 321YYY</v>
      </c>
      <c r="D130" s="665"/>
      <c r="E130" s="716"/>
      <c r="F130" s="736"/>
      <c r="G130" s="706"/>
      <c r="H130" s="722"/>
      <c r="I130" s="723"/>
      <c r="J130" s="742">
        <f t="shared" si="39"/>
        <v>0</v>
      </c>
      <c r="K130" s="806"/>
    </row>
    <row r="131" spans="1:11" ht="21" hidden="1" customHeight="1" x14ac:dyDescent="0.6">
      <c r="A131" s="804" t="str">
        <f>+[7]ระบบการควบคุมฯ!A388</f>
        <v>3)</v>
      </c>
      <c r="B131" s="796" t="str">
        <f>+[7]ระบบการควบคุมฯ!B388</f>
        <v>โรงเรียนชุมชนประชานิกรณ์อำนวยเวทย์</v>
      </c>
      <c r="C131" s="1208" t="str">
        <f>+[7]ระบบการควบคุมฯ!C388</f>
        <v>20004 3100B600 321YYY</v>
      </c>
      <c r="D131" s="665"/>
      <c r="E131" s="716"/>
      <c r="F131" s="736"/>
      <c r="G131" s="706"/>
      <c r="H131" s="722"/>
      <c r="I131" s="723"/>
      <c r="J131" s="742">
        <f t="shared" si="39"/>
        <v>0</v>
      </c>
      <c r="K131" s="807"/>
    </row>
    <row r="132" spans="1:11" ht="21" hidden="1" customHeight="1" x14ac:dyDescent="0.6">
      <c r="A132" s="771"/>
      <c r="B132" s="781"/>
      <c r="C132" s="1204"/>
      <c r="D132" s="784"/>
      <c r="E132" s="786"/>
      <c r="F132" s="786"/>
      <c r="G132" s="787"/>
      <c r="H132" s="722"/>
      <c r="I132" s="723"/>
      <c r="J132" s="724">
        <f>D132-E132-F132-G132</f>
        <v>0</v>
      </c>
      <c r="K132" s="788"/>
    </row>
    <row r="133" spans="1:11" ht="21" hidden="1" customHeight="1" x14ac:dyDescent="0.6">
      <c r="A133" s="808" t="str">
        <f>+[7]ระบบการควบคุมฯ!A533</f>
        <v>ง</v>
      </c>
      <c r="B133" s="809" t="str">
        <f>+[7]ระบบการควบคุมฯ!B533</f>
        <v>แผนงานพื้นฐานด้านการพัฒนาและเสริมสร้างศักยภาพทรัพยากรมนุษย์</v>
      </c>
      <c r="C133" s="1210"/>
      <c r="D133" s="45">
        <f>+D134+D150</f>
        <v>20299300</v>
      </c>
      <c r="E133" s="45">
        <f t="shared" ref="E133:J133" si="40">+E134+E150</f>
        <v>3906672.69</v>
      </c>
      <c r="F133" s="45">
        <f t="shared" si="40"/>
        <v>0</v>
      </c>
      <c r="G133" s="45">
        <f t="shared" si="40"/>
        <v>16392507.310000001</v>
      </c>
      <c r="H133" s="45" t="e">
        <f t="shared" ca="1" si="40"/>
        <v>#REF!</v>
      </c>
      <c r="I133" s="45">
        <f t="shared" ca="1" si="40"/>
        <v>205400</v>
      </c>
      <c r="J133" s="45">
        <f t="shared" si="40"/>
        <v>120</v>
      </c>
      <c r="K133" s="810">
        <f t="shared" ref="E133:K136" si="41">+K134</f>
        <v>0</v>
      </c>
    </row>
    <row r="134" spans="1:11" ht="21" hidden="1" customHeight="1" x14ac:dyDescent="0.25">
      <c r="A134" s="811">
        <f>+[7]ระบบการควบคุมฯ!A536</f>
        <v>1</v>
      </c>
      <c r="B134" s="812" t="str">
        <f>+[7]ระบบการควบคุมฯ!B536</f>
        <v xml:space="preserve">ผลผลิตผู้จบการศึกษาก่อนประถมศึกษา </v>
      </c>
      <c r="C134" s="1211" t="str">
        <f>+[7]ระบบการควบคุมฯ!C536</f>
        <v>20004 3720 1000 2000000</v>
      </c>
      <c r="D134" s="51">
        <f>+D135</f>
        <v>0</v>
      </c>
      <c r="E134" s="51">
        <f t="shared" si="41"/>
        <v>0</v>
      </c>
      <c r="F134" s="51">
        <f t="shared" si="41"/>
        <v>0</v>
      </c>
      <c r="G134" s="51">
        <f t="shared" si="41"/>
        <v>0</v>
      </c>
      <c r="H134" s="51">
        <f t="shared" si="41"/>
        <v>0</v>
      </c>
      <c r="I134" s="51">
        <f t="shared" si="41"/>
        <v>0</v>
      </c>
      <c r="J134" s="51">
        <f t="shared" si="41"/>
        <v>0</v>
      </c>
      <c r="K134" s="813">
        <f t="shared" si="41"/>
        <v>0</v>
      </c>
    </row>
    <row r="135" spans="1:11" ht="21" hidden="1" customHeight="1" x14ac:dyDescent="0.25">
      <c r="A135" s="814">
        <v>1.1000000000000001</v>
      </c>
      <c r="B135" s="815" t="str">
        <f>+[7]ระบบการควบคุมฯ!B541</f>
        <v xml:space="preserve">กิจกรรมการจัดการศึกษาก่อนประถมศึกษา  </v>
      </c>
      <c r="C135" s="1212" t="str">
        <f>+[7]ระบบการควบคุมฯ!C541</f>
        <v>20004 68 05162 00000</v>
      </c>
      <c r="D135" s="50">
        <f>+D136</f>
        <v>0</v>
      </c>
      <c r="E135" s="50">
        <f t="shared" si="41"/>
        <v>0</v>
      </c>
      <c r="F135" s="50">
        <f t="shared" si="41"/>
        <v>0</v>
      </c>
      <c r="G135" s="50">
        <f t="shared" si="41"/>
        <v>0</v>
      </c>
      <c r="H135" s="50">
        <f t="shared" si="41"/>
        <v>0</v>
      </c>
      <c r="I135" s="50">
        <f t="shared" si="41"/>
        <v>0</v>
      </c>
      <c r="J135" s="50">
        <f t="shared" si="41"/>
        <v>0</v>
      </c>
      <c r="K135" s="816">
        <f t="shared" si="41"/>
        <v>0</v>
      </c>
    </row>
    <row r="136" spans="1:11" ht="21" hidden="1" customHeight="1" x14ac:dyDescent="0.6">
      <c r="A136" s="817"/>
      <c r="B136" s="818" t="str">
        <f>+[7]ระบบการควบคุมฯ!B539</f>
        <v>ค่าครุภัณฑ์ 6811310</v>
      </c>
      <c r="C136" s="1183"/>
      <c r="D136" s="644">
        <f>+D137</f>
        <v>0</v>
      </c>
      <c r="E136" s="644">
        <f t="shared" si="41"/>
        <v>0</v>
      </c>
      <c r="F136" s="644">
        <f t="shared" si="41"/>
        <v>0</v>
      </c>
      <c r="G136" s="644">
        <f t="shared" si="41"/>
        <v>0</v>
      </c>
      <c r="H136" s="644">
        <f t="shared" si="41"/>
        <v>0</v>
      </c>
      <c r="I136" s="644">
        <f t="shared" si="41"/>
        <v>0</v>
      </c>
      <c r="J136" s="644">
        <f t="shared" si="41"/>
        <v>0</v>
      </c>
      <c r="K136" s="819"/>
    </row>
    <row r="137" spans="1:11" ht="21" hidden="1" customHeight="1" x14ac:dyDescent="0.6">
      <c r="A137" s="817"/>
      <c r="B137" s="818" t="str">
        <f>+[7]ระบบการควบคุมฯ!B598</f>
        <v>ครุภัณฑ์การศึกษา 120611</v>
      </c>
      <c r="C137" s="1183"/>
      <c r="D137" s="644">
        <f>+D138+D145</f>
        <v>0</v>
      </c>
      <c r="E137" s="644">
        <f t="shared" ref="E137:J137" si="42">+E138+E145</f>
        <v>0</v>
      </c>
      <c r="F137" s="644">
        <f t="shared" si="42"/>
        <v>0</v>
      </c>
      <c r="G137" s="644">
        <f t="shared" si="42"/>
        <v>0</v>
      </c>
      <c r="H137" s="644">
        <f t="shared" si="42"/>
        <v>0</v>
      </c>
      <c r="I137" s="644">
        <f t="shared" si="42"/>
        <v>0</v>
      </c>
      <c r="J137" s="644">
        <f t="shared" si="42"/>
        <v>0</v>
      </c>
      <c r="K137" s="819"/>
    </row>
    <row r="138" spans="1:11" ht="21" hidden="1" customHeight="1" x14ac:dyDescent="0.25">
      <c r="A138" s="820" t="s">
        <v>39</v>
      </c>
      <c r="B138" s="821" t="str">
        <f>+[7]ระบบการควบคุมฯ!B599</f>
        <v>เครื่องเล่นสนามระดับก่อนประถมศึกษาแบบ 2</v>
      </c>
      <c r="C138" s="1213" t="str">
        <f>+[7]ระบบการควบคุมฯ!C599</f>
        <v>ศธ04002/ว1802 ลว.8 พค 67 โอนครั้งที่ 7</v>
      </c>
      <c r="D138" s="822">
        <f>SUM(D139:D144)</f>
        <v>0</v>
      </c>
      <c r="E138" s="822">
        <f t="shared" ref="E138:J138" si="43">SUM(E139:E144)</f>
        <v>0</v>
      </c>
      <c r="F138" s="822">
        <f t="shared" si="43"/>
        <v>0</v>
      </c>
      <c r="G138" s="822">
        <f t="shared" si="43"/>
        <v>0</v>
      </c>
      <c r="H138" s="822">
        <f t="shared" si="43"/>
        <v>0</v>
      </c>
      <c r="I138" s="822">
        <f t="shared" si="43"/>
        <v>0</v>
      </c>
      <c r="J138" s="822">
        <f t="shared" si="43"/>
        <v>0</v>
      </c>
      <c r="K138" s="823"/>
    </row>
    <row r="139" spans="1:11" ht="21" hidden="1" customHeight="1" x14ac:dyDescent="0.6">
      <c r="A139" s="824" t="str">
        <f>+[7]ระบบการควบคุมฯ!A600</f>
        <v>1)</v>
      </c>
      <c r="B139" s="825" t="str">
        <f>+[7]ระบบการควบคุมฯ!B600</f>
        <v>โรงเรียนทองพูลอุทิศ</v>
      </c>
      <c r="C139" s="1214" t="str">
        <f>+[7]ระบบการควบคุมฯ!C600</f>
        <v>20004350001003110490</v>
      </c>
      <c r="D139" s="665"/>
      <c r="E139" s="716"/>
      <c r="F139" s="736"/>
      <c r="G139" s="706"/>
      <c r="H139" s="741"/>
      <c r="I139" s="735"/>
      <c r="J139" s="742">
        <f t="shared" ref="J139:J149" si="44">D139-E139-F139-G139</f>
        <v>0</v>
      </c>
      <c r="K139" s="739"/>
    </row>
    <row r="140" spans="1:11" ht="21" hidden="1" customHeight="1" x14ac:dyDescent="0.6">
      <c r="A140" s="824"/>
      <c r="B140" s="825" t="str">
        <f>+[7]ระบบการควบคุมฯ!B601</f>
        <v>ผูกพัน ครบ 16 กค 67</v>
      </c>
      <c r="C140" s="1214">
        <f>+[7]ระบบการควบคุมฯ!C601</f>
        <v>4100385427</v>
      </c>
      <c r="D140" s="665"/>
      <c r="E140" s="716"/>
      <c r="F140" s="736"/>
      <c r="G140" s="706"/>
      <c r="H140" s="741"/>
      <c r="I140" s="735"/>
      <c r="J140" s="742">
        <f t="shared" si="44"/>
        <v>0</v>
      </c>
      <c r="K140" s="739"/>
    </row>
    <row r="141" spans="1:11" ht="21" hidden="1" customHeight="1" x14ac:dyDescent="0.6">
      <c r="A141" s="824" t="str">
        <f>+[7]ระบบการควบคุมฯ!A602</f>
        <v>2)</v>
      </c>
      <c r="B141" s="825" t="str">
        <f>+[7]ระบบการควบคุมฯ!B602</f>
        <v>โรงเรียนวัดชัยมังคลาราม</v>
      </c>
      <c r="C141" s="1214" t="str">
        <f>+[7]ระบบการควบคุมฯ!C602</f>
        <v>20004350001003110491</v>
      </c>
      <c r="D141" s="665"/>
      <c r="E141" s="716"/>
      <c r="F141" s="736"/>
      <c r="G141" s="706"/>
      <c r="H141" s="741"/>
      <c r="I141" s="735"/>
      <c r="J141" s="742">
        <f t="shared" si="44"/>
        <v>0</v>
      </c>
      <c r="K141" s="803"/>
    </row>
    <row r="142" spans="1:11" ht="21" hidden="1" customHeight="1" x14ac:dyDescent="0.6">
      <c r="A142" s="824"/>
      <c r="B142" s="825" t="str">
        <f>+[7]ระบบการควบคุมฯ!B603</f>
        <v>ผูกพัน ครบ 16 กค 67</v>
      </c>
      <c r="C142" s="1214">
        <f>+[7]ระบบการควบคุมฯ!C603</f>
        <v>4100398102</v>
      </c>
      <c r="D142" s="665"/>
      <c r="E142" s="716"/>
      <c r="F142" s="736"/>
      <c r="G142" s="706"/>
      <c r="H142" s="741"/>
      <c r="I142" s="735"/>
      <c r="J142" s="742">
        <f t="shared" si="44"/>
        <v>0</v>
      </c>
      <c r="K142" s="803"/>
    </row>
    <row r="143" spans="1:11" ht="21" hidden="1" customHeight="1" x14ac:dyDescent="0.6">
      <c r="A143" s="824" t="str">
        <f>+[7]ระบบการควบคุมฯ!A604</f>
        <v>3)</v>
      </c>
      <c r="B143" s="825" t="str">
        <f>+[7]ระบบการควบคุมฯ!B604</f>
        <v>โรงเรียนวัดดอนใหญ่</v>
      </c>
      <c r="C143" s="1214" t="str">
        <f>+[7]ระบบการควบคุมฯ!C604</f>
        <v>20004350001003110492</v>
      </c>
      <c r="D143" s="665"/>
      <c r="E143" s="716"/>
      <c r="F143" s="736"/>
      <c r="G143" s="706"/>
      <c r="H143" s="741"/>
      <c r="I143" s="735"/>
      <c r="J143" s="742">
        <f t="shared" si="44"/>
        <v>0</v>
      </c>
      <c r="K143" s="803"/>
    </row>
    <row r="144" spans="1:11" ht="21" hidden="1" customHeight="1" x14ac:dyDescent="0.6">
      <c r="A144" s="824"/>
      <c r="B144" s="825" t="str">
        <f>+[7]ระบบการควบคุมฯ!B605</f>
        <v>ผูกพัน ครบ 19 กค 67</v>
      </c>
      <c r="C144" s="1214">
        <f>+[7]ระบบการควบคุมฯ!C605</f>
        <v>410034351</v>
      </c>
      <c r="D144" s="665"/>
      <c r="E144" s="716"/>
      <c r="F144" s="736"/>
      <c r="G144" s="706"/>
      <c r="H144" s="741"/>
      <c r="I144" s="735"/>
      <c r="J144" s="742">
        <f t="shared" si="44"/>
        <v>0</v>
      </c>
      <c r="K144" s="803"/>
    </row>
    <row r="145" spans="1:11" ht="21" hidden="1" customHeight="1" x14ac:dyDescent="0.25">
      <c r="A145" s="820" t="str">
        <f>+[7]ระบบการควบคุมฯ!A612</f>
        <v>1.1.2</v>
      </c>
      <c r="B145" s="821" t="str">
        <f>+[7]ระบบการควบคุมฯ!B612</f>
        <v xml:space="preserve">เครื่องเล่นสนามระดับก่อนประถมศึกษา แบบ 1 </v>
      </c>
      <c r="C145" s="1213" t="str">
        <f>+[7]ระบบการควบคุมฯ!C612</f>
        <v>ศธ04002/ว1802 ลว.8 พค 67 โอนครั้งที่ 7</v>
      </c>
      <c r="D145" s="822">
        <f>SUM(D146:D147)</f>
        <v>0</v>
      </c>
      <c r="E145" s="822">
        <f t="shared" ref="E145:J145" si="45">SUM(E146:E147)</f>
        <v>0</v>
      </c>
      <c r="F145" s="822">
        <f t="shared" si="45"/>
        <v>0</v>
      </c>
      <c r="G145" s="822">
        <f t="shared" si="45"/>
        <v>0</v>
      </c>
      <c r="H145" s="822">
        <f t="shared" si="45"/>
        <v>0</v>
      </c>
      <c r="I145" s="822">
        <f t="shared" si="45"/>
        <v>0</v>
      </c>
      <c r="J145" s="822">
        <f t="shared" si="45"/>
        <v>0</v>
      </c>
      <c r="K145" s="823"/>
    </row>
    <row r="146" spans="1:11" ht="21" hidden="1" customHeight="1" x14ac:dyDescent="0.6">
      <c r="A146" s="824" t="str">
        <f>+[7]ระบบการควบคุมฯ!A613</f>
        <v>1)</v>
      </c>
      <c r="B146" s="826" t="str">
        <f>+[7]ระบบการควบคุมฯ!B613</f>
        <v>โรงเรียนวัดแสงมณี</v>
      </c>
      <c r="C146" s="1214" t="str">
        <f>+[7]ระบบการควบคุมฯ!C613</f>
        <v>20004350001003110493</v>
      </c>
      <c r="D146" s="665"/>
      <c r="E146" s="716"/>
      <c r="F146" s="736"/>
      <c r="G146" s="706"/>
      <c r="H146" s="741"/>
      <c r="I146" s="735"/>
      <c r="J146" s="742">
        <f t="shared" ref="J146:J147" si="46">D146-E146-F146-G146</f>
        <v>0</v>
      </c>
      <c r="K146" s="739"/>
    </row>
    <row r="147" spans="1:11" ht="21" hidden="1" customHeight="1" x14ac:dyDescent="0.6">
      <c r="A147" s="824"/>
      <c r="B147" s="826" t="str">
        <f>+[7]ระบบการควบคุมฯ!B614</f>
        <v>ผูกพัน ครบ 9 กค 67</v>
      </c>
      <c r="C147" s="1214">
        <f>+[7]ระบบการควบคุมฯ!C614</f>
        <v>4100394811</v>
      </c>
      <c r="D147" s="665"/>
      <c r="E147" s="716"/>
      <c r="F147" s="736"/>
      <c r="G147" s="706"/>
      <c r="H147" s="741"/>
      <c r="I147" s="735"/>
      <c r="J147" s="742">
        <f t="shared" si="46"/>
        <v>0</v>
      </c>
      <c r="K147" s="739"/>
    </row>
    <row r="148" spans="1:11" ht="21" hidden="1" customHeight="1" x14ac:dyDescent="0.6">
      <c r="A148" s="824">
        <f>+[7]ระบบการควบคุมฯ!A606</f>
        <v>0</v>
      </c>
      <c r="B148" s="825">
        <f>+[7]ระบบการควบคุมฯ!B606</f>
        <v>0</v>
      </c>
      <c r="C148" s="1214">
        <f>+[7]ระบบการควบคุมฯ!C606</f>
        <v>0</v>
      </c>
      <c r="D148" s="665" t="e">
        <f>+[7]ระบบการควบคุมฯ!#REF!</f>
        <v>#REF!</v>
      </c>
      <c r="E148" s="716" t="e">
        <f>+[7]ระบบการควบคุมฯ!#REF!+[7]ระบบการควบคุมฯ!#REF!</f>
        <v>#REF!</v>
      </c>
      <c r="F148" s="736">
        <f>+[7]ระบบการควบคุมฯ!J406</f>
        <v>0</v>
      </c>
      <c r="G148" s="706" t="e">
        <f>+[7]ระบบการควบคุมฯ!#REF!+[7]ระบบการควบคุมฯ!#REF!</f>
        <v>#REF!</v>
      </c>
      <c r="H148" s="741"/>
      <c r="I148" s="735"/>
      <c r="J148" s="742" t="e">
        <f t="shared" si="44"/>
        <v>#REF!</v>
      </c>
      <c r="K148" s="803"/>
    </row>
    <row r="149" spans="1:11" x14ac:dyDescent="0.6">
      <c r="A149" s="824"/>
      <c r="B149" s="825">
        <f>+[7]ระบบการควบคุมฯ!B607</f>
        <v>0</v>
      </c>
      <c r="C149" s="1214">
        <f>+[7]ระบบการควบคุมฯ!C607</f>
        <v>0</v>
      </c>
      <c r="D149" s="665" t="e">
        <f>+[7]ระบบการควบคุมฯ!#REF!</f>
        <v>#REF!</v>
      </c>
      <c r="E149" s="716" t="e">
        <f>+[7]ระบบการควบคุมฯ!#REF!+[7]ระบบการควบคุมฯ!#REF!</f>
        <v>#REF!</v>
      </c>
      <c r="F149" s="736">
        <f>+[7]ระบบการควบคุมฯ!J407</f>
        <v>0</v>
      </c>
      <c r="G149" s="706" t="e">
        <f>+[7]ระบบการควบคุมฯ!#REF!+[7]ระบบการควบคุมฯ!#REF!</f>
        <v>#REF!</v>
      </c>
      <c r="H149" s="741"/>
      <c r="I149" s="735"/>
      <c r="J149" s="742" t="e">
        <f t="shared" si="44"/>
        <v>#REF!</v>
      </c>
      <c r="K149" s="803"/>
    </row>
    <row r="150" spans="1:11" x14ac:dyDescent="0.25">
      <c r="A150" s="1165">
        <f>+[7]ระบบการควบคุมฯ!A627</f>
        <v>0</v>
      </c>
      <c r="B150" s="827" t="str">
        <f>+[7]ระบบการควบคุมฯ!B627</f>
        <v>ผลผลิตผู้จบการศึกษาขั้นพื้นฐาน</v>
      </c>
      <c r="C150" s="1201" t="str">
        <f>+[7]ระบบการควบคุมฯ!C627</f>
        <v>20004 3720 1000 2000000</v>
      </c>
      <c r="D150" s="51">
        <f>SUM(D151:D152)</f>
        <v>20299300</v>
      </c>
      <c r="E150" s="51">
        <f t="shared" ref="E150:J150" si="47">SUM(E151:E152)</f>
        <v>3906672.69</v>
      </c>
      <c r="F150" s="51">
        <f t="shared" si="47"/>
        <v>0</v>
      </c>
      <c r="G150" s="51">
        <f t="shared" si="47"/>
        <v>16392507.310000001</v>
      </c>
      <c r="H150" s="51" t="e">
        <f t="shared" ca="1" si="47"/>
        <v>#REF!</v>
      </c>
      <c r="I150" s="51">
        <f t="shared" ca="1" si="47"/>
        <v>0</v>
      </c>
      <c r="J150" s="51">
        <f t="shared" si="47"/>
        <v>120</v>
      </c>
      <c r="K150" s="828"/>
    </row>
    <row r="151" spans="1:11" ht="42" customHeight="1" x14ac:dyDescent="0.6">
      <c r="A151" s="829"/>
      <c r="B151" s="830" t="str">
        <f>+[7]ระบบการควบคุมฯ!B631</f>
        <v>งบลงทุน ครุภัณฑ์ 6811310</v>
      </c>
      <c r="C151" s="1215"/>
      <c r="D151" s="47">
        <f t="shared" ref="D151:J151" si="48">+D154+D185+D196+D316+D350</f>
        <v>441500</v>
      </c>
      <c r="E151" s="47">
        <f t="shared" si="48"/>
        <v>0</v>
      </c>
      <c r="F151" s="47">
        <f t="shared" si="48"/>
        <v>0</v>
      </c>
      <c r="G151" s="47">
        <f t="shared" si="48"/>
        <v>441500</v>
      </c>
      <c r="H151" s="47" t="e">
        <f t="shared" ca="1" si="48"/>
        <v>#REF!</v>
      </c>
      <c r="I151" s="47" t="e">
        <f t="shared" ca="1" si="48"/>
        <v>#REF!</v>
      </c>
      <c r="J151" s="47">
        <f t="shared" si="48"/>
        <v>0</v>
      </c>
      <c r="K151" s="831"/>
    </row>
    <row r="152" spans="1:11" x14ac:dyDescent="0.25">
      <c r="A152" s="832"/>
      <c r="B152" s="833" t="str">
        <f>+[7]ระบบการควบคุมฯ!B632</f>
        <v>งบลงทุน สิ่งก่อสร้าง 6811320</v>
      </c>
      <c r="C152" s="1186"/>
      <c r="D152" s="48">
        <f>+D217+D317+D351</f>
        <v>19857800</v>
      </c>
      <c r="E152" s="48">
        <f t="shared" ref="E152:J152" si="49">+E217+E317+E351</f>
        <v>3906672.69</v>
      </c>
      <c r="F152" s="48">
        <f t="shared" si="49"/>
        <v>0</v>
      </c>
      <c r="G152" s="48">
        <f t="shared" si="49"/>
        <v>15951007.310000001</v>
      </c>
      <c r="H152" s="48">
        <f t="shared" si="49"/>
        <v>0</v>
      </c>
      <c r="I152" s="48">
        <f t="shared" si="49"/>
        <v>0</v>
      </c>
      <c r="J152" s="48">
        <f t="shared" si="49"/>
        <v>120</v>
      </c>
      <c r="K152" s="834"/>
    </row>
    <row r="153" spans="1:11" x14ac:dyDescent="0.25">
      <c r="A153" s="1421">
        <f>+[7]ระบบการควบคุมฯ!A760</f>
        <v>1.5</v>
      </c>
      <c r="B153" s="759" t="str">
        <f>+[7]ระบบการควบคุมฯ!B760</f>
        <v>กิจกรรมการจัดการศึกษาประถมศึกษาสำหรับโรงเรียนปกติ</v>
      </c>
      <c r="C153" s="1218" t="s">
        <v>191</v>
      </c>
      <c r="D153" s="50">
        <f>+D154</f>
        <v>28000</v>
      </c>
      <c r="E153" s="50">
        <f t="shared" ref="E153:J153" si="50">+E154</f>
        <v>0</v>
      </c>
      <c r="F153" s="50">
        <f t="shared" si="50"/>
        <v>0</v>
      </c>
      <c r="G153" s="50">
        <f t="shared" si="50"/>
        <v>28000</v>
      </c>
      <c r="H153" s="50">
        <f t="shared" si="50"/>
        <v>0</v>
      </c>
      <c r="I153" s="50">
        <f t="shared" si="50"/>
        <v>0</v>
      </c>
      <c r="J153" s="50">
        <f t="shared" si="50"/>
        <v>0</v>
      </c>
      <c r="K153" s="816"/>
    </row>
    <row r="154" spans="1:11" ht="21" hidden="1" customHeight="1" x14ac:dyDescent="0.6">
      <c r="A154" s="829"/>
      <c r="B154" s="837" t="str">
        <f>+[7]ระบบการควบคุมฯ!B821</f>
        <v>งบลงทุน  ค่าครุภัณฑ์  6811310</v>
      </c>
      <c r="C154" s="1215"/>
      <c r="D154" s="47">
        <f>+D155+D164+D173</f>
        <v>28000</v>
      </c>
      <c r="E154" s="47">
        <f t="shared" ref="E154:J154" si="51">+E155+E164+E173</f>
        <v>0</v>
      </c>
      <c r="F154" s="47">
        <f t="shared" si="51"/>
        <v>0</v>
      </c>
      <c r="G154" s="47">
        <f t="shared" si="51"/>
        <v>28000</v>
      </c>
      <c r="H154" s="47">
        <f t="shared" si="51"/>
        <v>0</v>
      </c>
      <c r="I154" s="47">
        <f t="shared" si="51"/>
        <v>0</v>
      </c>
      <c r="J154" s="47">
        <f t="shared" si="51"/>
        <v>0</v>
      </c>
      <c r="K154" s="838"/>
    </row>
    <row r="155" spans="1:11" ht="63" hidden="1" customHeight="1" x14ac:dyDescent="0.6">
      <c r="A155" s="839" t="str">
        <f>+[7]ระบบการควบคุมฯ!A845</f>
        <v>2.1.5.2</v>
      </c>
      <c r="B155" s="840" t="str">
        <f>+[7]ระบบการควบคุมฯ!B913</f>
        <v>ครุภัณฑ์โฆษณาและเผยแพร่ 120604</v>
      </c>
      <c r="C155" s="1217"/>
      <c r="D155" s="841">
        <f>+D156</f>
        <v>0</v>
      </c>
      <c r="E155" s="841">
        <f t="shared" ref="E155:K155" si="52">+E156</f>
        <v>0</v>
      </c>
      <c r="F155" s="841">
        <f t="shared" si="52"/>
        <v>0</v>
      </c>
      <c r="G155" s="841">
        <f t="shared" si="52"/>
        <v>0</v>
      </c>
      <c r="H155" s="841">
        <f t="shared" si="52"/>
        <v>0</v>
      </c>
      <c r="I155" s="841">
        <f t="shared" si="52"/>
        <v>0</v>
      </c>
      <c r="J155" s="841">
        <f t="shared" si="52"/>
        <v>0</v>
      </c>
      <c r="K155" s="842">
        <f t="shared" si="52"/>
        <v>0</v>
      </c>
    </row>
    <row r="156" spans="1:11" ht="21" hidden="1" customHeight="1" x14ac:dyDescent="0.25">
      <c r="A156" s="843" t="str">
        <f>+[7]ระบบการควบคุมฯ!A846</f>
        <v>2.1.5.2.1</v>
      </c>
      <c r="B156" s="844" t="str">
        <f>+[7]ระบบการควบคุมฯ!B846</f>
        <v>โทรทัศน์แอลอีดี(LEDTV)แบบSmartTVระดับความละเอียดจอภาพ3840x2160พิกเซล ขนาด 55 นิ้ว เครื่องละ 23,3000 บาท</v>
      </c>
      <c r="C156" s="1184" t="str">
        <f>+[7]ระบบการควบคุมฯ!C846</f>
        <v>ศธ04002/ว1802 ลว.8 พค 67 โอนครั้งที่ 7</v>
      </c>
      <c r="D156" s="668">
        <f>SUM(D157:D162)</f>
        <v>0</v>
      </c>
      <c r="E156" s="668">
        <f t="shared" ref="E156:G156" si="53">SUM(E157:E162)</f>
        <v>0</v>
      </c>
      <c r="F156" s="668">
        <f t="shared" si="53"/>
        <v>0</v>
      </c>
      <c r="G156" s="668">
        <f t="shared" si="53"/>
        <v>0</v>
      </c>
      <c r="H156" s="845"/>
      <c r="I156" s="846"/>
      <c r="J156" s="847">
        <f t="shared" ref="J156:J157" si="54">D156-E156-F156-G156</f>
        <v>0</v>
      </c>
      <c r="K156" s="848"/>
    </row>
    <row r="157" spans="1:11" ht="21" hidden="1" customHeight="1" x14ac:dyDescent="0.25">
      <c r="A157" s="849" t="str">
        <f>+[7]ระบบการควบคุมฯ!A847</f>
        <v>1)</v>
      </c>
      <c r="B157" s="850" t="str">
        <f>+[7]ระบบการควบคุมฯ!B847</f>
        <v>โรงเรียนวัดทศทิศ</v>
      </c>
      <c r="C157" s="1133" t="str">
        <f>+[7]ระบบการควบคุมฯ!C847</f>
        <v>20004350002003112042</v>
      </c>
      <c r="D157" s="665"/>
      <c r="E157" s="716"/>
      <c r="F157" s="736"/>
      <c r="G157" s="706"/>
      <c r="H157" s="741"/>
      <c r="I157" s="735"/>
      <c r="J157" s="742">
        <f t="shared" si="54"/>
        <v>0</v>
      </c>
      <c r="K157" s="851"/>
    </row>
    <row r="158" spans="1:11" ht="21" hidden="1" customHeight="1" x14ac:dyDescent="0.25">
      <c r="A158" s="849">
        <f>+[7]ระบบการควบคุมฯ!A848</f>
        <v>0</v>
      </c>
      <c r="B158" s="850" t="str">
        <f>+[7]ระบบการควบคุมฯ!B848</f>
        <v>ผูกพัน ครบ 26 มิย 67</v>
      </c>
      <c r="C158" s="1133">
        <f>+[7]ระบบการควบคุมฯ!C848</f>
        <v>4100395240</v>
      </c>
      <c r="D158" s="736"/>
      <c r="E158" s="736"/>
      <c r="F158" s="736"/>
      <c r="G158" s="744"/>
      <c r="H158" s="741"/>
      <c r="I158" s="735"/>
      <c r="J158" s="736"/>
      <c r="K158" s="851"/>
    </row>
    <row r="159" spans="1:11" ht="21" hidden="1" customHeight="1" x14ac:dyDescent="0.25">
      <c r="A159" s="849" t="str">
        <f>+[7]ระบบการควบคุมฯ!A850</f>
        <v>2)</v>
      </c>
      <c r="B159" s="850" t="str">
        <f>+[7]ระบบการควบคุมฯ!B850</f>
        <v>โรงเรียนวัดนิเทศน์</v>
      </c>
      <c r="C159" s="1133" t="str">
        <f>+[7]ระบบการควบคุมฯ!C850</f>
        <v>20004350002003112043</v>
      </c>
      <c r="D159" s="665"/>
      <c r="E159" s="716"/>
      <c r="F159" s="736"/>
      <c r="G159" s="706"/>
      <c r="H159" s="741"/>
      <c r="I159" s="735"/>
      <c r="J159" s="742">
        <f t="shared" ref="J159" si="55">D159-E159-F159-G159</f>
        <v>0</v>
      </c>
      <c r="K159" s="851"/>
    </row>
    <row r="160" spans="1:11" ht="21" hidden="1" customHeight="1" x14ac:dyDescent="0.25">
      <c r="A160" s="849">
        <f>+[7]ระบบการควบคุมฯ!A851</f>
        <v>0</v>
      </c>
      <c r="B160" s="850" t="str">
        <f>+[7]ระบบการควบคุมฯ!B851</f>
        <v>ผูกพัน ครบ 27 พค 67</v>
      </c>
      <c r="C160" s="1133">
        <f>+[7]ระบบการควบคุมฯ!C851</f>
        <v>4100397975</v>
      </c>
      <c r="D160" s="736"/>
      <c r="E160" s="736"/>
      <c r="F160" s="736"/>
      <c r="G160" s="744"/>
      <c r="H160" s="741"/>
      <c r="I160" s="735"/>
      <c r="J160" s="736"/>
      <c r="K160" s="851"/>
    </row>
    <row r="161" spans="1:11" ht="21" hidden="1" customHeight="1" x14ac:dyDescent="0.25">
      <c r="A161" s="849" t="str">
        <f>+[7]ระบบการควบคุมฯ!A852</f>
        <v>3)</v>
      </c>
      <c r="B161" s="850" t="str">
        <f>+[7]ระบบการควบคุมฯ!B852</f>
        <v>โรงเรียนวัดสอนดีศรีเจริญ</v>
      </c>
      <c r="C161" s="1133" t="str">
        <f>+[7]ระบบการควบคุมฯ!C852</f>
        <v>20004350002003112047</v>
      </c>
      <c r="D161" s="665"/>
      <c r="E161" s="716"/>
      <c r="F161" s="736"/>
      <c r="G161" s="706"/>
      <c r="H161" s="741"/>
      <c r="I161" s="735"/>
      <c r="J161" s="742">
        <f t="shared" ref="J161" si="56">D161-E161-F161-G161</f>
        <v>0</v>
      </c>
      <c r="K161" s="851"/>
    </row>
    <row r="162" spans="1:11" ht="21" hidden="1" customHeight="1" x14ac:dyDescent="0.25">
      <c r="A162" s="849">
        <f>+[7]ระบบการควบคุมฯ!A853</f>
        <v>0</v>
      </c>
      <c r="B162" s="850" t="str">
        <f>+[7]ระบบการควบคุมฯ!B853</f>
        <v>ผูกพัน ครบ 27 พค 67</v>
      </c>
      <c r="C162" s="1133">
        <f>+[7]ระบบการควบคุมฯ!C853</f>
        <v>4100396028</v>
      </c>
      <c r="D162" s="736"/>
      <c r="E162" s="736"/>
      <c r="F162" s="736"/>
      <c r="G162" s="744"/>
      <c r="H162" s="741"/>
      <c r="I162" s="735"/>
      <c r="J162" s="736"/>
      <c r="K162" s="851"/>
    </row>
    <row r="163" spans="1:11" x14ac:dyDescent="0.25">
      <c r="A163" s="734"/>
      <c r="B163" s="735"/>
      <c r="C163" s="1195"/>
      <c r="D163" s="736"/>
      <c r="E163" s="736"/>
      <c r="F163" s="736"/>
      <c r="G163" s="744"/>
      <c r="H163" s="741"/>
      <c r="I163" s="735"/>
      <c r="J163" s="736"/>
      <c r="K163" s="851"/>
    </row>
    <row r="164" spans="1:11" x14ac:dyDescent="0.6">
      <c r="A164" s="839">
        <f>+[7]ระบบการควบคุมฯ!A871</f>
        <v>0</v>
      </c>
      <c r="B164" s="840" t="str">
        <f>+[7]ระบบการควบคุมฯ!B871</f>
        <v>ครุภัณฑ์งานบ้านงานครัว 120612</v>
      </c>
      <c r="C164" s="1217"/>
      <c r="D164" s="841">
        <f>+D165+D168</f>
        <v>28000</v>
      </c>
      <c r="E164" s="841">
        <f t="shared" ref="E164:K164" si="57">+E165+E168</f>
        <v>0</v>
      </c>
      <c r="F164" s="841">
        <f t="shared" si="57"/>
        <v>0</v>
      </c>
      <c r="G164" s="841">
        <f t="shared" si="57"/>
        <v>28000</v>
      </c>
      <c r="H164" s="841">
        <f t="shared" si="57"/>
        <v>0</v>
      </c>
      <c r="I164" s="841">
        <f t="shared" si="57"/>
        <v>0</v>
      </c>
      <c r="J164" s="841">
        <f t="shared" si="57"/>
        <v>0</v>
      </c>
      <c r="K164" s="842">
        <f t="shared" si="57"/>
        <v>0</v>
      </c>
    </row>
    <row r="165" spans="1:11" x14ac:dyDescent="0.25">
      <c r="A165" s="843" t="str">
        <f>+[7]ระบบการควบคุมฯ!A872</f>
        <v>1.5.2.1</v>
      </c>
      <c r="B165" s="852" t="str">
        <f>+[7]ระบบการควบคุมฯ!B872</f>
        <v>เครื่องตัดหญ้า แบบข้ออ่อน  เครื่องละ 105,0000 บาท</v>
      </c>
      <c r="C165" s="1184" t="str">
        <f>+[7]ระบบการควบคุมฯ!C872</f>
        <v>ศธ04002/ว5376 ลว. 1 พย 67 โอนครั้งที่ 39</v>
      </c>
      <c r="D165" s="668">
        <f>SUM(D166:D167)</f>
        <v>10600</v>
      </c>
      <c r="E165" s="668">
        <f t="shared" ref="E165:J165" si="58">SUM(E166:E167)</f>
        <v>0</v>
      </c>
      <c r="F165" s="668">
        <f t="shared" si="58"/>
        <v>0</v>
      </c>
      <c r="G165" s="668">
        <f t="shared" si="58"/>
        <v>10600</v>
      </c>
      <c r="H165" s="668">
        <f t="shared" si="58"/>
        <v>0</v>
      </c>
      <c r="I165" s="668">
        <f t="shared" si="58"/>
        <v>0</v>
      </c>
      <c r="J165" s="668">
        <f t="shared" si="58"/>
        <v>0</v>
      </c>
      <c r="K165" s="853"/>
    </row>
    <row r="166" spans="1:11" x14ac:dyDescent="0.25">
      <c r="A166" s="849" t="str">
        <f>+[7]ระบบการควบคุมฯ!A873</f>
        <v>1)</v>
      </c>
      <c r="B166" s="727" t="str">
        <f>+[7]ระบบการควบคุมฯ!B873</f>
        <v>โรงเรียนวัดสมุหราษฎร์บํารุง</v>
      </c>
      <c r="C166" s="1169" t="str">
        <f>+[7]ระบบการควบคุมฯ!C873</f>
        <v>20004370010003111465</v>
      </c>
      <c r="D166" s="665">
        <f>+[7]ระบบการควบคุมฯ!F873</f>
        <v>10600</v>
      </c>
      <c r="E166" s="716">
        <f>+[7]ระบบการควบคุมฯ!G873+[7]ระบบการควบคุมฯ!H873</f>
        <v>0</v>
      </c>
      <c r="F166" s="736">
        <f>+[7]ระบบการควบคุมฯ!I873+[7]ระบบการควบคุมฯ!J873</f>
        <v>0</v>
      </c>
      <c r="G166" s="706">
        <f>+[7]ระบบการควบคุมฯ!K873+[7]ระบบการควบคุมฯ!L873</f>
        <v>10600</v>
      </c>
      <c r="H166" s="741"/>
      <c r="I166" s="735"/>
      <c r="J166" s="742">
        <f t="shared" ref="J166" si="59">D166-E166-F166-G166</f>
        <v>0</v>
      </c>
      <c r="K166" s="854"/>
    </row>
    <row r="167" spans="1:11" x14ac:dyDescent="0.25">
      <c r="A167" s="849">
        <f>+[7]ระบบการควบคุมฯ!A874</f>
        <v>0</v>
      </c>
      <c r="B167" s="727">
        <f>+[7]ระบบการควบคุมฯ!B874</f>
        <v>0</v>
      </c>
      <c r="C167" s="1169">
        <f>+[7]ระบบการควบคุมฯ!C874</f>
        <v>0</v>
      </c>
      <c r="D167" s="736"/>
      <c r="E167" s="736"/>
      <c r="F167" s="736"/>
      <c r="G167" s="744"/>
      <c r="H167" s="741"/>
      <c r="I167" s="735"/>
      <c r="J167" s="736"/>
      <c r="K167" s="854"/>
    </row>
    <row r="168" spans="1:11" x14ac:dyDescent="0.25">
      <c r="A168" s="843" t="str">
        <f>+[7]ระบบการควบคุมฯ!A877</f>
        <v>1.5.2.2</v>
      </c>
      <c r="B168" s="852" t="str">
        <f>+[7]ระบบการควบคุมฯ!B877</f>
        <v xml:space="preserve">เครื่องตัดแต่งพุ่มไม้ ขนาด 29.5 นิ้ว </v>
      </c>
      <c r="C168" s="1184" t="str">
        <f>+[7]ระบบการควบคุมฯ!C877</f>
        <v>ศธ04002/ว5376 ลว. 1 พย 67 โอนครั้งที่ 39</v>
      </c>
      <c r="D168" s="668">
        <f>SUM(D169:D170)</f>
        <v>17400</v>
      </c>
      <c r="E168" s="668">
        <f t="shared" ref="E168:J168" si="60">SUM(E169:E170)</f>
        <v>0</v>
      </c>
      <c r="F168" s="668">
        <f t="shared" si="60"/>
        <v>0</v>
      </c>
      <c r="G168" s="668">
        <f t="shared" si="60"/>
        <v>17400</v>
      </c>
      <c r="H168" s="668">
        <f t="shared" si="60"/>
        <v>0</v>
      </c>
      <c r="I168" s="668">
        <f t="shared" si="60"/>
        <v>0</v>
      </c>
      <c r="J168" s="668">
        <f t="shared" si="60"/>
        <v>0</v>
      </c>
      <c r="K168" s="853"/>
    </row>
    <row r="169" spans="1:11" ht="21" hidden="1" customHeight="1" x14ac:dyDescent="0.25">
      <c r="A169" s="849" t="str">
        <f>+[7]ระบบการควบคุมฯ!A878</f>
        <v>1)</v>
      </c>
      <c r="B169" s="802" t="str">
        <f>+[7]ระบบการควบคุมฯ!B878</f>
        <v>โรงเรียนวัดพวงแก้ว</v>
      </c>
      <c r="C169" s="1133" t="str">
        <f>+[7]ระบบการควบคุมฯ!C878</f>
        <v>20004370010003111466</v>
      </c>
      <c r="D169" s="665">
        <f>+[7]ระบบการควบคุมฯ!F878</f>
        <v>17400</v>
      </c>
      <c r="E169" s="716">
        <f>+[7]ระบบการควบคุมฯ!G878+[7]ระบบการควบคุมฯ!H878</f>
        <v>0</v>
      </c>
      <c r="F169" s="736">
        <f>+[7]ระบบการควบคุมฯ!I878+[7]ระบบการควบคุมฯ!J878</f>
        <v>0</v>
      </c>
      <c r="G169" s="706">
        <f>+[7]ระบบการควบคุมฯ!K878+[7]ระบบการควบคุมฯ!L878</f>
        <v>17400</v>
      </c>
      <c r="H169" s="741"/>
      <c r="I169" s="735"/>
      <c r="J169" s="742">
        <f t="shared" ref="J169" si="61">D169-E169-F169-G169</f>
        <v>0</v>
      </c>
      <c r="K169" s="854"/>
    </row>
    <row r="170" spans="1:11" ht="21" hidden="1" customHeight="1" x14ac:dyDescent="0.25">
      <c r="A170" s="849"/>
      <c r="B170" s="802"/>
      <c r="C170" s="1133"/>
      <c r="D170" s="736"/>
      <c r="E170" s="736"/>
      <c r="F170" s="736"/>
      <c r="G170" s="744"/>
      <c r="H170" s="741"/>
      <c r="I170" s="735"/>
      <c r="J170" s="736"/>
      <c r="K170" s="854"/>
    </row>
    <row r="171" spans="1:11" ht="21" hidden="1" customHeight="1" x14ac:dyDescent="0.25">
      <c r="A171" s="849"/>
      <c r="B171" s="850"/>
      <c r="C171" s="1133"/>
      <c r="D171" s="665"/>
      <c r="E171" s="716"/>
      <c r="F171" s="736"/>
      <c r="G171" s="706"/>
      <c r="H171" s="741"/>
      <c r="I171" s="735"/>
      <c r="J171" s="742">
        <f t="shared" ref="J171" si="62">D171-E171-F171-G171</f>
        <v>0</v>
      </c>
      <c r="K171" s="851"/>
    </row>
    <row r="172" spans="1:11" ht="21" hidden="1" customHeight="1" x14ac:dyDescent="0.25">
      <c r="A172" s="849"/>
      <c r="B172" s="850">
        <f>+[7]ระบบการควบคุมฯ!B861</f>
        <v>0</v>
      </c>
      <c r="C172" s="1133">
        <f>+[7]ระบบการควบคุมฯ!C861</f>
        <v>0</v>
      </c>
      <c r="D172" s="736"/>
      <c r="E172" s="736"/>
      <c r="F172" s="736"/>
      <c r="G172" s="744"/>
      <c r="H172" s="741"/>
      <c r="I172" s="735"/>
      <c r="J172" s="736"/>
      <c r="K172" s="851"/>
    </row>
    <row r="173" spans="1:11" ht="21" hidden="1" customHeight="1" x14ac:dyDescent="0.6">
      <c r="A173" s="855" t="s">
        <v>31</v>
      </c>
      <c r="B173" s="840" t="str">
        <f>+[7]ระบบการควบคุมฯ!B930</f>
        <v xml:space="preserve">ครุภัณฑ์การศึกษา 120611 </v>
      </c>
      <c r="C173" s="1217"/>
      <c r="D173" s="841">
        <f>+D174+D177</f>
        <v>0</v>
      </c>
      <c r="E173" s="841">
        <f t="shared" ref="E173:J173" si="63">+E174+E177</f>
        <v>0</v>
      </c>
      <c r="F173" s="841">
        <f t="shared" si="63"/>
        <v>0</v>
      </c>
      <c r="G173" s="841">
        <f>+G174+G177</f>
        <v>0</v>
      </c>
      <c r="H173" s="841">
        <f t="shared" si="63"/>
        <v>0</v>
      </c>
      <c r="I173" s="841">
        <f t="shared" si="63"/>
        <v>0</v>
      </c>
      <c r="J173" s="841">
        <f t="shared" si="63"/>
        <v>0</v>
      </c>
      <c r="K173" s="842">
        <f t="shared" ref="E173:K174" si="64">+K174</f>
        <v>0</v>
      </c>
    </row>
    <row r="174" spans="1:11" ht="21" hidden="1" customHeight="1" x14ac:dyDescent="0.25">
      <c r="A174" s="729" t="s">
        <v>192</v>
      </c>
      <c r="B174" s="856" t="str">
        <f>+[7]ระบบการควบคุมฯ!B931</f>
        <v>ครุภัณฑ์งานอาชีพระดับประถมศึกษา แบบ 2 จำนวน 1 ชุด</v>
      </c>
      <c r="C174" s="1194" t="str">
        <f>+[7]ระบบการควบคุมฯ!C931</f>
        <v>ศธ04002/ว1802 ลว.8 พค 67 โอนครั้งที่ 7</v>
      </c>
      <c r="D174" s="857">
        <f>+D175</f>
        <v>0</v>
      </c>
      <c r="E174" s="857">
        <f t="shared" si="64"/>
        <v>0</v>
      </c>
      <c r="F174" s="857">
        <f t="shared" si="64"/>
        <v>0</v>
      </c>
      <c r="G174" s="857">
        <f t="shared" si="64"/>
        <v>0</v>
      </c>
      <c r="H174" s="857">
        <f t="shared" si="64"/>
        <v>0</v>
      </c>
      <c r="I174" s="857">
        <f t="shared" si="64"/>
        <v>0</v>
      </c>
      <c r="J174" s="857">
        <f t="shared" si="64"/>
        <v>0</v>
      </c>
      <c r="K174" s="858"/>
    </row>
    <row r="175" spans="1:11" ht="21" hidden="1" customHeight="1" x14ac:dyDescent="0.25">
      <c r="A175" s="62" t="str">
        <f>+[7]ระบบการควบคุมฯ!A932</f>
        <v>1)</v>
      </c>
      <c r="B175" s="850" t="str">
        <f>+[7]ระบบการควบคุมฯ!B932</f>
        <v>โรงเรียนกลางคลองสิบ</v>
      </c>
      <c r="C175" s="1133" t="str">
        <f>+[7]ระบบการควบคุมฯ!C932</f>
        <v>20004350002003112040</v>
      </c>
      <c r="D175" s="665"/>
      <c r="E175" s="716"/>
      <c r="F175" s="736"/>
      <c r="G175" s="706"/>
      <c r="H175" s="741"/>
      <c r="I175" s="735"/>
      <c r="J175" s="742">
        <f t="shared" ref="J175" si="65">D175-E175-F175-G175</f>
        <v>0</v>
      </c>
      <c r="K175" s="851"/>
    </row>
    <row r="176" spans="1:11" ht="21" hidden="1" customHeight="1" x14ac:dyDescent="0.25">
      <c r="A176" s="310">
        <f>+[7]ระบบการควบคุมฯ!A933</f>
        <v>0</v>
      </c>
      <c r="B176" s="850" t="str">
        <f>+[7]ระบบการควบคุมฯ!B933</f>
        <v>ผูกพัน ครบ 16 มิย 67</v>
      </c>
      <c r="C176" s="1133">
        <f>+[7]ระบบการควบคุมฯ!C933</f>
        <v>4100394375</v>
      </c>
      <c r="D176" s="736"/>
      <c r="E176" s="736"/>
      <c r="F176" s="736"/>
      <c r="G176" s="744"/>
      <c r="H176" s="741"/>
      <c r="I176" s="735"/>
      <c r="J176" s="736"/>
      <c r="K176" s="851"/>
    </row>
    <row r="177" spans="1:11" ht="21" hidden="1" customHeight="1" x14ac:dyDescent="0.25">
      <c r="A177" s="859" t="s">
        <v>193</v>
      </c>
      <c r="B177" s="860" t="str">
        <f>+[7]ระบบการควบคุมฯ!B941</f>
        <v>โต๊ะเก้าอี้นักเรียน ระดับประถมศึกษา ชุดละ 1500 บาท</v>
      </c>
      <c r="C177" s="1194" t="str">
        <f>+[7]ระบบการควบคุมฯ!C941</f>
        <v>ศธ04002/ว1802 ลว.8 พค 67 โอนครั้งที่ 7</v>
      </c>
      <c r="D177" s="857">
        <f>SUM(D178:D182)</f>
        <v>0</v>
      </c>
      <c r="E177" s="857">
        <f t="shared" ref="E177:J177" si="66">SUM(E178:E182)</f>
        <v>0</v>
      </c>
      <c r="F177" s="857">
        <f t="shared" si="66"/>
        <v>0</v>
      </c>
      <c r="G177" s="857">
        <f t="shared" si="66"/>
        <v>0</v>
      </c>
      <c r="H177" s="857">
        <f t="shared" si="66"/>
        <v>0</v>
      </c>
      <c r="I177" s="857">
        <f t="shared" si="66"/>
        <v>0</v>
      </c>
      <c r="J177" s="857">
        <f t="shared" si="66"/>
        <v>0</v>
      </c>
      <c r="K177" s="858"/>
    </row>
    <row r="178" spans="1:11" ht="21" hidden="1" customHeight="1" x14ac:dyDescent="0.45">
      <c r="A178" s="310" t="str">
        <f>+[7]ระบบการควบคุมฯ!A942</f>
        <v>1)</v>
      </c>
      <c r="B178" s="861" t="str">
        <f>+[7]ระบบการควบคุมฯ!B942</f>
        <v>โรงเรียนคลองสิบสามผิวศรีราษฏร์บำรุง</v>
      </c>
      <c r="C178" s="1169" t="str">
        <f>+[7]ระบบการควบคุมฯ!C942</f>
        <v>20004350002003112045</v>
      </c>
      <c r="D178" s="665"/>
      <c r="E178" s="716"/>
      <c r="F178" s="736"/>
      <c r="G178" s="706"/>
      <c r="H178" s="741"/>
      <c r="I178" s="735"/>
      <c r="J178" s="742">
        <f t="shared" ref="J178" si="67">D178-E178-F178-G178</f>
        <v>0</v>
      </c>
      <c r="K178" s="803"/>
    </row>
    <row r="179" spans="1:11" ht="21" hidden="1" customHeight="1" x14ac:dyDescent="0.45">
      <c r="A179" s="310">
        <f>+[7]ระบบการควบคุมฯ!A943</f>
        <v>0</v>
      </c>
      <c r="B179" s="861" t="str">
        <f>+[7]ระบบการควบคุมฯ!B943</f>
        <v>ผูกพัน ครบ 19 มิย 67</v>
      </c>
      <c r="C179" s="1169">
        <f>+[7]ระบบการควบคุมฯ!C943</f>
        <v>4100395365</v>
      </c>
      <c r="D179" s="736"/>
      <c r="E179" s="736"/>
      <c r="F179" s="736"/>
      <c r="G179" s="744"/>
      <c r="H179" s="741"/>
      <c r="I179" s="735"/>
      <c r="J179" s="736"/>
      <c r="K179" s="803"/>
    </row>
    <row r="180" spans="1:11" ht="21" hidden="1" customHeight="1" x14ac:dyDescent="0.45">
      <c r="A180" s="310" t="str">
        <f>+[7]ระบบการควบคุมฯ!A945</f>
        <v>2)</v>
      </c>
      <c r="B180" s="861" t="str">
        <f>+[7]ระบบการควบคุมฯ!B945</f>
        <v>โรงเรียนวัดพวงแก้ว</v>
      </c>
      <c r="C180" s="1169" t="str">
        <f>+[7]ระบบการควบคุมฯ!C945</f>
        <v>20004350002003112046</v>
      </c>
      <c r="D180" s="665"/>
      <c r="E180" s="716"/>
      <c r="F180" s="736"/>
      <c r="G180" s="706"/>
      <c r="H180" s="741"/>
      <c r="I180" s="735"/>
      <c r="J180" s="742">
        <f t="shared" ref="J180" si="68">D180-E180-F180-G180</f>
        <v>0</v>
      </c>
      <c r="K180" s="803"/>
    </row>
    <row r="181" spans="1:11" ht="21" hidden="1" customHeight="1" x14ac:dyDescent="0.45">
      <c r="A181" s="310">
        <f>+[7]ระบบการควบคุมฯ!A946</f>
        <v>0</v>
      </c>
      <c r="B181" s="861" t="str">
        <f>+[7]ระบบการควบคุมฯ!B946</f>
        <v>ผูกพัน ครบ 26 มิย 67</v>
      </c>
      <c r="C181" s="1169">
        <f>+[7]ระบบการควบคุมฯ!C946</f>
        <v>4100395151</v>
      </c>
      <c r="D181" s="736"/>
      <c r="E181" s="736"/>
      <c r="F181" s="736"/>
      <c r="G181" s="744"/>
      <c r="H181" s="741"/>
      <c r="I181" s="735"/>
      <c r="J181" s="736"/>
      <c r="K181" s="803"/>
    </row>
    <row r="182" spans="1:11" ht="21" hidden="1" customHeight="1" x14ac:dyDescent="0.25">
      <c r="A182" s="310" t="str">
        <f>+[7]ระบบการควบคุมฯ!A948</f>
        <v>3)</v>
      </c>
      <c r="B182" s="861" t="str">
        <f>+[7]ระบบการควบคุมฯ!B948</f>
        <v>โรงเรียนหิรัญพงษ์อนุสรณ์</v>
      </c>
      <c r="C182" s="1169" t="str">
        <f>+[7]ระบบการควบคุมฯ!C948</f>
        <v>20004350002003112048</v>
      </c>
      <c r="D182" s="665"/>
      <c r="E182" s="716"/>
      <c r="F182" s="736"/>
      <c r="G182" s="706"/>
      <c r="H182" s="741"/>
      <c r="I182" s="735"/>
      <c r="J182" s="742">
        <f t="shared" ref="J182" si="69">D182-E182-F182-G182</f>
        <v>0</v>
      </c>
      <c r="K182" s="851"/>
    </row>
    <row r="183" spans="1:11" ht="21" hidden="1" customHeight="1" x14ac:dyDescent="0.45">
      <c r="A183" s="310">
        <f>+[7]ระบบการควบคุมฯ!A949</f>
        <v>0</v>
      </c>
      <c r="B183" s="861" t="str">
        <f>+[7]ระบบการควบคุมฯ!B949</f>
        <v>ผูกพัน ครบ 7 มิย 67</v>
      </c>
      <c r="C183" s="1169">
        <f>+[7]ระบบการควบคุมฯ!C949</f>
        <v>4100392574</v>
      </c>
      <c r="D183" s="736"/>
      <c r="E183" s="736"/>
      <c r="F183" s="736"/>
      <c r="G183" s="744"/>
      <c r="H183" s="741"/>
      <c r="I183" s="735"/>
      <c r="J183" s="736"/>
      <c r="K183" s="803"/>
    </row>
    <row r="184" spans="1:11" ht="21" hidden="1" customHeight="1" x14ac:dyDescent="0.6">
      <c r="A184" s="651" t="str">
        <f>+[7]ระบบการควบคุมฯ!A955</f>
        <v>1.5.2</v>
      </c>
      <c r="B184" s="835" t="str">
        <f>+[7]ระบบการควบคุมฯ!B955</f>
        <v xml:space="preserve">กิจกรรมรองเทคโนโลยีดิจิทัลเพื่อการศึกษาขั้นพื้นฐาน </v>
      </c>
      <c r="C184" s="1216" t="str">
        <f>+[7]ระบบการควบคุมฯ!C955</f>
        <v>20004 68 05164 00063</v>
      </c>
      <c r="D184" s="52">
        <f>+D185</f>
        <v>0</v>
      </c>
      <c r="E184" s="52">
        <f t="shared" ref="E184:J184" si="70">+E185</f>
        <v>0</v>
      </c>
      <c r="F184" s="52">
        <f t="shared" si="70"/>
        <v>0</v>
      </c>
      <c r="G184" s="52">
        <f t="shared" si="70"/>
        <v>0</v>
      </c>
      <c r="H184" s="52">
        <f t="shared" si="70"/>
        <v>0</v>
      </c>
      <c r="I184" s="52">
        <f t="shared" si="70"/>
        <v>0</v>
      </c>
      <c r="J184" s="52">
        <f t="shared" si="70"/>
        <v>0</v>
      </c>
      <c r="K184" s="836"/>
    </row>
    <row r="185" spans="1:11" ht="21" hidden="1" customHeight="1" x14ac:dyDescent="0.6">
      <c r="A185" s="829"/>
      <c r="B185" s="830" t="str">
        <f>+[7]ระบบการควบคุมฯ!B962</f>
        <v xml:space="preserve"> งบลงทุน ค่าครุภัณฑ์ 6711310</v>
      </c>
      <c r="C185" s="1215" t="str">
        <f>+[7]ระบบการควบคุมฯ!C962</f>
        <v>20004 35000200 2000000</v>
      </c>
      <c r="D185" s="47">
        <f>+D186+D191</f>
        <v>0</v>
      </c>
      <c r="E185" s="47">
        <f t="shared" ref="E185:J185" si="71">+E186+E191</f>
        <v>0</v>
      </c>
      <c r="F185" s="47">
        <f t="shared" si="71"/>
        <v>0</v>
      </c>
      <c r="G185" s="47">
        <f t="shared" si="71"/>
        <v>0</v>
      </c>
      <c r="H185" s="47">
        <f t="shared" si="71"/>
        <v>0</v>
      </c>
      <c r="I185" s="47">
        <f t="shared" si="71"/>
        <v>0</v>
      </c>
      <c r="J185" s="47">
        <f t="shared" si="71"/>
        <v>0</v>
      </c>
      <c r="K185" s="838"/>
    </row>
    <row r="186" spans="1:11" ht="21" hidden="1" customHeight="1" x14ac:dyDescent="0.6">
      <c r="A186" s="758"/>
      <c r="B186" s="862">
        <f>+[7]ระบบการควบคุมฯ!B927</f>
        <v>0</v>
      </c>
      <c r="C186" s="1216"/>
      <c r="D186" s="863">
        <f>+D187</f>
        <v>0</v>
      </c>
      <c r="E186" s="863">
        <f t="shared" ref="E186:K186" si="72">+E187</f>
        <v>0</v>
      </c>
      <c r="F186" s="863">
        <f t="shared" si="72"/>
        <v>0</v>
      </c>
      <c r="G186" s="863">
        <f t="shared" si="72"/>
        <v>0</v>
      </c>
      <c r="H186" s="863">
        <f t="shared" si="72"/>
        <v>0</v>
      </c>
      <c r="I186" s="863">
        <f t="shared" si="72"/>
        <v>0</v>
      </c>
      <c r="J186" s="863">
        <f t="shared" si="72"/>
        <v>0</v>
      </c>
      <c r="K186" s="864">
        <f t="shared" si="72"/>
        <v>0</v>
      </c>
    </row>
    <row r="187" spans="1:11" ht="21" hidden="1" customHeight="1" x14ac:dyDescent="0.25">
      <c r="A187" s="62" t="s">
        <v>31</v>
      </c>
      <c r="B187" s="802">
        <f>+[7]ระบบการควบคุมฯ!B928</f>
        <v>0</v>
      </c>
      <c r="C187" s="1133">
        <f>+[7]ระบบการควบคุมฯ!C928</f>
        <v>0</v>
      </c>
      <c r="D187" s="665">
        <f>+[7]ระบบการควบคุมฯ!F928</f>
        <v>0</v>
      </c>
      <c r="E187" s="665">
        <f>+[7]ระบบการควบคุมฯ!G928+[7]ระบบการควบคุมฯ!H928</f>
        <v>0</v>
      </c>
      <c r="F187" s="665">
        <f>+[7]ระบบการควบคุมฯ!I928+[7]ระบบการควบคุมฯ!J928</f>
        <v>0</v>
      </c>
      <c r="G187" s="665">
        <f>+[7]ระบบการควบคุมฯ!K928+[7]ระบบการควบคุมฯ!L928</f>
        <v>0</v>
      </c>
      <c r="H187" s="665">
        <f>+[7]ระบบการควบคุมฯ!J928</f>
        <v>0</v>
      </c>
      <c r="I187" s="665">
        <f>+[7]ระบบการควบคุมฯ!K928</f>
        <v>0</v>
      </c>
      <c r="J187" s="665">
        <f>+D187-E187-G187</f>
        <v>0</v>
      </c>
      <c r="K187" s="851"/>
    </row>
    <row r="188" spans="1:11" ht="21" hidden="1" customHeight="1" x14ac:dyDescent="0.25">
      <c r="A188" s="62">
        <f>+[7]ระบบการควบคุมฯ!A929</f>
        <v>0</v>
      </c>
      <c r="B188" s="865">
        <f>+[7]ระบบการควบคุมฯ!B929</f>
        <v>0</v>
      </c>
      <c r="C188" s="1169">
        <f>+[7]ระบบการควบคุมฯ!C929</f>
        <v>0</v>
      </c>
      <c r="D188" s="665">
        <f>+[7]ระบบการควบคุมฯ!D929</f>
        <v>0</v>
      </c>
      <c r="E188" s="736">
        <f>+[7]ระบบการควบคุมฯ!G929+[7]ระบบการควบคุมฯ!H929</f>
        <v>0</v>
      </c>
      <c r="F188" s="736">
        <f>+[7]ระบบการควบคุมฯ!I929+[7]ระบบการควบคุมฯ!J929</f>
        <v>0</v>
      </c>
      <c r="G188" s="744">
        <f>+[7]ระบบการควบคุมฯ!K929+[7]ระบบการควบคุมฯ!L929</f>
        <v>0</v>
      </c>
      <c r="H188" s="738"/>
      <c r="I188" s="720"/>
      <c r="J188" s="665">
        <f>+D188-E188-G188</f>
        <v>0</v>
      </c>
      <c r="K188" s="851"/>
    </row>
    <row r="189" spans="1:11" ht="21" hidden="1" customHeight="1" x14ac:dyDescent="0.25">
      <c r="A189" s="734"/>
      <c r="B189" s="866"/>
      <c r="C189" s="1195"/>
      <c r="D189" s="736"/>
      <c r="E189" s="736"/>
      <c r="F189" s="736"/>
      <c r="G189" s="744"/>
      <c r="H189" s="741"/>
      <c r="I189" s="735"/>
      <c r="J189" s="736"/>
      <c r="K189" s="851"/>
    </row>
    <row r="190" spans="1:11" ht="21" hidden="1" customHeight="1" x14ac:dyDescent="0.25">
      <c r="A190" s="734"/>
      <c r="B190" s="866"/>
      <c r="C190" s="1195"/>
      <c r="D190" s="736"/>
      <c r="E190" s="736"/>
      <c r="F190" s="736"/>
      <c r="G190" s="744"/>
      <c r="H190" s="741"/>
      <c r="I190" s="735"/>
      <c r="J190" s="736"/>
      <c r="K190" s="851"/>
    </row>
    <row r="191" spans="1:11" ht="63" hidden="1" customHeight="1" x14ac:dyDescent="0.6">
      <c r="A191" s="867" t="str">
        <f>+[7]ระบบการควบคุมฯ!A963</f>
        <v>2.1.2.1</v>
      </c>
      <c r="B191" s="862" t="str">
        <f>+[7]ระบบการควบคุมฯ!B963</f>
        <v>ครุภัณฑ์คอมพิวเตอร์  120610</v>
      </c>
      <c r="C191" s="1216"/>
      <c r="D191" s="863">
        <f>+D192</f>
        <v>0</v>
      </c>
      <c r="E191" s="863">
        <f t="shared" ref="E191:K192" si="73">+E192</f>
        <v>0</v>
      </c>
      <c r="F191" s="863">
        <f t="shared" si="73"/>
        <v>0</v>
      </c>
      <c r="G191" s="863">
        <f t="shared" si="73"/>
        <v>0</v>
      </c>
      <c r="H191" s="863">
        <f t="shared" si="73"/>
        <v>0</v>
      </c>
      <c r="I191" s="863">
        <f t="shared" si="73"/>
        <v>0</v>
      </c>
      <c r="J191" s="863">
        <f t="shared" si="73"/>
        <v>0</v>
      </c>
      <c r="K191" s="864">
        <f t="shared" si="73"/>
        <v>0</v>
      </c>
    </row>
    <row r="192" spans="1:11" ht="21" hidden="1" customHeight="1" x14ac:dyDescent="0.25">
      <c r="A192" s="729" t="s">
        <v>192</v>
      </c>
      <c r="B192" s="860" t="str">
        <f>+[7]ระบบการควบคุมฯ!B964</f>
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</c>
      <c r="C192" s="1194" t="str">
        <f>+[7]ระบบการควบคุมฯ!C964</f>
        <v>ศธ 04002/ว2002 ลว 23 พค 67 โอนครั้งที่ 46</v>
      </c>
      <c r="D192" s="857">
        <f>+D193</f>
        <v>0</v>
      </c>
      <c r="E192" s="857">
        <f t="shared" si="73"/>
        <v>0</v>
      </c>
      <c r="F192" s="857">
        <f t="shared" si="73"/>
        <v>0</v>
      </c>
      <c r="G192" s="857">
        <f t="shared" si="73"/>
        <v>0</v>
      </c>
      <c r="H192" s="857">
        <f t="shared" si="73"/>
        <v>0</v>
      </c>
      <c r="I192" s="857">
        <f t="shared" si="73"/>
        <v>0</v>
      </c>
      <c r="J192" s="857">
        <f t="shared" si="73"/>
        <v>0</v>
      </c>
      <c r="K192" s="858"/>
    </row>
    <row r="193" spans="1:11" ht="21" hidden="1" customHeight="1" x14ac:dyDescent="0.25">
      <c r="A193" s="62" t="str">
        <f>+[7]ระบบการควบคุมฯ!A965</f>
        <v>1)</v>
      </c>
      <c r="B193" s="802" t="str">
        <f>+[7]ระบบการควบคุมฯ!B965</f>
        <v xml:space="preserve">โรงเรียนชุมชนบึงบา </v>
      </c>
      <c r="C193" s="1133" t="str">
        <f>+[7]ระบบการควบคุมฯ!C965</f>
        <v>20004350002003110247</v>
      </c>
      <c r="D193" s="665"/>
      <c r="E193" s="716"/>
      <c r="F193" s="736"/>
      <c r="G193" s="706"/>
      <c r="H193" s="741"/>
      <c r="I193" s="735"/>
      <c r="J193" s="742">
        <f t="shared" ref="J193" si="74">D193-E193-F193-G193</f>
        <v>0</v>
      </c>
      <c r="K193" s="868"/>
    </row>
    <row r="194" spans="1:11" ht="42" hidden="1" customHeight="1" x14ac:dyDescent="0.25">
      <c r="A194" s="62"/>
      <c r="B194" s="802"/>
      <c r="C194" s="1133"/>
      <c r="D194" s="665"/>
      <c r="E194" s="737"/>
      <c r="F194" s="736"/>
      <c r="G194" s="744"/>
      <c r="H194" s="741"/>
      <c r="I194" s="735"/>
      <c r="J194" s="742"/>
      <c r="K194" s="868"/>
    </row>
    <row r="195" spans="1:11" ht="21" hidden="1" customHeight="1" x14ac:dyDescent="0.25">
      <c r="A195" s="1421">
        <f>+[7]ระบบการควบคุมฯ!A1042</f>
        <v>1.6</v>
      </c>
      <c r="B195" s="759" t="str">
        <f>+[7]ระบบการควบคุมฯ!B1042</f>
        <v xml:space="preserve">กิจกรรมการจัดการศึกษามัธยมศึกษาตอนต้นสำหรับโรงเรียนปกติ  </v>
      </c>
      <c r="C195" s="1218" t="s">
        <v>194</v>
      </c>
      <c r="D195" s="50">
        <f>+D196</f>
        <v>208100</v>
      </c>
      <c r="E195" s="50">
        <f t="shared" ref="E195:K195" si="75">+E196</f>
        <v>0</v>
      </c>
      <c r="F195" s="50">
        <f t="shared" si="75"/>
        <v>0</v>
      </c>
      <c r="G195" s="50">
        <f t="shared" si="75"/>
        <v>208100</v>
      </c>
      <c r="H195" s="50">
        <f t="shared" si="75"/>
        <v>0</v>
      </c>
      <c r="I195" s="50">
        <f t="shared" si="75"/>
        <v>0</v>
      </c>
      <c r="J195" s="50">
        <f t="shared" si="75"/>
        <v>0</v>
      </c>
      <c r="K195" s="816">
        <f t="shared" si="75"/>
        <v>0</v>
      </c>
    </row>
    <row r="196" spans="1:11" ht="21" hidden="1" customHeight="1" x14ac:dyDescent="0.6">
      <c r="A196" s="869"/>
      <c r="B196" s="818" t="str">
        <f>+[7]ระบบการควบคุมฯ!B1044</f>
        <v>งบลงทุน ค่าครุภัณฑ์ 6811310</v>
      </c>
      <c r="C196" s="1183"/>
      <c r="D196" s="47">
        <f>+D197+D200</f>
        <v>208100</v>
      </c>
      <c r="E196" s="47">
        <f t="shared" ref="E196:G196" si="76">+E197+E200</f>
        <v>0</v>
      </c>
      <c r="F196" s="47">
        <f t="shared" si="76"/>
        <v>0</v>
      </c>
      <c r="G196" s="47">
        <f t="shared" si="76"/>
        <v>208100</v>
      </c>
      <c r="H196" s="47">
        <f>+H197+H200</f>
        <v>0</v>
      </c>
      <c r="I196" s="47">
        <f t="shared" ref="I196:K196" si="77">+I197+I200</f>
        <v>0</v>
      </c>
      <c r="J196" s="47">
        <f t="shared" si="77"/>
        <v>0</v>
      </c>
      <c r="K196" s="47">
        <f t="shared" si="77"/>
        <v>0</v>
      </c>
    </row>
    <row r="197" spans="1:11" ht="42" hidden="1" customHeight="1" x14ac:dyDescent="0.6">
      <c r="A197" s="1095">
        <f>+[7]ระบบการควบคุมฯ!A1059</f>
        <v>0</v>
      </c>
      <c r="B197" s="871" t="str">
        <f>+[7]ระบบการควบคุมฯ!B1059</f>
        <v>ครุภัณฑ์สำนักงาน 120601</v>
      </c>
      <c r="C197" s="1219"/>
      <c r="D197" s="872">
        <f>+D198</f>
        <v>197500</v>
      </c>
      <c r="E197" s="872">
        <f t="shared" ref="E197:J198" si="78">+E198</f>
        <v>0</v>
      </c>
      <c r="F197" s="872">
        <f t="shared" si="78"/>
        <v>0</v>
      </c>
      <c r="G197" s="872">
        <f t="shared" si="78"/>
        <v>197500</v>
      </c>
      <c r="H197" s="872">
        <f t="shared" si="78"/>
        <v>0</v>
      </c>
      <c r="I197" s="872">
        <f t="shared" si="78"/>
        <v>0</v>
      </c>
      <c r="J197" s="872">
        <f t="shared" si="78"/>
        <v>0</v>
      </c>
      <c r="K197" s="873"/>
    </row>
    <row r="198" spans="1:11" ht="21" hidden="1" customHeight="1" x14ac:dyDescent="0.25">
      <c r="A198" s="859" t="str">
        <f>+[7]ระบบการควบคุมฯ!A1060</f>
        <v>1.6.2.1</v>
      </c>
      <c r="B198" s="860" t="str">
        <f>+[7]ระบบการควบคุมฯ!B1060</f>
        <v>เครื่องถ่ายเอกสารระบบดิจิทัล (ขาว-ดำ) ความเร็ว 50 แผ่นต่อนาที</v>
      </c>
      <c r="C198" s="1194" t="str">
        <f>+[7]ระบบการควบคุมฯ!C1060</f>
        <v>ที่ ศธ04002/ว5376 ลว 1 พย 67 ครั้งที่ 39</v>
      </c>
      <c r="D198" s="857">
        <f>+D199</f>
        <v>197500</v>
      </c>
      <c r="E198" s="857">
        <f t="shared" si="78"/>
        <v>0</v>
      </c>
      <c r="F198" s="857">
        <f t="shared" si="78"/>
        <v>0</v>
      </c>
      <c r="G198" s="857">
        <f t="shared" si="78"/>
        <v>197500</v>
      </c>
      <c r="H198" s="857">
        <f t="shared" si="78"/>
        <v>0</v>
      </c>
      <c r="I198" s="857">
        <f t="shared" si="78"/>
        <v>0</v>
      </c>
      <c r="J198" s="857">
        <f t="shared" si="78"/>
        <v>0</v>
      </c>
      <c r="K198" s="858"/>
    </row>
    <row r="199" spans="1:11" ht="21" hidden="1" customHeight="1" x14ac:dyDescent="0.25">
      <c r="A199" s="874" t="str">
        <f>+[7]ระบบการควบคุมฯ!A1062</f>
        <v>1)</v>
      </c>
      <c r="B199" s="802" t="str">
        <f>+[7]ระบบการควบคุมฯ!B1062</f>
        <v>สพป.ปทุมธานี เขต 2</v>
      </c>
      <c r="C199" s="1133" t="str">
        <f>+[7]ระบบการควบคุมฯ!C1062</f>
        <v>20004370010003112315</v>
      </c>
      <c r="D199" s="665">
        <f>+[7]ระบบการควบคุมฯ!F1062</f>
        <v>197500</v>
      </c>
      <c r="E199" s="665">
        <f>+[7]ระบบการควบคุมฯ!G1062+[7]ระบบการควบคุมฯ!H1062</f>
        <v>0</v>
      </c>
      <c r="F199" s="665">
        <f>+[7]ระบบการควบคุมฯ!I1062+[7]ระบบการควบคุมฯ!J1062</f>
        <v>0</v>
      </c>
      <c r="G199" s="777">
        <f>+[7]ระบบการควบคุมฯ!K1062+[7]ระบบการควบคุมฯ!L1062</f>
        <v>197500</v>
      </c>
      <c r="H199" s="738"/>
      <c r="I199" s="726"/>
      <c r="J199" s="665">
        <f>+D199-E199-G199</f>
        <v>0</v>
      </c>
      <c r="K199" s="851"/>
    </row>
    <row r="200" spans="1:11" ht="21" hidden="1" customHeight="1" x14ac:dyDescent="0.6">
      <c r="A200" s="855">
        <f>+[7]ระบบการควบคุมฯ!A1063</f>
        <v>0</v>
      </c>
      <c r="B200" s="840" t="str">
        <f>+[7]ระบบการควบคุมฯ!B1063</f>
        <v>ครุภัณฑ์งานบ้านงานครัว 120612</v>
      </c>
      <c r="C200" s="1217"/>
      <c r="D200" s="841">
        <f>+D201+D203+D206</f>
        <v>10600</v>
      </c>
      <c r="E200" s="841">
        <f t="shared" ref="E200:J200" si="79">+E201+E203+E206</f>
        <v>0</v>
      </c>
      <c r="F200" s="841">
        <f t="shared" si="79"/>
        <v>0</v>
      </c>
      <c r="G200" s="841">
        <f t="shared" si="79"/>
        <v>10600</v>
      </c>
      <c r="H200" s="841">
        <f t="shared" si="79"/>
        <v>0</v>
      </c>
      <c r="I200" s="841">
        <f t="shared" si="79"/>
        <v>0</v>
      </c>
      <c r="J200" s="841">
        <f t="shared" si="79"/>
        <v>0</v>
      </c>
      <c r="K200" s="864">
        <f>+K201</f>
        <v>0</v>
      </c>
    </row>
    <row r="201" spans="1:11" ht="21" hidden="1" customHeight="1" x14ac:dyDescent="0.25">
      <c r="A201" s="859" t="str">
        <f>+[7]ระบบการควบคุมฯ!A1064</f>
        <v>1.6.2.2</v>
      </c>
      <c r="B201" s="860" t="str">
        <f>+[7]ระบบการควบคุมฯ!B1064</f>
        <v xml:space="preserve">เครื่องตัดหญ้า แบบข้ออ่อน </v>
      </c>
      <c r="C201" s="1194" t="str">
        <f>+[7]ระบบการควบคุมฯ!C1064</f>
        <v>ที่ ศธ04002/ว5376 ลว 1 พย 67 ครั้งที่ 39</v>
      </c>
      <c r="D201" s="857">
        <f>+D202</f>
        <v>10600</v>
      </c>
      <c r="E201" s="857">
        <f t="shared" ref="E201:J201" si="80">+E202</f>
        <v>0</v>
      </c>
      <c r="F201" s="857">
        <f t="shared" si="80"/>
        <v>0</v>
      </c>
      <c r="G201" s="857">
        <f t="shared" si="80"/>
        <v>10600</v>
      </c>
      <c r="H201" s="857">
        <f t="shared" si="80"/>
        <v>0</v>
      </c>
      <c r="I201" s="857">
        <f t="shared" si="80"/>
        <v>0</v>
      </c>
      <c r="J201" s="857">
        <f t="shared" si="80"/>
        <v>0</v>
      </c>
      <c r="K201" s="858"/>
    </row>
    <row r="202" spans="1:11" ht="21" hidden="1" customHeight="1" x14ac:dyDescent="0.25">
      <c r="A202" s="874" t="str">
        <f>+[7]ระบบการควบคุมฯ!A1065</f>
        <v>1)</v>
      </c>
      <c r="B202" s="802" t="str">
        <f>+[7]ระบบการควบคุมฯ!B1065</f>
        <v>สพป.ปทุมธานี เขต 2</v>
      </c>
      <c r="C202" s="1133" t="str">
        <f>+[7]ระบบการควบคุมฯ!C1065</f>
        <v>20004370010003112316</v>
      </c>
      <c r="D202" s="665">
        <f>+[7]ระบบการควบคุมฯ!F1065</f>
        <v>10600</v>
      </c>
      <c r="E202" s="665">
        <f>+[7]ระบบการควบคุมฯ!G1065+[7]ระบบการควบคุมฯ!H1065</f>
        <v>0</v>
      </c>
      <c r="F202" s="665">
        <f>+[7]ระบบการควบคุมฯ!I1065+[7]ระบบการควบคุมฯ!J1065</f>
        <v>0</v>
      </c>
      <c r="G202" s="777">
        <f>+[7]ระบบการควบคุมฯ!K1065+[7]ระบบการควบคุมฯ!L1065</f>
        <v>10600</v>
      </c>
      <c r="H202" s="738"/>
      <c r="I202" s="726"/>
      <c r="J202" s="665">
        <f>+D202-E202-G202</f>
        <v>0</v>
      </c>
      <c r="K202" s="851"/>
    </row>
    <row r="203" spans="1:11" ht="21" hidden="1" customHeight="1" x14ac:dyDescent="0.25">
      <c r="A203" s="859" t="s">
        <v>193</v>
      </c>
      <c r="B203" s="860" t="str">
        <f>+[7]ระบบการควบคุมฯ!B1102</f>
        <v>ครุภัณฑ์เทคโนโลยีดิจิตอล แบบ 2</v>
      </c>
      <c r="C203" s="1194">
        <f>+[7]ระบบการควบคุมฯ!C1102</f>
        <v>0</v>
      </c>
      <c r="D203" s="857">
        <f>+D204+D205</f>
        <v>0</v>
      </c>
      <c r="E203" s="857">
        <f t="shared" ref="E203:J203" si="81">+E204+E205</f>
        <v>0</v>
      </c>
      <c r="F203" s="857">
        <f t="shared" si="81"/>
        <v>0</v>
      </c>
      <c r="G203" s="857">
        <f t="shared" si="81"/>
        <v>0</v>
      </c>
      <c r="H203" s="857">
        <f t="shared" si="81"/>
        <v>0</v>
      </c>
      <c r="I203" s="857">
        <f t="shared" si="81"/>
        <v>0</v>
      </c>
      <c r="J203" s="857">
        <f t="shared" si="81"/>
        <v>0</v>
      </c>
      <c r="K203" s="858"/>
    </row>
    <row r="204" spans="1:11" ht="21" hidden="1" customHeight="1" x14ac:dyDescent="0.25">
      <c r="A204" s="874" t="str">
        <f>+[7]ระบบการควบคุมฯ!A1103</f>
        <v>1)</v>
      </c>
      <c r="B204" s="861" t="str">
        <f>+[7]ระบบการควบคุมฯ!B1103</f>
        <v>วัดทศทิศ</v>
      </c>
      <c r="C204" s="1169" t="str">
        <f>+[7]ระบบการควบคุมฯ!C1103</f>
        <v>20004350002003112995</v>
      </c>
      <c r="D204" s="665">
        <f>+[7]ระบบการควบคุมฯ!D1103</f>
        <v>0</v>
      </c>
      <c r="E204" s="736">
        <f>+[7]ระบบการควบคุมฯ!G1103+[7]ระบบการควบคุมฯ!H1103</f>
        <v>0</v>
      </c>
      <c r="F204" s="736">
        <f>+[7]ระบบการควบคุมฯ!I1103+[7]ระบบการควบคุมฯ!J1103</f>
        <v>0</v>
      </c>
      <c r="G204" s="744">
        <f>+[7]ระบบการควบคุมฯ!K1103+[7]ระบบการควบคุมฯ!L1103</f>
        <v>0</v>
      </c>
      <c r="H204" s="875"/>
      <c r="I204" s="876"/>
      <c r="J204" s="665">
        <f>+D204-E204-G204</f>
        <v>0</v>
      </c>
      <c r="K204" s="851"/>
    </row>
    <row r="205" spans="1:11" ht="21" hidden="1" customHeight="1" x14ac:dyDescent="0.25">
      <c r="A205" s="874" t="str">
        <f>+[7]ระบบการควบคุมฯ!A1104</f>
        <v>2)</v>
      </c>
      <c r="B205" s="861" t="str">
        <f>+[7]ระบบการควบคุมฯ!B1104</f>
        <v>วัดสมุหราษฎร์บํารุง</v>
      </c>
      <c r="C205" s="1169" t="str">
        <f>+[7]ระบบการควบคุมฯ!C1104</f>
        <v>20004350002003112996</v>
      </c>
      <c r="D205" s="665">
        <f>+[7]ระบบการควบคุมฯ!D1104</f>
        <v>0</v>
      </c>
      <c r="E205" s="736">
        <f>+[7]ระบบการควบคุมฯ!G1104+[7]ระบบการควบคุมฯ!H1104</f>
        <v>0</v>
      </c>
      <c r="F205" s="736">
        <f>+[7]ระบบการควบคุมฯ!I1104+[7]ระบบการควบคุมฯ!J1104</f>
        <v>0</v>
      </c>
      <c r="G205" s="744">
        <f>+[7]ระบบการควบคุมฯ!K1104+[7]ระบบการควบคุมฯ!L1104</f>
        <v>0</v>
      </c>
      <c r="H205" s="875"/>
      <c r="I205" s="876"/>
      <c r="J205" s="877">
        <f>+D205-E205-G205</f>
        <v>0</v>
      </c>
      <c r="K205" s="851"/>
    </row>
    <row r="206" spans="1:11" ht="21" hidden="1" customHeight="1" x14ac:dyDescent="0.25">
      <c r="A206" s="859" t="str">
        <f>+[7]ระบบการควบคุมฯ!A1105</f>
        <v>2.2.1.1</v>
      </c>
      <c r="B206" s="860" t="str">
        <f>+[7]ระบบการควบคุมฯ!B1105</f>
        <v xml:space="preserve">โต๊ะเก้าอี้นักเรียน ระดับประถมศึกษา </v>
      </c>
      <c r="C206" s="1194" t="str">
        <f>+[7]ระบบการควบคุมฯ!C1105</f>
        <v>ศธ04002/ว1802 ลว.8 พค 67 โอนครั้งที่ 7</v>
      </c>
      <c r="D206" s="857">
        <f>+D207</f>
        <v>0</v>
      </c>
      <c r="E206" s="857">
        <f t="shared" ref="E206:J206" si="82">+E207</f>
        <v>0</v>
      </c>
      <c r="F206" s="857">
        <f t="shared" si="82"/>
        <v>0</v>
      </c>
      <c r="G206" s="857">
        <f t="shared" si="82"/>
        <v>0</v>
      </c>
      <c r="H206" s="857">
        <f t="shared" si="82"/>
        <v>0</v>
      </c>
      <c r="I206" s="857">
        <f t="shared" si="82"/>
        <v>0</v>
      </c>
      <c r="J206" s="857">
        <f t="shared" si="82"/>
        <v>0</v>
      </c>
      <c r="K206" s="858"/>
    </row>
    <row r="207" spans="1:11" ht="21" hidden="1" customHeight="1" x14ac:dyDescent="0.45">
      <c r="A207" s="874" t="str">
        <f>+[7]ระบบการควบคุมฯ!A1106</f>
        <v>1)</v>
      </c>
      <c r="B207" s="878" t="str">
        <f>+[7]ระบบการควบคุมฯ!B1106</f>
        <v>โรงเรียนวัดลาดสนุ่น</v>
      </c>
      <c r="C207" s="1169" t="str">
        <f>+[7]ระบบการควบคุมฯ!C1106</f>
        <v>20004350002003114141</v>
      </c>
      <c r="D207" s="665"/>
      <c r="E207" s="716"/>
      <c r="F207" s="736"/>
      <c r="G207" s="706"/>
      <c r="H207" s="741"/>
      <c r="I207" s="735"/>
      <c r="J207" s="742">
        <f t="shared" ref="J207" si="83">D207-E207-F207-G207</f>
        <v>0</v>
      </c>
      <c r="K207" s="803"/>
    </row>
    <row r="208" spans="1:11" ht="42" hidden="1" customHeight="1" x14ac:dyDescent="0.45">
      <c r="A208" s="874"/>
      <c r="B208" s="878" t="str">
        <f>+[7]ระบบการควบคุมฯ!B1107</f>
        <v>ผูกพัน</v>
      </c>
      <c r="C208" s="1169">
        <f>+[7]ระบบการควบคุมฯ!C1107</f>
        <v>4100549690</v>
      </c>
      <c r="D208" s="665"/>
      <c r="E208" s="737"/>
      <c r="F208" s="736"/>
      <c r="G208" s="744"/>
      <c r="H208" s="741"/>
      <c r="I208" s="735"/>
      <c r="J208" s="742"/>
      <c r="K208" s="803"/>
    </row>
    <row r="209" spans="1:11" ht="21" hidden="1" customHeight="1" x14ac:dyDescent="0.25">
      <c r="A209" s="859" t="str">
        <f>+[7]ระบบการควบคุมฯ!A1489</f>
        <v>3.2.1</v>
      </c>
      <c r="B209" s="860" t="str">
        <f>+[7]ระบบการควบคุมฯ!B1489</f>
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</c>
      <c r="C209" s="1194" t="str">
        <f>+[7]ระบบการควบคุมฯ!C1489</f>
        <v>ศธ04002/ว3478 ลว.21 ส.ค.66 โอนครั้งที่ 782</v>
      </c>
      <c r="D209" s="857">
        <f>SUM(D210:D211)</f>
        <v>0</v>
      </c>
      <c r="E209" s="857">
        <f t="shared" ref="E209:J209" si="84">SUM(E210:E211)</f>
        <v>0</v>
      </c>
      <c r="F209" s="857">
        <f t="shared" si="84"/>
        <v>0</v>
      </c>
      <c r="G209" s="857">
        <f t="shared" si="84"/>
        <v>0</v>
      </c>
      <c r="H209" s="857">
        <f t="shared" si="84"/>
        <v>0</v>
      </c>
      <c r="I209" s="857">
        <f t="shared" si="84"/>
        <v>0</v>
      </c>
      <c r="J209" s="857">
        <f t="shared" si="84"/>
        <v>0</v>
      </c>
      <c r="K209" s="858"/>
    </row>
    <row r="210" spans="1:11" ht="21" hidden="1" customHeight="1" x14ac:dyDescent="0.6">
      <c r="A210" s="879" t="str">
        <f>+[7]ระบบการควบคุมฯ!A1490</f>
        <v>1)</v>
      </c>
      <c r="B210" s="880" t="str">
        <f>+[7]ระบบการควบคุมฯ!B1490</f>
        <v>โรงเรียนวัดพืชอุดม</v>
      </c>
      <c r="C210" s="1220" t="str">
        <f>+[7]ระบบการควบคุมฯ!C1490</f>
        <v xml:space="preserve">20004 35000300 321ZZZZ </v>
      </c>
      <c r="D210" s="736">
        <f>+[7]ระบบการควบคุมฯ!D1490</f>
        <v>0</v>
      </c>
      <c r="E210" s="736">
        <f>+[7]ระบบการควบคุมฯ!G1490+[7]ระบบการควบคุมฯ!H1490</f>
        <v>0</v>
      </c>
      <c r="F210" s="736">
        <f>+[7]ระบบการควบคุมฯ!I1490+[7]ระบบการควบคุมฯ!J1490</f>
        <v>0</v>
      </c>
      <c r="G210" s="744">
        <f>+[7]ระบบการควบคุมฯ!K1490+[7]ระบบการควบคุมฯ!L1490</f>
        <v>0</v>
      </c>
      <c r="H210" s="881"/>
      <c r="I210" s="882"/>
      <c r="J210" s="736">
        <f>+D210-E210-F210-G210</f>
        <v>0</v>
      </c>
      <c r="K210" s="803"/>
    </row>
    <row r="211" spans="1:11" x14ac:dyDescent="0.6">
      <c r="A211" s="879" t="str">
        <f>+[7]ระบบการควบคุมฯ!A1491</f>
        <v>2)</v>
      </c>
      <c r="B211" s="880" t="str">
        <f>+[7]ระบบการควบคุมฯ!B1491</f>
        <v>โรงเรียนรวมราษฎร์สามัคคี</v>
      </c>
      <c r="C211" s="1220" t="str">
        <f>+[7]ระบบการควบคุมฯ!C1491</f>
        <v xml:space="preserve">20004 35000300 321ZZZZ </v>
      </c>
      <c r="D211" s="736">
        <f>+[7]ระบบการควบคุมฯ!D1491</f>
        <v>0</v>
      </c>
      <c r="E211" s="736">
        <f>+[7]ระบบการควบคุมฯ!G1491+[7]ระบบการควบคุมฯ!H1491</f>
        <v>0</v>
      </c>
      <c r="F211" s="736">
        <f>+[7]ระบบการควบคุมฯ!I1491+[7]ระบบการควบคุมฯ!J1491</f>
        <v>0</v>
      </c>
      <c r="G211" s="744">
        <f>+[7]ระบบการควบคุมฯ!K1491+[7]ระบบการควบคุมฯ!L1491</f>
        <v>0</v>
      </c>
      <c r="H211" s="881"/>
      <c r="I211" s="882"/>
      <c r="J211" s="736">
        <f>+D211-E211-F211-G211</f>
        <v>0</v>
      </c>
      <c r="K211" s="803"/>
    </row>
    <row r="212" spans="1:11" ht="63" x14ac:dyDescent="0.45">
      <c r="A212" s="692">
        <f>+[7]ระบบการควบคุมฯ!A1177</f>
        <v>1.7</v>
      </c>
      <c r="B212" s="883" t="str">
        <f>+[7]ระบบการควบคุมฯ!B1177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212" s="1188" t="str">
        <f>+[7]ระบบการควบคุมฯ!C1177</f>
        <v>20004 68 5201500000</v>
      </c>
      <c r="D212" s="693"/>
      <c r="E212" s="693"/>
      <c r="F212" s="693"/>
      <c r="G212" s="884"/>
      <c r="H212" s="885"/>
      <c r="I212" s="885"/>
      <c r="J212" s="693"/>
      <c r="K212" s="792"/>
    </row>
    <row r="213" spans="1:11" x14ac:dyDescent="0.45">
      <c r="A213" s="886">
        <f>+[7]ระบบการควบคุมฯ!A1178</f>
        <v>0</v>
      </c>
      <c r="B213" s="883" t="str">
        <f>+[7]ระบบการควบคุมฯ!B1178</f>
        <v xml:space="preserve"> งบดำเนินงาน 68112xx</v>
      </c>
      <c r="C213" s="1188"/>
      <c r="D213" s="693"/>
      <c r="E213" s="693"/>
      <c r="F213" s="693"/>
      <c r="G213" s="884"/>
      <c r="H213" s="885"/>
      <c r="I213" s="885"/>
      <c r="J213" s="693"/>
      <c r="K213" s="792"/>
    </row>
    <row r="214" spans="1:11" ht="21" hidden="1" customHeight="1" x14ac:dyDescent="0.45">
      <c r="A214" s="692">
        <f>+[7]ระบบการควบคุมฯ!A1198</f>
        <v>1.8</v>
      </c>
      <c r="B214" s="883" t="str">
        <f>+[7]ระบบการควบคุมฯ!B1198</f>
        <v xml:space="preserve">กิจกรรมช่วยเหลือกลุ่มเป้าหมายทางสังคม  </v>
      </c>
      <c r="C214" s="1188" t="str">
        <f>+[7]ระบบการควบคุมฯ!C1198</f>
        <v>20004 68 62408 00000</v>
      </c>
      <c r="D214" s="693"/>
      <c r="E214" s="693"/>
      <c r="F214" s="693"/>
      <c r="G214" s="884"/>
      <c r="H214" s="885"/>
      <c r="I214" s="885"/>
      <c r="J214" s="693"/>
      <c r="K214" s="792"/>
    </row>
    <row r="215" spans="1:11" x14ac:dyDescent="0.45">
      <c r="A215" s="879"/>
      <c r="B215" s="887"/>
      <c r="C215" s="1220"/>
      <c r="D215" s="736"/>
      <c r="E215" s="736"/>
      <c r="F215" s="736"/>
      <c r="G215" s="744"/>
      <c r="H215" s="881"/>
      <c r="I215" s="882"/>
      <c r="J215" s="736"/>
      <c r="K215" s="803"/>
    </row>
    <row r="216" spans="1:11" ht="42" x14ac:dyDescent="0.25">
      <c r="A216" s="888">
        <f>+[7]ระบบการควบคุมฯ!A1213</f>
        <v>1.9</v>
      </c>
      <c r="B216" s="889" t="str">
        <f>+[7]ระบบการควบคุมฯ!B1213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216" s="1221" t="str">
        <f>+[7]ระบบการควบคุมฯ!C1213</f>
        <v>20004  68 01056 00000</v>
      </c>
      <c r="D216" s="890">
        <f t="shared" ref="D216:J216" si="85">+D217</f>
        <v>18978100</v>
      </c>
      <c r="E216" s="890">
        <f t="shared" si="85"/>
        <v>3344812.69</v>
      </c>
      <c r="F216" s="890">
        <f t="shared" si="85"/>
        <v>0</v>
      </c>
      <c r="G216" s="890">
        <f t="shared" si="85"/>
        <v>15633217.310000001</v>
      </c>
      <c r="H216" s="890">
        <f t="shared" si="85"/>
        <v>0</v>
      </c>
      <c r="I216" s="890">
        <f t="shared" si="85"/>
        <v>0</v>
      </c>
      <c r="J216" s="890">
        <f t="shared" si="85"/>
        <v>70</v>
      </c>
      <c r="K216" s="816"/>
    </row>
    <row r="217" spans="1:11" x14ac:dyDescent="0.6">
      <c r="A217" s="829"/>
      <c r="B217" s="891" t="str">
        <f>+[7]ระบบการควบคุมฯ!B1214</f>
        <v>ค่าที่ดินและสิ่งก่อสร้าง 6811320</v>
      </c>
      <c r="C217" s="1215"/>
      <c r="D217" s="47">
        <f>+D218+D223+D264+D268+D275+D292+D294</f>
        <v>18978100</v>
      </c>
      <c r="E217" s="47">
        <f t="shared" ref="E217:J217" si="86">+E218+E223+E264+E268+E275+E292+E294</f>
        <v>3344812.69</v>
      </c>
      <c r="F217" s="47">
        <f t="shared" si="86"/>
        <v>0</v>
      </c>
      <c r="G217" s="47">
        <f t="shared" si="86"/>
        <v>15633217.310000001</v>
      </c>
      <c r="H217" s="47">
        <f t="shared" si="86"/>
        <v>0</v>
      </c>
      <c r="I217" s="47">
        <f t="shared" si="86"/>
        <v>0</v>
      </c>
      <c r="J217" s="47">
        <f t="shared" si="86"/>
        <v>70</v>
      </c>
      <c r="K217" s="838"/>
    </row>
    <row r="218" spans="1:11" ht="42" x14ac:dyDescent="0.25">
      <c r="A218" s="892" t="str">
        <f>+[7]ระบบการควบคุมฯ!A1215</f>
        <v>1.9.1</v>
      </c>
      <c r="B218" s="893" t="str">
        <f>+[7]ระบบการควบคุมฯ!B1215</f>
        <v xml:space="preserve">ปรับปรุงซ่อมแซมอาคารเรียนอาคารประกอบและสิ่งก่อสร้างอื่น 2 โรงเรียน </v>
      </c>
      <c r="C218" s="1211" t="str">
        <f>+[7]ระบบการควบคุมฯ!C1215</f>
        <v>ศธ 04002/ว5174 ลว 21 ตค 67 ครั้งที่ 4</v>
      </c>
      <c r="D218" s="51">
        <f>SUM(D219:D222)</f>
        <v>730000</v>
      </c>
      <c r="E218" s="51">
        <f t="shared" ref="E218:J218" si="87">SUM(E219:E222)</f>
        <v>495000</v>
      </c>
      <c r="F218" s="51">
        <f t="shared" si="87"/>
        <v>0</v>
      </c>
      <c r="G218" s="51">
        <f t="shared" si="87"/>
        <v>235000</v>
      </c>
      <c r="H218" s="51">
        <f t="shared" si="87"/>
        <v>0</v>
      </c>
      <c r="I218" s="51">
        <f t="shared" si="87"/>
        <v>0</v>
      </c>
      <c r="J218" s="51">
        <f t="shared" si="87"/>
        <v>0</v>
      </c>
      <c r="K218" s="828"/>
    </row>
    <row r="219" spans="1:11" x14ac:dyDescent="0.25">
      <c r="A219" s="62" t="str">
        <f>+[7]ระบบการควบคุมฯ!A1216</f>
        <v>1)</v>
      </c>
      <c r="B219" s="720" t="str">
        <f>+[7]ระบบการควบคุมฯ!B1216</f>
        <v>โรงเรียนนิกรราษฎร์บูรณะ(เหราบัตย์อุทิศ)</v>
      </c>
      <c r="C219" s="1133" t="str">
        <f>+[7]ระบบการควบคุมฯ!C1216</f>
        <v>20004370010003210924</v>
      </c>
      <c r="D219" s="894">
        <f>+[7]ระบบการควบคุมฯ!D1216</f>
        <v>235000</v>
      </c>
      <c r="E219" s="716">
        <f>+[7]ระบบการควบคุมฯ!G1216+[7]ระบบการควบคุมฯ!H1216</f>
        <v>0</v>
      </c>
      <c r="F219" s="736">
        <f>+[7]ระบบการควบคุมฯ!I1216+[7]ระบบการควบคุมฯ!J1216</f>
        <v>0</v>
      </c>
      <c r="G219" s="706">
        <f>+[7]ระบบการควบคุมฯ!K1216+[7]ระบบการควบคุมฯ!L1216</f>
        <v>235000</v>
      </c>
      <c r="H219" s="741"/>
      <c r="I219" s="735"/>
      <c r="J219" s="742">
        <f t="shared" ref="J219:J263" si="88">D219-E219-F219-G219</f>
        <v>0</v>
      </c>
      <c r="K219" s="851"/>
    </row>
    <row r="220" spans="1:11" x14ac:dyDescent="0.25">
      <c r="A220" s="62"/>
      <c r="B220" s="726" t="str">
        <f>+[7]ระบบการควบคุมฯ!B1217</f>
        <v>ครบ 27 มค 68</v>
      </c>
      <c r="C220" s="1133">
        <f>+[7]ระบบการควบคุมฯ!C1217</f>
        <v>4100554857</v>
      </c>
      <c r="D220" s="665"/>
      <c r="E220" s="716"/>
      <c r="F220" s="736"/>
      <c r="G220" s="706"/>
      <c r="H220" s="741"/>
      <c r="I220" s="735"/>
      <c r="J220" s="742">
        <f t="shared" si="88"/>
        <v>0</v>
      </c>
      <c r="K220" s="851"/>
    </row>
    <row r="221" spans="1:11" x14ac:dyDescent="0.25">
      <c r="A221" s="62" t="str">
        <f>+[7]ระบบการควบคุมฯ!A1218</f>
        <v>2)</v>
      </c>
      <c r="B221" s="726" t="str">
        <f>+[7]ระบบการควบคุมฯ!B1218</f>
        <v>โรงเรียนวัดธรรมราษฏร์เจริญผล</v>
      </c>
      <c r="C221" s="1133" t="str">
        <f>+[7]ระบบการควบคุมฯ!C1218</f>
        <v>20004370010003210925</v>
      </c>
      <c r="D221" s="894">
        <f>+[7]ระบบการควบคุมฯ!D1218</f>
        <v>495000</v>
      </c>
      <c r="E221" s="716">
        <f>+[7]ระบบการควบคุมฯ!G1218+[7]ระบบการควบคุมฯ!H1218</f>
        <v>495000</v>
      </c>
      <c r="F221" s="736">
        <f>+[7]ระบบการควบคุมฯ!I1218+[7]ระบบการควบคุมฯ!J1218</f>
        <v>0</v>
      </c>
      <c r="G221" s="706">
        <f>+[7]ระบบการควบคุมฯ!K1218+[7]ระบบการควบคุมฯ!L1218</f>
        <v>0</v>
      </c>
      <c r="H221" s="741"/>
      <c r="I221" s="735"/>
      <c r="J221" s="742">
        <f t="shared" si="88"/>
        <v>0</v>
      </c>
      <c r="K221" s="851"/>
    </row>
    <row r="222" spans="1:11" x14ac:dyDescent="0.25">
      <c r="A222" s="62"/>
      <c r="B222" s="726" t="str">
        <f>+[7]ระบบการควบคุมฯ!B1219</f>
        <v>ครบ 27 มค 67</v>
      </c>
      <c r="C222" s="1133">
        <f>+[7]ระบบการควบคุมฯ!C1219</f>
        <v>4100554844</v>
      </c>
      <c r="D222" s="665"/>
      <c r="E222" s="716"/>
      <c r="F222" s="736"/>
      <c r="G222" s="706"/>
      <c r="H222" s="741"/>
      <c r="I222" s="735"/>
      <c r="J222" s="742">
        <f t="shared" si="88"/>
        <v>0</v>
      </c>
      <c r="K222" s="851"/>
    </row>
    <row r="223" spans="1:11" x14ac:dyDescent="0.25">
      <c r="A223" s="892" t="str">
        <f>+[7]ระบบการควบคุมฯ!A1221</f>
        <v>1.9.2</v>
      </c>
      <c r="B223" s="893" t="str">
        <f>+[7]ระบบการควบคุมฯ!B1221</f>
        <v xml:space="preserve">ปรับปรุงซ่อมแซมห้องน้ำห้องส้วม 2 โรงเรียน </v>
      </c>
      <c r="C223" s="1211" t="str">
        <f>+[7]ระบบการควบคุมฯ!C1221</f>
        <v>ศธ 04002/ว5174 ลว 21 ตค 67 ครั้งที่ 4</v>
      </c>
      <c r="D223" s="51">
        <f>SUM(D224:D227)</f>
        <v>302000</v>
      </c>
      <c r="E223" s="51">
        <f t="shared" ref="E223:J223" si="89">SUM(E224:E227)</f>
        <v>0</v>
      </c>
      <c r="F223" s="51">
        <f t="shared" si="89"/>
        <v>0</v>
      </c>
      <c r="G223" s="51">
        <f t="shared" si="89"/>
        <v>302000</v>
      </c>
      <c r="H223" s="51">
        <f t="shared" si="89"/>
        <v>0</v>
      </c>
      <c r="I223" s="51">
        <f t="shared" si="89"/>
        <v>0</v>
      </c>
      <c r="J223" s="51">
        <f t="shared" si="89"/>
        <v>0</v>
      </c>
      <c r="K223" s="828"/>
    </row>
    <row r="224" spans="1:11" x14ac:dyDescent="0.25">
      <c r="A224" s="62" t="str">
        <f>+[7]ระบบการควบคุมฯ!A1222</f>
        <v>3)</v>
      </c>
      <c r="B224" s="720" t="str">
        <f>+[7]ระบบการควบคุมฯ!B1222</f>
        <v>โรงเรียนนิกรราษฎร์บูรณะ (เหราบัตย์อุทิศ)</v>
      </c>
      <c r="C224" s="1133" t="str">
        <f>+[7]ระบบการควบคุมฯ!C1222</f>
        <v>20004370010003213244</v>
      </c>
      <c r="D224" s="894">
        <f>+[7]ระบบการควบคุมฯ!D1222</f>
        <v>187000</v>
      </c>
      <c r="E224" s="716">
        <f>+[7]ระบบการควบคุมฯ!G1222+[7]ระบบการควบคุมฯ!H1222</f>
        <v>0</v>
      </c>
      <c r="F224" s="736">
        <f>+[7]ระบบการควบคุมฯ!I1222+[7]ระบบการควบคุมฯ!J1222</f>
        <v>0</v>
      </c>
      <c r="G224" s="706">
        <f>+[7]ระบบการควบคุมฯ!K1222+[7]ระบบการควบคุมฯ!L1222</f>
        <v>187000</v>
      </c>
      <c r="H224" s="741"/>
      <c r="I224" s="735"/>
      <c r="J224" s="742">
        <f t="shared" si="88"/>
        <v>0</v>
      </c>
      <c r="K224" s="851"/>
    </row>
    <row r="225" spans="1:11" x14ac:dyDescent="0.25">
      <c r="A225" s="62"/>
      <c r="B225" s="720" t="str">
        <f>+[7]ระบบการควบคุมฯ!B1223</f>
        <v>ครบ 27 มค 67</v>
      </c>
      <c r="C225" s="1133">
        <f>+[7]ระบบการควบคุมฯ!C1223</f>
        <v>4100554844</v>
      </c>
      <c r="D225" s="665"/>
      <c r="E225" s="716"/>
      <c r="F225" s="736"/>
      <c r="G225" s="706"/>
      <c r="H225" s="741"/>
      <c r="I225" s="735"/>
      <c r="J225" s="742">
        <f t="shared" si="88"/>
        <v>0</v>
      </c>
      <c r="K225" s="851"/>
    </row>
    <row r="226" spans="1:11" x14ac:dyDescent="0.25">
      <c r="A226" s="62" t="str">
        <f>+[7]ระบบการควบคุมฯ!A1224</f>
        <v>4)</v>
      </c>
      <c r="B226" s="720" t="str">
        <f>+[7]ระบบการควบคุมฯ!B1224</f>
        <v>โรงเรียนวัดนพรัตนาราม</v>
      </c>
      <c r="C226" s="1133" t="str">
        <f>+[7]ระบบการควบคุมฯ!C1224</f>
        <v>20004370010003213243</v>
      </c>
      <c r="D226" s="894">
        <f>+[7]ระบบการควบคุมฯ!D1224</f>
        <v>115000</v>
      </c>
      <c r="E226" s="716">
        <f>+[7]ระบบการควบคุมฯ!G1224+[7]ระบบการควบคุมฯ!H1224</f>
        <v>0</v>
      </c>
      <c r="F226" s="736">
        <f>+[7]ระบบการควบคุมฯ!I1224+[7]ระบบการควบคุมฯ!J1224</f>
        <v>0</v>
      </c>
      <c r="G226" s="706">
        <f>+[7]ระบบการควบคุมฯ!K1224+[7]ระบบการควบคุมฯ!L1224</f>
        <v>115000</v>
      </c>
      <c r="H226" s="741"/>
      <c r="I226" s="735"/>
      <c r="J226" s="742">
        <f t="shared" si="88"/>
        <v>0</v>
      </c>
      <c r="K226" s="851"/>
    </row>
    <row r="227" spans="1:11" ht="21" hidden="1" customHeight="1" x14ac:dyDescent="0.25">
      <c r="A227" s="62"/>
      <c r="B227" s="720" t="str">
        <f>+[7]ระบบการควบคุมฯ!B1225</f>
        <v>ครบ 23 มค 68</v>
      </c>
      <c r="C227" s="1133">
        <f>+[7]ระบบการควบคุมฯ!C1225</f>
        <v>4100557656</v>
      </c>
      <c r="D227" s="665"/>
      <c r="E227" s="716"/>
      <c r="F227" s="736"/>
      <c r="G227" s="706"/>
      <c r="H227" s="741"/>
      <c r="I227" s="735"/>
      <c r="J227" s="742">
        <f t="shared" si="88"/>
        <v>0</v>
      </c>
      <c r="K227" s="851"/>
    </row>
    <row r="228" spans="1:11" ht="21" hidden="1" customHeight="1" x14ac:dyDescent="0.25">
      <c r="A228" s="62" t="str">
        <f>+[7]ระบบการควบคุมฯ!A1227</f>
        <v>5)</v>
      </c>
      <c r="B228" s="720" t="str">
        <f>+[7]ระบบการควบคุมฯ!B1227</f>
        <v>วัดกลางคลองสี่</v>
      </c>
      <c r="C228" s="1133" t="str">
        <f>+[7]ระบบการควบคุมฯ!C1227</f>
        <v>20004350002003214513</v>
      </c>
      <c r="D228" s="665"/>
      <c r="E228" s="716"/>
      <c r="F228" s="736"/>
      <c r="G228" s="706"/>
      <c r="H228" s="741"/>
      <c r="I228" s="735"/>
      <c r="J228" s="742">
        <f t="shared" si="88"/>
        <v>0</v>
      </c>
      <c r="K228" s="851"/>
    </row>
    <row r="229" spans="1:11" ht="21" hidden="1" customHeight="1" x14ac:dyDescent="0.25">
      <c r="A229" s="62"/>
      <c r="B229" s="720" t="str">
        <f>+[7]ระบบการควบคุมฯ!B1228</f>
        <v>ครบ 15 มิย 67</v>
      </c>
      <c r="C229" s="1133">
        <f>+[7]ระบบการควบคุมฯ!C1228</f>
        <v>4100396155</v>
      </c>
      <c r="D229" s="665"/>
      <c r="E229" s="716"/>
      <c r="F229" s="736"/>
      <c r="G229" s="706"/>
      <c r="H229" s="741"/>
      <c r="I229" s="735"/>
      <c r="J229" s="742">
        <f t="shared" si="88"/>
        <v>0</v>
      </c>
      <c r="K229" s="851"/>
    </row>
    <row r="230" spans="1:11" ht="21" hidden="1" customHeight="1" x14ac:dyDescent="0.25">
      <c r="A230" s="62" t="str">
        <f>+[7]ระบบการควบคุมฯ!A1229</f>
        <v>6)</v>
      </c>
      <c r="B230" s="720" t="str">
        <f>+[7]ระบบการควบคุมฯ!B1229</f>
        <v>วัดนิเทศน์</v>
      </c>
      <c r="C230" s="1133" t="str">
        <f>+[7]ระบบการควบคุมฯ!C1229</f>
        <v>20004350002003214514</v>
      </c>
      <c r="D230" s="665"/>
      <c r="E230" s="716"/>
      <c r="F230" s="736"/>
      <c r="G230" s="706"/>
      <c r="H230" s="741"/>
      <c r="I230" s="735"/>
      <c r="J230" s="742">
        <f t="shared" si="88"/>
        <v>0</v>
      </c>
      <c r="K230" s="851"/>
    </row>
    <row r="231" spans="1:11" ht="21" hidden="1" customHeight="1" x14ac:dyDescent="0.25">
      <c r="A231" s="62"/>
      <c r="B231" s="720" t="str">
        <f>+[7]ระบบการควบคุมฯ!B1230</f>
        <v>ครบ 27 สค 67</v>
      </c>
      <c r="C231" s="1133">
        <f>+[7]ระบบการควบคุมฯ!C1230</f>
        <v>4100402151</v>
      </c>
      <c r="D231" s="665"/>
      <c r="E231" s="716"/>
      <c r="F231" s="736"/>
      <c r="G231" s="706"/>
      <c r="H231" s="741"/>
      <c r="I231" s="735"/>
      <c r="J231" s="742">
        <f t="shared" si="88"/>
        <v>0</v>
      </c>
      <c r="K231" s="851"/>
    </row>
    <row r="232" spans="1:11" ht="21" hidden="1" customHeight="1" x14ac:dyDescent="0.25">
      <c r="A232" s="62"/>
      <c r="B232" s="720" t="str">
        <f>+[7]ระบบการควบคุมฯ!B1231</f>
        <v>ผูกพัน งวด 1 222,000 บาท</v>
      </c>
      <c r="C232" s="1133">
        <f>+[7]ระบบการควบคุมฯ!C1231</f>
        <v>0</v>
      </c>
      <c r="D232" s="665"/>
      <c r="E232" s="716"/>
      <c r="F232" s="736"/>
      <c r="G232" s="706"/>
      <c r="H232" s="741"/>
      <c r="I232" s="735"/>
      <c r="J232" s="742">
        <f t="shared" si="88"/>
        <v>0</v>
      </c>
      <c r="K232" s="851"/>
    </row>
    <row r="233" spans="1:11" ht="21" hidden="1" customHeight="1" x14ac:dyDescent="0.25">
      <c r="A233" s="62"/>
      <c r="B233" s="720" t="str">
        <f>+[7]ระบบการควบคุมฯ!B1232</f>
        <v>งวด 2 518,000 บาท</v>
      </c>
      <c r="C233" s="1133">
        <f>+[7]ระบบการควบคุมฯ!C1232</f>
        <v>0</v>
      </c>
      <c r="D233" s="665"/>
      <c r="E233" s="716"/>
      <c r="F233" s="736"/>
      <c r="G233" s="706"/>
      <c r="H233" s="741"/>
      <c r="I233" s="735"/>
      <c r="J233" s="742">
        <f t="shared" si="88"/>
        <v>0</v>
      </c>
      <c r="K233" s="851"/>
    </row>
    <row r="234" spans="1:11" ht="21" hidden="1" customHeight="1" x14ac:dyDescent="0.25">
      <c r="A234" s="62" t="str">
        <f>+[7]ระบบการควบคุมฯ!A1234</f>
        <v>7)</v>
      </c>
      <c r="B234" s="720" t="str">
        <f>+[7]ระบบการควบคุมฯ!B1234</f>
        <v>วัดประชุมราษฏร์</v>
      </c>
      <c r="C234" s="1133" t="str">
        <f>+[7]ระบบการควบคุมฯ!C1234</f>
        <v>20004350002003214515</v>
      </c>
      <c r="D234" s="665"/>
      <c r="E234" s="716"/>
      <c r="F234" s="736"/>
      <c r="G234" s="706"/>
      <c r="H234" s="741"/>
      <c r="I234" s="735"/>
      <c r="J234" s="895">
        <f t="shared" si="88"/>
        <v>0</v>
      </c>
      <c r="K234" s="851"/>
    </row>
    <row r="235" spans="1:11" ht="21" hidden="1" customHeight="1" x14ac:dyDescent="0.25">
      <c r="A235" s="62"/>
      <c r="B235" s="720" t="str">
        <f>+[7]ระบบการควบคุมฯ!B1232</f>
        <v>งวด 2 518,000 บาท</v>
      </c>
      <c r="C235" s="1133">
        <f>+[7]ระบบการควบคุมฯ!C1232</f>
        <v>0</v>
      </c>
      <c r="D235" s="665"/>
      <c r="E235" s="716"/>
      <c r="F235" s="736"/>
      <c r="G235" s="706"/>
      <c r="H235" s="741"/>
      <c r="I235" s="735"/>
      <c r="J235" s="742">
        <f t="shared" si="88"/>
        <v>0</v>
      </c>
      <c r="K235" s="851"/>
    </row>
    <row r="236" spans="1:11" ht="21" hidden="1" customHeight="1" x14ac:dyDescent="0.25">
      <c r="A236" s="62" t="str">
        <f>+[7]ระบบการควบคุมฯ!A1236</f>
        <v>8)</v>
      </c>
      <c r="B236" s="720" t="str">
        <f>+[7]ระบบการควบคุมฯ!B1236</f>
        <v>วัดประยูรธรรมาราม</v>
      </c>
      <c r="C236" s="1133" t="str">
        <f>+[7]ระบบการควบคุมฯ!C1236</f>
        <v>20004350002003214516</v>
      </c>
      <c r="D236" s="665"/>
      <c r="E236" s="716"/>
      <c r="F236" s="736"/>
      <c r="G236" s="706"/>
      <c r="H236" s="741"/>
      <c r="I236" s="735"/>
      <c r="J236" s="742">
        <f t="shared" si="88"/>
        <v>0</v>
      </c>
      <c r="K236" s="851"/>
    </row>
    <row r="237" spans="1:11" ht="21" hidden="1" customHeight="1" x14ac:dyDescent="0.25">
      <c r="A237" s="62"/>
      <c r="B237" s="720" t="str">
        <f>+[7]ระบบการควบคุมฯ!B1235</f>
        <v>ครบ 19 มิย 67</v>
      </c>
      <c r="C237" s="1133">
        <f>+[7]ระบบการควบคุมฯ!C1235</f>
        <v>4100395245</v>
      </c>
      <c r="D237" s="665"/>
      <c r="E237" s="716"/>
      <c r="F237" s="736"/>
      <c r="G237" s="706"/>
      <c r="H237" s="741"/>
      <c r="I237" s="735"/>
      <c r="J237" s="742">
        <f t="shared" si="88"/>
        <v>0</v>
      </c>
      <c r="K237" s="851"/>
    </row>
    <row r="238" spans="1:11" ht="21" hidden="1" customHeight="1" x14ac:dyDescent="0.25">
      <c r="A238" s="62" t="str">
        <f>+[7]ระบบการควบคุมฯ!A1238</f>
        <v>9)</v>
      </c>
      <c r="B238" s="720" t="str">
        <f>+[7]ระบบการควบคุมฯ!B1238</f>
        <v>วัดลานนา</v>
      </c>
      <c r="C238" s="1133" t="str">
        <f>+[7]ระบบการควบคุมฯ!C1238</f>
        <v>20004350002003214517</v>
      </c>
      <c r="D238" s="665"/>
      <c r="E238" s="716"/>
      <c r="F238" s="736"/>
      <c r="G238" s="706"/>
      <c r="H238" s="741"/>
      <c r="I238" s="735"/>
      <c r="J238" s="742">
        <f t="shared" si="88"/>
        <v>0</v>
      </c>
      <c r="K238" s="851"/>
    </row>
    <row r="239" spans="1:11" ht="21" hidden="1" customHeight="1" x14ac:dyDescent="0.25">
      <c r="A239" s="62"/>
      <c r="B239" s="720" t="str">
        <f>+[7]ระบบการควบคุมฯ!B1237</f>
        <v>ครบ 26 มิย 67</v>
      </c>
      <c r="C239" s="1133">
        <f>+[7]ระบบการควบคุมฯ!C1237</f>
        <v>4100397176</v>
      </c>
      <c r="D239" s="665"/>
      <c r="E239" s="716"/>
      <c r="F239" s="736"/>
      <c r="G239" s="706"/>
      <c r="H239" s="741"/>
      <c r="I239" s="735"/>
      <c r="J239" s="742">
        <f t="shared" si="88"/>
        <v>0</v>
      </c>
      <c r="K239" s="851"/>
    </row>
    <row r="240" spans="1:11" ht="21" hidden="1" customHeight="1" x14ac:dyDescent="0.25">
      <c r="A240" s="62" t="str">
        <f>+[7]ระบบการควบคุมฯ!A1240</f>
        <v>10)</v>
      </c>
      <c r="B240" s="720" t="str">
        <f>+[7]ระบบการควบคุมฯ!B1240</f>
        <v>วัดอดิศร</v>
      </c>
      <c r="C240" s="1133" t="str">
        <f>+[7]ระบบการควบคุมฯ!C1240</f>
        <v>20004350002003214518</v>
      </c>
      <c r="D240" s="665"/>
      <c r="E240" s="716"/>
      <c r="F240" s="736"/>
      <c r="G240" s="706"/>
      <c r="H240" s="741"/>
      <c r="I240" s="735"/>
      <c r="J240" s="742">
        <f t="shared" si="88"/>
        <v>0</v>
      </c>
      <c r="K240" s="851"/>
    </row>
    <row r="241" spans="1:11" ht="21" hidden="1" customHeight="1" x14ac:dyDescent="0.25">
      <c r="A241" s="62"/>
      <c r="B241" s="720" t="str">
        <f>+[7]ระบบการควบคุมฯ!B1239</f>
        <v>ครบ 19 มิ.ย.67</v>
      </c>
      <c r="C241" s="1133" t="str">
        <f>+[7]ระบบการควบคุมฯ!C1239</f>
        <v>ครบ 19 มิย 67</v>
      </c>
      <c r="D241" s="665"/>
      <c r="E241" s="716"/>
      <c r="F241" s="736"/>
      <c r="G241" s="706"/>
      <c r="H241" s="741"/>
      <c r="I241" s="735"/>
      <c r="J241" s="742">
        <f t="shared" si="88"/>
        <v>0</v>
      </c>
      <c r="K241" s="851"/>
    </row>
    <row r="242" spans="1:11" ht="21" hidden="1" customHeight="1" x14ac:dyDescent="0.25">
      <c r="A242" s="62" t="str">
        <f>+[7]ระบบการควบคุมฯ!A1242</f>
        <v>11)</v>
      </c>
      <c r="B242" s="720" t="str">
        <f>+[7]ระบบการควบคุมฯ!B1242</f>
        <v>สหราษฎร์บํารุง</v>
      </c>
      <c r="C242" s="1133" t="str">
        <f>+[7]ระบบการควบคุมฯ!C1242</f>
        <v>20004350002003214519</v>
      </c>
      <c r="D242" s="665"/>
      <c r="E242" s="716"/>
      <c r="F242" s="736"/>
      <c r="G242" s="706"/>
      <c r="H242" s="741"/>
      <c r="I242" s="735"/>
      <c r="J242" s="742">
        <f t="shared" si="88"/>
        <v>0</v>
      </c>
      <c r="K242" s="851"/>
    </row>
    <row r="243" spans="1:11" ht="21" hidden="1" customHeight="1" x14ac:dyDescent="0.25">
      <c r="A243" s="62"/>
      <c r="B243" s="720" t="str">
        <f>+[7]ระบบการควบคุมฯ!B1241</f>
        <v>ครบ 26 กค 67</v>
      </c>
      <c r="C243" s="1133" t="str">
        <f>+[7]ระบบการควบคุมฯ!C1241</f>
        <v>4100393861</v>
      </c>
      <c r="D243" s="665"/>
      <c r="E243" s="716"/>
      <c r="F243" s="736"/>
      <c r="G243" s="706"/>
      <c r="H243" s="741"/>
      <c r="I243" s="735"/>
      <c r="J243" s="742">
        <f t="shared" si="88"/>
        <v>0</v>
      </c>
      <c r="K243" s="851"/>
    </row>
    <row r="244" spans="1:11" ht="21" hidden="1" customHeight="1" x14ac:dyDescent="0.25">
      <c r="A244" s="62" t="str">
        <f>+[7]ระบบการควบคุมฯ!A1244</f>
        <v>12)</v>
      </c>
      <c r="B244" s="720" t="str">
        <f>+[7]ระบบการควบคุมฯ!B1244</f>
        <v>คลอง 11 ศาลาครุ (เทียมอุปถัมภ์)</v>
      </c>
      <c r="C244" s="1133" t="str">
        <f>+[7]ระบบการควบคุมฯ!C1244</f>
        <v>20004350002003214520</v>
      </c>
      <c r="D244" s="665"/>
      <c r="E244" s="716"/>
      <c r="F244" s="736"/>
      <c r="G244" s="706"/>
      <c r="H244" s="741"/>
      <c r="I244" s="735"/>
      <c r="J244" s="742">
        <f t="shared" si="88"/>
        <v>0</v>
      </c>
      <c r="K244" s="851"/>
    </row>
    <row r="245" spans="1:11" ht="21" hidden="1" customHeight="1" x14ac:dyDescent="0.25">
      <c r="A245" s="62"/>
      <c r="B245" s="720" t="str">
        <f>+[7]ระบบการควบคุมฯ!B1243</f>
        <v>ครบ 14 มิย 67</v>
      </c>
      <c r="C245" s="1133" t="str">
        <f>+[7]ระบบการควบคุมฯ!C1243</f>
        <v>4100394897</v>
      </c>
      <c r="D245" s="665"/>
      <c r="E245" s="716"/>
      <c r="F245" s="736"/>
      <c r="G245" s="706"/>
      <c r="H245" s="741"/>
      <c r="I245" s="735"/>
      <c r="J245" s="742">
        <f t="shared" si="88"/>
        <v>0</v>
      </c>
      <c r="K245" s="851"/>
    </row>
    <row r="246" spans="1:11" ht="21" hidden="1" customHeight="1" x14ac:dyDescent="0.25">
      <c r="A246" s="62" t="str">
        <f>+[7]ระบบการควบคุมฯ!A1246</f>
        <v>13)</v>
      </c>
      <c r="B246" s="720" t="str">
        <f>+[7]ระบบการควบคุมฯ!B1246</f>
        <v>คลองสิบสามผิวศรีราษฏร์บำรุง</v>
      </c>
      <c r="C246" s="1133" t="str">
        <f>+[7]ระบบการควบคุมฯ!C1246</f>
        <v>20004350002003214521</v>
      </c>
      <c r="D246" s="665"/>
      <c r="E246" s="716"/>
      <c r="F246" s="736"/>
      <c r="G246" s="706"/>
      <c r="H246" s="741"/>
      <c r="I246" s="735"/>
      <c r="J246" s="742">
        <f t="shared" si="88"/>
        <v>0</v>
      </c>
      <c r="K246" s="851"/>
    </row>
    <row r="247" spans="1:11" ht="21" hidden="1" customHeight="1" x14ac:dyDescent="0.25">
      <c r="A247" s="62"/>
      <c r="B247" s="896" t="str">
        <f>+[7]ระบบการควบคุมฯ!B1245</f>
        <v>ครบ 15 กค 67</v>
      </c>
      <c r="C247" s="1133" t="str">
        <f>+[7]ระบบการควบคุมฯ!C1245</f>
        <v>4100398138</v>
      </c>
      <c r="D247" s="665"/>
      <c r="E247" s="716"/>
      <c r="F247" s="736"/>
      <c r="G247" s="706"/>
      <c r="H247" s="741"/>
      <c r="I247" s="735"/>
      <c r="J247" s="742">
        <f t="shared" si="88"/>
        <v>0</v>
      </c>
      <c r="K247" s="851"/>
    </row>
    <row r="248" spans="1:11" ht="21" hidden="1" customHeight="1" x14ac:dyDescent="0.25">
      <c r="A248" s="62" t="str">
        <f>+[7]ระบบการควบคุมฯ!A1249</f>
        <v>14)</v>
      </c>
      <c r="B248" s="720" t="str">
        <f>+[7]ระบบการควบคุมฯ!B1249</f>
        <v>วัดเจริญบุญ</v>
      </c>
      <c r="C248" s="1133" t="str">
        <f>+[7]ระบบการควบคุมฯ!C1249</f>
        <v>20004350002003214522</v>
      </c>
      <c r="D248" s="665"/>
      <c r="E248" s="716"/>
      <c r="F248" s="736"/>
      <c r="G248" s="706"/>
      <c r="H248" s="741"/>
      <c r="I248" s="735"/>
      <c r="J248" s="895">
        <f t="shared" si="88"/>
        <v>0</v>
      </c>
      <c r="K248" s="851"/>
    </row>
    <row r="249" spans="1:11" ht="21" hidden="1" customHeight="1" x14ac:dyDescent="0.25">
      <c r="A249" s="62"/>
      <c r="B249" s="720" t="str">
        <f>+[7]ระบบการควบคุมฯ!B1250</f>
        <v>ครบ 17 กค 67</v>
      </c>
      <c r="C249" s="1133" t="str">
        <f>+[7]ระบบการควบคุมฯ!C1250</f>
        <v>4100396212</v>
      </c>
      <c r="D249" s="665"/>
      <c r="E249" s="716"/>
      <c r="F249" s="736"/>
      <c r="G249" s="706"/>
      <c r="H249" s="741"/>
      <c r="I249" s="735"/>
      <c r="J249" s="742">
        <f t="shared" si="88"/>
        <v>0</v>
      </c>
      <c r="K249" s="851"/>
    </row>
    <row r="250" spans="1:11" ht="21" hidden="1" customHeight="1" x14ac:dyDescent="0.25">
      <c r="A250" s="62" t="str">
        <f>+[7]ระบบการควบคุมฯ!A1251</f>
        <v>15)</v>
      </c>
      <c r="B250" s="720" t="str">
        <f>+[7]ระบบการควบคุมฯ!B1251</f>
        <v>วัดนพรัตนาราม</v>
      </c>
      <c r="C250" s="1133" t="str">
        <f>+[7]ระบบการควบคุมฯ!C1251</f>
        <v>20004350002003214523</v>
      </c>
      <c r="D250" s="894">
        <f>+[7]ระบบการควบคุมฯ!D1251</f>
        <v>0</v>
      </c>
      <c r="E250" s="716">
        <f>+[7]ระบบการควบคุมฯ!G1246+[7]ระบบการควบคุมฯ!H1246</f>
        <v>0</v>
      </c>
      <c r="F250" s="736">
        <f>+[7]ระบบการควบคุมฯ!I1246+[7]ระบบการควบคุมฯ!J1246</f>
        <v>0</v>
      </c>
      <c r="G250" s="706">
        <f>+[7]ระบบการควบคุมฯ!K1246+[7]ระบบการควบคุมฯ!L1246</f>
        <v>0</v>
      </c>
      <c r="H250" s="741"/>
      <c r="I250" s="735"/>
      <c r="J250" s="742">
        <f t="shared" si="88"/>
        <v>0</v>
      </c>
      <c r="K250" s="851"/>
    </row>
    <row r="251" spans="1:11" ht="21" hidden="1" customHeight="1" x14ac:dyDescent="0.25">
      <c r="A251" s="62"/>
      <c r="B251" s="897" t="str">
        <f>+[7]ระบบการควบคุมฯ!B1252</f>
        <v>งวด 1  174,000 บาท ครบ 16 กค 67</v>
      </c>
      <c r="C251" s="1222">
        <f>+[7]ระบบการควบคุมฯ!C1252</f>
        <v>4100426445</v>
      </c>
      <c r="D251" s="665"/>
      <c r="E251" s="716"/>
      <c r="F251" s="736"/>
      <c r="G251" s="706"/>
      <c r="H251" s="741"/>
      <c r="I251" s="735"/>
      <c r="J251" s="742">
        <f t="shared" si="88"/>
        <v>0</v>
      </c>
      <c r="K251" s="851"/>
    </row>
    <row r="252" spans="1:11" ht="21" hidden="1" customHeight="1" x14ac:dyDescent="0.25">
      <c r="A252" s="62"/>
      <c r="B252" s="897" t="str">
        <f>+[7]ระบบการควบคุมฯ!B1253</f>
        <v>งวด 2 406,000 ครบ 14 กย 67</v>
      </c>
      <c r="C252" s="1223"/>
      <c r="D252" s="665"/>
      <c r="E252" s="716"/>
      <c r="F252" s="736"/>
      <c r="G252" s="706"/>
      <c r="H252" s="741"/>
      <c r="I252" s="735"/>
      <c r="J252" s="742"/>
      <c r="K252" s="851"/>
    </row>
    <row r="253" spans="1:11" ht="21" hidden="1" customHeight="1" x14ac:dyDescent="0.25">
      <c r="A253" s="62" t="str">
        <f>+[7]ระบบการควบคุมฯ!A1255</f>
        <v>16)</v>
      </c>
      <c r="B253" s="720" t="str">
        <f>+[7]ระบบการควบคุมฯ!B1255</f>
        <v>วัดพวงแก้ว</v>
      </c>
      <c r="C253" s="1133" t="str">
        <f>+[7]ระบบการควบคุมฯ!C1255</f>
        <v>20004350002003214524</v>
      </c>
      <c r="D253" s="665"/>
      <c r="E253" s="716"/>
      <c r="F253" s="736"/>
      <c r="G253" s="706"/>
      <c r="H253" s="741"/>
      <c r="I253" s="735"/>
      <c r="J253" s="742">
        <f t="shared" si="88"/>
        <v>0</v>
      </c>
      <c r="K253" s="851"/>
    </row>
    <row r="254" spans="1:11" ht="21" hidden="1" customHeight="1" x14ac:dyDescent="0.25">
      <c r="A254" s="62"/>
      <c r="B254" s="720" t="str">
        <f>+[7]ระบบการควบคุมฯ!B1256</f>
        <v>ครบ 2 สค 67</v>
      </c>
      <c r="C254" s="1133" t="str">
        <f>+[7]ระบบการควบคุมฯ!C1256</f>
        <v>4100402841</v>
      </c>
      <c r="D254" s="665"/>
      <c r="E254" s="716"/>
      <c r="F254" s="736"/>
      <c r="G254" s="706"/>
      <c r="H254" s="741"/>
      <c r="I254" s="735"/>
      <c r="J254" s="742">
        <f t="shared" si="88"/>
        <v>0</v>
      </c>
      <c r="K254" s="851"/>
    </row>
    <row r="255" spans="1:11" ht="21" hidden="1" customHeight="1" x14ac:dyDescent="0.25">
      <c r="A255" s="62" t="str">
        <f>+[7]ระบบการควบคุมฯ!A1257</f>
        <v>17)</v>
      </c>
      <c r="B255" s="720" t="str">
        <f>+[7]ระบบการควบคุมฯ!B1257</f>
        <v>วัดสุขบุญฑริการาม</v>
      </c>
      <c r="C255" s="1133" t="str">
        <f>+[7]ระบบการควบคุมฯ!C1257</f>
        <v>20004350002003214525</v>
      </c>
      <c r="D255" s="665"/>
      <c r="E255" s="716"/>
      <c r="F255" s="736"/>
      <c r="G255" s="706"/>
      <c r="H255" s="741"/>
      <c r="I255" s="735"/>
      <c r="J255" s="742">
        <f t="shared" si="88"/>
        <v>0</v>
      </c>
      <c r="K255" s="851"/>
    </row>
    <row r="256" spans="1:11" ht="21" hidden="1" customHeight="1" x14ac:dyDescent="0.25">
      <c r="A256" s="62"/>
      <c r="B256" s="720" t="str">
        <f>+[7]ระบบการควบคุมฯ!B1258</f>
        <v>ครบ 27 มิย 67</v>
      </c>
      <c r="C256" s="1133" t="str">
        <f>+[7]ระบบการควบคุมฯ!C1258</f>
        <v>4100396195</v>
      </c>
      <c r="D256" s="665"/>
      <c r="E256" s="716"/>
      <c r="F256" s="736"/>
      <c r="G256" s="706"/>
      <c r="H256" s="741"/>
      <c r="I256" s="735"/>
      <c r="J256" s="742">
        <f t="shared" si="88"/>
        <v>0</v>
      </c>
      <c r="K256" s="851"/>
    </row>
    <row r="257" spans="1:11" ht="21" hidden="1" customHeight="1" x14ac:dyDescent="0.25">
      <c r="A257" s="62" t="str">
        <f>+[7]ระบบการควบคุมฯ!A1259</f>
        <v>18)</v>
      </c>
      <c r="B257" s="720" t="str">
        <f>+[7]ระบบการควบคุมฯ!B1259</f>
        <v>วัดแสงมณี</v>
      </c>
      <c r="C257" s="1133" t="str">
        <f>+[7]ระบบการควบคุมฯ!C1259</f>
        <v>20004350002003214526</v>
      </c>
      <c r="D257" s="665"/>
      <c r="E257" s="716"/>
      <c r="F257" s="736"/>
      <c r="G257" s="706"/>
      <c r="H257" s="741"/>
      <c r="I257" s="735"/>
      <c r="J257" s="742">
        <f t="shared" si="88"/>
        <v>0</v>
      </c>
      <c r="K257" s="851"/>
    </row>
    <row r="258" spans="1:11" ht="21" hidden="1" customHeight="1" x14ac:dyDescent="0.25">
      <c r="A258" s="62"/>
      <c r="B258" s="720" t="str">
        <f>+[7]ระบบการควบคุมฯ!B1260</f>
        <v>ครบ 30 กค 67</v>
      </c>
      <c r="C258" s="1133" t="str">
        <f>+[7]ระบบการควบคุมฯ!C1260</f>
        <v>4100400728</v>
      </c>
      <c r="D258" s="665"/>
      <c r="E258" s="716"/>
      <c r="F258" s="736"/>
      <c r="G258" s="706"/>
      <c r="H258" s="741"/>
      <c r="I258" s="735"/>
      <c r="J258" s="742">
        <f t="shared" si="88"/>
        <v>0</v>
      </c>
      <c r="K258" s="851"/>
    </row>
    <row r="259" spans="1:11" ht="21" hidden="1" customHeight="1" x14ac:dyDescent="0.25">
      <c r="A259" s="62" t="str">
        <f>+[7]ระบบการควบคุมฯ!A1261</f>
        <v>19)</v>
      </c>
      <c r="B259" s="720" t="str">
        <f>+[7]ระบบการควบคุมฯ!B1261</f>
        <v>หิรัญพงษ์อนุสรณ์</v>
      </c>
      <c r="C259" s="1133" t="str">
        <f>+[7]ระบบการควบคุมฯ!C1261</f>
        <v>20004350002003214527</v>
      </c>
      <c r="D259" s="665"/>
      <c r="E259" s="716"/>
      <c r="F259" s="736"/>
      <c r="G259" s="706"/>
      <c r="H259" s="741"/>
      <c r="I259" s="735"/>
      <c r="J259" s="742">
        <f t="shared" si="88"/>
        <v>0</v>
      </c>
      <c r="K259" s="851"/>
    </row>
    <row r="260" spans="1:11" ht="21" hidden="1" customHeight="1" x14ac:dyDescent="0.25">
      <c r="A260" s="62"/>
      <c r="B260" s="720" t="str">
        <f>+[7]ระบบการควบคุมฯ!B1262</f>
        <v>ครบ 22 มิย 67</v>
      </c>
      <c r="C260" s="1133" t="str">
        <f>+[7]ระบบการควบคุมฯ!C1262</f>
        <v>4100402448</v>
      </c>
      <c r="D260" s="665"/>
      <c r="E260" s="716"/>
      <c r="F260" s="736"/>
      <c r="G260" s="706"/>
      <c r="H260" s="741"/>
      <c r="I260" s="735"/>
      <c r="J260" s="742">
        <f t="shared" si="88"/>
        <v>0</v>
      </c>
      <c r="K260" s="851"/>
    </row>
    <row r="261" spans="1:11" ht="21" hidden="1" customHeight="1" x14ac:dyDescent="0.25">
      <c r="A261" s="62" t="str">
        <f>+[7]ระบบการควบคุมฯ!A1264</f>
        <v>20)</v>
      </c>
      <c r="B261" s="720" t="str">
        <f>+[7]ระบบการควบคุมฯ!B1264</f>
        <v>อยู่ประชานุเคราะห์</v>
      </c>
      <c r="C261" s="1133" t="str">
        <f>+[7]ระบบการควบคุมฯ!C1264</f>
        <v>20004350002003214528</v>
      </c>
      <c r="D261" s="665"/>
      <c r="E261" s="716"/>
      <c r="F261" s="736"/>
      <c r="G261" s="706"/>
      <c r="H261" s="741"/>
      <c r="I261" s="735"/>
      <c r="J261" s="742">
        <f t="shared" si="88"/>
        <v>0</v>
      </c>
      <c r="K261" s="851"/>
    </row>
    <row r="262" spans="1:11" ht="40.799999999999997" hidden="1" customHeight="1" x14ac:dyDescent="0.25">
      <c r="A262" s="310">
        <f>+[7]ระบบการควบคุมฯ!A1265</f>
        <v>0</v>
      </c>
      <c r="B262" s="720" t="str">
        <f>+[7]ระบบการควบคุมฯ!B1265</f>
        <v>ครบ 6 มิย 67</v>
      </c>
      <c r="C262" s="1133" t="str">
        <f>+[7]ระบบการควบคุมฯ!C1265</f>
        <v>4100402861</v>
      </c>
      <c r="D262" s="665"/>
      <c r="E262" s="716"/>
      <c r="F262" s="736"/>
      <c r="G262" s="706"/>
      <c r="H262" s="741"/>
      <c r="I262" s="735"/>
      <c r="J262" s="742">
        <f t="shared" si="88"/>
        <v>0</v>
      </c>
      <c r="K262" s="851"/>
    </row>
    <row r="263" spans="1:11" x14ac:dyDescent="0.25">
      <c r="A263" s="310">
        <f>+[7]ระบบการควบคุมฯ!A1266</f>
        <v>0</v>
      </c>
      <c r="B263" s="898" t="str">
        <f>+[7]ระบบการควบคุมฯ!B1266</f>
        <v>โอนกลับส่วนกลาง</v>
      </c>
      <c r="C263" s="1133" t="str">
        <f>+[7]ระบบการควบคุมฯ!C1266</f>
        <v>ศธ04002/ว4285 ลว.13 กย 67 โอนครั้งที่ 401</v>
      </c>
      <c r="D263" s="665"/>
      <c r="E263" s="716"/>
      <c r="F263" s="736"/>
      <c r="G263" s="706"/>
      <c r="H263" s="741"/>
      <c r="I263" s="735"/>
      <c r="J263" s="742">
        <f t="shared" si="88"/>
        <v>0</v>
      </c>
      <c r="K263" s="851"/>
    </row>
    <row r="264" spans="1:11" x14ac:dyDescent="0.25">
      <c r="A264" s="899" t="str">
        <f>+[7]ระบบการควบคุมฯ!A1268</f>
        <v>1.9.3</v>
      </c>
      <c r="B264" s="844" t="str">
        <f>+[7]ระบบการควบคุมฯ!B1268</f>
        <v>ห้องส้วม OBEC 4 ที่/61 ชาย-หญิง (ชาย 2 ที่ หญิง 2 ที่)</v>
      </c>
      <c r="C264" s="1184" t="str">
        <f>+[7]ระบบการควบคุมฯ!C1268</f>
        <v>ศธ 04002/ว5174 ลว 21 ตค 67 ครั้งที่ 4</v>
      </c>
      <c r="D264" s="668">
        <f>+D265</f>
        <v>456900</v>
      </c>
      <c r="E264" s="668">
        <f t="shared" ref="E264:J264" si="90">+E265</f>
        <v>0</v>
      </c>
      <c r="F264" s="668">
        <f t="shared" si="90"/>
        <v>0</v>
      </c>
      <c r="G264" s="668">
        <f t="shared" si="90"/>
        <v>456890</v>
      </c>
      <c r="H264" s="668">
        <f t="shared" si="90"/>
        <v>0</v>
      </c>
      <c r="I264" s="668">
        <f t="shared" si="90"/>
        <v>0</v>
      </c>
      <c r="J264" s="668">
        <f t="shared" si="90"/>
        <v>10</v>
      </c>
      <c r="K264" s="848"/>
    </row>
    <row r="265" spans="1:11" ht="21" hidden="1" customHeight="1" x14ac:dyDescent="0.25">
      <c r="A265" s="62" t="str">
        <f>+[7]ระบบการควบคุมฯ!A1270</f>
        <v>1)</v>
      </c>
      <c r="B265" s="865" t="str">
        <f>+[7]ระบบการควบคุมฯ!B1270</f>
        <v>โรงเรียนวัดราษฎรบำรุง</v>
      </c>
      <c r="C265" s="1133" t="str">
        <f>+[7]ระบบการควบคุมฯ!C1270</f>
        <v>20004370010003213242</v>
      </c>
      <c r="D265" s="894">
        <f>+[7]ระบบการควบคุมฯ!D1270</f>
        <v>456900</v>
      </c>
      <c r="E265" s="894">
        <f>+[7]ระบบการควบคุมฯ!G1270+[7]ระบบการควบคุมฯ!H1270</f>
        <v>0</v>
      </c>
      <c r="F265" s="736">
        <f>+[7]ระบบการควบคุมฯ!I1270+[7]ระบบการควบคุมฯ!J1270</f>
        <v>0</v>
      </c>
      <c r="G265" s="706">
        <f>+[7]ระบบการควบคุมฯ!K1270+[7]ระบบการควบคุมฯ!L1270</f>
        <v>456890</v>
      </c>
      <c r="H265" s="741"/>
      <c r="I265" s="735"/>
      <c r="J265" s="742">
        <f t="shared" ref="J265:J267" si="91">D265-E265-F265-G265</f>
        <v>10</v>
      </c>
      <c r="K265" s="851"/>
    </row>
    <row r="266" spans="1:11" ht="21" hidden="1" customHeight="1" x14ac:dyDescent="0.25">
      <c r="A266" s="62"/>
      <c r="B266" s="865" t="str">
        <f>+[7]ระบบการควบคุมฯ!B1271</f>
        <v>ครบ 26 มค 68</v>
      </c>
      <c r="C266" s="1133" t="str">
        <f>+[7]ระบบการควบคุมฯ!C1271</f>
        <v>งวด 1 จำนวน 137067 บาท</v>
      </c>
      <c r="D266" s="665"/>
      <c r="E266" s="716"/>
      <c r="F266" s="736"/>
      <c r="G266" s="706"/>
      <c r="H266" s="741"/>
      <c r="I266" s="735"/>
      <c r="J266" s="742">
        <f t="shared" si="91"/>
        <v>0</v>
      </c>
      <c r="K266" s="851"/>
    </row>
    <row r="267" spans="1:11" ht="21" hidden="1" customHeight="1" x14ac:dyDescent="0.25">
      <c r="A267" s="62"/>
      <c r="B267" s="865" t="str">
        <f>+[7]ระบบการควบคุมฯ!B1272</f>
        <v>ครบ 25 กพ 68</v>
      </c>
      <c r="C267" s="1133" t="str">
        <f>+[7]ระบบการควบคุมฯ!C1272</f>
        <v>งวด 2 จำนวน 137067 บาท</v>
      </c>
      <c r="D267" s="665"/>
      <c r="E267" s="716"/>
      <c r="F267" s="736"/>
      <c r="G267" s="706"/>
      <c r="H267" s="741"/>
      <c r="I267" s="735"/>
      <c r="J267" s="742">
        <f t="shared" si="91"/>
        <v>0</v>
      </c>
      <c r="K267" s="851"/>
    </row>
    <row r="268" spans="1:11" ht="21" hidden="1" customHeight="1" x14ac:dyDescent="0.25">
      <c r="A268" s="899"/>
      <c r="B268" s="900"/>
      <c r="C268" s="1184"/>
      <c r="D268" s="668"/>
      <c r="E268" s="668"/>
      <c r="F268" s="668"/>
      <c r="G268" s="668"/>
      <c r="H268" s="668">
        <f t="shared" ref="H268:I268" si="92">SUM(H269:H274)</f>
        <v>0</v>
      </c>
      <c r="I268" s="668">
        <f t="shared" si="92"/>
        <v>0</v>
      </c>
      <c r="J268" s="668">
        <f>+D268-E268-G268</f>
        <v>0</v>
      </c>
      <c r="K268" s="848"/>
    </row>
    <row r="269" spans="1:11" ht="21" hidden="1" customHeight="1" x14ac:dyDescent="0.25">
      <c r="A269" s="62"/>
      <c r="B269" s="901"/>
      <c r="C269" s="1133"/>
      <c r="D269" s="665"/>
      <c r="E269" s="716"/>
      <c r="F269" s="736"/>
      <c r="G269" s="706"/>
      <c r="H269" s="741"/>
      <c r="I269" s="735"/>
      <c r="J269" s="742">
        <f t="shared" ref="J269:J271" si="93">D269-E269-F269-G269</f>
        <v>0</v>
      </c>
      <c r="K269" s="851"/>
    </row>
    <row r="270" spans="1:11" ht="21" hidden="1" customHeight="1" x14ac:dyDescent="0.25">
      <c r="A270" s="62"/>
      <c r="B270" s="902"/>
      <c r="C270" s="1169"/>
      <c r="D270" s="665"/>
      <c r="E270" s="716"/>
      <c r="F270" s="736"/>
      <c r="G270" s="706"/>
      <c r="H270" s="741"/>
      <c r="I270" s="735"/>
      <c r="J270" s="742"/>
      <c r="K270" s="851"/>
    </row>
    <row r="271" spans="1:11" ht="21" hidden="1" customHeight="1" x14ac:dyDescent="0.25">
      <c r="A271" s="62"/>
      <c r="B271" s="902"/>
      <c r="C271" s="1169"/>
      <c r="D271" s="665"/>
      <c r="E271" s="716"/>
      <c r="F271" s="736"/>
      <c r="G271" s="706"/>
      <c r="H271" s="741"/>
      <c r="I271" s="735"/>
      <c r="J271" s="742">
        <f t="shared" si="93"/>
        <v>0</v>
      </c>
      <c r="K271" s="851"/>
    </row>
    <row r="272" spans="1:11" ht="21" hidden="1" customHeight="1" x14ac:dyDescent="0.25">
      <c r="A272" s="62"/>
      <c r="B272" s="902"/>
      <c r="C272" s="1133"/>
      <c r="D272" s="665"/>
      <c r="E272" s="665"/>
      <c r="F272" s="665"/>
      <c r="G272" s="777"/>
      <c r="H272" s="726"/>
      <c r="I272" s="720"/>
      <c r="J272" s="665"/>
      <c r="K272" s="851"/>
    </row>
    <row r="273" spans="1:11" ht="21" hidden="1" customHeight="1" x14ac:dyDescent="0.25">
      <c r="A273" s="310"/>
      <c r="B273" s="898"/>
      <c r="C273" s="1133"/>
      <c r="D273" s="665"/>
      <c r="E273" s="665"/>
      <c r="F273" s="665"/>
      <c r="G273" s="777"/>
      <c r="H273" s="726"/>
      <c r="I273" s="726"/>
      <c r="J273" s="665">
        <f>+D273-E273-F273-G273</f>
        <v>0</v>
      </c>
      <c r="K273" s="903"/>
    </row>
    <row r="274" spans="1:11" x14ac:dyDescent="0.25">
      <c r="A274" s="310"/>
      <c r="B274" s="898"/>
      <c r="C274" s="1133"/>
      <c r="D274" s="665"/>
      <c r="E274" s="665"/>
      <c r="F274" s="665"/>
      <c r="G274" s="777"/>
      <c r="H274" s="726"/>
      <c r="I274" s="726"/>
      <c r="J274" s="665">
        <f>+D274-E274-F274-G274</f>
        <v>0</v>
      </c>
      <c r="K274" s="903"/>
    </row>
    <row r="275" spans="1:11" ht="42" x14ac:dyDescent="0.45">
      <c r="A275" s="657" t="str">
        <f>+[7]ระบบการควบคุมฯ!A1275</f>
        <v>1.9.4</v>
      </c>
      <c r="B275" s="904" t="str">
        <f>+[7]ระบบการควบคุมฯ!B1275</f>
        <v xml:space="preserve">อาคารเรียน 318 ล./55-ข เขตแผ่นดินไหว โรงเรียนชุมชนเลิศพินิจพิทยาคม (ชดเชยงบประมาณที่พับไป) </v>
      </c>
      <c r="C275" s="1182" t="str">
        <f>+[7]ระบบการควบคุมฯ!C1275</f>
        <v>ที่ ศธ 04002/ว5187/21 ตค 67 ครั้งที่ 5</v>
      </c>
      <c r="D275" s="659">
        <f t="shared" ref="D275:I275" si="94">SUM(D276)</f>
        <v>3158700</v>
      </c>
      <c r="E275" s="659">
        <f t="shared" si="94"/>
        <v>0</v>
      </c>
      <c r="F275" s="659">
        <f t="shared" si="94"/>
        <v>0</v>
      </c>
      <c r="G275" s="659">
        <f t="shared" si="94"/>
        <v>3158640</v>
      </c>
      <c r="H275" s="659">
        <f t="shared" si="94"/>
        <v>0</v>
      </c>
      <c r="I275" s="659">
        <f t="shared" si="94"/>
        <v>0</v>
      </c>
      <c r="J275" s="659">
        <f>+D275-E275-F275-G275</f>
        <v>60</v>
      </c>
      <c r="K275" s="905"/>
    </row>
    <row r="276" spans="1:11" ht="21" hidden="1" customHeight="1" x14ac:dyDescent="0.25">
      <c r="A276" s="62" t="str">
        <f>+[7]ระบบการควบคุมฯ!A1276</f>
        <v>1)</v>
      </c>
      <c r="B276" s="850" t="str">
        <f>+[7]ระบบการควบคุมฯ!B1276</f>
        <v xml:space="preserve">โรงเรียนชุมชนเลิศพินิจพิทยาคม (ชดเชยงบประมาณที่พับไป) </v>
      </c>
      <c r="C276" s="1169" t="str">
        <f>+[7]ระบบการควบคุมฯ!C1276</f>
        <v>20004370010003220010</v>
      </c>
      <c r="D276" s="665">
        <f>+[7]ระบบการควบคุมฯ!F1276</f>
        <v>3158700</v>
      </c>
      <c r="E276" s="665">
        <f>+[7]ระบบการควบคุมฯ!G1276+[7]ระบบการควบคุมฯ!H1276</f>
        <v>0</v>
      </c>
      <c r="F276" s="665">
        <f>+[7]ระบบการควบคุมฯ!I1276+[7]ระบบการควบคุมฯ!J1276</f>
        <v>0</v>
      </c>
      <c r="G276" s="777">
        <f>+[7]ระบบการควบคุมฯ!K1276+[7]ระบบการควบคุมฯ!L1276</f>
        <v>3158640</v>
      </c>
      <c r="H276" s="738"/>
      <c r="I276" s="720"/>
      <c r="J276" s="665">
        <f>+D276-E276-G276</f>
        <v>60</v>
      </c>
      <c r="K276" s="851"/>
    </row>
    <row r="277" spans="1:11" ht="21" hidden="1" customHeight="1" x14ac:dyDescent="0.6">
      <c r="A277" s="62"/>
      <c r="B277" s="720">
        <f>+[7]ระบบการควบคุมฯ!B1380</f>
        <v>0</v>
      </c>
      <c r="C277" s="1168"/>
      <c r="D277" s="662"/>
      <c r="E277" s="662"/>
      <c r="F277" s="662"/>
      <c r="G277" s="721"/>
      <c r="H277" s="906"/>
      <c r="I277" s="723"/>
      <c r="J277" s="723"/>
      <c r="K277" s="663"/>
    </row>
    <row r="278" spans="1:11" ht="21" hidden="1" customHeight="1" x14ac:dyDescent="0.6">
      <c r="A278" s="62"/>
      <c r="B278" s="720">
        <f>+[7]ระบบการควบคุมฯ!B1381</f>
        <v>0</v>
      </c>
      <c r="C278" s="1168"/>
      <c r="D278" s="662"/>
      <c r="E278" s="662"/>
      <c r="F278" s="662"/>
      <c r="G278" s="721"/>
      <c r="H278" s="906"/>
      <c r="I278" s="723"/>
      <c r="J278" s="723"/>
      <c r="K278" s="663"/>
    </row>
    <row r="279" spans="1:11" ht="21" hidden="1" customHeight="1" x14ac:dyDescent="0.6">
      <c r="A279" s="62"/>
      <c r="B279" s="720">
        <f>+[7]ระบบการควบคุมฯ!B1382</f>
        <v>0</v>
      </c>
      <c r="C279" s="1168">
        <f>1155600*4</f>
        <v>4622400</v>
      </c>
      <c r="D279" s="662"/>
      <c r="E279" s="662"/>
      <c r="F279" s="662"/>
      <c r="G279" s="721"/>
      <c r="H279" s="906"/>
      <c r="I279" s="723"/>
      <c r="J279" s="723"/>
      <c r="K279" s="663"/>
    </row>
    <row r="280" spans="1:11" ht="21" hidden="1" customHeight="1" x14ac:dyDescent="0.6">
      <c r="A280" s="62"/>
      <c r="B280" s="720">
        <f>+[7]ระบบการควบคุมฯ!B1383</f>
        <v>0</v>
      </c>
      <c r="C280" s="1168"/>
      <c r="D280" s="662"/>
      <c r="E280" s="662"/>
      <c r="F280" s="662"/>
      <c r="G280" s="721"/>
      <c r="H280" s="906"/>
      <c r="I280" s="723"/>
      <c r="J280" s="723"/>
      <c r="K280" s="663"/>
    </row>
    <row r="281" spans="1:11" ht="21" hidden="1" customHeight="1" x14ac:dyDescent="0.6">
      <c r="A281" s="62"/>
      <c r="B281" s="720">
        <f>+[7]ระบบการควบคุมฯ!B1384</f>
        <v>0</v>
      </c>
      <c r="C281" s="1168"/>
      <c r="D281" s="662"/>
      <c r="E281" s="662"/>
      <c r="F281" s="662"/>
      <c r="G281" s="721"/>
      <c r="H281" s="906"/>
      <c r="I281" s="723"/>
      <c r="J281" s="723"/>
      <c r="K281" s="663"/>
    </row>
    <row r="282" spans="1:11" ht="21" hidden="1" customHeight="1" x14ac:dyDescent="0.6">
      <c r="A282" s="62"/>
      <c r="B282" s="720">
        <f>+[7]ระบบการควบคุมฯ!B1385</f>
        <v>0</v>
      </c>
      <c r="C282" s="1168"/>
      <c r="D282" s="662"/>
      <c r="E282" s="662"/>
      <c r="F282" s="662"/>
      <c r="G282" s="721"/>
      <c r="H282" s="906"/>
      <c r="I282" s="723"/>
      <c r="J282" s="723"/>
      <c r="K282" s="663"/>
    </row>
    <row r="283" spans="1:11" ht="21" hidden="1" customHeight="1" x14ac:dyDescent="0.6">
      <c r="A283" s="62"/>
      <c r="B283" s="720">
        <f>+[7]ระบบการควบคุมฯ!B1386</f>
        <v>0</v>
      </c>
      <c r="C283" s="1168"/>
      <c r="D283" s="662"/>
      <c r="E283" s="662"/>
      <c r="F283" s="662"/>
      <c r="G283" s="721"/>
      <c r="H283" s="906"/>
      <c r="I283" s="723"/>
      <c r="J283" s="723"/>
      <c r="K283" s="663"/>
    </row>
    <row r="284" spans="1:11" ht="21" hidden="1" customHeight="1" x14ac:dyDescent="0.6">
      <c r="A284" s="62" t="s">
        <v>195</v>
      </c>
      <c r="B284" s="720">
        <f>+[7]ระบบการควบคุมฯ!B1387</f>
        <v>0</v>
      </c>
      <c r="C284" s="1168"/>
      <c r="D284" s="662"/>
      <c r="E284" s="662"/>
      <c r="F284" s="662"/>
      <c r="G284" s="721"/>
      <c r="H284" s="906"/>
      <c r="I284" s="723"/>
      <c r="J284" s="723"/>
      <c r="K284" s="663"/>
    </row>
    <row r="285" spans="1:11" ht="21" hidden="1" customHeight="1" x14ac:dyDescent="0.6">
      <c r="A285" s="62"/>
      <c r="B285" s="720">
        <f>+[7]ระบบการควบคุมฯ!B1388</f>
        <v>0</v>
      </c>
      <c r="C285" s="1168"/>
      <c r="D285" s="662"/>
      <c r="E285" s="662"/>
      <c r="F285" s="662"/>
      <c r="G285" s="721"/>
      <c r="H285" s="906"/>
      <c r="I285" s="723"/>
      <c r="J285" s="723"/>
      <c r="K285" s="663"/>
    </row>
    <row r="286" spans="1:11" ht="21" hidden="1" customHeight="1" x14ac:dyDescent="0.6">
      <c r="A286" s="62"/>
      <c r="B286" s="720">
        <f>+[7]ระบบการควบคุมฯ!B1389</f>
        <v>0</v>
      </c>
      <c r="C286" s="1168"/>
      <c r="D286" s="662"/>
      <c r="E286" s="662"/>
      <c r="F286" s="662"/>
      <c r="G286" s="721"/>
      <c r="H286" s="906"/>
      <c r="I286" s="723"/>
      <c r="J286" s="723"/>
      <c r="K286" s="663"/>
    </row>
    <row r="287" spans="1:11" ht="21" hidden="1" customHeight="1" x14ac:dyDescent="0.6">
      <c r="A287" s="62"/>
      <c r="B287" s="720">
        <f>+[7]ระบบการควบคุมฯ!B1390</f>
        <v>0</v>
      </c>
      <c r="C287" s="1168"/>
      <c r="D287" s="662"/>
      <c r="E287" s="662"/>
      <c r="F287" s="662"/>
      <c r="G287" s="721"/>
      <c r="H287" s="906"/>
      <c r="I287" s="723"/>
      <c r="J287" s="723"/>
      <c r="K287" s="663"/>
    </row>
    <row r="288" spans="1:11" ht="21" hidden="1" customHeight="1" x14ac:dyDescent="0.6">
      <c r="A288" s="62"/>
      <c r="B288" s="720">
        <f>+[7]ระบบการควบคุมฯ!B1391</f>
        <v>0</v>
      </c>
      <c r="C288" s="1168"/>
      <c r="D288" s="662"/>
      <c r="E288" s="662"/>
      <c r="F288" s="662"/>
      <c r="G288" s="721"/>
      <c r="H288" s="906"/>
      <c r="I288" s="723"/>
      <c r="J288" s="723"/>
      <c r="K288" s="663"/>
    </row>
    <row r="289" spans="1:11" ht="21" hidden="1" customHeight="1" x14ac:dyDescent="0.6">
      <c r="A289" s="62"/>
      <c r="B289" s="720">
        <f>+[7]ระบบการควบคุมฯ!B1392</f>
        <v>0</v>
      </c>
      <c r="C289" s="1168"/>
      <c r="D289" s="662"/>
      <c r="E289" s="662"/>
      <c r="F289" s="662"/>
      <c r="G289" s="721"/>
      <c r="H289" s="906"/>
      <c r="I289" s="723"/>
      <c r="J289" s="723"/>
      <c r="K289" s="663"/>
    </row>
    <row r="290" spans="1:11" ht="21" hidden="1" customHeight="1" x14ac:dyDescent="0.6">
      <c r="A290" s="62"/>
      <c r="B290" s="720">
        <f>+[7]ระบบการควบคุมฯ!B1393</f>
        <v>0</v>
      </c>
      <c r="C290" s="1168"/>
      <c r="D290" s="662"/>
      <c r="E290" s="662"/>
      <c r="F290" s="662"/>
      <c r="G290" s="721"/>
      <c r="H290" s="906"/>
      <c r="I290" s="723"/>
      <c r="J290" s="723"/>
      <c r="K290" s="663"/>
    </row>
    <row r="291" spans="1:11" ht="42" hidden="1" customHeight="1" x14ac:dyDescent="0.6">
      <c r="A291" s="62"/>
      <c r="B291" s="720">
        <f>+[7]ระบบการควบคุมฯ!B1394</f>
        <v>0</v>
      </c>
      <c r="C291" s="1168"/>
      <c r="D291" s="662"/>
      <c r="E291" s="662"/>
      <c r="F291" s="662"/>
      <c r="G291" s="721"/>
      <c r="H291" s="906"/>
      <c r="I291" s="723"/>
      <c r="J291" s="723"/>
      <c r="K291" s="663"/>
    </row>
    <row r="292" spans="1:11" ht="21" hidden="1" customHeight="1" x14ac:dyDescent="0.45">
      <c r="A292" s="657" t="s">
        <v>196</v>
      </c>
      <c r="B292" s="904" t="str">
        <f>+[7]ระบบการควบคุมฯ!B1303</f>
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</c>
      <c r="C292" s="1182"/>
      <c r="D292" s="659">
        <f t="shared" ref="D292:I292" si="95">SUM(D293)</f>
        <v>0</v>
      </c>
      <c r="E292" s="659">
        <f t="shared" si="95"/>
        <v>0</v>
      </c>
      <c r="F292" s="659">
        <f t="shared" si="95"/>
        <v>0</v>
      </c>
      <c r="G292" s="659">
        <f t="shared" si="95"/>
        <v>0</v>
      </c>
      <c r="H292" s="659">
        <f t="shared" si="95"/>
        <v>0</v>
      </c>
      <c r="I292" s="659">
        <f t="shared" si="95"/>
        <v>0</v>
      </c>
      <c r="J292" s="659">
        <f>+D292-E292-F292-G292</f>
        <v>0</v>
      </c>
      <c r="K292" s="905"/>
    </row>
    <row r="293" spans="1:11" x14ac:dyDescent="0.25">
      <c r="A293" s="62" t="str">
        <f>+[7]ระบบการควบคุมฯ!A1304</f>
        <v>1)</v>
      </c>
      <c r="B293" s="720" t="str">
        <f>+[7]ระบบการควบคุมฯ!B1304</f>
        <v xml:space="preserve"> โรงเรียนวัดกลางคลองสี่ </v>
      </c>
      <c r="C293" s="1169" t="str">
        <f>+[7]ระบบการควบคุมฯ!C1304</f>
        <v>20004350002003214557</v>
      </c>
      <c r="D293" s="665">
        <f>+[7]ระบบการควบคุมฯ!F1304</f>
        <v>0</v>
      </c>
      <c r="E293" s="665">
        <f>+[7]ระบบการควบคุมฯ!G1304+[7]ระบบการควบคุมฯ!H1304</f>
        <v>0</v>
      </c>
      <c r="F293" s="665">
        <f>+[7]ระบบการควบคุมฯ!I1304+[7]ระบบการควบคุมฯ!J1304</f>
        <v>0</v>
      </c>
      <c r="G293" s="777">
        <f>+[7]ระบบการควบคุมฯ!K1304+[7]ระบบการควบคุมฯ!L1304</f>
        <v>0</v>
      </c>
      <c r="H293" s="738"/>
      <c r="I293" s="720"/>
      <c r="J293" s="665">
        <f>+D293-E293-G293</f>
        <v>0</v>
      </c>
      <c r="K293" s="851" t="s">
        <v>197</v>
      </c>
    </row>
    <row r="294" spans="1:11" x14ac:dyDescent="0.25">
      <c r="A294" s="907" t="s">
        <v>198</v>
      </c>
      <c r="B294" s="908" t="str">
        <f>+[7]ระบบการควบคุมฯ!B1305</f>
        <v>อาคารเรียนแบบพิเศษ โรงเรียนวัดลาดสนุ่น</v>
      </c>
      <c r="C294" s="1224" t="str">
        <f>+[7]ระบบการควบคุมฯ!C1305</f>
        <v>ศธ 04002/ว5187 ลว 21 ตค 67ครั้งที่ 5</v>
      </c>
      <c r="D294" s="909">
        <f>+D295</f>
        <v>14330500</v>
      </c>
      <c r="E294" s="909">
        <f t="shared" ref="E294:J294" si="96">+E295</f>
        <v>2849812.69</v>
      </c>
      <c r="F294" s="909">
        <f t="shared" si="96"/>
        <v>0</v>
      </c>
      <c r="G294" s="909">
        <f t="shared" si="96"/>
        <v>11480687.310000001</v>
      </c>
      <c r="H294" s="909">
        <f t="shared" si="96"/>
        <v>0</v>
      </c>
      <c r="I294" s="909">
        <f t="shared" si="96"/>
        <v>0</v>
      </c>
      <c r="J294" s="909">
        <f t="shared" si="96"/>
        <v>0</v>
      </c>
      <c r="K294" s="910"/>
    </row>
    <row r="295" spans="1:11" x14ac:dyDescent="0.25">
      <c r="A295" s="62" t="str">
        <f>+[7]ระบบการควบคุมฯ!A1307</f>
        <v>1)</v>
      </c>
      <c r="B295" s="720" t="str">
        <f>+[7]ระบบการควบคุมฯ!B1307</f>
        <v xml:space="preserve"> โรงเรียนวัดลาดสนุ่น</v>
      </c>
      <c r="C295" s="1169" t="str">
        <f>+[7]ระบบการควบคุมฯ!C1307</f>
        <v>20004370010003220011</v>
      </c>
      <c r="D295" s="665">
        <f>+[7]ระบบการควบคุมฯ!D1307</f>
        <v>14330500</v>
      </c>
      <c r="E295" s="665">
        <f>+[7]ระบบการควบคุมฯ!G1307+[7]ระบบการควบคุมฯ!H1307</f>
        <v>2849812.69</v>
      </c>
      <c r="F295" s="665">
        <f>+[7]ระบบการควบคุมฯ!I1307+[7]ระบบการควบคุมฯ!J1307</f>
        <v>0</v>
      </c>
      <c r="G295" s="665">
        <f>+[7]ระบบการควบคุมฯ!K1307+[7]ระบบการควบคุมฯ!L1307</f>
        <v>11480687.310000001</v>
      </c>
      <c r="H295" s="741"/>
      <c r="I295" s="735"/>
      <c r="J295" s="742">
        <f t="shared" ref="J295" si="97">D295-E295-F295-G295</f>
        <v>0</v>
      </c>
      <c r="K295" s="851"/>
    </row>
    <row r="296" spans="1:11" x14ac:dyDescent="0.25">
      <c r="A296" s="62"/>
      <c r="B296" s="911" t="s">
        <v>199</v>
      </c>
      <c r="C296" s="1225" t="s">
        <v>200</v>
      </c>
      <c r="D296" s="665"/>
      <c r="E296" s="716"/>
      <c r="F296" s="736"/>
      <c r="G296" s="706"/>
      <c r="H296" s="741"/>
      <c r="I296" s="735"/>
      <c r="J296" s="742"/>
      <c r="K296" s="851"/>
    </row>
    <row r="297" spans="1:11" x14ac:dyDescent="0.55000000000000004">
      <c r="A297" s="62"/>
      <c r="B297" s="865" t="s">
        <v>201</v>
      </c>
      <c r="C297" s="1226">
        <v>4100533888</v>
      </c>
      <c r="D297" s="665"/>
      <c r="E297" s="716"/>
      <c r="F297" s="736"/>
      <c r="G297" s="706"/>
      <c r="H297" s="741"/>
      <c r="I297" s="735"/>
      <c r="J297" s="742"/>
      <c r="K297" s="851"/>
    </row>
    <row r="298" spans="1:11" x14ac:dyDescent="0.55000000000000004">
      <c r="A298" s="62"/>
      <c r="B298" s="865" t="s">
        <v>202</v>
      </c>
      <c r="C298" s="1227" t="s">
        <v>203</v>
      </c>
      <c r="D298" s="665"/>
      <c r="E298" s="716"/>
      <c r="F298" s="736"/>
      <c r="G298" s="706"/>
      <c r="H298" s="741"/>
      <c r="I298" s="735"/>
      <c r="J298" s="742"/>
      <c r="K298" s="851"/>
    </row>
    <row r="299" spans="1:11" x14ac:dyDescent="0.25">
      <c r="A299" s="62"/>
      <c r="B299" s="865" t="s">
        <v>204</v>
      </c>
      <c r="C299" s="1169"/>
      <c r="D299" s="665"/>
      <c r="E299" s="716"/>
      <c r="F299" s="736"/>
      <c r="G299" s="706"/>
      <c r="H299" s="741"/>
      <c r="I299" s="735"/>
      <c r="J299" s="742"/>
      <c r="K299" s="851"/>
    </row>
    <row r="300" spans="1:11" x14ac:dyDescent="0.25">
      <c r="A300" s="62"/>
      <c r="B300" s="912" t="s">
        <v>205</v>
      </c>
      <c r="C300" s="1169"/>
      <c r="D300" s="665"/>
      <c r="E300" s="716"/>
      <c r="F300" s="736"/>
      <c r="G300" s="706"/>
      <c r="H300" s="741"/>
      <c r="I300" s="735"/>
      <c r="J300" s="742"/>
      <c r="K300" s="851"/>
    </row>
    <row r="301" spans="1:11" x14ac:dyDescent="0.25">
      <c r="A301" s="62"/>
      <c r="B301" s="865" t="s">
        <v>206</v>
      </c>
      <c r="C301" s="1169"/>
      <c r="D301" s="665"/>
      <c r="E301" s="716"/>
      <c r="F301" s="736"/>
      <c r="G301" s="706"/>
      <c r="H301" s="741"/>
      <c r="I301" s="735"/>
      <c r="J301" s="742"/>
      <c r="K301" s="851"/>
    </row>
    <row r="302" spans="1:11" x14ac:dyDescent="0.25">
      <c r="A302" s="62"/>
      <c r="B302" s="865" t="s">
        <v>207</v>
      </c>
      <c r="C302" s="1169"/>
      <c r="D302" s="665"/>
      <c r="E302" s="716"/>
      <c r="F302" s="736"/>
      <c r="G302" s="706"/>
      <c r="H302" s="741"/>
      <c r="I302" s="735"/>
      <c r="J302" s="742"/>
      <c r="K302" s="851"/>
    </row>
    <row r="303" spans="1:11" x14ac:dyDescent="0.25">
      <c r="A303" s="62"/>
      <c r="B303" s="865" t="s">
        <v>208</v>
      </c>
      <c r="C303" s="1169"/>
      <c r="D303" s="665"/>
      <c r="E303" s="716"/>
      <c r="F303" s="736"/>
      <c r="G303" s="706"/>
      <c r="H303" s="741"/>
      <c r="I303" s="735"/>
      <c r="J303" s="742"/>
      <c r="K303" s="851"/>
    </row>
    <row r="304" spans="1:11" x14ac:dyDescent="0.25">
      <c r="A304" s="62"/>
      <c r="B304" s="865" t="s">
        <v>209</v>
      </c>
      <c r="C304" s="1169"/>
      <c r="D304" s="665"/>
      <c r="E304" s="716"/>
      <c r="F304" s="736"/>
      <c r="G304" s="706"/>
      <c r="H304" s="741"/>
      <c r="I304" s="735"/>
      <c r="J304" s="742"/>
      <c r="K304" s="851"/>
    </row>
    <row r="305" spans="1:11" x14ac:dyDescent="0.25">
      <c r="A305" s="62"/>
      <c r="B305" s="865" t="s">
        <v>210</v>
      </c>
      <c r="C305" s="1169"/>
      <c r="D305" s="665"/>
      <c r="E305" s="716"/>
      <c r="F305" s="736"/>
      <c r="G305" s="706"/>
      <c r="H305" s="741"/>
      <c r="I305" s="735"/>
      <c r="J305" s="742"/>
      <c r="K305" s="851"/>
    </row>
    <row r="306" spans="1:11" x14ac:dyDescent="0.25">
      <c r="A306" s="62"/>
      <c r="B306" s="865" t="s">
        <v>211</v>
      </c>
      <c r="C306" s="1169"/>
      <c r="D306" s="665"/>
      <c r="E306" s="716"/>
      <c r="F306" s="736"/>
      <c r="G306" s="706"/>
      <c r="H306" s="741"/>
      <c r="I306" s="735"/>
      <c r="J306" s="742"/>
      <c r="K306" s="851"/>
    </row>
    <row r="307" spans="1:11" x14ac:dyDescent="0.25">
      <c r="A307" s="62"/>
      <c r="B307" s="865" t="s">
        <v>212</v>
      </c>
      <c r="C307" s="1169"/>
      <c r="D307" s="665"/>
      <c r="E307" s="716"/>
      <c r="F307" s="736"/>
      <c r="G307" s="706"/>
      <c r="H307" s="741"/>
      <c r="I307" s="735"/>
      <c r="J307" s="742"/>
      <c r="K307" s="851"/>
    </row>
    <row r="308" spans="1:11" x14ac:dyDescent="0.25">
      <c r="A308" s="62"/>
      <c r="B308" s="865" t="s">
        <v>213</v>
      </c>
      <c r="C308" s="1169"/>
      <c r="D308" s="665"/>
      <c r="E308" s="716"/>
      <c r="F308" s="736"/>
      <c r="G308" s="706"/>
      <c r="H308" s="741"/>
      <c r="I308" s="735"/>
      <c r="J308" s="742"/>
      <c r="K308" s="851"/>
    </row>
    <row r="309" spans="1:11" x14ac:dyDescent="0.25">
      <c r="A309" s="62"/>
      <c r="B309" s="865" t="s">
        <v>214</v>
      </c>
      <c r="C309" s="1169"/>
      <c r="D309" s="665"/>
      <c r="E309" s="716"/>
      <c r="F309" s="736"/>
      <c r="G309" s="706"/>
      <c r="H309" s="741"/>
      <c r="I309" s="735"/>
      <c r="J309" s="742"/>
      <c r="K309" s="851"/>
    </row>
    <row r="310" spans="1:11" x14ac:dyDescent="0.25">
      <c r="A310" s="62"/>
      <c r="B310" s="865" t="s">
        <v>215</v>
      </c>
      <c r="C310" s="1169"/>
      <c r="D310" s="665"/>
      <c r="E310" s="716"/>
      <c r="F310" s="736"/>
      <c r="G310" s="706"/>
      <c r="H310" s="741"/>
      <c r="I310" s="735"/>
      <c r="J310" s="742"/>
      <c r="K310" s="851"/>
    </row>
    <row r="311" spans="1:11" x14ac:dyDescent="0.25">
      <c r="A311" s="62"/>
      <c r="B311" s="865" t="s">
        <v>216</v>
      </c>
      <c r="C311" s="1169"/>
      <c r="D311" s="665"/>
      <c r="E311" s="716"/>
      <c r="F311" s="736"/>
      <c r="G311" s="706"/>
      <c r="H311" s="741"/>
      <c r="I311" s="735"/>
      <c r="J311" s="742"/>
      <c r="K311" s="851"/>
    </row>
    <row r="312" spans="1:11" x14ac:dyDescent="0.25">
      <c r="A312" s="62"/>
      <c r="B312" s="865" t="s">
        <v>217</v>
      </c>
      <c r="C312" s="1169"/>
      <c r="D312" s="665"/>
      <c r="E312" s="716"/>
      <c r="F312" s="736"/>
      <c r="G312" s="706"/>
      <c r="H312" s="741"/>
      <c r="I312" s="735"/>
      <c r="J312" s="742"/>
      <c r="K312" s="851"/>
    </row>
    <row r="313" spans="1:11" x14ac:dyDescent="0.25">
      <c r="A313" s="62"/>
      <c r="B313" s="865" t="s">
        <v>218</v>
      </c>
      <c r="C313" s="1169"/>
      <c r="D313" s="665"/>
      <c r="E313" s="716"/>
      <c r="F313" s="736"/>
      <c r="G313" s="706"/>
      <c r="H313" s="741"/>
      <c r="I313" s="735"/>
      <c r="J313" s="742"/>
      <c r="K313" s="851"/>
    </row>
    <row r="314" spans="1:11" x14ac:dyDescent="0.25">
      <c r="A314" s="62"/>
      <c r="B314" s="865" t="str">
        <f>+[7]ระบบการควบคุมฯ!B1327</f>
        <v>งวดที่ 16  5,595,000 ครบ 18 กพ 69</v>
      </c>
      <c r="C314" s="1169"/>
      <c r="D314" s="665"/>
      <c r="E314" s="716"/>
      <c r="F314" s="736"/>
      <c r="G314" s="706"/>
      <c r="H314" s="741"/>
      <c r="I314" s="735"/>
      <c r="J314" s="742"/>
      <c r="K314" s="851"/>
    </row>
    <row r="315" spans="1:11" ht="63" x14ac:dyDescent="0.25">
      <c r="A315" s="888">
        <f>+[7]ระบบการควบคุมฯ!A1405</f>
        <v>1.1000000000000001</v>
      </c>
      <c r="B315" s="913" t="str">
        <f>+[7]ระบบการควบคุมฯ!B1405</f>
        <v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v>
      </c>
      <c r="C315" s="1228">
        <f>+[7]ระบบการควบคุมฯ!C1405</f>
        <v>2.00046885806E+16</v>
      </c>
      <c r="D315" s="890">
        <f>SUM(D316:D317)</f>
        <v>1085100</v>
      </c>
      <c r="E315" s="890">
        <f t="shared" ref="E315:J315" si="98">SUM(E316:E317)</f>
        <v>561860</v>
      </c>
      <c r="F315" s="890">
        <f t="shared" si="98"/>
        <v>0</v>
      </c>
      <c r="G315" s="890">
        <f t="shared" si="98"/>
        <v>523190</v>
      </c>
      <c r="H315" s="890" t="e">
        <f t="shared" ca="1" si="98"/>
        <v>#REF!</v>
      </c>
      <c r="I315" s="890" t="e">
        <f t="shared" ca="1" si="98"/>
        <v>#REF!</v>
      </c>
      <c r="J315" s="890">
        <f t="shared" si="98"/>
        <v>50</v>
      </c>
      <c r="K315" s="816"/>
    </row>
    <row r="316" spans="1:11" x14ac:dyDescent="0.6">
      <c r="A316" s="829"/>
      <c r="B316" s="891" t="str">
        <f>+[7]ระบบการควบคุมฯ!B1406</f>
        <v>งบลงทุน  ค่าครุภัณฑ์ 6811310</v>
      </c>
      <c r="C316" s="1215"/>
      <c r="D316" s="47">
        <f>+D318+D331+D334</f>
        <v>205400</v>
      </c>
      <c r="E316" s="47">
        <f t="shared" ref="E316:J316" si="99">+E318+E331+E334</f>
        <v>0</v>
      </c>
      <c r="F316" s="47">
        <f t="shared" si="99"/>
        <v>0</v>
      </c>
      <c r="G316" s="47">
        <f t="shared" si="99"/>
        <v>205400</v>
      </c>
      <c r="H316" s="47" t="e">
        <f t="shared" ca="1" si="99"/>
        <v>#REF!</v>
      </c>
      <c r="I316" s="47" t="e">
        <f t="shared" ca="1" si="99"/>
        <v>#REF!</v>
      </c>
      <c r="J316" s="47">
        <f t="shared" si="99"/>
        <v>0</v>
      </c>
      <c r="K316" s="838"/>
    </row>
    <row r="317" spans="1:11" x14ac:dyDescent="0.6">
      <c r="A317" s="829"/>
      <c r="B317" s="891" t="str">
        <f>+[7]ระบบการควบคุมฯ!B1407</f>
        <v>งบลงทุน  ค่าที่ดินและสิ่งก่อสร้าง 6811320</v>
      </c>
      <c r="C317" s="1215"/>
      <c r="D317" s="47">
        <f>+D337</f>
        <v>879700</v>
      </c>
      <c r="E317" s="47">
        <f t="shared" ref="E317:J317" si="100">+E337</f>
        <v>561860</v>
      </c>
      <c r="F317" s="47">
        <f t="shared" si="100"/>
        <v>0</v>
      </c>
      <c r="G317" s="47">
        <f t="shared" si="100"/>
        <v>317790</v>
      </c>
      <c r="H317" s="47">
        <f t="shared" si="100"/>
        <v>0</v>
      </c>
      <c r="I317" s="47">
        <f t="shared" si="100"/>
        <v>0</v>
      </c>
      <c r="J317" s="47">
        <f t="shared" si="100"/>
        <v>50</v>
      </c>
      <c r="K317" s="838"/>
    </row>
    <row r="318" spans="1:11" x14ac:dyDescent="0.6">
      <c r="A318" s="829"/>
      <c r="B318" s="891" t="str">
        <f>+[7]ระบบการควบคุมฯ!B1408</f>
        <v>ครุภัณฑ์สำนักงาน 120601</v>
      </c>
      <c r="C318" s="1215"/>
      <c r="D318" s="47">
        <f>+D319+D322+D324+D326+D328</f>
        <v>149400</v>
      </c>
      <c r="E318" s="47">
        <f t="shared" ref="E318:J318" si="101">+E319+E322+E324+E326+E328</f>
        <v>0</v>
      </c>
      <c r="F318" s="47">
        <f t="shared" si="101"/>
        <v>0</v>
      </c>
      <c r="G318" s="47">
        <f t="shared" si="101"/>
        <v>149400</v>
      </c>
      <c r="H318" s="47" t="e">
        <f t="shared" ca="1" si="101"/>
        <v>#REF!</v>
      </c>
      <c r="I318" s="47" t="e">
        <f t="shared" ca="1" si="101"/>
        <v>#REF!</v>
      </c>
      <c r="J318" s="47">
        <f t="shared" si="101"/>
        <v>0</v>
      </c>
      <c r="K318" s="838"/>
    </row>
    <row r="319" spans="1:11" ht="42" x14ac:dyDescent="0.6">
      <c r="A319" s="914" t="str">
        <f>+[7]ระบบการควบคุมฯ!A1409</f>
        <v>1.10.1.1</v>
      </c>
      <c r="B319" s="915" t="str">
        <f>+[7]ระบบการควบคุมฯ!B1409</f>
        <v xml:space="preserve">เครื่องเจาะกระดาษและเข้าเล่ม แบบเจาะกระดาษไฟฟ้าและเข้าเล่มมือโยก </v>
      </c>
      <c r="C319" s="1229" t="str">
        <f>+[7]ระบบการควบคุมฯ!C1409</f>
        <v>ศธ 04002/ว5678  ลว 21  พย 67ครั้งที่ 76</v>
      </c>
      <c r="D319" s="916">
        <f>SUM(D320:D321)</f>
        <v>37000</v>
      </c>
      <c r="E319" s="916">
        <f t="shared" ref="E319:J319" si="102">SUM(E320:E321)</f>
        <v>0</v>
      </c>
      <c r="F319" s="916">
        <f t="shared" si="102"/>
        <v>0</v>
      </c>
      <c r="G319" s="916">
        <f t="shared" si="102"/>
        <v>37000</v>
      </c>
      <c r="H319" s="916" t="e">
        <f t="shared" si="102"/>
        <v>#REF!</v>
      </c>
      <c r="I319" s="916" t="e">
        <f t="shared" si="102"/>
        <v>#REF!</v>
      </c>
      <c r="J319" s="916">
        <f t="shared" si="102"/>
        <v>0</v>
      </c>
      <c r="K319" s="917"/>
    </row>
    <row r="320" spans="1:11" x14ac:dyDescent="0.6">
      <c r="A320" s="918" t="str">
        <f>+[7]ระบบการควบคุมฯ!A1410</f>
        <v>1)</v>
      </c>
      <c r="B320" s="918" t="str">
        <f>+[7]ระบบการควบคุมฯ!B1410</f>
        <v>โรงเรียนร่วมใจประสิทธิ์</v>
      </c>
      <c r="C320" s="1230" t="str">
        <f>+[7]ระบบการควบคุมฯ!C1410</f>
        <v>20004370010003112870</v>
      </c>
      <c r="D320" s="44">
        <f>+[7]ระบบการควบคุมฯ!F1410</f>
        <v>18500</v>
      </c>
      <c r="E320" s="44">
        <f>+[7]ระบบการควบคุมฯ!G1410+[7]ระบบการควบคุมฯ!H1410</f>
        <v>0</v>
      </c>
      <c r="F320" s="44">
        <f>+[7]ระบบการควบคุมฯ!I1410+[7]ระบบการควบคุมฯ!J1410</f>
        <v>0</v>
      </c>
      <c r="G320" s="44">
        <f>+[7]ระบบการควบคุมฯ!K1410+[7]ระบบการควบคุมฯ!L1410</f>
        <v>18500</v>
      </c>
      <c r="H320" s="44" t="e">
        <f>+H342+H351+H392+H396+#REF!+#REF!+#REF!</f>
        <v>#REF!</v>
      </c>
      <c r="I320" s="44" t="e">
        <f>+I342+I351+I392+I396+#REF!+#REF!+#REF!</f>
        <v>#REF!</v>
      </c>
      <c r="J320" s="44">
        <f>+D320-E320-F320-G320</f>
        <v>0</v>
      </c>
      <c r="K320" s="919"/>
    </row>
    <row r="321" spans="1:11" x14ac:dyDescent="0.6">
      <c r="A321" s="918" t="str">
        <f>+[7]ระบบการควบคุมฯ!A1411</f>
        <v>2)</v>
      </c>
      <c r="B321" s="918" t="str">
        <f>+[7]ระบบการควบคุมฯ!B1411</f>
        <v>โรงเรียนรวมราษฎร์สามัคคี</v>
      </c>
      <c r="C321" s="1230" t="str">
        <f>+[7]ระบบการควบคุมฯ!C1411</f>
        <v>20004370010003112871</v>
      </c>
      <c r="D321" s="44">
        <f>+[7]ระบบการควบคุมฯ!F1411</f>
        <v>18500</v>
      </c>
      <c r="E321" s="44">
        <f>+[7]ระบบการควบคุมฯ!G1411+[7]ระบบการควบคุมฯ!H1411</f>
        <v>0</v>
      </c>
      <c r="F321" s="44">
        <f>+[7]ระบบการควบคุมฯ!I1411+[7]ระบบการควบคุมฯ!J1411</f>
        <v>0</v>
      </c>
      <c r="G321" s="44">
        <f>+[7]ระบบการควบคุมฯ!K1411+[7]ระบบการควบคุมฯ!L1411</f>
        <v>18500</v>
      </c>
      <c r="H321" s="44" t="e">
        <f>+H344+H352+H393+H397+H403+#REF!+#REF!</f>
        <v>#REF!</v>
      </c>
      <c r="I321" s="44" t="e">
        <f>+I344+I352+I393+I397+I403+#REF!+#REF!</f>
        <v>#REF!</v>
      </c>
      <c r="J321" s="44">
        <f>+D321-E321-F321-G321</f>
        <v>0</v>
      </c>
      <c r="K321" s="919"/>
    </row>
    <row r="322" spans="1:11" ht="42" x14ac:dyDescent="0.25">
      <c r="A322" s="920" t="str">
        <f>+[7]ระบบการควบคุมฯ!A1412</f>
        <v>1.10.1.2</v>
      </c>
      <c r="B322" s="921" t="str">
        <f>+[7]ระบบการควบคุมฯ!B1412</f>
        <v>เครื่องถ่ายเอกสารระบบดิจิทัล (ขาว-ดำ) ความเร็ว 20 แผ่นต่อนาที</v>
      </c>
      <c r="C322" s="1211" t="str">
        <f>+[7]ระบบการควบคุมฯ!C1412</f>
        <v>ศธ 04002/ว5678  ลว 21  พย 67ครั้งที่ 76</v>
      </c>
      <c r="D322" s="51">
        <f>SUM(D323)</f>
        <v>92100</v>
      </c>
      <c r="E322" s="51">
        <f t="shared" ref="E322:J322" si="103">SUM(E323)</f>
        <v>0</v>
      </c>
      <c r="F322" s="51">
        <f t="shared" si="103"/>
        <v>0</v>
      </c>
      <c r="G322" s="51">
        <f t="shared" si="103"/>
        <v>92100</v>
      </c>
      <c r="H322" s="51" t="e">
        <f t="shared" si="103"/>
        <v>#REF!</v>
      </c>
      <c r="I322" s="51" t="e">
        <f t="shared" si="103"/>
        <v>#REF!</v>
      </c>
      <c r="J322" s="51">
        <f t="shared" si="103"/>
        <v>0</v>
      </c>
      <c r="K322" s="828"/>
    </row>
    <row r="323" spans="1:11" x14ac:dyDescent="0.6">
      <c r="A323" s="918" t="str">
        <f>+[7]ระบบการควบคุมฯ!A1413</f>
        <v>1)</v>
      </c>
      <c r="B323" s="918" t="str">
        <f>+[7]ระบบการควบคุมฯ!B1413</f>
        <v>โรงเรียนร่วมใจประสิทธิ์</v>
      </c>
      <c r="C323" s="1230" t="str">
        <f>+[7]ระบบการควบคุมฯ!C1413</f>
        <v>20004370010003112876</v>
      </c>
      <c r="D323" s="44">
        <f>+[7]ระบบการควบคุมฯ!F1413</f>
        <v>92100</v>
      </c>
      <c r="E323" s="44">
        <f>+[7]ระบบการควบคุมฯ!G1413+[7]ระบบการควบคุมฯ!H1413</f>
        <v>0</v>
      </c>
      <c r="F323" s="44">
        <f>+[7]ระบบการควบคุมฯ!I1413+[7]ระบบการควบคุมฯ!J1413</f>
        <v>0</v>
      </c>
      <c r="G323" s="44">
        <f>+[7]ระบบการควบคุมฯ!K1413+[7]ระบบการควบคุมฯ!L1413</f>
        <v>92100</v>
      </c>
      <c r="H323" s="44" t="e">
        <f>+H346+H354+H395+H399+H404+#REF!+#REF!</f>
        <v>#REF!</v>
      </c>
      <c r="I323" s="44" t="e">
        <f>+I346+I354+I395+I399+I404+#REF!+#REF!</f>
        <v>#REF!</v>
      </c>
      <c r="J323" s="44">
        <f>+D323-E323-F323-G323</f>
        <v>0</v>
      </c>
      <c r="K323" s="919"/>
    </row>
    <row r="324" spans="1:11" x14ac:dyDescent="0.25">
      <c r="A324" s="920" t="str">
        <f>+[7]ระบบการควบคุมฯ!A1414</f>
        <v>1.10.1.3</v>
      </c>
      <c r="B324" s="920" t="str">
        <f>+[7]ระบบการควบคุมฯ!B1414</f>
        <v xml:space="preserve">เก้าอี้ครู </v>
      </c>
      <c r="C324" s="1211" t="str">
        <f>+[7]ระบบการควบคุมฯ!C1414</f>
        <v>ศธ 04002/ว5678  ลว 21  พย 67ครั้งที่ 76</v>
      </c>
      <c r="D324" s="51">
        <f>SUM(D325)</f>
        <v>1300</v>
      </c>
      <c r="E324" s="51">
        <f t="shared" ref="E324:J324" si="104">SUM(E325)</f>
        <v>0</v>
      </c>
      <c r="F324" s="51">
        <f t="shared" si="104"/>
        <v>0</v>
      </c>
      <c r="G324" s="51">
        <f t="shared" si="104"/>
        <v>1300</v>
      </c>
      <c r="H324" s="51" t="e">
        <f t="shared" ca="1" si="104"/>
        <v>#REF!</v>
      </c>
      <c r="I324" s="51" t="e">
        <f t="shared" ca="1" si="104"/>
        <v>#REF!</v>
      </c>
      <c r="J324" s="51">
        <f t="shared" si="104"/>
        <v>0</v>
      </c>
      <c r="K324" s="828"/>
    </row>
    <row r="325" spans="1:11" x14ac:dyDescent="0.6">
      <c r="A325" s="918" t="str">
        <f>+[7]ระบบการควบคุมฯ!A1415</f>
        <v>1)</v>
      </c>
      <c r="B325" s="918" t="str">
        <f>+[7]ระบบการควบคุมฯ!B1415</f>
        <v>โรงเรียนรวมราษฎร์สามัคคี</v>
      </c>
      <c r="C325" s="1230" t="str">
        <f>+[7]ระบบการควบคุมฯ!C1415</f>
        <v>20004370010003112868</v>
      </c>
      <c r="D325" s="44">
        <f>+[7]ระบบการควบคุมฯ!F1415</f>
        <v>1300</v>
      </c>
      <c r="E325" s="44">
        <f>+[7]ระบบการควบคุมฯ!G1415+[7]ระบบการควบคุมฯ!H1415</f>
        <v>0</v>
      </c>
      <c r="F325" s="44">
        <f>+[7]ระบบการควบคุมฯ!I1415+[7]ระบบการควบคุมฯ!J1415</f>
        <v>0</v>
      </c>
      <c r="G325" s="44">
        <f>+[7]ระบบการควบคุมฯ!K1415+[7]ระบบการควบคุมฯ!L1415</f>
        <v>1300</v>
      </c>
      <c r="H325" s="44" t="e">
        <f ca="1">+H348+H356+H397+H401+H406+#REF!+#REF!</f>
        <v>#REF!</v>
      </c>
      <c r="I325" s="44" t="e">
        <f ca="1">+I348+I356+I397+I401+I406+#REF!+#REF!</f>
        <v>#REF!</v>
      </c>
      <c r="J325" s="44">
        <f>+D325-E325-F325-G325</f>
        <v>0</v>
      </c>
      <c r="K325" s="919"/>
    </row>
    <row r="326" spans="1:11" x14ac:dyDescent="0.25">
      <c r="A326" s="920" t="str">
        <f>+[7]ระบบการควบคุมฯ!A1416</f>
        <v>1.10.1.4</v>
      </c>
      <c r="B326" s="920" t="str">
        <f>+[7]ระบบการควบคุมฯ!B1416</f>
        <v>โต๊ะครู จำนวน 2 ตัวๆละ 4,000 บาท</v>
      </c>
      <c r="C326" s="1211" t="str">
        <f>+[7]ระบบการควบคุมฯ!C1416</f>
        <v>ศธ 04002/ว5678  ลว 21  พย 67ครั้งที่ 76</v>
      </c>
      <c r="D326" s="51">
        <f>SUM(D327)</f>
        <v>8000</v>
      </c>
      <c r="E326" s="51">
        <f t="shared" ref="E326:J326" si="105">SUM(E327)</f>
        <v>0</v>
      </c>
      <c r="F326" s="51">
        <f t="shared" si="105"/>
        <v>0</v>
      </c>
      <c r="G326" s="51">
        <f t="shared" si="105"/>
        <v>8000</v>
      </c>
      <c r="H326" s="51" t="e">
        <f t="shared" si="105"/>
        <v>#REF!</v>
      </c>
      <c r="I326" s="51" t="e">
        <f t="shared" si="105"/>
        <v>#REF!</v>
      </c>
      <c r="J326" s="51">
        <f t="shared" si="105"/>
        <v>0</v>
      </c>
      <c r="K326" s="828"/>
    </row>
    <row r="327" spans="1:11" x14ac:dyDescent="0.6">
      <c r="A327" s="918" t="str">
        <f>+[7]ระบบการควบคุมฯ!A1417</f>
        <v>1)</v>
      </c>
      <c r="B327" s="918" t="str">
        <f>+[7]ระบบการควบคุมฯ!B1417</f>
        <v>โรงเรียนรวมราษฎร์สามัคคี</v>
      </c>
      <c r="C327" s="1230" t="str">
        <f>+[7]ระบบการควบคุมฯ!C1417</f>
        <v>20004370010003112881</v>
      </c>
      <c r="D327" s="44">
        <f>+[7]ระบบการควบคุมฯ!F1417</f>
        <v>8000</v>
      </c>
      <c r="E327" s="44">
        <f>+[7]ระบบการควบคุมฯ!G1417+[7]ระบบการควบคุมฯ!H1417</f>
        <v>0</v>
      </c>
      <c r="F327" s="44">
        <f>+[7]ระบบการควบคุมฯ!I1417+[7]ระบบการควบคุมฯ!J1417</f>
        <v>0</v>
      </c>
      <c r="G327" s="44">
        <f>+[7]ระบบการควบคุมฯ!K1417+[7]ระบบการควบคุมฯ!L1417</f>
        <v>8000</v>
      </c>
      <c r="H327" s="44" t="e">
        <f>+H350+H358+H399+#REF!+H411+#REF!+#REF!</f>
        <v>#REF!</v>
      </c>
      <c r="I327" s="44" t="e">
        <f>+I350+I358+I399+#REF!+I411+#REF!+#REF!</f>
        <v>#REF!</v>
      </c>
      <c r="J327" s="44">
        <f>+D327-E327-F327-G327</f>
        <v>0</v>
      </c>
      <c r="K327" s="919"/>
    </row>
    <row r="328" spans="1:11" ht="42" x14ac:dyDescent="0.25">
      <c r="A328" s="920" t="str">
        <f>+[7]ระบบการควบคุมฯ!A1418</f>
        <v>1.10.1.5</v>
      </c>
      <c r="B328" s="921" t="str">
        <f>+[7]ระบบการควบคุมฯ!B1418</f>
        <v>พัดลม แบบโคจรติดผนัง ขนาดไม่น้อยกว่า 16 นิ้ว (400 มิลลิเมตร) 11 เครื่องๆละ 1,000 บาท</v>
      </c>
      <c r="C328" s="1211" t="str">
        <f>+[7]ระบบการควบคุมฯ!C1418</f>
        <v>ศธ 04002/ว5678  ลว 21  พย 67ครั้งที่ 76</v>
      </c>
      <c r="D328" s="51">
        <f>SUM(D329)</f>
        <v>11000</v>
      </c>
      <c r="E328" s="51">
        <f t="shared" ref="E328:J328" si="106">SUM(E329)</f>
        <v>0</v>
      </c>
      <c r="F328" s="51">
        <f t="shared" si="106"/>
        <v>0</v>
      </c>
      <c r="G328" s="51">
        <f t="shared" si="106"/>
        <v>11000</v>
      </c>
      <c r="H328" s="51" t="e">
        <f t="shared" ca="1" si="106"/>
        <v>#REF!</v>
      </c>
      <c r="I328" s="51" t="e">
        <f t="shared" ca="1" si="106"/>
        <v>#REF!</v>
      </c>
      <c r="J328" s="51">
        <f t="shared" si="106"/>
        <v>0</v>
      </c>
      <c r="K328" s="828"/>
    </row>
    <row r="329" spans="1:11" x14ac:dyDescent="0.25">
      <c r="A329" s="898" t="str">
        <f>+[7]ระบบการควบคุมฯ!A1419</f>
        <v>1)</v>
      </c>
      <c r="B329" s="898" t="str">
        <f>+[7]ระบบการควบคุมฯ!B1419</f>
        <v xml:space="preserve">โรงเรียนเจริญดีวิทยา </v>
      </c>
      <c r="C329" s="1231" t="str">
        <f>+[7]ระบบการควบคุมฯ!C1419</f>
        <v>20004370010003112884</v>
      </c>
      <c r="D329" s="46">
        <f>+[7]ระบบการควบคุมฯ!F1419</f>
        <v>11000</v>
      </c>
      <c r="E329" s="46">
        <f>+[7]ระบบการควบคุมฯ!G1419+[7]ระบบการควบคุมฯ!H1419</f>
        <v>0</v>
      </c>
      <c r="F329" s="46">
        <f>+[7]ระบบการควบคุมฯ!I1419+[7]ระบบการควบคุมฯ!J1419</f>
        <v>0</v>
      </c>
      <c r="G329" s="46">
        <f>+[7]ระบบการควบคุมฯ!K1419+[7]ระบบการควบคุมฯ!L1419</f>
        <v>11000</v>
      </c>
      <c r="H329" s="46" t="e">
        <f ca="1">+H352+H360+H401+#REF!+H413+#REF!+#REF!</f>
        <v>#REF!</v>
      </c>
      <c r="I329" s="46" t="e">
        <f ca="1">+I352+I360+I401+#REF!+I413+#REF!+#REF!</f>
        <v>#DIV/0!</v>
      </c>
      <c r="J329" s="46">
        <f>+D329-E329-F329-G329</f>
        <v>0</v>
      </c>
      <c r="K329" s="940"/>
    </row>
    <row r="330" spans="1:11" x14ac:dyDescent="0.25">
      <c r="A330" s="898"/>
      <c r="B330" s="898"/>
      <c r="C330" s="1231"/>
      <c r="D330" s="46"/>
      <c r="E330" s="46"/>
      <c r="F330" s="46"/>
      <c r="G330" s="46"/>
      <c r="H330" s="46"/>
      <c r="I330" s="46"/>
      <c r="J330" s="46"/>
      <c r="K330" s="940"/>
    </row>
    <row r="331" spans="1:11" x14ac:dyDescent="0.25">
      <c r="A331" s="923">
        <f>+[7]ระบบการควบคุมฯ!A1421</f>
        <v>0</v>
      </c>
      <c r="B331" s="924" t="str">
        <f>+[7]ระบบการควบคุมฯ!B1421</f>
        <v>ครุภัณฑ์การศึกษา 120611</v>
      </c>
      <c r="C331" s="1232">
        <f>+[7]ระบบการควบคุมฯ!C1421</f>
        <v>0</v>
      </c>
      <c r="D331" s="48">
        <f>+D332</f>
        <v>45000</v>
      </c>
      <c r="E331" s="48">
        <f t="shared" ref="E331:J331" si="107">+E332</f>
        <v>0</v>
      </c>
      <c r="F331" s="48">
        <f t="shared" si="107"/>
        <v>0</v>
      </c>
      <c r="G331" s="48">
        <f t="shared" si="107"/>
        <v>45000</v>
      </c>
      <c r="H331" s="48" t="e">
        <f t="shared" si="107"/>
        <v>#REF!</v>
      </c>
      <c r="I331" s="48" t="e">
        <f t="shared" si="107"/>
        <v>#REF!</v>
      </c>
      <c r="J331" s="48">
        <f t="shared" si="107"/>
        <v>0</v>
      </c>
      <c r="K331" s="925"/>
    </row>
    <row r="332" spans="1:11" ht="42" x14ac:dyDescent="0.25">
      <c r="A332" s="920" t="str">
        <f>+[7]ระบบการควบคุมฯ!A1422</f>
        <v>1.10.1.6</v>
      </c>
      <c r="B332" s="921" t="str">
        <f>+[7]ระบบการควบคุมฯ!B1422</f>
        <v>โต๊ะเก้าอี้นักเรียน สำหรับนักเรียนประถมศึกษา 30 ชุดๆละ 1,500 บาท</v>
      </c>
      <c r="C332" s="1211" t="str">
        <f>+[7]ระบบการควบคุมฯ!C1422</f>
        <v>ศธ 04002/ว5678  ลว 21  พย 67ครั้งที่ 76</v>
      </c>
      <c r="D332" s="51">
        <f>+[7]ระบบการควบคุมฯ!F1422</f>
        <v>45000</v>
      </c>
      <c r="E332" s="51">
        <f>+[7]ระบบการควบคุมฯ!G1422+[7]ระบบการควบคุมฯ!H1422</f>
        <v>0</v>
      </c>
      <c r="F332" s="51">
        <f>+[7]ระบบการควบคุมฯ!I1422+[7]ระบบการควบคุมฯ!J1422</f>
        <v>0</v>
      </c>
      <c r="G332" s="51">
        <f>+[7]ระบบการควบคุมฯ!K1422+[7]ระบบการควบคุมฯ!L1422</f>
        <v>45000</v>
      </c>
      <c r="H332" s="51" t="e">
        <f>+H355+H363+H403+H406+H416+#REF!+#REF!</f>
        <v>#REF!</v>
      </c>
      <c r="I332" s="51" t="e">
        <f>+I355+I363+I403+I406+I416+#REF!+#REF!</f>
        <v>#REF!</v>
      </c>
      <c r="J332" s="51">
        <f>+D332-E332-F332-G332</f>
        <v>0</v>
      </c>
      <c r="K332" s="828"/>
    </row>
    <row r="333" spans="1:11" x14ac:dyDescent="0.25">
      <c r="A333" s="1233" t="str">
        <f>+[7]ระบบการควบคุมฯ!A1423</f>
        <v>1)</v>
      </c>
      <c r="B333" s="1234" t="str">
        <f>+[7]ระบบการควบคุมฯ!B1423</f>
        <v xml:space="preserve">โรงเรียนรวมราษฎร์สามัคคี </v>
      </c>
      <c r="C333" s="1235" t="str">
        <f>+[7]ระบบการควบคุมฯ!C1423</f>
        <v>20004370010003112878</v>
      </c>
      <c r="D333" s="1026">
        <f>+[7]ระบบการควบคุมฯ!F1423</f>
        <v>45000</v>
      </c>
      <c r="E333" s="1026">
        <f>+[7]ระบบการควบคุมฯ!G1423+[7]ระบบการควบคุมฯ!H1423</f>
        <v>0</v>
      </c>
      <c r="F333" s="1026">
        <f>+[7]ระบบการควบคุมฯ!I1423+[7]ระบบการควบคุมฯ!J1423</f>
        <v>0</v>
      </c>
      <c r="G333" s="1026">
        <f>+[7]ระบบการควบคุมฯ!K1423+[7]ระบบการควบคุมฯ!L1423</f>
        <v>45000</v>
      </c>
      <c r="H333" s="1026" t="e">
        <f>+H356+H364+#REF!+H409+#REF!+#REF!+#REF!</f>
        <v>#REF!</v>
      </c>
      <c r="I333" s="1026" t="e">
        <f>+I356+I364+#REF!+I409+#REF!+#REF!+#REF!</f>
        <v>#REF!</v>
      </c>
      <c r="J333" s="1026">
        <f>+D333-E333-F333-G333</f>
        <v>0</v>
      </c>
      <c r="K333" s="1236"/>
    </row>
    <row r="334" spans="1:11" x14ac:dyDescent="0.25">
      <c r="A334" s="923">
        <f>+[7]ระบบการควบคุมฯ!A1425</f>
        <v>0</v>
      </c>
      <c r="B334" s="924" t="str">
        <f>+[7]ระบบการควบคุมฯ!B1425</f>
        <v>ครุภัณฑ์งานบ้านงานครัว 120612</v>
      </c>
      <c r="C334" s="1232">
        <f>+[7]ระบบการควบคุมฯ!C1425</f>
        <v>0</v>
      </c>
      <c r="D334" s="48">
        <f>+[7]ระบบการควบคุมฯ!F1425</f>
        <v>11000</v>
      </c>
      <c r="E334" s="48">
        <f>+[7]ระบบการควบคุมฯ!G1425+[7]ระบบการควบคุมฯ!H1425</f>
        <v>0</v>
      </c>
      <c r="F334" s="48">
        <f>+[7]ระบบการควบคุมฯ!I1425+[7]ระบบการควบคุมฯ!J1425</f>
        <v>0</v>
      </c>
      <c r="G334" s="48">
        <f>+[7]ระบบการควบคุมฯ!K1425+[7]ระบบการควบคุมฯ!L1425</f>
        <v>11000</v>
      </c>
      <c r="H334" s="48" t="e">
        <f>+H358+H366+H405+H412+#REF!+#REF!+#REF!</f>
        <v>#REF!</v>
      </c>
      <c r="I334" s="48" t="e">
        <f>+I358+I366+I405+I412+#REF!+#REF!+#REF!</f>
        <v>#REF!</v>
      </c>
      <c r="J334" s="48">
        <f>+D334-E334-F334-G334</f>
        <v>0</v>
      </c>
      <c r="K334" s="925"/>
    </row>
    <row r="335" spans="1:11" x14ac:dyDescent="0.25">
      <c r="A335" s="920" t="str">
        <f>+[7]ระบบการควบคุมฯ!A1426</f>
        <v>1.10.1.7</v>
      </c>
      <c r="B335" s="921" t="str">
        <f>+[7]ระบบการควบคุมฯ!B1426</f>
        <v xml:space="preserve">เครื่องตัดแต่งพุ่มไม้ ขนาด 22 นิ้ว </v>
      </c>
      <c r="C335" s="1211" t="str">
        <f>+[7]ระบบการควบคุมฯ!C1426</f>
        <v>ศธ 04002/ว5678  ลว 21  พย 67ครั้งที่ 76</v>
      </c>
      <c r="D335" s="51">
        <f>+[7]ระบบการควบคุมฯ!F1426</f>
        <v>11000</v>
      </c>
      <c r="E335" s="51">
        <f>+[7]ระบบการควบคุมฯ!G1426+[7]ระบบการควบคุมฯ!H1426</f>
        <v>0</v>
      </c>
      <c r="F335" s="51">
        <f>+[7]ระบบการควบคุมฯ!I1426+[7]ระบบการควบคุมฯ!J1426</f>
        <v>0</v>
      </c>
      <c r="G335" s="51">
        <f>+[7]ระบบการควบคุมฯ!K1426+[7]ระบบการควบคุมฯ!L1426</f>
        <v>11000</v>
      </c>
      <c r="H335" s="51" t="e">
        <f>+H359+H367+H406+H413+#REF!+#REF!+#REF!</f>
        <v>#REF!</v>
      </c>
      <c r="I335" s="51" t="e">
        <f>+I359+I367+I406+I413+#REF!+#REF!+#REF!</f>
        <v>#REF!</v>
      </c>
      <c r="J335" s="51">
        <f>+D335-E335-F335-G335</f>
        <v>0</v>
      </c>
      <c r="K335" s="828"/>
    </row>
    <row r="336" spans="1:11" x14ac:dyDescent="0.6">
      <c r="A336" s="918" t="str">
        <f>+[7]ระบบการควบคุมฯ!A1427</f>
        <v>1)</v>
      </c>
      <c r="B336" s="922" t="str">
        <f>+[7]ระบบการควบคุมฯ!B1427</f>
        <v>โรงเรียนร่วมใจประสิทธิ์</v>
      </c>
      <c r="C336" s="1237" t="str">
        <f>+[7]ระบบการควบคุมฯ!C1427</f>
        <v>20004370010003112872</v>
      </c>
      <c r="D336" s="44">
        <f>+[7]ระบบการควบคุมฯ!F1427</f>
        <v>11000</v>
      </c>
      <c r="E336" s="44">
        <f>+[7]ระบบการควบคุมฯ!G1427+[7]ระบบการควบคุมฯ!H1427</f>
        <v>0</v>
      </c>
      <c r="F336" s="44">
        <f>+[7]ระบบการควบคุมฯ!I1427+[7]ระบบการควบคุมฯ!J1427</f>
        <v>0</v>
      </c>
      <c r="G336" s="44">
        <f>+[7]ระบบการควบคุมฯ!K1427+[7]ระบบการควบคุมฯ!L1427</f>
        <v>11000</v>
      </c>
      <c r="H336" s="44" t="e">
        <f>+H360+H368+H409+H414+#REF!+#REF!+#REF!</f>
        <v>#REF!</v>
      </c>
      <c r="I336" s="44" t="e">
        <f>+I360+I368+I409+I414+#REF!+#REF!+#REF!</f>
        <v>#REF!</v>
      </c>
      <c r="J336" s="44">
        <f>+D336-E336-F336-G336</f>
        <v>0</v>
      </c>
      <c r="K336" s="919"/>
    </row>
    <row r="337" spans="1:11" x14ac:dyDescent="0.6">
      <c r="A337" s="829"/>
      <c r="B337" s="891" t="s">
        <v>219</v>
      </c>
      <c r="C337" s="1215"/>
      <c r="D337" s="47">
        <f>+D338+D341</f>
        <v>879700</v>
      </c>
      <c r="E337" s="47">
        <f t="shared" ref="E337:K337" si="108">+E338+E341</f>
        <v>561860</v>
      </c>
      <c r="F337" s="47">
        <f t="shared" si="108"/>
        <v>0</v>
      </c>
      <c r="G337" s="47">
        <f t="shared" si="108"/>
        <v>317790</v>
      </c>
      <c r="H337" s="47">
        <f t="shared" si="108"/>
        <v>0</v>
      </c>
      <c r="I337" s="47">
        <f t="shared" si="108"/>
        <v>0</v>
      </c>
      <c r="J337" s="47">
        <f t="shared" si="108"/>
        <v>50</v>
      </c>
      <c r="K337" s="47">
        <f t="shared" si="108"/>
        <v>0</v>
      </c>
    </row>
    <row r="338" spans="1:11" x14ac:dyDescent="0.25">
      <c r="A338" s="892" t="str">
        <f>+[7]ระบบการควบคุมฯ!A1441</f>
        <v>1.10.2.1</v>
      </c>
      <c r="B338" s="1238" t="str">
        <f>+[7]ระบบการควบคุมฯ!B1441</f>
        <v>ปรับปรุงซ่อมแซมอาคารเรียนอาคารประกอบและสิ่งก่อสร้างอื่น</v>
      </c>
      <c r="C338" s="1239" t="str">
        <f>+[7]ระบบการควบคุมฯ!C1441</f>
        <v>ศธ 04002/ว5644  ลว 19 พย 67ครั้งที่ 69</v>
      </c>
      <c r="D338" s="51">
        <f>SUM(D339:D340)</f>
        <v>350000</v>
      </c>
      <c r="E338" s="51">
        <f t="shared" ref="E338:J338" si="109">SUM(E339:E340)</f>
        <v>350000</v>
      </c>
      <c r="F338" s="51">
        <f t="shared" si="109"/>
        <v>0</v>
      </c>
      <c r="G338" s="51">
        <f t="shared" si="109"/>
        <v>0</v>
      </c>
      <c r="H338" s="51">
        <f t="shared" si="109"/>
        <v>0</v>
      </c>
      <c r="I338" s="51">
        <f t="shared" si="109"/>
        <v>0</v>
      </c>
      <c r="J338" s="51">
        <f t="shared" si="109"/>
        <v>0</v>
      </c>
      <c r="K338" s="828"/>
    </row>
    <row r="339" spans="1:11" x14ac:dyDescent="0.25">
      <c r="A339" s="926" t="str">
        <f>+[7]ระบบการควบคุมฯ!A1442</f>
        <v>1)</v>
      </c>
      <c r="B339" s="926" t="str">
        <f>+[7]ระบบการควบคุมฯ!B1442</f>
        <v>โรงเรียนร่วมใจประสิทธิ์</v>
      </c>
      <c r="C339" s="1240" t="str">
        <f>+[7]ระบบการควบคุมฯ!C1442</f>
        <v>20004370010003214867</v>
      </c>
      <c r="D339" s="926">
        <f>+[7]ระบบการควบคุมฯ!F1442</f>
        <v>350000</v>
      </c>
      <c r="E339" s="716">
        <f>+[7]ระบบการควบคุมฯ!G11453+[7]ระบบการควบคุมฯ!H1442</f>
        <v>350000</v>
      </c>
      <c r="F339" s="736">
        <f>+[7]ระบบการควบคุมฯ!I1442+[7]ระบบการควบคุมฯ!J1442</f>
        <v>0</v>
      </c>
      <c r="G339" s="706">
        <f>+[7]ระบบการควบคุมฯ!K1442+[7]ระบบการควบคุมฯ!L1442</f>
        <v>0</v>
      </c>
      <c r="H339" s="741"/>
      <c r="I339" s="735"/>
      <c r="J339" s="742">
        <f t="shared" ref="J339:J340" si="110">D339-E339-F339-G339</f>
        <v>0</v>
      </c>
      <c r="K339" s="851"/>
    </row>
    <row r="340" spans="1:11" x14ac:dyDescent="0.25">
      <c r="A340" s="62"/>
      <c r="B340" s="726" t="str">
        <f>+'[7]ควบคุมสิ่งก่อสร้าง 37001 '!D276</f>
        <v>ครบ 24 พค 68</v>
      </c>
      <c r="C340" s="1275" t="str">
        <f>+'[7]ควบคุมสิ่งก่อสร้าง 37001 '!C276</f>
        <v>4100604560 /25 มี.ค.68</v>
      </c>
      <c r="D340" s="665"/>
      <c r="E340" s="716"/>
      <c r="F340" s="736"/>
      <c r="G340" s="706"/>
      <c r="H340" s="741"/>
      <c r="I340" s="735"/>
      <c r="J340" s="742">
        <f t="shared" si="110"/>
        <v>0</v>
      </c>
      <c r="K340" s="851"/>
    </row>
    <row r="341" spans="1:11" x14ac:dyDescent="0.25">
      <c r="A341" s="892" t="str">
        <f>+[7]ระบบการควบคุมฯ!A1446</f>
        <v>1.10.2.2</v>
      </c>
      <c r="B341" s="927" t="str">
        <f>+[7]ระบบการควบคุมฯ!B1446</f>
        <v xml:space="preserve">ห้องน้ำห้องส้วมนักเรียนชาย 6 ที่/49 </v>
      </c>
      <c r="C341" s="1239" t="str">
        <f>+[7]ระบบการควบคุมฯ!C1446</f>
        <v>ศธ 04002/ว5644  ลว 19 พย 67ครั้งที่ 69</v>
      </c>
      <c r="D341" s="51">
        <f>SUM(D342:D349)</f>
        <v>529700</v>
      </c>
      <c r="E341" s="51">
        <f t="shared" ref="E341:J341" si="111">SUM(E342:E349)</f>
        <v>211860</v>
      </c>
      <c r="F341" s="51">
        <f t="shared" si="111"/>
        <v>0</v>
      </c>
      <c r="G341" s="51">
        <f t="shared" si="111"/>
        <v>317790</v>
      </c>
      <c r="H341" s="51">
        <f t="shared" si="111"/>
        <v>0</v>
      </c>
      <c r="I341" s="51">
        <f t="shared" si="111"/>
        <v>0</v>
      </c>
      <c r="J341" s="51">
        <f t="shared" si="111"/>
        <v>50</v>
      </c>
      <c r="K341" s="828"/>
    </row>
    <row r="342" spans="1:11" ht="21" hidden="1" customHeight="1" x14ac:dyDescent="0.25">
      <c r="A342" s="926" t="str">
        <f>+[7]ระบบการควบคุมฯ!A1448</f>
        <v>1)</v>
      </c>
      <c r="B342" s="926" t="str">
        <f>+[7]ระบบการควบคุมฯ!B1448</f>
        <v>โรงเรียนเจริญดีวิทยา</v>
      </c>
      <c r="C342" s="1240" t="str">
        <f>+[7]ระบบการควบคุมฯ!C1448</f>
        <v>20004370010003214866</v>
      </c>
      <c r="D342" s="926">
        <f>+[7]ระบบการควบคุมฯ!F1448</f>
        <v>529700</v>
      </c>
      <c r="E342" s="716">
        <f>+[7]ระบบการควบคุมฯ!G1448+[7]ระบบการควบคุมฯ!H1448</f>
        <v>211860</v>
      </c>
      <c r="F342" s="736">
        <f>+[7]ระบบการควบคุมฯ!I1448+[7]ระบบการควบคุมฯ!J1448</f>
        <v>0</v>
      </c>
      <c r="G342" s="706">
        <f>+[7]ระบบการควบคุมฯ!K1448+[7]ระบบการควบคุมฯ!L1448</f>
        <v>317790</v>
      </c>
      <c r="H342" s="741"/>
      <c r="I342" s="735"/>
      <c r="J342" s="742">
        <f t="shared" ref="J342:J344" si="112">D342-E342-F342-G342</f>
        <v>50</v>
      </c>
      <c r="K342" s="851"/>
    </row>
    <row r="343" spans="1:11" ht="21" hidden="1" customHeight="1" x14ac:dyDescent="0.25">
      <c r="A343" s="926"/>
      <c r="B343" s="926" t="str">
        <f>+'[7]ควบคุมสิ่งก่อสร้าง 37001 '!E283</f>
        <v>ครบ 14 มีค 68</v>
      </c>
      <c r="C343" s="1240" t="str">
        <f>+'[7]ควบคุมสิ่งก่อสร้าง 37001 '!C283</f>
        <v>4100569081 / 14 ม.ค.68</v>
      </c>
      <c r="D343" s="926"/>
      <c r="E343" s="716"/>
      <c r="F343" s="736"/>
      <c r="G343" s="706"/>
      <c r="H343" s="741"/>
      <c r="I343" s="735"/>
      <c r="J343" s="742"/>
      <c r="K343" s="851"/>
    </row>
    <row r="344" spans="1:11" ht="21" hidden="1" customHeight="1" x14ac:dyDescent="0.25">
      <c r="A344" s="62"/>
      <c r="B344" s="926" t="str">
        <f>+'[7]ควบคุมสิ่งก่อสร้าง 37001 '!E284</f>
        <v>งวดที่ 1 158,895 บาท</v>
      </c>
      <c r="C344" s="1133" t="str">
        <f>+'[7]ควบคุมสิ่งก่อสร้าง 37001 '!D284</f>
        <v>ครบ 13 ก.พ.68</v>
      </c>
      <c r="D344" s="665"/>
      <c r="E344" s="716"/>
      <c r="F344" s="736"/>
      <c r="G344" s="706"/>
      <c r="H344" s="741"/>
      <c r="I344" s="735"/>
      <c r="J344" s="742">
        <f t="shared" si="112"/>
        <v>0</v>
      </c>
      <c r="K344" s="851"/>
    </row>
    <row r="345" spans="1:11" ht="21" hidden="1" customHeight="1" x14ac:dyDescent="0.25">
      <c r="A345" s="62"/>
      <c r="B345" s="926" t="str">
        <f>+'[7]ควบคุมสิ่งก่อสร้าง 37001 '!E285</f>
        <v>งวดที่ 2 158,895 บาท</v>
      </c>
      <c r="C345" s="1133" t="str">
        <f>+'[7]ควบคุมสิ่งก่อสร้าง 37001 '!D285</f>
        <v>ครบ 15 มี.ค.68</v>
      </c>
      <c r="D345" s="665"/>
      <c r="E345" s="716"/>
      <c r="F345" s="736"/>
      <c r="G345" s="706"/>
      <c r="H345" s="741"/>
      <c r="I345" s="735"/>
      <c r="J345" s="742"/>
      <c r="K345" s="851"/>
    </row>
    <row r="346" spans="1:11" ht="21" hidden="1" customHeight="1" x14ac:dyDescent="0.25">
      <c r="A346" s="62"/>
      <c r="B346" s="926" t="str">
        <f>+'[7]ควบคุมสิ่งก่อสร้าง 37001 '!E286</f>
        <v>งวดที่ 3 211,860 บาท</v>
      </c>
      <c r="C346" s="1133" t="str">
        <f>+'[7]ควบคุมสิ่งก่อสร้าง 37001 '!D286</f>
        <v>ครบ 14 มีค 68</v>
      </c>
      <c r="D346" s="665"/>
      <c r="E346" s="716"/>
      <c r="F346" s="736"/>
      <c r="G346" s="706"/>
      <c r="H346" s="741"/>
      <c r="I346" s="735"/>
      <c r="J346" s="742"/>
      <c r="K346" s="851"/>
    </row>
    <row r="347" spans="1:11" ht="63" hidden="1" customHeight="1" x14ac:dyDescent="0.25">
      <c r="A347" s="62"/>
      <c r="B347" s="865"/>
      <c r="C347" s="1169"/>
      <c r="D347" s="665"/>
      <c r="E347" s="716"/>
      <c r="F347" s="736"/>
      <c r="G347" s="706"/>
      <c r="H347" s="741"/>
      <c r="I347" s="735"/>
      <c r="J347" s="742"/>
      <c r="K347" s="851"/>
    </row>
    <row r="348" spans="1:11" ht="21" hidden="1" customHeight="1" x14ac:dyDescent="0.25">
      <c r="A348" s="62"/>
      <c r="B348" s="928"/>
      <c r="C348" s="1169"/>
      <c r="D348" s="665"/>
      <c r="E348" s="716"/>
      <c r="F348" s="736"/>
      <c r="G348" s="706"/>
      <c r="H348" s="741"/>
      <c r="I348" s="735"/>
      <c r="J348" s="742"/>
      <c r="K348" s="851"/>
    </row>
    <row r="349" spans="1:11" ht="21" hidden="1" customHeight="1" x14ac:dyDescent="0.25">
      <c r="A349" s="888">
        <f>+[7]ระบบการควบคุมฯ!A1405</f>
        <v>1.1000000000000001</v>
      </c>
      <c r="B349" s="889" t="str">
        <f>+[7]ระบบการควบคุมฯ!B1405</f>
        <v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v>
      </c>
      <c r="C349" s="1221">
        <f>+[7]ระบบการควบคุมฯ!C1405</f>
        <v>2.00046885806E+16</v>
      </c>
      <c r="D349" s="890">
        <f>+D350+D351</f>
        <v>0</v>
      </c>
      <c r="E349" s="890">
        <f t="shared" ref="E349:J349" si="113">+E350+E351</f>
        <v>0</v>
      </c>
      <c r="F349" s="890">
        <f t="shared" si="113"/>
        <v>0</v>
      </c>
      <c r="G349" s="890">
        <f t="shared" si="113"/>
        <v>0</v>
      </c>
      <c r="H349" s="890">
        <f t="shared" si="113"/>
        <v>0</v>
      </c>
      <c r="I349" s="890">
        <f t="shared" si="113"/>
        <v>0</v>
      </c>
      <c r="J349" s="890">
        <f t="shared" si="113"/>
        <v>0</v>
      </c>
      <c r="K349" s="816"/>
    </row>
    <row r="350" spans="1:11" ht="21" hidden="1" customHeight="1" x14ac:dyDescent="0.25">
      <c r="A350" s="888"/>
      <c r="B350" s="929" t="str">
        <f>+B151</f>
        <v>งบลงทุน ครุภัณฑ์ 6811310</v>
      </c>
      <c r="C350" s="1241"/>
      <c r="D350" s="930">
        <f>+D352+D356</f>
        <v>0</v>
      </c>
      <c r="E350" s="930">
        <f t="shared" ref="E350:J350" si="114">+E352+E356</f>
        <v>0</v>
      </c>
      <c r="F350" s="930">
        <f t="shared" si="114"/>
        <v>0</v>
      </c>
      <c r="G350" s="930">
        <f t="shared" si="114"/>
        <v>0</v>
      </c>
      <c r="H350" s="930">
        <f t="shared" si="114"/>
        <v>0</v>
      </c>
      <c r="I350" s="930">
        <f t="shared" si="114"/>
        <v>0</v>
      </c>
      <c r="J350" s="930">
        <f t="shared" si="114"/>
        <v>0</v>
      </c>
      <c r="K350" s="834"/>
    </row>
    <row r="351" spans="1:11" ht="21" hidden="1" customHeight="1" x14ac:dyDescent="0.25">
      <c r="A351" s="888"/>
      <c r="B351" s="929" t="str">
        <f>+[7]งบลงทุน68!B217</f>
        <v>ค่าที่ดินและสิ่งก่อสร้าง 6811320</v>
      </c>
      <c r="C351" s="1241"/>
      <c r="D351" s="930">
        <f>+D376</f>
        <v>0</v>
      </c>
      <c r="E351" s="930">
        <f t="shared" ref="E351:J351" si="115">+E376</f>
        <v>0</v>
      </c>
      <c r="F351" s="930">
        <f t="shared" si="115"/>
        <v>0</v>
      </c>
      <c r="G351" s="930">
        <f t="shared" si="115"/>
        <v>0</v>
      </c>
      <c r="H351" s="930">
        <f t="shared" si="115"/>
        <v>0</v>
      </c>
      <c r="I351" s="930">
        <f t="shared" si="115"/>
        <v>0</v>
      </c>
      <c r="J351" s="930">
        <f t="shared" si="115"/>
        <v>0</v>
      </c>
      <c r="K351" s="834"/>
    </row>
    <row r="352" spans="1:11" ht="21" hidden="1" customHeight="1" x14ac:dyDescent="0.6">
      <c r="A352" s="829"/>
      <c r="B352" s="931" t="str">
        <f>+[7]ระบบการควบคุมฯ!B1421</f>
        <v>ครุภัณฑ์การศึกษา 120611</v>
      </c>
      <c r="C352" s="1215"/>
      <c r="D352" s="47">
        <f>+D353</f>
        <v>0</v>
      </c>
      <c r="E352" s="47">
        <f t="shared" ref="E352:J352" si="116">+E353</f>
        <v>0</v>
      </c>
      <c r="F352" s="47">
        <f t="shared" si="116"/>
        <v>0</v>
      </c>
      <c r="G352" s="47">
        <f t="shared" si="116"/>
        <v>0</v>
      </c>
      <c r="H352" s="47">
        <f t="shared" si="116"/>
        <v>0</v>
      </c>
      <c r="I352" s="47">
        <f t="shared" si="116"/>
        <v>0</v>
      </c>
      <c r="J352" s="47">
        <f t="shared" si="116"/>
        <v>0</v>
      </c>
      <c r="K352" s="838"/>
    </row>
    <row r="353" spans="1:11" ht="21" hidden="1" customHeight="1" x14ac:dyDescent="0.25">
      <c r="A353" s="932" t="str">
        <f>+[7]ระบบการควบคุมฯ!A1422</f>
        <v>1.10.1.6</v>
      </c>
      <c r="B353" s="933" t="str">
        <f>+[7]ระบบการควบคุมฯ!B1422</f>
        <v>โต๊ะเก้าอี้นักเรียน สำหรับนักเรียนประถมศึกษา 30 ชุดๆละ 1,500 บาท</v>
      </c>
      <c r="C353" s="1224" t="str">
        <f>+[7]ระบบการควบคุมฯ!C1422</f>
        <v>ศธ 04002/ว5678  ลว 21  พย 67ครั้งที่ 76</v>
      </c>
      <c r="D353" s="909">
        <f>SUM(D354:D355)</f>
        <v>0</v>
      </c>
      <c r="E353" s="909">
        <f t="shared" ref="E353:J353" si="117">SUM(E354:E355)</f>
        <v>0</v>
      </c>
      <c r="F353" s="909">
        <f t="shared" si="117"/>
        <v>0</v>
      </c>
      <c r="G353" s="909">
        <f t="shared" si="117"/>
        <v>0</v>
      </c>
      <c r="H353" s="909">
        <f t="shared" si="117"/>
        <v>0</v>
      </c>
      <c r="I353" s="909">
        <f t="shared" si="117"/>
        <v>0</v>
      </c>
      <c r="J353" s="909">
        <f t="shared" si="117"/>
        <v>0</v>
      </c>
      <c r="K353" s="934"/>
    </row>
    <row r="354" spans="1:11" ht="21" hidden="1" customHeight="1" x14ac:dyDescent="0.6">
      <c r="A354" s="849" t="str">
        <f>+[7]ระบบการควบคุมฯ!A1423</f>
        <v>1)</v>
      </c>
      <c r="B354" s="661" t="str">
        <f>+[7]ระบบการควบคุมฯ!B1423</f>
        <v xml:space="preserve">โรงเรียนรวมราษฎร์สามัคคี </v>
      </c>
      <c r="C354" s="1168" t="str">
        <f>+[7]ระบบการควบคุมฯ!C1423</f>
        <v>20004370010003112878</v>
      </c>
      <c r="D354" s="662"/>
      <c r="E354" s="662"/>
      <c r="F354" s="662"/>
      <c r="G354" s="662"/>
      <c r="H354" s="662"/>
      <c r="I354" s="662"/>
      <c r="J354" s="935">
        <f>+D354-E354-G354</f>
        <v>0</v>
      </c>
      <c r="K354" s="936"/>
    </row>
    <row r="355" spans="1:11" ht="21" hidden="1" customHeight="1" x14ac:dyDescent="0.6">
      <c r="A355" s="849">
        <f>+[7]ระบบการควบคุมฯ!A1424</f>
        <v>0</v>
      </c>
      <c r="B355" s="661">
        <f>+[7]ระบบการควบคุมฯ!B1424</f>
        <v>0</v>
      </c>
      <c r="C355" s="1168">
        <f>+[7]ระบบการควบคุมฯ!C1424</f>
        <v>0</v>
      </c>
      <c r="D355" s="662"/>
      <c r="E355" s="662"/>
      <c r="F355" s="662"/>
      <c r="G355" s="662"/>
      <c r="H355" s="662"/>
      <c r="I355" s="662"/>
      <c r="J355" s="665">
        <f>+D355-E355-G355</f>
        <v>0</v>
      </c>
      <c r="K355" s="936"/>
    </row>
    <row r="356" spans="1:11" ht="21" hidden="1" customHeight="1" x14ac:dyDescent="0.6">
      <c r="A356" s="937">
        <f>+[7]ระบบการควบคุมฯ!A1425</f>
        <v>0</v>
      </c>
      <c r="B356" s="655" t="str">
        <f>+[7]ระบบการควบคุมฯ!B1425</f>
        <v>ครุภัณฑ์งานบ้านงานครัว 120612</v>
      </c>
      <c r="C356" s="1183"/>
      <c r="D356" s="644">
        <f t="shared" ref="D356:J356" si="118">+D357+D362+D365+D368+D372</f>
        <v>0</v>
      </c>
      <c r="E356" s="644">
        <f t="shared" si="118"/>
        <v>0</v>
      </c>
      <c r="F356" s="644">
        <f t="shared" si="118"/>
        <v>0</v>
      </c>
      <c r="G356" s="644">
        <f t="shared" si="118"/>
        <v>0</v>
      </c>
      <c r="H356" s="644">
        <f t="shared" si="118"/>
        <v>0</v>
      </c>
      <c r="I356" s="644">
        <f t="shared" si="118"/>
        <v>0</v>
      </c>
      <c r="J356" s="644">
        <f t="shared" si="118"/>
        <v>0</v>
      </c>
      <c r="K356" s="645">
        <f>+K390</f>
        <v>0</v>
      </c>
    </row>
    <row r="357" spans="1:11" ht="21" hidden="1" customHeight="1" x14ac:dyDescent="0.25">
      <c r="A357" s="932" t="str">
        <f>+[7]ระบบการควบคุมฯ!A1426</f>
        <v>1.10.1.7</v>
      </c>
      <c r="B357" s="933" t="str">
        <f>+[7]ระบบการควบคุมฯ!B1426</f>
        <v xml:space="preserve">เครื่องตัดแต่งพุ่มไม้ ขนาด 22 นิ้ว </v>
      </c>
      <c r="C357" s="1224" t="str">
        <f>+[7]ระบบการควบคุมฯ!C1426</f>
        <v>ศธ 04002/ว5678  ลว 21  พย 67ครั้งที่ 76</v>
      </c>
      <c r="D357" s="909">
        <f>SUM(D358:D361)</f>
        <v>0</v>
      </c>
      <c r="E357" s="909">
        <f t="shared" ref="E357:J357" si="119">SUM(E358:E361)</f>
        <v>0</v>
      </c>
      <c r="F357" s="909">
        <f t="shared" si="119"/>
        <v>0</v>
      </c>
      <c r="G357" s="909">
        <f t="shared" si="119"/>
        <v>0</v>
      </c>
      <c r="H357" s="909">
        <f t="shared" si="119"/>
        <v>0</v>
      </c>
      <c r="I357" s="909">
        <f t="shared" si="119"/>
        <v>0</v>
      </c>
      <c r="J357" s="909">
        <f t="shared" si="119"/>
        <v>0</v>
      </c>
      <c r="K357" s="934"/>
    </row>
    <row r="358" spans="1:11" ht="21" hidden="1" customHeight="1" x14ac:dyDescent="0.6">
      <c r="A358" s="849" t="str">
        <f>+[7]ระบบการควบคุมฯ!A1427</f>
        <v>1)</v>
      </c>
      <c r="B358" s="661" t="str">
        <f>+[7]ระบบการควบคุมฯ!B1427</f>
        <v>โรงเรียนร่วมใจประสิทธิ์</v>
      </c>
      <c r="C358" s="1168" t="str">
        <f>+[7]ระบบการควบคุมฯ!C1427</f>
        <v>20004370010003112872</v>
      </c>
      <c r="D358" s="662"/>
      <c r="E358" s="662"/>
      <c r="F358" s="662"/>
      <c r="G358" s="662"/>
      <c r="H358" s="662"/>
      <c r="I358" s="662"/>
      <c r="J358" s="665">
        <f>+D358-E358-G358</f>
        <v>0</v>
      </c>
      <c r="K358" s="936"/>
    </row>
    <row r="359" spans="1:11" ht="21" hidden="1" customHeight="1" x14ac:dyDescent="0.6">
      <c r="A359" s="849">
        <f>+[7]ระบบการควบคุมฯ!A1428</f>
        <v>0</v>
      </c>
      <c r="B359" s="661">
        <f>+[7]ระบบการควบคุมฯ!B1428</f>
        <v>0</v>
      </c>
      <c r="C359" s="1168">
        <f>+[7]ระบบการควบคุมฯ!C1428</f>
        <v>0</v>
      </c>
      <c r="D359" s="662"/>
      <c r="E359" s="662"/>
      <c r="F359" s="662"/>
      <c r="G359" s="662"/>
      <c r="H359" s="662"/>
      <c r="I359" s="662"/>
      <c r="J359" s="665">
        <f>+D359-E359-G359</f>
        <v>0</v>
      </c>
      <c r="K359" s="936"/>
    </row>
    <row r="360" spans="1:11" ht="21" hidden="1" customHeight="1" x14ac:dyDescent="0.6">
      <c r="A360" s="849">
        <f>+[7]ระบบการควบคุมฯ!A1429</f>
        <v>0</v>
      </c>
      <c r="B360" s="661">
        <f>+[7]ระบบการควบคุมฯ!B1429</f>
        <v>0</v>
      </c>
      <c r="C360" s="1168">
        <f>+[7]ระบบการควบคุมฯ!C1429</f>
        <v>0</v>
      </c>
      <c r="D360" s="662"/>
      <c r="E360" s="662"/>
      <c r="F360" s="662"/>
      <c r="G360" s="662"/>
      <c r="H360" s="662"/>
      <c r="I360" s="662"/>
      <c r="J360" s="665">
        <f>+D360-E360-G360</f>
        <v>0</v>
      </c>
      <c r="K360" s="936"/>
    </row>
    <row r="361" spans="1:11" ht="21" hidden="1" customHeight="1" x14ac:dyDescent="0.6">
      <c r="A361" s="849">
        <f>+[7]ระบบการควบคุมฯ!A1430</f>
        <v>0</v>
      </c>
      <c r="B361" s="661">
        <f>+[7]ระบบการควบคุมฯ!B1430</f>
        <v>0</v>
      </c>
      <c r="C361" s="1168">
        <f>+[7]ระบบการควบคุมฯ!C1430</f>
        <v>0</v>
      </c>
      <c r="D361" s="662"/>
      <c r="E361" s="662"/>
      <c r="F361" s="662"/>
      <c r="G361" s="662"/>
      <c r="H361" s="662"/>
      <c r="I361" s="662"/>
      <c r="J361" s="665">
        <f>+D361-E361-G361</f>
        <v>0</v>
      </c>
      <c r="K361" s="936"/>
    </row>
    <row r="362" spans="1:11" ht="21" hidden="1" customHeight="1" x14ac:dyDescent="0.25">
      <c r="A362" s="932" t="str">
        <f>+[7]ระบบการควบคุมฯ!A1431</f>
        <v>2.6.2</v>
      </c>
      <c r="B362" s="933" t="str">
        <f>+[7]ระบบการควบคุมฯ!B1431</f>
        <v>เครื่องตัดหญ้าแบบข้ออ่อน</v>
      </c>
      <c r="C362" s="1224" t="str">
        <f>+[7]ระบบการควบคุมฯ!C1431</f>
        <v>ศธ 04002/ว2043  ลว 24  พค 67ครั้งที่ 55</v>
      </c>
      <c r="D362" s="909">
        <f>SUM(D363:D364)</f>
        <v>0</v>
      </c>
      <c r="E362" s="909">
        <f t="shared" ref="E362:J362" si="120">SUM(E363:E364)</f>
        <v>0</v>
      </c>
      <c r="F362" s="909">
        <f t="shared" si="120"/>
        <v>0</v>
      </c>
      <c r="G362" s="909">
        <f t="shared" si="120"/>
        <v>0</v>
      </c>
      <c r="H362" s="909">
        <f t="shared" si="120"/>
        <v>0</v>
      </c>
      <c r="I362" s="909">
        <f t="shared" si="120"/>
        <v>0</v>
      </c>
      <c r="J362" s="909">
        <f t="shared" si="120"/>
        <v>0</v>
      </c>
      <c r="K362" s="934"/>
    </row>
    <row r="363" spans="1:11" ht="21" hidden="1" customHeight="1" x14ac:dyDescent="0.6">
      <c r="A363" s="849" t="str">
        <f>+[7]ระบบการควบคุมฯ!A1432</f>
        <v>1)</v>
      </c>
      <c r="B363" s="661" t="str">
        <f>+[7]ระบบการควบคุมฯ!B1432</f>
        <v>โรงเรียนรวมราษฎร์สามัคคี</v>
      </c>
      <c r="C363" s="1168" t="str">
        <f>+[7]ระบบการควบคุมฯ!C1432</f>
        <v>20004350002003114847</v>
      </c>
      <c r="D363" s="662"/>
      <c r="E363" s="662"/>
      <c r="F363" s="662"/>
      <c r="G363" s="662"/>
      <c r="H363" s="662"/>
      <c r="I363" s="662"/>
      <c r="J363" s="665">
        <f>+D363-E363-G363</f>
        <v>0</v>
      </c>
      <c r="K363" s="936"/>
    </row>
    <row r="364" spans="1:11" ht="21" hidden="1" customHeight="1" x14ac:dyDescent="0.6">
      <c r="A364" s="849">
        <f>+[7]ระบบการควบคุมฯ!A1433</f>
        <v>0</v>
      </c>
      <c r="B364" s="661" t="str">
        <f>+[7]ระบบการควบคุมฯ!B1433</f>
        <v>ผูกพัน ครบ 8 มค 68</v>
      </c>
      <c r="C364" s="1168">
        <f>+[7]ระบบการควบคุมฯ!C1433</f>
        <v>0</v>
      </c>
      <c r="D364" s="662"/>
      <c r="E364" s="662"/>
      <c r="F364" s="662"/>
      <c r="G364" s="662"/>
      <c r="H364" s="662"/>
      <c r="I364" s="662"/>
      <c r="J364" s="665">
        <f>+D364-E364-G364</f>
        <v>0</v>
      </c>
      <c r="K364" s="936"/>
    </row>
    <row r="365" spans="1:11" ht="21" hidden="1" customHeight="1" x14ac:dyDescent="0.25">
      <c r="A365" s="932" t="str">
        <f>+[7]ระบบการควบคุมฯ!A1434</f>
        <v>2.6.3</v>
      </c>
      <c r="B365" s="933" t="str">
        <f>+[7]ระบบการควบคุมฯ!B1434</f>
        <v>เครื่องตัดแต่งพุ่มไม้ขนาด29.5นิ้ว</v>
      </c>
      <c r="C365" s="1224" t="str">
        <f>+[7]ระบบการควบคุมฯ!C1434</f>
        <v>ศธ 04002/ว2043  ลว 24  พค 67ครั้งที่ 55</v>
      </c>
      <c r="D365" s="909">
        <f>SUM(D366:D367)</f>
        <v>0</v>
      </c>
      <c r="E365" s="909">
        <f t="shared" ref="E365:J365" si="121">SUM(E366:E367)</f>
        <v>0</v>
      </c>
      <c r="F365" s="909">
        <f t="shared" si="121"/>
        <v>0</v>
      </c>
      <c r="G365" s="909">
        <f t="shared" si="121"/>
        <v>0</v>
      </c>
      <c r="H365" s="909">
        <f t="shared" si="121"/>
        <v>0</v>
      </c>
      <c r="I365" s="909">
        <f t="shared" si="121"/>
        <v>0</v>
      </c>
      <c r="J365" s="909">
        <f t="shared" si="121"/>
        <v>0</v>
      </c>
      <c r="K365" s="934"/>
    </row>
    <row r="366" spans="1:11" ht="21" hidden="1" customHeight="1" x14ac:dyDescent="0.6">
      <c r="A366" s="849" t="str">
        <f>+[7]ระบบการควบคุมฯ!A1435</f>
        <v>1)</v>
      </c>
      <c r="B366" s="661" t="str">
        <f>+[7]ระบบการควบคุมฯ!B1435</f>
        <v>โรงเรียนร่วมใจประสิทธิ์</v>
      </c>
      <c r="C366" s="1168" t="str">
        <f>+[7]ระบบการควบคุมฯ!C1435</f>
        <v>20004350002003114849</v>
      </c>
      <c r="D366" s="662"/>
      <c r="E366" s="662"/>
      <c r="F366" s="662"/>
      <c r="G366" s="662"/>
      <c r="H366" s="662"/>
      <c r="I366" s="662"/>
      <c r="J366" s="665">
        <f>+D366-E366-G366</f>
        <v>0</v>
      </c>
      <c r="K366" s="936"/>
    </row>
    <row r="367" spans="1:11" ht="21" hidden="1" customHeight="1" x14ac:dyDescent="0.6">
      <c r="A367" s="849">
        <f>+[7]ระบบการควบคุมฯ!A1436</f>
        <v>0</v>
      </c>
      <c r="B367" s="661" t="str">
        <f>+[7]ระบบการควบคุมฯ!B1436</f>
        <v>ผูกพัน ครบ 2 ธค 67</v>
      </c>
      <c r="C367" s="1168">
        <f>+[7]ระบบการควบคุมฯ!C1436</f>
        <v>4100549176</v>
      </c>
      <c r="D367" s="662"/>
      <c r="E367" s="662"/>
      <c r="F367" s="662"/>
      <c r="G367" s="662"/>
      <c r="H367" s="662"/>
      <c r="I367" s="662"/>
      <c r="J367" s="665">
        <f>+D367-E367-G367</f>
        <v>0</v>
      </c>
      <c r="K367" s="936"/>
    </row>
    <row r="368" spans="1:11" ht="21" hidden="1" customHeight="1" x14ac:dyDescent="0.25">
      <c r="A368" s="932" t="str">
        <f>+[7]ระบบการควบคุมฯ!A1437</f>
        <v>2.6.4</v>
      </c>
      <c r="B368" s="933" t="str">
        <f>+[7]ระบบการควบคุมฯ!B1437</f>
        <v>ตู้เย็นขนาด9คิวบิกฟุต</v>
      </c>
      <c r="C368" s="1224" t="str">
        <f>+[7]ระบบการควบคุมฯ!C1437</f>
        <v>ศธ 04002/ว2043  ลว 24  พค 67ครั้งที่ 55</v>
      </c>
      <c r="D368" s="909">
        <f>SUM(D369:D370)</f>
        <v>0</v>
      </c>
      <c r="E368" s="909">
        <f t="shared" ref="E368:J368" si="122">SUM(E369:E370)</f>
        <v>0</v>
      </c>
      <c r="F368" s="909">
        <f t="shared" si="122"/>
        <v>0</v>
      </c>
      <c r="G368" s="909">
        <f t="shared" si="122"/>
        <v>0</v>
      </c>
      <c r="H368" s="909">
        <f t="shared" si="122"/>
        <v>0</v>
      </c>
      <c r="I368" s="909">
        <f t="shared" si="122"/>
        <v>0</v>
      </c>
      <c r="J368" s="909">
        <f t="shared" si="122"/>
        <v>0</v>
      </c>
      <c r="K368" s="934"/>
    </row>
    <row r="369" spans="1:11" ht="21" hidden="1" customHeight="1" x14ac:dyDescent="0.6">
      <c r="A369" s="849" t="str">
        <f>+[7]ระบบการควบคุมฯ!A1438</f>
        <v>1)</v>
      </c>
      <c r="B369" s="661" t="str">
        <f>+[7]ระบบการควบคุมฯ!B1438</f>
        <v>โรงเรียนร่วมใจประสิทธิ์</v>
      </c>
      <c r="C369" s="1168" t="str">
        <f>+[7]ระบบการควบคุมฯ!C1438</f>
        <v>20004350002003114850</v>
      </c>
      <c r="D369" s="662"/>
      <c r="E369" s="662"/>
      <c r="F369" s="662"/>
      <c r="G369" s="662"/>
      <c r="H369" s="662"/>
      <c r="I369" s="662"/>
      <c r="J369" s="665">
        <f>+D369-E369-G369</f>
        <v>0</v>
      </c>
      <c r="K369" s="936"/>
    </row>
    <row r="370" spans="1:11" ht="21" hidden="1" customHeight="1" x14ac:dyDescent="0.6">
      <c r="A370" s="849">
        <f>+[7]ระบบการควบคุมฯ!A1439</f>
        <v>0</v>
      </c>
      <c r="B370" s="661" t="str">
        <f>+[7]ระบบการควบคุมฯ!B1439</f>
        <v>ผูกพัน ครบ 8 มค 68</v>
      </c>
      <c r="C370" s="1168">
        <f>+[7]ระบบการควบคุมฯ!C1439</f>
        <v>0</v>
      </c>
      <c r="D370" s="662"/>
      <c r="E370" s="662"/>
      <c r="F370" s="662"/>
      <c r="G370" s="662"/>
      <c r="H370" s="662"/>
      <c r="I370" s="662"/>
      <c r="J370" s="665">
        <f>+D370-E370-G370</f>
        <v>0</v>
      </c>
      <c r="K370" s="936"/>
    </row>
    <row r="371" spans="1:11" ht="21" hidden="1" customHeight="1" x14ac:dyDescent="0.6">
      <c r="A371" s="62"/>
      <c r="B371" s="661"/>
      <c r="C371" s="1168"/>
      <c r="D371" s="662"/>
      <c r="E371" s="662"/>
      <c r="F371" s="662"/>
      <c r="G371" s="662"/>
      <c r="H371" s="662"/>
      <c r="I371" s="662"/>
      <c r="J371" s="662"/>
      <c r="K371" s="936"/>
    </row>
    <row r="372" spans="1:11" ht="21" hidden="1" customHeight="1" x14ac:dyDescent="0.25">
      <c r="A372" s="938"/>
      <c r="B372" s="893"/>
      <c r="C372" s="1211"/>
      <c r="D372" s="51"/>
      <c r="E372" s="51"/>
      <c r="F372" s="51"/>
      <c r="G372" s="51"/>
      <c r="H372" s="51">
        <f t="shared" ref="H372:J372" si="123">+H374</f>
        <v>0</v>
      </c>
      <c r="I372" s="51">
        <f t="shared" si="123"/>
        <v>0</v>
      </c>
      <c r="J372" s="51">
        <f t="shared" si="123"/>
        <v>0</v>
      </c>
      <c r="K372" s="828"/>
    </row>
    <row r="373" spans="1:11" ht="21" hidden="1" customHeight="1" x14ac:dyDescent="0.6">
      <c r="A373" s="939"/>
      <c r="B373" s="720"/>
      <c r="C373" s="1168"/>
      <c r="D373" s="46"/>
      <c r="E373" s="662"/>
      <c r="F373" s="662"/>
      <c r="G373" s="662"/>
      <c r="H373" s="662"/>
      <c r="I373" s="662"/>
      <c r="J373" s="665">
        <f>+D373-E373-G373</f>
        <v>0</v>
      </c>
      <c r="K373" s="940"/>
    </row>
    <row r="374" spans="1:11" ht="21" hidden="1" customHeight="1" x14ac:dyDescent="0.6">
      <c r="A374" s="939"/>
      <c r="B374" s="720"/>
      <c r="C374" s="1168"/>
      <c r="D374" s="941"/>
      <c r="E374" s="941"/>
      <c r="F374" s="941"/>
      <c r="G374" s="777"/>
      <c r="H374" s="906"/>
      <c r="I374" s="723"/>
      <c r="J374" s="665">
        <f>+D374-E374-G374</f>
        <v>0</v>
      </c>
      <c r="K374" s="663"/>
    </row>
    <row r="375" spans="1:11" ht="42" hidden="1" customHeight="1" x14ac:dyDescent="0.6">
      <c r="A375" s="942"/>
      <c r="B375" s="720"/>
      <c r="C375" s="1168"/>
      <c r="D375" s="941"/>
      <c r="E375" s="941"/>
      <c r="F375" s="941"/>
      <c r="G375" s="777"/>
      <c r="H375" s="906"/>
      <c r="I375" s="723"/>
      <c r="J375" s="665"/>
      <c r="K375" s="663"/>
    </row>
    <row r="376" spans="1:11" ht="21" hidden="1" customHeight="1" x14ac:dyDescent="0.6">
      <c r="A376" s="829"/>
      <c r="B376" s="943" t="str">
        <f>+[7]ระบบการควบคุมฯ!B1440</f>
        <v>งบลงทุน  ค่าที่ดินและสิ่งก่อสร้าง 6811320</v>
      </c>
      <c r="C376" s="1215"/>
      <c r="D376" s="47">
        <f>+D377+D418</f>
        <v>0</v>
      </c>
      <c r="E376" s="47">
        <f>+E377+E418</f>
        <v>0</v>
      </c>
      <c r="F376" s="47">
        <f>+F377+F418</f>
        <v>0</v>
      </c>
      <c r="G376" s="47">
        <f>+G377+G418</f>
        <v>0</v>
      </c>
      <c r="H376" s="47">
        <f>+H377+H418</f>
        <v>0</v>
      </c>
      <c r="I376" s="47">
        <f>+I377+I418</f>
        <v>0</v>
      </c>
      <c r="J376" s="47">
        <f>+J377+J418</f>
        <v>0</v>
      </c>
      <c r="K376" s="838"/>
    </row>
    <row r="377" spans="1:11" ht="21" hidden="1" customHeight="1" x14ac:dyDescent="0.25">
      <c r="A377" s="892" t="s">
        <v>220</v>
      </c>
      <c r="B377" s="893" t="str">
        <f>+[7]ระบบการควบคุมฯ!B1441</f>
        <v>ปรับปรุงซ่อมแซมอาคารเรียนอาคารประกอบและสิ่งก่อสร้างอื่น</v>
      </c>
      <c r="C377" s="1211" t="str">
        <f>+[7]ระบบการควบคุมฯ!C1441</f>
        <v>ศธ 04002/ว5644  ลว 19 พย 67ครั้งที่ 69</v>
      </c>
      <c r="D377" s="51">
        <f>+D378</f>
        <v>0</v>
      </c>
      <c r="E377" s="51">
        <f t="shared" ref="E377:J377" si="124">+E378</f>
        <v>0</v>
      </c>
      <c r="F377" s="51">
        <f t="shared" si="124"/>
        <v>0</v>
      </c>
      <c r="G377" s="51">
        <f t="shared" si="124"/>
        <v>0</v>
      </c>
      <c r="H377" s="51">
        <f t="shared" si="124"/>
        <v>0</v>
      </c>
      <c r="I377" s="51">
        <f t="shared" si="124"/>
        <v>0</v>
      </c>
      <c r="J377" s="51">
        <f t="shared" si="124"/>
        <v>0</v>
      </c>
      <c r="K377" s="828"/>
    </row>
    <row r="378" spans="1:11" ht="20.399999999999999" hidden="1" customHeight="1" x14ac:dyDescent="0.6">
      <c r="A378" s="62" t="s">
        <v>221</v>
      </c>
      <c r="B378" s="720" t="str">
        <f>+[7]ระบบการควบคุมฯ!B1442</f>
        <v>โรงเรียนร่วมใจประสิทธิ์</v>
      </c>
      <c r="C378" s="1168" t="str">
        <f>+[7]ระบบการควบคุมฯ!C1442</f>
        <v>20004370010003214867</v>
      </c>
      <c r="D378" s="662"/>
      <c r="E378" s="662"/>
      <c r="F378" s="662"/>
      <c r="G378" s="662"/>
      <c r="H378" s="662"/>
      <c r="I378" s="662"/>
      <c r="J378" s="665">
        <f>+D378-E378-G378</f>
        <v>0</v>
      </c>
      <c r="K378" s="663"/>
    </row>
    <row r="379" spans="1:11" ht="21" hidden="1" customHeight="1" x14ac:dyDescent="0.6">
      <c r="A379" s="849">
        <f>+[7]ระบบการควบคุมฯ!A1443</f>
        <v>0</v>
      </c>
      <c r="B379" s="944" t="str">
        <f>+[7]ระบบการควบคุมฯ!B1443</f>
        <v xml:space="preserve">ผูกพันครบ </v>
      </c>
      <c r="C379" s="1168"/>
      <c r="D379" s="662"/>
      <c r="E379" s="662"/>
      <c r="F379" s="662"/>
      <c r="G379" s="662"/>
      <c r="H379" s="662"/>
      <c r="I379" s="662"/>
      <c r="J379" s="665">
        <f>+D379-E379-G379</f>
        <v>0</v>
      </c>
      <c r="K379" s="663"/>
    </row>
    <row r="380" spans="1:11" ht="21" hidden="1" customHeight="1" x14ac:dyDescent="0.25">
      <c r="A380" s="945" t="s">
        <v>222</v>
      </c>
      <c r="B380" s="946" t="s">
        <v>223</v>
      </c>
      <c r="C380" s="1242"/>
      <c r="D380" s="947">
        <f>+D381</f>
        <v>111000</v>
      </c>
      <c r="E380" s="947">
        <f t="shared" ref="E380:J382" si="125">+E381</f>
        <v>0</v>
      </c>
      <c r="F380" s="947">
        <f t="shared" si="125"/>
        <v>0</v>
      </c>
      <c r="G380" s="947">
        <f t="shared" si="125"/>
        <v>108000</v>
      </c>
      <c r="H380" s="947">
        <f t="shared" si="125"/>
        <v>0</v>
      </c>
      <c r="I380" s="947">
        <f t="shared" si="125"/>
        <v>0</v>
      </c>
      <c r="J380" s="947">
        <f t="shared" si="125"/>
        <v>3000</v>
      </c>
      <c r="K380" s="948">
        <f>SUM(K396:K399)</f>
        <v>0</v>
      </c>
    </row>
    <row r="381" spans="1:11" ht="21" hidden="1" customHeight="1" x14ac:dyDescent="0.25">
      <c r="A381" s="811">
        <f>+[7]ระบบการควบคุมฯ!A498</f>
        <v>2</v>
      </c>
      <c r="B381" s="949" t="str">
        <f>+[7]ระบบการควบคุมฯ!B498</f>
        <v xml:space="preserve">โครงการพัฒนาสื่อและเทคโนโลยีสารสนเทศเพื่อการศึกษา </v>
      </c>
      <c r="C381" s="1211" t="str">
        <f>+[7]ระบบการควบคุมฯ!C498</f>
        <v xml:space="preserve">20004 4520 4900 </v>
      </c>
      <c r="D381" s="51">
        <f>+D382</f>
        <v>111000</v>
      </c>
      <c r="E381" s="51">
        <f t="shared" si="125"/>
        <v>0</v>
      </c>
      <c r="F381" s="51">
        <f t="shared" si="125"/>
        <v>0</v>
      </c>
      <c r="G381" s="51">
        <f t="shared" si="125"/>
        <v>108000</v>
      </c>
      <c r="H381" s="51">
        <f t="shared" si="125"/>
        <v>0</v>
      </c>
      <c r="I381" s="51">
        <f t="shared" si="125"/>
        <v>0</v>
      </c>
      <c r="J381" s="51">
        <f t="shared" si="125"/>
        <v>3000</v>
      </c>
      <c r="K381" s="813"/>
    </row>
    <row r="382" spans="1:11" ht="21" hidden="1" customHeight="1" x14ac:dyDescent="0.25">
      <c r="A382" s="950">
        <f>+[7]ระบบการควบคุมฯ!A501</f>
        <v>2.1</v>
      </c>
      <c r="B382" s="49" t="str">
        <f>+[7]ระบบการควบคุมฯ!B501</f>
        <v xml:space="preserve">กิจกรรมการส่งเสริมการจัดการศึกษาทางไกล </v>
      </c>
      <c r="C382" s="1212" t="str">
        <f>+[7]ระบบการควบคุมฯ!C501</f>
        <v>20004 68 86184 00000</v>
      </c>
      <c r="D382" s="50">
        <f>+D383</f>
        <v>111000</v>
      </c>
      <c r="E382" s="50">
        <f t="shared" si="125"/>
        <v>0</v>
      </c>
      <c r="F382" s="50">
        <f t="shared" si="125"/>
        <v>0</v>
      </c>
      <c r="G382" s="50">
        <f t="shared" si="125"/>
        <v>108000</v>
      </c>
      <c r="H382" s="50">
        <f t="shared" si="125"/>
        <v>0</v>
      </c>
      <c r="I382" s="50">
        <f t="shared" si="125"/>
        <v>0</v>
      </c>
      <c r="J382" s="50">
        <f t="shared" si="125"/>
        <v>3000</v>
      </c>
      <c r="K382" s="951"/>
    </row>
    <row r="383" spans="1:11" ht="21" hidden="1" customHeight="1" x14ac:dyDescent="0.6">
      <c r="A383" s="817"/>
      <c r="B383" s="818" t="str">
        <f>+[7]ระบบการควบคุมฯ!B506</f>
        <v xml:space="preserve"> งบลงทุน ค่าครุภัณฑ์ 6811310</v>
      </c>
      <c r="C383" s="1183" t="str">
        <f>+[7]ระบบการควบคุมฯ!C506</f>
        <v>20004 45004900 3110xxx</v>
      </c>
      <c r="D383" s="644">
        <f>+D386+D395</f>
        <v>111000</v>
      </c>
      <c r="E383" s="644">
        <f t="shared" ref="E383:J383" si="126">+E386+E395</f>
        <v>0</v>
      </c>
      <c r="F383" s="644">
        <f t="shared" si="126"/>
        <v>0</v>
      </c>
      <c r="G383" s="644">
        <f t="shared" si="126"/>
        <v>108000</v>
      </c>
      <c r="H383" s="644">
        <f t="shared" si="126"/>
        <v>0</v>
      </c>
      <c r="I383" s="644">
        <f t="shared" si="126"/>
        <v>0</v>
      </c>
      <c r="J383" s="644">
        <f t="shared" si="126"/>
        <v>3000</v>
      </c>
      <c r="K383" s="952"/>
    </row>
    <row r="384" spans="1:11" ht="40.799999999999997" hidden="1" customHeight="1" x14ac:dyDescent="0.6">
      <c r="A384" s="1109"/>
      <c r="B384" s="655" t="str">
        <f>+[7]ระบบการควบคุมฯ!B508</f>
        <v>ครุภัณฑ์การศึกษา 120611</v>
      </c>
      <c r="C384" s="1183"/>
      <c r="D384" s="644"/>
      <c r="E384" s="644"/>
      <c r="F384" s="644"/>
      <c r="G384" s="644"/>
      <c r="H384" s="644"/>
      <c r="I384" s="644"/>
      <c r="J384" s="644"/>
      <c r="K384" s="645">
        <f>+K386</f>
        <v>0</v>
      </c>
    </row>
    <row r="385" spans="1:11" ht="21" hidden="1" customHeight="1" x14ac:dyDescent="0.6">
      <c r="A385" s="62"/>
      <c r="B385" s="661"/>
      <c r="C385" s="1168"/>
      <c r="D385" s="662"/>
      <c r="E385" s="662"/>
      <c r="F385" s="662"/>
      <c r="G385" s="662"/>
      <c r="H385" s="662"/>
      <c r="I385" s="662"/>
      <c r="J385" s="662"/>
      <c r="K385" s="936"/>
    </row>
    <row r="386" spans="1:11" ht="21" hidden="1" customHeight="1" x14ac:dyDescent="0.25">
      <c r="A386" s="763" t="str">
        <f>+[7]ระบบการควบคุมฯ!A509</f>
        <v>2.2.1</v>
      </c>
      <c r="B386" s="794" t="str">
        <f>+[7]ระบบการควบคุมฯ!B509</f>
        <v>ครุภัณฑ์ทดแทนโรงเรียนที่ใช้การศึกษาทางไกลผ่านดาวเทียม New DLTV</v>
      </c>
      <c r="C386" s="1243" t="str">
        <f>+[7]ระบบการควบคุมฯ!C509</f>
        <v>ศธ 04002/ว455 ลว. 4 กพ 68 โอนครั้งที่ 239</v>
      </c>
      <c r="D386" s="953">
        <f>SUM(D387:D394)</f>
        <v>111000</v>
      </c>
      <c r="E386" s="953">
        <f t="shared" ref="E386:K386" si="127">SUM(E387:E394)</f>
        <v>0</v>
      </c>
      <c r="F386" s="953">
        <f t="shared" si="127"/>
        <v>0</v>
      </c>
      <c r="G386" s="953">
        <f t="shared" si="127"/>
        <v>108000</v>
      </c>
      <c r="H386" s="953">
        <f t="shared" si="127"/>
        <v>0</v>
      </c>
      <c r="I386" s="953">
        <f t="shared" si="127"/>
        <v>0</v>
      </c>
      <c r="J386" s="953">
        <f t="shared" si="127"/>
        <v>3000</v>
      </c>
      <c r="K386" s="954">
        <f t="shared" si="127"/>
        <v>0</v>
      </c>
    </row>
    <row r="387" spans="1:11" ht="21" hidden="1" customHeight="1" x14ac:dyDescent="0.25">
      <c r="A387" s="62" t="str">
        <f>+[7]ระบบการควบคุมฯ!A510</f>
        <v>2.2.1.1</v>
      </c>
      <c r="B387" s="802" t="str">
        <f>+[7]ระบบการควบคุมฯ!B510</f>
        <v>โรงเรียนวัดแสงมณี</v>
      </c>
      <c r="C387" s="1133" t="str">
        <f>+[7]ระบบการควบคุมฯ!C510</f>
        <v>20004 45004900 3110234</v>
      </c>
      <c r="D387" s="665">
        <f>+[7]ระบบการควบคุมฯ!F510</f>
        <v>37000</v>
      </c>
      <c r="E387" s="665">
        <f>+[7]ระบบการควบคุมฯ!G510+[7]ระบบการควบคุมฯ!H510</f>
        <v>0</v>
      </c>
      <c r="F387" s="665">
        <f>+[7]ระบบการควบคุมฯ!I510+[7]ระบบการควบคุมฯ!J510</f>
        <v>0</v>
      </c>
      <c r="G387" s="665">
        <f>+[7]ระบบการควบคุมฯ!K510+[7]ระบบการควบคุมฯ!L510</f>
        <v>36000</v>
      </c>
      <c r="H387" s="665"/>
      <c r="I387" s="665"/>
      <c r="J387" s="665">
        <f>+D387-E387-F387-G387</f>
        <v>1000</v>
      </c>
      <c r="K387" s="854"/>
    </row>
    <row r="388" spans="1:11" ht="21" hidden="1" customHeight="1" x14ac:dyDescent="0.25">
      <c r="A388" s="62" t="str">
        <f>+[7]ระบบการควบคุมฯ!A511</f>
        <v>2.2.1.2</v>
      </c>
      <c r="B388" s="802" t="str">
        <f>+[7]ระบบการควบคุมฯ!B511</f>
        <v>โรงเรียนวัดอดิศร</v>
      </c>
      <c r="C388" s="1133" t="str">
        <f>+[7]ระบบการควบคุมฯ!C511</f>
        <v>20005 45004900 3110235</v>
      </c>
      <c r="D388" s="665">
        <f>+[7]ระบบการควบคุมฯ!F511</f>
        <v>37000</v>
      </c>
      <c r="E388" s="665">
        <f>+[7]ระบบการควบคุมฯ!G511+[7]ระบบการควบคุมฯ!H511</f>
        <v>0</v>
      </c>
      <c r="F388" s="665">
        <f>+[7]ระบบการควบคุมฯ!I511+[7]ระบบการควบคุมฯ!J511</f>
        <v>0</v>
      </c>
      <c r="G388" s="665">
        <f>+[7]ระบบการควบคุมฯ!K511+[7]ระบบการควบคุมฯ!L511</f>
        <v>36000</v>
      </c>
      <c r="H388" s="665"/>
      <c r="I388" s="665"/>
      <c r="J388" s="665">
        <f t="shared" ref="J388:J394" si="128">+D388-E388-F388-G388</f>
        <v>1000</v>
      </c>
      <c r="K388" s="854"/>
    </row>
    <row r="389" spans="1:11" ht="21" hidden="1" customHeight="1" x14ac:dyDescent="0.25">
      <c r="A389" s="62" t="str">
        <f>+[7]ระบบการควบคุมฯ!A512</f>
        <v>2.2.1.3</v>
      </c>
      <c r="B389" s="802" t="str">
        <f>+[7]ระบบการควบคุมฯ!B512</f>
        <v>โรงเรียนศาลาลอย</v>
      </c>
      <c r="C389" s="1133" t="str">
        <f>+[7]ระบบการควบคุมฯ!C512</f>
        <v>20006 45004900 3110236</v>
      </c>
      <c r="D389" s="665">
        <f>+[7]ระบบการควบคุมฯ!F512</f>
        <v>37000</v>
      </c>
      <c r="E389" s="665">
        <f>+[7]ระบบการควบคุมฯ!G512+[7]ระบบการควบคุมฯ!H512</f>
        <v>0</v>
      </c>
      <c r="F389" s="665">
        <f>+[7]ระบบการควบคุมฯ!I512+[7]ระบบการควบคุมฯ!J512</f>
        <v>0</v>
      </c>
      <c r="G389" s="665">
        <f>+[7]ระบบการควบคุมฯ!K512+[7]ระบบการควบคุมฯ!L512</f>
        <v>36000</v>
      </c>
      <c r="H389" s="665"/>
      <c r="I389" s="665"/>
      <c r="J389" s="665">
        <f t="shared" si="128"/>
        <v>1000</v>
      </c>
      <c r="K389" s="854"/>
    </row>
    <row r="390" spans="1:11" ht="21" hidden="1" customHeight="1" x14ac:dyDescent="0.25">
      <c r="A390" s="62" t="str">
        <f>+[7]ระบบการควบคุมฯ!A513</f>
        <v>2.2.1.4</v>
      </c>
      <c r="B390" s="802">
        <f>+[7]ระบบการควบคุมฯ!B513</f>
        <v>0</v>
      </c>
      <c r="C390" s="1133">
        <f>+[7]ระบบการควบคุมฯ!C513</f>
        <v>0</v>
      </c>
      <c r="D390" s="665">
        <f>+[7]ระบบการควบคุมฯ!F513</f>
        <v>0</v>
      </c>
      <c r="E390" s="665">
        <f>+[7]ระบบการควบคุมฯ!G513+[7]ระบบการควบคุมฯ!H513</f>
        <v>0</v>
      </c>
      <c r="F390" s="665">
        <f>+[7]ระบบการควบคุมฯ!I513+[7]ระบบการควบคุมฯ!J513</f>
        <v>0</v>
      </c>
      <c r="G390" s="665">
        <f>+[7]ระบบการควบคุมฯ!K513+[7]ระบบการควบคุมฯ!L513</f>
        <v>0</v>
      </c>
      <c r="H390" s="665"/>
      <c r="I390" s="665"/>
      <c r="J390" s="665">
        <f t="shared" si="128"/>
        <v>0</v>
      </c>
      <c r="K390" s="854"/>
    </row>
    <row r="391" spans="1:11" ht="21" hidden="1" customHeight="1" x14ac:dyDescent="0.25">
      <c r="A391" s="62" t="str">
        <f>+[7]ระบบการควบคุมฯ!A514</f>
        <v>2.2.1.5</v>
      </c>
      <c r="B391" s="802">
        <f>+[7]ระบบการควบคุมฯ!B514</f>
        <v>0</v>
      </c>
      <c r="C391" s="1133">
        <f>+[7]ระบบการควบคุมฯ!C514</f>
        <v>0</v>
      </c>
      <c r="D391" s="665">
        <f>+[7]ระบบการควบคุมฯ!F514</f>
        <v>0</v>
      </c>
      <c r="E391" s="665">
        <f>+[7]ระบบการควบคุมฯ!G514+[7]ระบบการควบคุมฯ!H514</f>
        <v>0</v>
      </c>
      <c r="F391" s="665">
        <f>+[7]ระบบการควบคุมฯ!I514+[7]ระบบการควบคุมฯ!J514</f>
        <v>0</v>
      </c>
      <c r="G391" s="665">
        <f>+[7]ระบบการควบคุมฯ!K514+[7]ระบบการควบคุมฯ!L514</f>
        <v>0</v>
      </c>
      <c r="H391" s="665"/>
      <c r="I391" s="665"/>
      <c r="J391" s="665">
        <f t="shared" si="128"/>
        <v>0</v>
      </c>
      <c r="K391" s="854"/>
    </row>
    <row r="392" spans="1:11" ht="21" hidden="1" customHeight="1" x14ac:dyDescent="0.25">
      <c r="A392" s="62" t="str">
        <f>+[7]ระบบการควบคุมฯ!A515</f>
        <v>2.2.1.6</v>
      </c>
      <c r="B392" s="802">
        <f>+[7]ระบบการควบคุมฯ!B515</f>
        <v>0</v>
      </c>
      <c r="C392" s="1133">
        <f>+[7]ระบบการควบคุมฯ!C515</f>
        <v>0</v>
      </c>
      <c r="D392" s="665">
        <f>+[7]ระบบการควบคุมฯ!F515</f>
        <v>0</v>
      </c>
      <c r="E392" s="665">
        <f>+[7]ระบบการควบคุมฯ!G515+[7]ระบบการควบคุมฯ!H515</f>
        <v>0</v>
      </c>
      <c r="F392" s="665">
        <f>+[7]ระบบการควบคุมฯ!I515+[7]ระบบการควบคุมฯ!J515</f>
        <v>0</v>
      </c>
      <c r="G392" s="665">
        <f>+[7]ระบบการควบคุมฯ!K515+[7]ระบบการควบคุมฯ!L515</f>
        <v>0</v>
      </c>
      <c r="H392" s="665"/>
      <c r="I392" s="665"/>
      <c r="J392" s="665">
        <f t="shared" si="128"/>
        <v>0</v>
      </c>
      <c r="K392" s="854"/>
    </row>
    <row r="393" spans="1:11" ht="40.799999999999997" hidden="1" customHeight="1" x14ac:dyDescent="0.25">
      <c r="A393" s="62" t="str">
        <f>+[7]ระบบการควบคุมฯ!A516</f>
        <v>2.2.1.7</v>
      </c>
      <c r="B393" s="802">
        <f>+[7]ระบบการควบคุมฯ!B516</f>
        <v>0</v>
      </c>
      <c r="C393" s="1133">
        <f>+[7]ระบบการควบคุมฯ!C516</f>
        <v>0</v>
      </c>
      <c r="D393" s="665">
        <f>+[7]ระบบการควบคุมฯ!F516</f>
        <v>0</v>
      </c>
      <c r="E393" s="665">
        <f>+[7]ระบบการควบคุมฯ!G516+[7]ระบบการควบคุมฯ!H516</f>
        <v>0</v>
      </c>
      <c r="F393" s="665">
        <f>+[7]ระบบการควบคุมฯ!I516+[7]ระบบการควบคุมฯ!J516</f>
        <v>0</v>
      </c>
      <c r="G393" s="665">
        <f>+[7]ระบบการควบคุมฯ!K516+[7]ระบบการควบคุมฯ!L516</f>
        <v>0</v>
      </c>
      <c r="H393" s="665"/>
      <c r="I393" s="665"/>
      <c r="J393" s="665">
        <f t="shared" si="128"/>
        <v>0</v>
      </c>
      <c r="K393" s="854"/>
    </row>
    <row r="394" spans="1:11" ht="21" hidden="1" customHeight="1" x14ac:dyDescent="0.25">
      <c r="A394" s="62" t="str">
        <f>+[7]ระบบการควบคุมฯ!A517</f>
        <v>2.2.1.8</v>
      </c>
      <c r="B394" s="802">
        <f>+[7]ระบบการควบคุมฯ!B517</f>
        <v>0</v>
      </c>
      <c r="C394" s="1133">
        <f>+[7]ระบบการควบคุมฯ!C517</f>
        <v>0</v>
      </c>
      <c r="D394" s="665">
        <f>+[7]ระบบการควบคุมฯ!F517</f>
        <v>0</v>
      </c>
      <c r="E394" s="665">
        <f>+[7]ระบบการควบคุมฯ!G517+[7]ระบบการควบคุมฯ!H517</f>
        <v>0</v>
      </c>
      <c r="F394" s="665">
        <f>+[7]ระบบการควบคุมฯ!I517+[7]ระบบการควบคุมฯ!J517</f>
        <v>0</v>
      </c>
      <c r="G394" s="665">
        <f>+[7]ระบบการควบคุมฯ!K517+[7]ระบบการควบคุมฯ!L517</f>
        <v>0</v>
      </c>
      <c r="H394" s="665"/>
      <c r="I394" s="665"/>
      <c r="J394" s="665">
        <f t="shared" si="128"/>
        <v>0</v>
      </c>
      <c r="K394" s="854"/>
    </row>
    <row r="395" spans="1:11" ht="21" hidden="1" customHeight="1" x14ac:dyDescent="0.25">
      <c r="A395" s="899" t="str">
        <f>+[7]ระบบการควบคุมฯ!A518</f>
        <v>2.2.2</v>
      </c>
      <c r="B395" s="852" t="str">
        <f>+[7]ระบบการควบคุมฯ!B518</f>
        <v xml:space="preserve">ครุภัณฑ์ทดแทนห้องเรียน DLTV สำหรับโรงเรียน Stan Alone      </v>
      </c>
      <c r="C395" s="1184" t="str">
        <f>+[7]ระบบการควบคุมฯ!C518</f>
        <v>ศธ 04002/ว3517 ลว. 22/สค./2566 โอนครั้งที่ 794</v>
      </c>
      <c r="D395" s="668">
        <f>+[7]ระบบการควบคุมฯ!F518</f>
        <v>0</v>
      </c>
      <c r="E395" s="668">
        <f>+[7]ระบบการควบคุมฯ!G518+[7]ระบบการควบคุมฯ!H518</f>
        <v>0</v>
      </c>
      <c r="F395" s="668">
        <f>+[7]ระบบการควบคุมฯ!I518+[7]ระบบการควบคุมฯ!J518</f>
        <v>0</v>
      </c>
      <c r="G395" s="668">
        <f>+[7]ระบบการควบคุมฯ!K518+[7]ระบบการควบคุมฯ!L518</f>
        <v>0</v>
      </c>
      <c r="H395" s="668"/>
      <c r="I395" s="668"/>
      <c r="J395" s="668">
        <f>+D395-E395-F395-G395</f>
        <v>0</v>
      </c>
      <c r="K395" s="853"/>
    </row>
    <row r="396" spans="1:11" x14ac:dyDescent="0.45">
      <c r="A396" s="62" t="str">
        <f>+[7]ระบบการควบคุมฯ!A519</f>
        <v>2.2.1.9</v>
      </c>
      <c r="B396" s="802" t="str">
        <f>+[7]ระบบการควบคุมฯ!B519</f>
        <v>คลอง 11 ศาลาครุ</v>
      </c>
      <c r="C396" s="1133" t="str">
        <f>+[7]ระบบการควบคุมฯ!C519</f>
        <v>200044200470031113337</v>
      </c>
      <c r="D396" s="665">
        <f>+[7]ระบบการควบคุมฯ!F519</f>
        <v>0</v>
      </c>
      <c r="E396" s="665">
        <f>+[7]ระบบการควบคุมฯ!G519+[7]ระบบการควบคุมฯ!H519</f>
        <v>0</v>
      </c>
      <c r="F396" s="665">
        <f>+[7]ระบบการควบคุมฯ!I519+[7]ระบบการควบคุมฯ!J519</f>
        <v>0</v>
      </c>
      <c r="G396" s="665">
        <f>+[7]ระบบการควบคุมฯ!K519+[7]ระบบการควบคุมฯ!L519</f>
        <v>0</v>
      </c>
      <c r="H396" s="665"/>
      <c r="I396" s="665"/>
      <c r="J396" s="665">
        <f>+D396-E396-F396-G396</f>
        <v>0</v>
      </c>
      <c r="K396" s="663"/>
    </row>
    <row r="397" spans="1:11" x14ac:dyDescent="0.45">
      <c r="A397" s="62" t="str">
        <f>+[7]ระบบการควบคุมฯ!A520</f>
        <v>2.2.1.10</v>
      </c>
      <c r="B397" s="802" t="str">
        <f>+[7]ระบบการควบคุมฯ!B520</f>
        <v>แสนจำหน่ายวิทยา</v>
      </c>
      <c r="C397" s="1133" t="str">
        <f>+[7]ระบบการควบคุมฯ!C520</f>
        <v>200044200470031113339</v>
      </c>
      <c r="D397" s="665">
        <f>+[7]ระบบการควบคุมฯ!F520</f>
        <v>0</v>
      </c>
      <c r="E397" s="665">
        <f>+[7]ระบบการควบคุมฯ!G520+[7]ระบบการควบคุมฯ!H520</f>
        <v>0</v>
      </c>
      <c r="F397" s="665">
        <f>+[7]ระบบการควบคุมฯ!I520+[7]ระบบการควบคุมฯ!J520</f>
        <v>0</v>
      </c>
      <c r="G397" s="665">
        <f>+[7]ระบบการควบคุมฯ!K520+[7]ระบบการควบคุมฯ!L520</f>
        <v>0</v>
      </c>
      <c r="H397" s="665"/>
      <c r="I397" s="665"/>
      <c r="J397" s="665">
        <f>+D397-E397-F397-G397</f>
        <v>0</v>
      </c>
      <c r="K397" s="663"/>
    </row>
    <row r="398" spans="1:11" x14ac:dyDescent="0.6">
      <c r="A398" s="657"/>
      <c r="B398" s="1244" t="s">
        <v>224</v>
      </c>
      <c r="C398" s="1245">
        <f>+[7]ระบบการควบคุมฯ!C1556</f>
        <v>20</v>
      </c>
      <c r="D398" s="955">
        <f t="shared" ref="D398:J398" si="129">+D8+D136+D151+D383</f>
        <v>1274800</v>
      </c>
      <c r="E398" s="955">
        <f t="shared" si="129"/>
        <v>13800</v>
      </c>
      <c r="F398" s="955">
        <f t="shared" si="129"/>
        <v>0</v>
      </c>
      <c r="G398" s="955">
        <f t="shared" si="129"/>
        <v>1258000</v>
      </c>
      <c r="H398" s="955" t="e">
        <f t="shared" ca="1" si="129"/>
        <v>#REF!</v>
      </c>
      <c r="I398" s="955" t="e">
        <f t="shared" ca="1" si="129"/>
        <v>#REF!</v>
      </c>
      <c r="J398" s="955">
        <f t="shared" si="129"/>
        <v>3000</v>
      </c>
      <c r="K398" s="956"/>
    </row>
    <row r="399" spans="1:11" x14ac:dyDescent="0.6">
      <c r="A399" s="657"/>
      <c r="B399" s="1244" t="s">
        <v>225</v>
      </c>
      <c r="C399" s="1245">
        <f>+[7]ระบบการควบคุมฯ!C1557</f>
        <v>15</v>
      </c>
      <c r="D399" s="955">
        <f t="shared" ref="D399:J399" si="130">+D152+D9</f>
        <v>22033400</v>
      </c>
      <c r="E399" s="955">
        <f t="shared" si="130"/>
        <v>3906672.69</v>
      </c>
      <c r="F399" s="955">
        <f t="shared" si="130"/>
        <v>0</v>
      </c>
      <c r="G399" s="955">
        <f t="shared" si="130"/>
        <v>17128107.310000002</v>
      </c>
      <c r="H399" s="955">
        <f t="shared" si="130"/>
        <v>0</v>
      </c>
      <c r="I399" s="955">
        <f t="shared" si="130"/>
        <v>0</v>
      </c>
      <c r="J399" s="955">
        <f t="shared" si="130"/>
        <v>998620</v>
      </c>
      <c r="K399" s="956"/>
    </row>
    <row r="400" spans="1:11" x14ac:dyDescent="0.6">
      <c r="A400" s="870"/>
      <c r="B400" s="957" t="s">
        <v>18</v>
      </c>
      <c r="C400" s="1246">
        <f>SUM(C398:C399)</f>
        <v>35</v>
      </c>
      <c r="D400" s="958">
        <f>SUM(D398:D399)</f>
        <v>23308200</v>
      </c>
      <c r="E400" s="958">
        <f t="shared" ref="E400:J400" si="131">SUM(E398:E399)</f>
        <v>3920472.69</v>
      </c>
      <c r="F400" s="958">
        <f t="shared" si="131"/>
        <v>0</v>
      </c>
      <c r="G400" s="958">
        <f t="shared" si="131"/>
        <v>18386107.310000002</v>
      </c>
      <c r="H400" s="958">
        <f t="shared" ca="1" si="131"/>
        <v>23308200</v>
      </c>
      <c r="I400" s="958">
        <f t="shared" ca="1" si="131"/>
        <v>23308200</v>
      </c>
      <c r="J400" s="958">
        <f t="shared" si="131"/>
        <v>1001620</v>
      </c>
      <c r="K400" s="959"/>
    </row>
    <row r="401" spans="1:11" x14ac:dyDescent="0.6">
      <c r="A401" s="960"/>
      <c r="B401" s="961" t="s">
        <v>19</v>
      </c>
      <c r="C401" s="1170"/>
      <c r="D401" s="962">
        <f>+E401+F401+G401+J401</f>
        <v>100.00000000000001</v>
      </c>
      <c r="E401" s="964">
        <f>+E400*100/D400</f>
        <v>16.820143511725487</v>
      </c>
      <c r="F401" s="963">
        <f>+F400*100/D400</f>
        <v>0</v>
      </c>
      <c r="G401" s="964">
        <f>+G400*100/D400</f>
        <v>78.882570554568787</v>
      </c>
      <c r="H401" s="964" t="e">
        <f ca="1">+H400*100/E400</f>
        <v>#REF!</v>
      </c>
      <c r="I401" s="964" t="e">
        <f ca="1">+I400*100/F400</f>
        <v>#REF!</v>
      </c>
      <c r="J401" s="1276">
        <f>+J400*100/D400</f>
        <v>4.2972859337057345</v>
      </c>
      <c r="K401" s="965"/>
    </row>
    <row r="402" spans="1:11" x14ac:dyDescent="0.6">
      <c r="A402" s="1134"/>
      <c r="B402" s="966"/>
      <c r="C402" s="1258"/>
      <c r="D402" s="1277"/>
      <c r="E402" s="1277"/>
      <c r="F402" s="1277"/>
      <c r="G402" s="978"/>
      <c r="H402" s="978"/>
      <c r="I402" s="1278"/>
      <c r="J402" s="1279"/>
      <c r="K402" s="1280"/>
    </row>
    <row r="403" spans="1:11" x14ac:dyDescent="0.6">
      <c r="A403" s="969"/>
      <c r="B403" s="966"/>
      <c r="C403" s="1248"/>
      <c r="D403" s="1367" t="s">
        <v>247</v>
      </c>
      <c r="E403" s="1367"/>
      <c r="F403" s="1367"/>
      <c r="G403" s="1367"/>
      <c r="H403" s="1367"/>
      <c r="I403" s="1367"/>
      <c r="J403" s="1367"/>
      <c r="K403" s="1281"/>
    </row>
    <row r="404" spans="1:11" x14ac:dyDescent="0.6">
      <c r="A404" s="1267" t="s">
        <v>226</v>
      </c>
      <c r="B404" s="970"/>
      <c r="C404" s="1248"/>
      <c r="D404" s="978"/>
      <c r="E404" s="1277"/>
      <c r="F404" s="1282"/>
      <c r="G404" s="978"/>
      <c r="H404" s="978"/>
      <c r="I404" s="1283"/>
      <c r="J404" s="171"/>
      <c r="K404" s="1284"/>
    </row>
    <row r="405" spans="1:11" x14ac:dyDescent="0.6">
      <c r="A405" s="1365" t="s">
        <v>21</v>
      </c>
      <c r="B405" s="1365"/>
      <c r="C405" s="1248"/>
      <c r="D405" s="1282"/>
      <c r="E405" s="1282"/>
      <c r="F405" s="1285"/>
      <c r="G405" s="978"/>
      <c r="H405" s="978"/>
      <c r="I405" s="1283"/>
      <c r="J405" s="171"/>
      <c r="K405" s="1284"/>
    </row>
    <row r="406" spans="1:11" ht="24.6" x14ac:dyDescent="0.7">
      <c r="A406" s="1365" t="s">
        <v>51</v>
      </c>
      <c r="B406" s="1365"/>
      <c r="C406" s="1248"/>
      <c r="D406" s="1249"/>
      <c r="E406" s="1250" t="s">
        <v>20</v>
      </c>
      <c r="F406" s="1249"/>
      <c r="G406" s="1251"/>
      <c r="H406" s="1251"/>
      <c r="I406" s="1252"/>
      <c r="J406" s="1253"/>
      <c r="K406" s="1284"/>
    </row>
    <row r="407" spans="1:11" ht="24.6" x14ac:dyDescent="0.7">
      <c r="A407" s="1267"/>
      <c r="B407" s="1267"/>
      <c r="C407" s="1248"/>
      <c r="D407" s="1254"/>
      <c r="E407" s="1366" t="s">
        <v>164</v>
      </c>
      <c r="F407" s="1366"/>
      <c r="G407" s="1366"/>
      <c r="H407" s="1366"/>
      <c r="I407" s="1366"/>
      <c r="J407" s="1255"/>
      <c r="K407" s="1284"/>
    </row>
    <row r="408" spans="1:11" ht="24.6" x14ac:dyDescent="0.7">
      <c r="A408" s="1267"/>
      <c r="B408" s="1267"/>
      <c r="C408" s="1248"/>
      <c r="D408" s="1366" t="s">
        <v>44</v>
      </c>
      <c r="E408" s="1366"/>
      <c r="F408" s="1366"/>
      <c r="G408" s="1366"/>
      <c r="H408" s="1366"/>
      <c r="I408" s="1366"/>
      <c r="J408" s="1366"/>
      <c r="K408" s="975"/>
    </row>
    <row r="409" spans="1:11" x14ac:dyDescent="0.6">
      <c r="A409" s="969"/>
      <c r="B409" s="966"/>
      <c r="C409" s="1247"/>
      <c r="D409" s="1256"/>
      <c r="E409" s="1256"/>
      <c r="F409" s="1256"/>
      <c r="G409" s="1256"/>
      <c r="H409" s="1256"/>
      <c r="I409" s="1256"/>
      <c r="J409" s="1256"/>
      <c r="K409" s="966"/>
    </row>
    <row r="410" spans="1:11" x14ac:dyDescent="0.6">
      <c r="A410" s="969"/>
      <c r="B410" s="966"/>
      <c r="C410" s="1247"/>
      <c r="D410" s="1266"/>
      <c r="E410" s="1266"/>
      <c r="F410" s="1266"/>
      <c r="G410" s="1266"/>
      <c r="H410" s="1266"/>
      <c r="I410" s="968"/>
      <c r="J410" s="966"/>
      <c r="K410" s="966"/>
    </row>
    <row r="411" spans="1:11" x14ac:dyDescent="0.6">
      <c r="A411" s="1267" t="s">
        <v>228</v>
      </c>
      <c r="B411" s="970"/>
      <c r="C411" s="1247"/>
      <c r="D411" s="971"/>
      <c r="E411" s="972"/>
      <c r="F411" s="973" t="s">
        <v>227</v>
      </c>
      <c r="G411" s="971"/>
      <c r="H411" s="967"/>
      <c r="I411" s="974"/>
      <c r="J411" s="970"/>
      <c r="K411" s="975"/>
    </row>
    <row r="412" spans="1:11" x14ac:dyDescent="0.6">
      <c r="A412" s="980" t="s">
        <v>229</v>
      </c>
      <c r="B412" s="980"/>
      <c r="C412" s="1247"/>
      <c r="D412" s="981" t="s">
        <v>20</v>
      </c>
      <c r="E412" s="976"/>
      <c r="F412" s="977" t="s">
        <v>230</v>
      </c>
      <c r="G412" s="971"/>
      <c r="H412" s="967"/>
      <c r="I412" s="974"/>
      <c r="J412" s="970"/>
      <c r="K412" s="975"/>
    </row>
    <row r="413" spans="1:11" x14ac:dyDescent="0.6">
      <c r="A413" s="1363" t="s">
        <v>51</v>
      </c>
      <c r="B413" s="1363"/>
      <c r="C413" s="1248"/>
      <c r="D413" s="982" t="s">
        <v>66</v>
      </c>
      <c r="E413" s="982"/>
      <c r="F413" s="983" t="s">
        <v>231</v>
      </c>
      <c r="G413" s="982"/>
      <c r="H413" s="978"/>
      <c r="I413" s="979"/>
      <c r="J413" s="171"/>
      <c r="K413" s="975"/>
    </row>
    <row r="414" spans="1:11" x14ac:dyDescent="0.6">
      <c r="A414" s="1363" t="s">
        <v>51</v>
      </c>
      <c r="B414" s="1363"/>
      <c r="C414" s="1248"/>
      <c r="D414" s="982" t="s">
        <v>66</v>
      </c>
      <c r="E414" s="982"/>
      <c r="F414" s="983" t="s">
        <v>231</v>
      </c>
      <c r="G414" s="982"/>
      <c r="H414" s="978"/>
      <c r="I414" s="979"/>
      <c r="J414" s="171"/>
      <c r="K414" s="975"/>
    </row>
    <row r="415" spans="1:11" x14ac:dyDescent="0.6">
      <c r="A415" s="1257"/>
      <c r="B415" s="970"/>
      <c r="C415" s="1258"/>
      <c r="D415" s="1364" t="s">
        <v>44</v>
      </c>
      <c r="E415" s="1364"/>
      <c r="F415" s="1364"/>
      <c r="G415" s="1364"/>
      <c r="H415" s="978"/>
      <c r="I415" s="979"/>
      <c r="J415" s="171"/>
      <c r="K415" s="1259"/>
    </row>
    <row r="416" spans="1:11" x14ac:dyDescent="0.6">
      <c r="A416" s="637"/>
      <c r="B416" s="638"/>
      <c r="C416" s="1260"/>
      <c r="D416" s="1261"/>
      <c r="E416" s="1261"/>
      <c r="F416" s="1261"/>
      <c r="G416" s="1262"/>
      <c r="H416" s="1262"/>
      <c r="I416" s="1263"/>
      <c r="J416" s="1264"/>
      <c r="K416" s="1167"/>
    </row>
  </sheetData>
  <sheetProtection algorithmName="SHA-512" hashValue="06HOnmxchrvQXK8vfvoXUYvGNd+/wdQx/CRY8SATZT/3kmDUf9H69ilTVR2hhXIABGnsn813iMJ9UBfz6u+Q9g==" saltValue="XkIU4hfaHNgVGdS+yKiYng==" spinCount="100000" sheet="1" objects="1" scenarios="1" formatCells="0" formatColumns="0" formatRows="0" insertColumns="0" insertRows="0"/>
  <mergeCells count="22">
    <mergeCell ref="G5:G6"/>
    <mergeCell ref="I5:I6"/>
    <mergeCell ref="J5:J6"/>
    <mergeCell ref="K5:K6"/>
    <mergeCell ref="D403:J403"/>
    <mergeCell ref="B5:B6"/>
    <mergeCell ref="C5:C6"/>
    <mergeCell ref="D5:D6"/>
    <mergeCell ref="E5:E6"/>
    <mergeCell ref="F5:F6"/>
    <mergeCell ref="A414:B414"/>
    <mergeCell ref="D415:G415"/>
    <mergeCell ref="A405:B405"/>
    <mergeCell ref="D408:J408"/>
    <mergeCell ref="A413:B413"/>
    <mergeCell ref="A406:B406"/>
    <mergeCell ref="E407:I407"/>
    <mergeCell ref="A2:K2"/>
    <mergeCell ref="A3:K3"/>
    <mergeCell ref="J1:K1"/>
    <mergeCell ref="A4:K4"/>
    <mergeCell ref="A5:A6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69"/>
  <sheetViews>
    <sheetView topLeftCell="A150" workbookViewId="0">
      <selection activeCell="C161" sqref="C161"/>
    </sheetView>
  </sheetViews>
  <sheetFormatPr defaultColWidth="7.19921875" defaultRowHeight="20.399999999999999" x14ac:dyDescent="0.6"/>
  <cols>
    <col min="1" max="1" width="5" style="38" customWidth="1"/>
    <col min="2" max="2" width="37.09765625" style="10" customWidth="1"/>
    <col min="3" max="3" width="13.69921875" style="10" customWidth="1"/>
    <col min="4" max="4" width="10" style="13" customWidth="1"/>
    <col min="5" max="5" width="10.59765625" style="13" customWidth="1"/>
    <col min="6" max="6" width="11.69921875" style="39" customWidth="1"/>
    <col min="7" max="7" width="8.59765625" style="13" customWidth="1"/>
    <col min="8" max="8" width="6.09765625" style="13" customWidth="1"/>
    <col min="9" max="9" width="10.69921875" style="13" customWidth="1"/>
    <col min="10" max="10" width="11.59765625" style="13" customWidth="1"/>
    <col min="11" max="11" width="12.5" style="8" customWidth="1"/>
    <col min="12" max="12" width="16.09765625" style="11" customWidth="1"/>
    <col min="13" max="13" width="10.5" style="11" customWidth="1"/>
    <col min="14" max="14" width="10.5" style="8" bestFit="1" customWidth="1"/>
    <col min="15" max="15" width="8.69921875" style="11" bestFit="1" customWidth="1"/>
    <col min="16" max="16" width="9.8984375" style="10" bestFit="1" customWidth="1"/>
    <col min="17" max="17" width="9.8984375" style="11" bestFit="1" customWidth="1"/>
    <col min="18" max="18" width="13.3984375" style="12" customWidth="1"/>
    <col min="19" max="19" width="8.8984375" style="12" bestFit="1" customWidth="1"/>
    <col min="20" max="22" width="12" style="12" customWidth="1"/>
    <col min="23" max="16384" width="7.19921875" style="11"/>
  </cols>
  <sheetData>
    <row r="1" spans="1:22" ht="21" x14ac:dyDescent="0.6">
      <c r="A1" s="1350" t="s">
        <v>90</v>
      </c>
      <c r="B1" s="1350"/>
      <c r="C1" s="1350"/>
      <c r="D1" s="1350"/>
      <c r="E1" s="1350"/>
      <c r="F1" s="1350"/>
      <c r="G1" s="1350"/>
      <c r="H1" s="1350"/>
      <c r="I1" s="1350"/>
      <c r="J1" s="1350"/>
      <c r="K1" s="1350"/>
      <c r="L1" s="7"/>
      <c r="M1" s="7"/>
      <c r="O1" s="9"/>
    </row>
    <row r="2" spans="1:22" ht="21.75" customHeight="1" x14ac:dyDescent="0.6">
      <c r="A2" s="1350" t="s">
        <v>134</v>
      </c>
      <c r="B2" s="1350"/>
      <c r="C2" s="1350"/>
      <c r="D2" s="1350"/>
      <c r="E2" s="1350"/>
      <c r="F2" s="1350"/>
      <c r="G2" s="1350"/>
      <c r="H2" s="1350"/>
      <c r="I2" s="1350"/>
      <c r="J2" s="1350"/>
      <c r="K2" s="1350"/>
      <c r="L2" s="7"/>
      <c r="M2" s="7"/>
      <c r="O2" s="9"/>
    </row>
    <row r="3" spans="1:22" ht="21" x14ac:dyDescent="0.6">
      <c r="A3" s="1350" t="s">
        <v>0</v>
      </c>
      <c r="B3" s="1350"/>
      <c r="C3" s="1350"/>
      <c r="D3" s="1350"/>
      <c r="E3" s="1350"/>
      <c r="F3" s="1350"/>
      <c r="G3" s="1350"/>
      <c r="H3" s="1350"/>
      <c r="I3" s="1350"/>
      <c r="J3" s="1350"/>
      <c r="K3" s="1350"/>
      <c r="L3" s="7"/>
      <c r="M3" s="7"/>
      <c r="O3" s="9"/>
    </row>
    <row r="4" spans="1:22" ht="21" customHeight="1" x14ac:dyDescent="0.6">
      <c r="A4" s="1374" t="s">
        <v>266</v>
      </c>
      <c r="B4" s="1374"/>
      <c r="C4" s="1374"/>
      <c r="D4" s="1374"/>
      <c r="E4" s="1374"/>
      <c r="F4" s="1374"/>
      <c r="G4" s="1374"/>
      <c r="H4" s="1374"/>
      <c r="I4" s="1374"/>
      <c r="J4" s="1374"/>
      <c r="K4" s="281" t="s">
        <v>135</v>
      </c>
      <c r="L4" s="7"/>
      <c r="M4" s="7"/>
      <c r="O4" s="9"/>
    </row>
    <row r="5" spans="1:22" ht="17.25" customHeight="1" x14ac:dyDescent="0.6">
      <c r="A5" s="1375" t="s">
        <v>1</v>
      </c>
      <c r="B5" s="1378" t="s">
        <v>24</v>
      </c>
      <c r="C5" s="282" t="s">
        <v>26</v>
      </c>
      <c r="D5" s="1381" t="s">
        <v>27</v>
      </c>
      <c r="E5" s="1383" t="s">
        <v>40</v>
      </c>
      <c r="F5" s="283" t="s">
        <v>2</v>
      </c>
      <c r="G5" s="284" t="s">
        <v>3</v>
      </c>
      <c r="H5" s="284" t="str">
        <f>+[1]ระบบการควบคุมฯ!I6</f>
        <v>กันเงินไว้เบิก</v>
      </c>
      <c r="I5" s="284" t="s">
        <v>4</v>
      </c>
      <c r="J5" s="284" t="s">
        <v>5</v>
      </c>
      <c r="K5" s="1385" t="s">
        <v>6</v>
      </c>
      <c r="L5" s="1368"/>
      <c r="M5" s="13"/>
      <c r="N5" s="1369"/>
      <c r="O5" s="1369"/>
      <c r="P5" s="14"/>
      <c r="Q5" s="1370"/>
      <c r="R5" s="15"/>
      <c r="S5" s="15"/>
    </row>
    <row r="6" spans="1:22" ht="15" customHeight="1" x14ac:dyDescent="0.6">
      <c r="A6" s="1376"/>
      <c r="B6" s="1379"/>
      <c r="C6" s="285" t="s">
        <v>28</v>
      </c>
      <c r="D6" s="1382"/>
      <c r="E6" s="1384"/>
      <c r="F6" s="286"/>
      <c r="G6" s="287"/>
      <c r="H6" s="287"/>
      <c r="I6" s="287"/>
      <c r="J6" s="287"/>
      <c r="K6" s="1386"/>
      <c r="L6" s="1368"/>
      <c r="M6" s="13"/>
      <c r="O6" s="16"/>
      <c r="P6" s="14"/>
      <c r="Q6" s="1370"/>
      <c r="R6" s="15"/>
      <c r="S6" s="15"/>
    </row>
    <row r="7" spans="1:22" ht="15" customHeight="1" x14ac:dyDescent="0.6">
      <c r="A7" s="1377"/>
      <c r="B7" s="1380"/>
      <c r="C7" s="288"/>
      <c r="D7" s="289" t="s">
        <v>7</v>
      </c>
      <c r="E7" s="289" t="s">
        <v>8</v>
      </c>
      <c r="F7" s="290" t="s">
        <v>9</v>
      </c>
      <c r="G7" s="289" t="s">
        <v>10</v>
      </c>
      <c r="H7" s="289" t="s">
        <v>11</v>
      </c>
      <c r="I7" s="289" t="s">
        <v>29</v>
      </c>
      <c r="J7" s="290" t="s">
        <v>30</v>
      </c>
      <c r="K7" s="1387"/>
      <c r="L7" s="17"/>
      <c r="M7" s="13"/>
      <c r="O7" s="16"/>
      <c r="P7" s="14"/>
      <c r="Q7" s="18"/>
      <c r="R7" s="15"/>
      <c r="S7" s="15"/>
    </row>
    <row r="8" spans="1:22" ht="37.200000000000003" x14ac:dyDescent="0.6">
      <c r="A8" s="291" t="str">
        <f>+[7]ระบบการควบคุมฯ!533:533</f>
        <v>ง</v>
      </c>
      <c r="B8" s="178" t="str">
        <f>[2]ระบบการควบคุมฯ!B112</f>
        <v>แผนงานพื้นฐานด้านการพัฒนาและเสริมสร้างศักยภาพทรัพยากรมนุษย์</v>
      </c>
      <c r="C8" s="292"/>
      <c r="D8" s="293">
        <f>+D47</f>
        <v>1260000</v>
      </c>
      <c r="E8" s="293">
        <f t="shared" ref="E8:J8" si="0">+E47</f>
        <v>3657000</v>
      </c>
      <c r="F8" s="293">
        <f t="shared" si="0"/>
        <v>4917000</v>
      </c>
      <c r="G8" s="293">
        <f t="shared" si="0"/>
        <v>10000</v>
      </c>
      <c r="H8" s="293">
        <f t="shared" si="0"/>
        <v>0</v>
      </c>
      <c r="I8" s="293">
        <f t="shared" si="0"/>
        <v>2827623.9699999997</v>
      </c>
      <c r="J8" s="293">
        <f t="shared" si="0"/>
        <v>2079376.0299999998</v>
      </c>
      <c r="K8" s="179"/>
      <c r="L8" s="17"/>
      <c r="M8" s="13"/>
      <c r="O8" s="16"/>
      <c r="P8" s="14"/>
      <c r="Q8" s="18"/>
      <c r="R8" s="15"/>
      <c r="S8" s="15"/>
    </row>
    <row r="9" spans="1:22" x14ac:dyDescent="0.6">
      <c r="A9" s="294"/>
      <c r="B9" s="182" t="str">
        <f>[7]ระบบการควบคุมฯ!B534</f>
        <v xml:space="preserve"> งบดำเนินงาน 68112xx</v>
      </c>
      <c r="C9" s="295">
        <f>[2]ระบบการควบคุมฯ!C115</f>
        <v>0</v>
      </c>
      <c r="D9" s="296">
        <f>+D47</f>
        <v>1260000</v>
      </c>
      <c r="E9" s="296">
        <f t="shared" ref="E9:J9" si="1">+E47</f>
        <v>3657000</v>
      </c>
      <c r="F9" s="296">
        <f t="shared" si="1"/>
        <v>4917000</v>
      </c>
      <c r="G9" s="296">
        <f t="shared" si="1"/>
        <v>10000</v>
      </c>
      <c r="H9" s="296">
        <f t="shared" si="1"/>
        <v>0</v>
      </c>
      <c r="I9" s="296">
        <f t="shared" si="1"/>
        <v>2827623.9699999997</v>
      </c>
      <c r="J9" s="296">
        <f t="shared" si="1"/>
        <v>2079376.0299999998</v>
      </c>
      <c r="K9" s="183"/>
      <c r="L9" s="17"/>
      <c r="M9" s="13"/>
      <c r="O9" s="16"/>
      <c r="P9" s="14"/>
      <c r="Q9" s="18"/>
      <c r="R9" s="15"/>
      <c r="S9" s="15"/>
    </row>
    <row r="10" spans="1:22" ht="70.8" hidden="1" customHeight="1" x14ac:dyDescent="0.6">
      <c r="A10" s="297">
        <v>1</v>
      </c>
      <c r="B10" s="184" t="str">
        <f>[2]ระบบการควบคุมฯ!B116</f>
        <v xml:space="preserve">งบประจำเพื่อการบริหารสำนักงาน </v>
      </c>
      <c r="C10" s="298">
        <f>SUM(C12:C21)</f>
        <v>0</v>
      </c>
      <c r="D10" s="299">
        <f>SUM(D11:D23)</f>
        <v>0</v>
      </c>
      <c r="E10" s="299">
        <f t="shared" ref="E10:J10" si="2">SUM(E11:E23)</f>
        <v>0</v>
      </c>
      <c r="F10" s="299">
        <f t="shared" si="2"/>
        <v>0</v>
      </c>
      <c r="G10" s="299">
        <f t="shared" si="2"/>
        <v>0</v>
      </c>
      <c r="H10" s="299">
        <f t="shared" si="2"/>
        <v>0</v>
      </c>
      <c r="I10" s="299">
        <f t="shared" si="2"/>
        <v>0</v>
      </c>
      <c r="J10" s="299">
        <f t="shared" si="2"/>
        <v>0</v>
      </c>
      <c r="K10" s="185" t="s">
        <v>14</v>
      </c>
      <c r="L10" s="19"/>
      <c r="M10" s="20"/>
      <c r="N10" s="21"/>
      <c r="O10" s="22"/>
      <c r="P10" s="23"/>
      <c r="Q10" s="24"/>
      <c r="R10" s="15"/>
      <c r="S10" s="15"/>
    </row>
    <row r="11" spans="1:22" ht="39" hidden="1" customHeight="1" x14ac:dyDescent="0.6">
      <c r="A11" s="300"/>
      <c r="B11" s="186" t="str">
        <f>[2]ระบบการควบคุมฯ!B117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1" s="301" t="str">
        <f>[2]ระบบการควบคุมฯ!C117</f>
        <v xml:space="preserve">ศธ04002/ว4623 ลว.28 ต.ค.64 โอนครั้งที่ 10 </v>
      </c>
      <c r="D11" s="302"/>
      <c r="E11" s="302"/>
      <c r="F11" s="302"/>
      <c r="G11" s="302"/>
      <c r="H11" s="302"/>
      <c r="I11" s="302"/>
      <c r="J11" s="302"/>
      <c r="K11" s="187"/>
      <c r="L11" s="19"/>
      <c r="M11" s="20"/>
      <c r="N11" s="21"/>
      <c r="O11" s="22"/>
      <c r="P11" s="23"/>
      <c r="Q11" s="24"/>
      <c r="R11" s="15"/>
      <c r="S11" s="15"/>
    </row>
    <row r="12" spans="1:22" ht="42" hidden="1" customHeight="1" x14ac:dyDescent="0.6">
      <c r="A12" s="303" t="str">
        <f>+[2]ระบบการควบคุมฯ!A118</f>
        <v>(1</v>
      </c>
      <c r="B12" s="188" t="str">
        <f>[2]ระบบการควบคุมฯ!B118</f>
        <v xml:space="preserve">ค้าจ้างเหมาบริการ ลูกจ้างสพป.ปท.2 </v>
      </c>
      <c r="C12" s="304">
        <f>+[1]ระบบการควบคุมฯ!C254</f>
        <v>0</v>
      </c>
      <c r="D12" s="305">
        <f>+[1]ระบบการควบคุมฯ!E254</f>
        <v>0</v>
      </c>
      <c r="E12" s="305"/>
      <c r="F12" s="305">
        <f>+D12+E12</f>
        <v>0</v>
      </c>
      <c r="G12" s="305">
        <f>+[1]ระบบการควบคุมฯ!G254+[1]ระบบการควบคุมฯ!H254</f>
        <v>0</v>
      </c>
      <c r="H12" s="305">
        <f>+[1]ระบบการควบคุมฯ!I254+[1]ระบบการควบคุมฯ!J254</f>
        <v>0</v>
      </c>
      <c r="I12" s="305">
        <f>+[1]ระบบการควบคุมฯ!K254+[1]ระบบการควบคุมฯ!L254</f>
        <v>0</v>
      </c>
      <c r="J12" s="305">
        <f>+F12-G12-H12-I12</f>
        <v>0</v>
      </c>
      <c r="K12" s="189"/>
      <c r="L12" s="20"/>
      <c r="M12" s="25"/>
      <c r="N12" s="26"/>
      <c r="O12" s="26"/>
      <c r="P12" s="26"/>
      <c r="Q12" s="26"/>
      <c r="R12" s="15"/>
      <c r="S12" s="15"/>
      <c r="T12" s="12" t="e">
        <f>+G12*100/C12</f>
        <v>#DIV/0!</v>
      </c>
      <c r="U12" s="12" t="e">
        <f>+H12*100/C12</f>
        <v>#DIV/0!</v>
      </c>
      <c r="V12" s="12" t="e">
        <f>SUM(T12:U12)</f>
        <v>#DIV/0!</v>
      </c>
    </row>
    <row r="13" spans="1:22" ht="55.95" hidden="1" customHeight="1" x14ac:dyDescent="0.6">
      <c r="A13" s="306"/>
      <c r="B13" s="190" t="str">
        <f>[2]ระบบการควบคุมฯ!B119</f>
        <v>15000x5คนx6 เดือน/9000x1คนx6 เดือน</v>
      </c>
      <c r="C13" s="307">
        <f>[2]ระบบการควบคุมฯ!F119</f>
        <v>0</v>
      </c>
      <c r="D13" s="308">
        <f>[2]ระบบการควบคุมฯ!F119</f>
        <v>0</v>
      </c>
      <c r="E13" s="308"/>
      <c r="F13" s="308"/>
      <c r="G13" s="308"/>
      <c r="H13" s="308"/>
      <c r="I13" s="308"/>
      <c r="J13" s="308"/>
      <c r="K13" s="191"/>
      <c r="L13" s="20"/>
      <c r="M13" s="25"/>
      <c r="N13" s="21"/>
      <c r="O13" s="22"/>
      <c r="P13" s="23"/>
      <c r="Q13" s="24"/>
      <c r="R13" s="15"/>
      <c r="S13" s="15"/>
    </row>
    <row r="14" spans="1:22" s="29" customFormat="1" ht="21" hidden="1" customHeight="1" x14ac:dyDescent="0.6">
      <c r="A14" s="303" t="str">
        <f>+[2]ระบบการควบคุมฯ!A120</f>
        <v>(2</v>
      </c>
      <c r="B14" s="192" t="str">
        <f>[2]ระบบการควบคุมฯ!B120</f>
        <v xml:space="preserve">ค่าใช้จ่ายในการประชุมราชการ ค่าตอบแทนบุคคล </v>
      </c>
      <c r="C14" s="309">
        <f>+[1]ระบบการควบคุมฯ!C256</f>
        <v>0</v>
      </c>
      <c r="D14" s="310">
        <f>+[1]ระบบการควบคุมฯ!E256</f>
        <v>0</v>
      </c>
      <c r="E14" s="310"/>
      <c r="F14" s="310">
        <f>+D14+E14</f>
        <v>0</v>
      </c>
      <c r="G14" s="305">
        <f>+[1]ระบบการควบคุมฯ!G256+[1]ระบบการควบคุมฯ!H256</f>
        <v>0</v>
      </c>
      <c r="H14" s="305">
        <f>+[1]ระบบการควบคุมฯ!I256+[1]ระบบการควบคุมฯ!J256</f>
        <v>0</v>
      </c>
      <c r="I14" s="310">
        <f>+[1]ระบบการควบคุมฯ!K256+[1]ระบบการควบคุมฯ!L256</f>
        <v>0</v>
      </c>
      <c r="J14" s="310">
        <f>+F14-G14-H14-I14</f>
        <v>0</v>
      </c>
      <c r="K14" s="193"/>
      <c r="L14" s="20"/>
      <c r="M14" s="25"/>
      <c r="N14" s="21"/>
      <c r="O14" s="22"/>
      <c r="P14" s="23"/>
      <c r="Q14" s="24"/>
      <c r="R14" s="27"/>
      <c r="S14" s="27"/>
      <c r="T14" s="28"/>
      <c r="U14" s="28"/>
      <c r="V14" s="28"/>
    </row>
    <row r="15" spans="1:22" s="29" customFormat="1" ht="21" hidden="1" customHeight="1" x14ac:dyDescent="0.6">
      <c r="A15" s="303" t="str">
        <f>+[2]ระบบการควบคุมฯ!A121</f>
        <v>(3</v>
      </c>
      <c r="B15" s="192" t="str">
        <f>[2]ระบบการควบคุมฯ!B121</f>
        <v>ค่าใช้จ่ายในการเดินทางไปราชการ</v>
      </c>
      <c r="C15" s="309">
        <f>+[1]ระบบการควบคุมฯ!C257</f>
        <v>0</v>
      </c>
      <c r="D15" s="310">
        <f>+[1]ระบบการควบคุมฯ!E257</f>
        <v>0</v>
      </c>
      <c r="E15" s="310"/>
      <c r="F15" s="310">
        <f t="shared" ref="F15:F23" si="3">+D15+E15</f>
        <v>0</v>
      </c>
      <c r="G15" s="305">
        <f>+[1]ระบบการควบคุมฯ!G257+[1]ระบบการควบคุมฯ!H257</f>
        <v>0</v>
      </c>
      <c r="H15" s="305">
        <f>+[1]ระบบการควบคุมฯ!I257+[1]ระบบการควบคุมฯ!J257</f>
        <v>0</v>
      </c>
      <c r="I15" s="310">
        <f>+[1]ระบบการควบคุมฯ!K257+[1]ระบบการควบคุมฯ!L257</f>
        <v>0</v>
      </c>
      <c r="J15" s="310">
        <f>+F15-G15-H15-I15</f>
        <v>0</v>
      </c>
      <c r="K15" s="193"/>
      <c r="L15" s="20"/>
      <c r="M15" s="25"/>
      <c r="N15" s="21"/>
      <c r="O15" s="22"/>
      <c r="P15" s="23"/>
      <c r="Q15" s="24"/>
      <c r="R15" s="27"/>
      <c r="S15" s="27"/>
      <c r="T15" s="28"/>
      <c r="U15" s="28"/>
      <c r="V15" s="28"/>
    </row>
    <row r="16" spans="1:22" s="29" customFormat="1" ht="20.399999999999999" hidden="1" customHeight="1" x14ac:dyDescent="0.6">
      <c r="A16" s="303" t="str">
        <f>+[2]ระบบการควบคุมฯ!A122</f>
        <v>(4</v>
      </c>
      <c r="B16" s="192" t="str">
        <f>[2]ระบบการควบคุมฯ!B122</f>
        <v xml:space="preserve">ค่าซ่อมแซมและบำรุงรักษาทรัพย์สิน </v>
      </c>
      <c r="C16" s="309">
        <f>+[1]ระบบการควบคุมฯ!C258</f>
        <v>0</v>
      </c>
      <c r="D16" s="310">
        <f>+[1]ระบบการควบคุมฯ!E258</f>
        <v>0</v>
      </c>
      <c r="E16" s="311"/>
      <c r="F16" s="310">
        <f t="shared" si="3"/>
        <v>0</v>
      </c>
      <c r="G16" s="305">
        <f>+[1]ระบบการควบคุมฯ!G258+[1]ระบบการควบคุมฯ!H258</f>
        <v>0</v>
      </c>
      <c r="H16" s="305">
        <f>+[2]ระบบการควบคุมฯ!I122+[2]ระบบการควบคุมฯ!J122</f>
        <v>0</v>
      </c>
      <c r="I16" s="305">
        <f>+[1]ระบบการควบคุมฯ!K258+[1]ระบบการควบคุมฯ!L258</f>
        <v>0</v>
      </c>
      <c r="J16" s="308">
        <f t="shared" ref="J16:J22" si="4">+F16-G16-H16-I16</f>
        <v>0</v>
      </c>
      <c r="K16" s="194"/>
      <c r="L16" s="20"/>
      <c r="M16" s="25"/>
      <c r="N16" s="21"/>
      <c r="O16" s="22"/>
      <c r="P16" s="23"/>
      <c r="Q16" s="24"/>
      <c r="R16" s="27"/>
      <c r="S16" s="27"/>
      <c r="T16" s="28"/>
      <c r="U16" s="28"/>
      <c r="V16" s="28"/>
    </row>
    <row r="17" spans="1:22" s="29" customFormat="1" ht="20.399999999999999" hidden="1" customHeight="1" x14ac:dyDescent="0.6">
      <c r="A17" s="303" t="str">
        <f>+[2]ระบบการควบคุมฯ!A123</f>
        <v>(5</v>
      </c>
      <c r="B17" s="195" t="str">
        <f>[2]ระบบการควบคุมฯ!B123</f>
        <v xml:space="preserve">ค่าวัสดุสำนักงาน </v>
      </c>
      <c r="C17" s="312">
        <f>+[1]ระบบการควบคุมฯ!C259</f>
        <v>0</v>
      </c>
      <c r="D17" s="310">
        <f>+[1]ระบบการควบคุมฯ!E259</f>
        <v>0</v>
      </c>
      <c r="E17" s="311"/>
      <c r="F17" s="310">
        <f t="shared" si="3"/>
        <v>0</v>
      </c>
      <c r="G17" s="305">
        <f>+[1]ระบบการควบคุมฯ!G259+[1]ระบบการควบคุมฯ!H259</f>
        <v>0</v>
      </c>
      <c r="H17" s="305">
        <f>+[1]ระบบการควบคุมฯ!I259+[1]ระบบการควบคุมฯ!J259</f>
        <v>0</v>
      </c>
      <c r="I17" s="310">
        <f>+[1]ระบบการควบคุมฯ!K259+[1]ระบบการควบคุมฯ!L259</f>
        <v>0</v>
      </c>
      <c r="J17" s="310">
        <f t="shared" si="4"/>
        <v>0</v>
      </c>
      <c r="K17" s="196"/>
      <c r="L17" s="20"/>
      <c r="M17" s="25"/>
      <c r="N17" s="21"/>
      <c r="O17" s="22"/>
      <c r="P17" s="23"/>
      <c r="Q17" s="24"/>
      <c r="R17" s="27"/>
      <c r="S17" s="27"/>
      <c r="T17" s="28"/>
      <c r="U17" s="28"/>
      <c r="V17" s="28"/>
    </row>
    <row r="18" spans="1:22" s="29" customFormat="1" ht="20.399999999999999" hidden="1" customHeight="1" x14ac:dyDescent="0.6">
      <c r="A18" s="303" t="str">
        <f>+[2]ระบบการควบคุมฯ!A124</f>
        <v>(6</v>
      </c>
      <c r="B18" s="195" t="str">
        <f>[2]ระบบการควบคุมฯ!B124</f>
        <v xml:space="preserve">ค่าน้ำมันเชื้อเพลิงและหล่อลื่น </v>
      </c>
      <c r="C18" s="312">
        <f>+[1]ระบบการควบคุมฯ!C260</f>
        <v>0</v>
      </c>
      <c r="D18" s="310">
        <f>+[1]ระบบการควบคุมฯ!E260</f>
        <v>0</v>
      </c>
      <c r="E18" s="311"/>
      <c r="F18" s="310">
        <f t="shared" si="3"/>
        <v>0</v>
      </c>
      <c r="G18" s="305">
        <f>+[1]ระบบการควบคุมฯ!G260+[1]ระบบการควบคุมฯ!H260</f>
        <v>0</v>
      </c>
      <c r="H18" s="305">
        <f>+[1]ระบบการควบคุมฯ!I260+[1]ระบบการควบคุมฯ!J260</f>
        <v>0</v>
      </c>
      <c r="I18" s="310">
        <f>+[1]ระบบการควบคุมฯ!K260+[1]ระบบการควบคุมฯ!L260</f>
        <v>0</v>
      </c>
      <c r="J18" s="310">
        <f t="shared" si="4"/>
        <v>0</v>
      </c>
      <c r="K18" s="196"/>
      <c r="L18" s="20"/>
      <c r="M18" s="25"/>
      <c r="N18" s="21"/>
      <c r="O18" s="22"/>
      <c r="P18" s="23"/>
      <c r="Q18" s="24"/>
      <c r="R18" s="27"/>
      <c r="S18" s="27"/>
      <c r="T18" s="28"/>
      <c r="U18" s="28"/>
      <c r="V18" s="28"/>
    </row>
    <row r="19" spans="1:22" s="29" customFormat="1" ht="20.399999999999999" hidden="1" customHeight="1" x14ac:dyDescent="0.6">
      <c r="A19" s="313" t="str">
        <f>+[2]ระบบการควบคุมฯ!A125</f>
        <v>(7</v>
      </c>
      <c r="B19" s="195" t="str">
        <f>[2]ระบบการควบคุมฯ!B125</f>
        <v xml:space="preserve">ค่าสาธารณูปโภค </v>
      </c>
      <c r="C19" s="312">
        <f>+[1]ระบบการควบคุมฯ!C261</f>
        <v>0</v>
      </c>
      <c r="D19" s="310">
        <f>+[1]ระบบการควบคุมฯ!E261</f>
        <v>0</v>
      </c>
      <c r="E19" s="311"/>
      <c r="F19" s="310">
        <f t="shared" si="3"/>
        <v>0</v>
      </c>
      <c r="G19" s="310">
        <f>+[1]ระบบการควบคุมฯ!G261+[1]ระบบการควบคุมฯ!H261</f>
        <v>0</v>
      </c>
      <c r="H19" s="310">
        <f>+[1]ระบบการควบคุมฯ!I260+[1]ระบบการควบคุมฯ!J260</f>
        <v>0</v>
      </c>
      <c r="I19" s="310">
        <f>+[1]ระบบการควบคุมฯ!K261+[1]ระบบการควบคุมฯ!L261</f>
        <v>0</v>
      </c>
      <c r="J19" s="310">
        <f t="shared" si="4"/>
        <v>0</v>
      </c>
      <c r="K19" s="196"/>
      <c r="L19" s="20"/>
      <c r="M19" s="25"/>
      <c r="N19" s="21"/>
      <c r="O19" s="22"/>
      <c r="P19" s="23"/>
      <c r="Q19" s="24"/>
      <c r="R19" s="27"/>
      <c r="S19" s="27"/>
      <c r="T19" s="28"/>
      <c r="U19" s="28"/>
      <c r="V19" s="28"/>
    </row>
    <row r="20" spans="1:22" ht="20.399999999999999" hidden="1" customHeight="1" x14ac:dyDescent="0.6">
      <c r="A20" s="314" t="str">
        <f>+[2]ระบบการควบคุมฯ!A126</f>
        <v>(8</v>
      </c>
      <c r="B20" s="186" t="str">
        <f>[2]ระบบการควบคุมฯ!B126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0" s="309">
        <f>+[1]ระบบการควบคุมฯ!C262</f>
        <v>0</v>
      </c>
      <c r="D20" s="315">
        <f>+[1]ระบบการควบคุมฯ!E262</f>
        <v>0</v>
      </c>
      <c r="E20" s="316"/>
      <c r="F20" s="316">
        <f t="shared" si="3"/>
        <v>0</v>
      </c>
      <c r="G20" s="316">
        <f>+[1]ระบบการควบคุมฯ!G262+[1]ระบบการควบคุมฯ!H262</f>
        <v>0</v>
      </c>
      <c r="H20" s="316">
        <f>+[1]ระบบการควบคุมฯ!I262+[1]ระบบการควบคุมฯ!J262</f>
        <v>0</v>
      </c>
      <c r="I20" s="315">
        <f>+[1]ระบบการควบคุมฯ!K262+[1]ระบบการควบคุมฯ!L262</f>
        <v>0</v>
      </c>
      <c r="J20" s="315">
        <f t="shared" si="4"/>
        <v>0</v>
      </c>
      <c r="K20" s="126" t="s">
        <v>15</v>
      </c>
      <c r="L20" s="17"/>
      <c r="M20" s="13"/>
      <c r="O20" s="16"/>
      <c r="P20" s="14"/>
      <c r="Q20" s="18"/>
      <c r="R20" s="15"/>
      <c r="S20" s="15"/>
    </row>
    <row r="21" spans="1:22" ht="20.399999999999999" hidden="1" customHeight="1" x14ac:dyDescent="0.6">
      <c r="A21" s="314" t="str">
        <f>+[2]ระบบการควบคุมฯ!A127</f>
        <v>(8.1</v>
      </c>
      <c r="B21" s="186" t="str">
        <f>[2]ระบบการควบคุมฯ!B127</f>
        <v>ค่าทำการนอกเวลา</v>
      </c>
      <c r="C21" s="309"/>
      <c r="D21" s="310">
        <f>+[1]ระบบการควบคุมฯ!E263</f>
        <v>0</v>
      </c>
      <c r="E21" s="316"/>
      <c r="F21" s="316">
        <f t="shared" si="3"/>
        <v>0</v>
      </c>
      <c r="G21" s="316">
        <f>+[1]ระบบการควบคุมฯ!G263+[1]ระบบการควบคุมฯ!H263</f>
        <v>0</v>
      </c>
      <c r="H21" s="316">
        <f>+[1]ระบบการควบคุมฯ!I263+[1]ระบบการควบคุมฯ!J263</f>
        <v>0</v>
      </c>
      <c r="I21" s="315">
        <f>+[1]ระบบการควบคุมฯ!K263+[1]ระบบการควบคุมฯ!L263</f>
        <v>0</v>
      </c>
      <c r="J21" s="315">
        <f t="shared" si="4"/>
        <v>0</v>
      </c>
      <c r="K21" s="126" t="s">
        <v>15</v>
      </c>
      <c r="L21" s="17"/>
      <c r="M21" s="13"/>
      <c r="O21" s="16"/>
      <c r="P21" s="14"/>
      <c r="Q21" s="18"/>
      <c r="R21" s="15"/>
      <c r="S21" s="15"/>
    </row>
    <row r="22" spans="1:22" ht="37.200000000000003" hidden="1" customHeight="1" x14ac:dyDescent="0.6">
      <c r="A22" s="314" t="str">
        <f>+[1]ระบบการควบคุมฯ!A264</f>
        <v>(8.2</v>
      </c>
      <c r="B22" s="317" t="str">
        <f>+[1]ระบบการควบคุมฯ!B264</f>
        <v>โครงการเสริมสร้างคุณธรรม จริยธรรม และธรรมาภิบาลในสถานศึกษา</v>
      </c>
      <c r="C22" s="309"/>
      <c r="D22" s="310">
        <f>+[1]ระบบการควบคุมฯ!E264</f>
        <v>0</v>
      </c>
      <c r="E22" s="316"/>
      <c r="F22" s="316">
        <f t="shared" si="3"/>
        <v>0</v>
      </c>
      <c r="G22" s="316">
        <f>+[1]ระบบการควบคุมฯ!G264+[1]ระบบการควบคุมฯ!H264</f>
        <v>0</v>
      </c>
      <c r="H22" s="316">
        <f>+[1]ระบบการควบคุมฯ!I264+[1]ระบบการควบคุมฯ!J264</f>
        <v>0</v>
      </c>
      <c r="I22" s="315">
        <f>+[1]ระบบการควบคุมฯ!K264+[1]ระบบการควบคุมฯ!L264</f>
        <v>0</v>
      </c>
      <c r="J22" s="315">
        <f t="shared" si="4"/>
        <v>0</v>
      </c>
      <c r="K22" s="126" t="s">
        <v>16</v>
      </c>
      <c r="L22" s="17"/>
      <c r="M22" s="13"/>
      <c r="O22" s="16"/>
      <c r="P22" s="14"/>
      <c r="Q22" s="18"/>
      <c r="R22" s="15"/>
      <c r="S22" s="15"/>
    </row>
    <row r="23" spans="1:22" ht="20.399999999999999" hidden="1" customHeight="1" x14ac:dyDescent="0.6">
      <c r="A23" s="318" t="str">
        <f>+[1]ระบบการควบคุมฯ!A253</f>
        <v>1.1.1.2</v>
      </c>
      <c r="B23" s="186" t="str">
        <f>+[1]ระบบการควบคุมฯ!B253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3" s="319">
        <f>+[1]ระบบการควบคุมฯ!F253</f>
        <v>0</v>
      </c>
      <c r="D23" s="315">
        <f>+[1]ระบบการควบคุมฯ!E253</f>
        <v>0</v>
      </c>
      <c r="E23" s="320">
        <f>+[1]ระบบการควบคุมฯ!H253</f>
        <v>0</v>
      </c>
      <c r="F23" s="316">
        <f t="shared" si="3"/>
        <v>0</v>
      </c>
      <c r="G23" s="320">
        <f>+[1]ระบบการควบคุมฯ!G253+[1]ระบบการควบคุมฯ!H253</f>
        <v>0</v>
      </c>
      <c r="H23" s="320">
        <f>+[1]ระบบการควบคุมฯ!I253+[1]ระบบการควบคุมฯ!J253</f>
        <v>0</v>
      </c>
      <c r="I23" s="320">
        <f>+[1]ระบบการควบคุมฯ!K253+[1]ระบบการควบคุมฯ!L253</f>
        <v>0</v>
      </c>
      <c r="J23" s="315">
        <f>+F23-G23-H23-I23</f>
        <v>0</v>
      </c>
      <c r="K23" s="106" t="s">
        <v>15</v>
      </c>
      <c r="L23" s="17"/>
      <c r="M23" s="13"/>
      <c r="O23" s="16"/>
      <c r="P23" s="14"/>
      <c r="Q23" s="18"/>
      <c r="R23" s="15"/>
      <c r="S23" s="15"/>
    </row>
    <row r="24" spans="1:22" ht="37.200000000000003" hidden="1" customHeight="1" x14ac:dyDescent="0.6">
      <c r="A24" s="318"/>
      <c r="B24" s="186"/>
      <c r="C24" s="319"/>
      <c r="D24" s="321"/>
      <c r="E24" s="321"/>
      <c r="F24" s="321"/>
      <c r="G24" s="321"/>
      <c r="H24" s="321"/>
      <c r="I24" s="321"/>
      <c r="J24" s="321"/>
      <c r="K24" s="106"/>
      <c r="L24" s="17"/>
      <c r="M24" s="13"/>
      <c r="O24" s="16"/>
      <c r="P24" s="14"/>
      <c r="Q24" s="18"/>
      <c r="R24" s="15"/>
      <c r="S24" s="15"/>
    </row>
    <row r="25" spans="1:22" ht="55.95" hidden="1" customHeight="1" x14ac:dyDescent="0.6">
      <c r="A25" s="322">
        <v>2</v>
      </c>
      <c r="B25" s="197" t="str">
        <f>[2]ระบบการควบคุมฯ!B129</f>
        <v>งบพัฒนาเพื่อพัฒนาคุณภาพการศึกษา 1,400,000 บาท</v>
      </c>
      <c r="C25" s="323" t="str">
        <f>[2]ระบบการควบคุมฯ!C129</f>
        <v xml:space="preserve">ศธ04002/ว4623 ลว.28 ต.ค.64 โอนครั้งที่ 10 </v>
      </c>
      <c r="D25" s="324">
        <f>+D26+D37</f>
        <v>0</v>
      </c>
      <c r="E25" s="324">
        <f t="shared" ref="E25:J25" si="5">+E26+E37</f>
        <v>0</v>
      </c>
      <c r="F25" s="324">
        <f t="shared" si="5"/>
        <v>0</v>
      </c>
      <c r="G25" s="324">
        <f t="shared" si="5"/>
        <v>0</v>
      </c>
      <c r="H25" s="324">
        <f t="shared" si="5"/>
        <v>0</v>
      </c>
      <c r="I25" s="324">
        <f t="shared" si="5"/>
        <v>0</v>
      </c>
      <c r="J25" s="324">
        <f t="shared" si="5"/>
        <v>0</v>
      </c>
      <c r="K25" s="324">
        <f>+K26</f>
        <v>0</v>
      </c>
      <c r="L25" s="17"/>
      <c r="M25" s="13"/>
      <c r="O25" s="16"/>
      <c r="P25" s="14"/>
      <c r="Q25" s="18"/>
      <c r="R25" s="15"/>
      <c r="S25" s="15"/>
    </row>
    <row r="26" spans="1:22" ht="20.399999999999999" hidden="1" customHeight="1" x14ac:dyDescent="0.6">
      <c r="A26" s="325">
        <v>2.1</v>
      </c>
      <c r="B26" s="198" t="str">
        <f>[2]ระบบการควบคุมฯ!B130</f>
        <v>งบกลยุทธ์ ของสพป.ปท.2 900,000 บาท</v>
      </c>
      <c r="C26" s="326" t="str">
        <f>+[1]ระบบการควบคุมฯ!C266</f>
        <v>20004 35000100 200000</v>
      </c>
      <c r="D26" s="327"/>
      <c r="E26" s="328">
        <f>SUM(E27:E36)</f>
        <v>0</v>
      </c>
      <c r="F26" s="328">
        <f>+E26+D26</f>
        <v>0</v>
      </c>
      <c r="G26" s="328">
        <f>SUM(G27:G32)</f>
        <v>0</v>
      </c>
      <c r="H26" s="328">
        <f>SUM(H27:H32)</f>
        <v>0</v>
      </c>
      <c r="I26" s="328">
        <f>SUM(I27:I32)</f>
        <v>0</v>
      </c>
      <c r="J26" s="328">
        <f>SUM(J27:J32)</f>
        <v>0</v>
      </c>
      <c r="K26" s="199"/>
      <c r="L26" s="17"/>
      <c r="M26" s="13"/>
      <c r="O26" s="16"/>
      <c r="P26" s="14"/>
      <c r="Q26" s="18"/>
      <c r="R26" s="15"/>
      <c r="S26" s="15"/>
    </row>
    <row r="27" spans="1:22" ht="31.2" hidden="1" customHeight="1" x14ac:dyDescent="0.6">
      <c r="A27" s="329" t="s">
        <v>31</v>
      </c>
      <c r="B27" s="195" t="str">
        <f>[2]ระบบการควบคุมฯ!B131</f>
        <v xml:space="preserve">โครงการพัฒนาคุณภาพงานวิชาการ สู่ 4 smart </v>
      </c>
      <c r="C27" s="312"/>
      <c r="D27" s="330"/>
      <c r="E27" s="331">
        <f>+[1]ระบบการควบคุมฯ!E267</f>
        <v>0</v>
      </c>
      <c r="F27" s="310">
        <f>+E27+D27</f>
        <v>0</v>
      </c>
      <c r="G27" s="331">
        <f>+[1]ระบบการควบคุมฯ!G267+[1]ระบบการควบคุมฯ!H267</f>
        <v>0</v>
      </c>
      <c r="H27" s="331">
        <f>+[1]ระบบการควบคุมฯ!I267+[1]ระบบการควบคุมฯ!J267</f>
        <v>0</v>
      </c>
      <c r="I27" s="331">
        <f>+[1]ระบบการควบคุมฯ!K267+[1]ระบบการควบคุมฯ!L267</f>
        <v>0</v>
      </c>
      <c r="J27" s="331">
        <f t="shared" ref="J27:J32" si="6">+F27-G27-H27-I27</f>
        <v>0</v>
      </c>
      <c r="K27" s="200" t="s">
        <v>13</v>
      </c>
      <c r="L27" s="17"/>
      <c r="M27" s="13"/>
      <c r="O27" s="16"/>
      <c r="P27" s="14"/>
      <c r="Q27" s="18"/>
      <c r="R27" s="15"/>
      <c r="S27" s="15"/>
    </row>
    <row r="28" spans="1:22" ht="20.399999999999999" hidden="1" customHeight="1" x14ac:dyDescent="0.6">
      <c r="A28" s="329" t="s">
        <v>32</v>
      </c>
      <c r="B28" s="195" t="str">
        <f>[2]ระบบการควบคุมฯ!B132</f>
        <v xml:space="preserve">โครงการนิเทศการศึกษาวิถีใหม่ วิถีคุณภาพ </v>
      </c>
      <c r="C28" s="312"/>
      <c r="D28" s="330"/>
      <c r="E28" s="331">
        <f>+[1]ระบบการควบคุมฯ!E268</f>
        <v>0</v>
      </c>
      <c r="F28" s="310">
        <f t="shared" ref="F28:F36" si="7">+E28+D28</f>
        <v>0</v>
      </c>
      <c r="G28" s="331">
        <f>+[1]ระบบการควบคุมฯ!G268+[1]ระบบการควบคุมฯ!H268</f>
        <v>0</v>
      </c>
      <c r="H28" s="331">
        <f>+[1]ระบบการควบคุมฯ!I268+[1]ระบบการควบคุมฯ!J268</f>
        <v>0</v>
      </c>
      <c r="I28" s="331">
        <f>+[1]ระบบการควบคุมฯ!K268+[1]ระบบการควบคุมฯ!L268</f>
        <v>0</v>
      </c>
      <c r="J28" s="331">
        <f t="shared" si="6"/>
        <v>0</v>
      </c>
      <c r="K28" s="200" t="s">
        <v>13</v>
      </c>
      <c r="L28" s="17"/>
      <c r="M28" s="13"/>
      <c r="O28" s="16"/>
      <c r="P28" s="14"/>
      <c r="Q28" s="18"/>
      <c r="R28" s="15"/>
      <c r="S28" s="15"/>
    </row>
    <row r="29" spans="1:22" ht="55.95" hidden="1" customHeight="1" x14ac:dyDescent="0.6">
      <c r="A29" s="329" t="s">
        <v>33</v>
      </c>
      <c r="B29" s="201" t="str">
        <f>[2]ระบบการควบคุมฯ!B133</f>
        <v xml:space="preserve">โครงการพัฒนาภาคีเครือข่ายการบริหารจัดกการการศึกษา </v>
      </c>
      <c r="C29" s="312"/>
      <c r="D29" s="330"/>
      <c r="E29" s="331">
        <f>+[1]ระบบการควบคุมฯ!E269</f>
        <v>0</v>
      </c>
      <c r="F29" s="310">
        <f t="shared" si="7"/>
        <v>0</v>
      </c>
      <c r="G29" s="331">
        <f>+[1]ระบบการควบคุมฯ!G269+[1]ระบบการควบคุมฯ!H269</f>
        <v>0</v>
      </c>
      <c r="H29" s="331">
        <f>+[1]ระบบการควบคุมฯ!I269+[1]ระบบการควบคุมฯ!J269</f>
        <v>0</v>
      </c>
      <c r="I29" s="331">
        <f>+[1]ระบบการควบคุมฯ!K269+[1]ระบบการควบคุมฯ!L269</f>
        <v>0</v>
      </c>
      <c r="J29" s="331">
        <f t="shared" si="6"/>
        <v>0</v>
      </c>
      <c r="K29" s="200" t="s">
        <v>13</v>
      </c>
      <c r="L29" s="17"/>
      <c r="M29" s="13"/>
      <c r="O29" s="16"/>
      <c r="P29" s="14"/>
      <c r="Q29" s="18"/>
      <c r="R29" s="15"/>
      <c r="S29" s="15"/>
    </row>
    <row r="30" spans="1:22" ht="55.95" hidden="1" customHeight="1" x14ac:dyDescent="0.6">
      <c r="A30" s="329" t="s">
        <v>34</v>
      </c>
      <c r="B30" s="195" t="str">
        <f>[2]ระบบการควบคุมฯ!B134</f>
        <v xml:space="preserve">โครงการพัฒนาระบบบริหารจัดการประชากรวัยเรียน </v>
      </c>
      <c r="C30" s="312"/>
      <c r="D30" s="330"/>
      <c r="E30" s="331">
        <f>+[1]ระบบการควบคุมฯ!E270</f>
        <v>0</v>
      </c>
      <c r="F30" s="310">
        <f t="shared" si="7"/>
        <v>0</v>
      </c>
      <c r="G30" s="331">
        <f>+[1]ระบบการควบคุมฯ!G270+[1]ระบบการควบคุมฯ!H270</f>
        <v>0</v>
      </c>
      <c r="H30" s="331">
        <f>+[1]ระบบการควบคุมฯ!I270+[1]ระบบการควบคุมฯ!J270</f>
        <v>0</v>
      </c>
      <c r="I30" s="331">
        <f>+[1]ระบบการควบคุมฯ!K270+[1]ระบบการควบคุมฯ!L270</f>
        <v>0</v>
      </c>
      <c r="J30" s="331">
        <f t="shared" si="6"/>
        <v>0</v>
      </c>
      <c r="K30" s="200" t="s">
        <v>12</v>
      </c>
      <c r="L30" s="17"/>
      <c r="M30" s="13"/>
      <c r="O30" s="16"/>
      <c r="P30" s="14"/>
      <c r="Q30" s="18"/>
      <c r="R30" s="15"/>
      <c r="S30" s="15"/>
    </row>
    <row r="31" spans="1:22" ht="17.25" hidden="1" customHeight="1" x14ac:dyDescent="0.6">
      <c r="A31" s="332" t="s">
        <v>35</v>
      </c>
      <c r="B31" s="202" t="str">
        <f>[2]ระบบการควบคุมฯ!B135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1" s="312"/>
      <c r="D31" s="333"/>
      <c r="E31" s="334">
        <f>+[1]ระบบการควบคุมฯ!E271</f>
        <v>0</v>
      </c>
      <c r="F31" s="315">
        <f t="shared" si="7"/>
        <v>0</v>
      </c>
      <c r="G31" s="334">
        <f>+[1]ระบบการควบคุมฯ!G271+[1]ระบบการควบคุมฯ!H271</f>
        <v>0</v>
      </c>
      <c r="H31" s="334">
        <f>+[1]ระบบการควบคุมฯ!I271+[1]ระบบการควบคุมฯ!J271</f>
        <v>0</v>
      </c>
      <c r="I31" s="334">
        <f>+[1]ระบบการควบคุมฯ!K271+[1]ระบบการควบคุมฯ!L271</f>
        <v>0</v>
      </c>
      <c r="J31" s="334">
        <f t="shared" si="6"/>
        <v>0</v>
      </c>
      <c r="K31" s="80" t="s">
        <v>16</v>
      </c>
      <c r="L31" s="17"/>
      <c r="M31" s="13"/>
      <c r="O31" s="16"/>
      <c r="P31" s="14"/>
      <c r="Q31" s="18"/>
      <c r="R31" s="15"/>
      <c r="S31" s="15"/>
    </row>
    <row r="32" spans="1:22" ht="21" hidden="1" customHeight="1" x14ac:dyDescent="0.6">
      <c r="A32" s="329" t="s">
        <v>36</v>
      </c>
      <c r="B32" s="201" t="str">
        <f>[2]ระบบการควบคุมฯ!B136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2" s="312"/>
      <c r="D32" s="335"/>
      <c r="E32" s="331">
        <f>+[1]ระบบการควบคุมฯ!E272</f>
        <v>0</v>
      </c>
      <c r="F32" s="310">
        <f t="shared" si="7"/>
        <v>0</v>
      </c>
      <c r="G32" s="331">
        <f>+[1]ระบบการควบคุมฯ!G272+[1]ระบบการควบคุมฯ!H272</f>
        <v>0</v>
      </c>
      <c r="H32" s="331">
        <f>+[1]ระบบการควบคุมฯ!I272+[1]ระบบการควบคุมฯ!J272</f>
        <v>0</v>
      </c>
      <c r="I32" s="331">
        <f>+[1]ระบบการควบคุมฯ!K272+[1]ระบบการควบคุมฯ!L272</f>
        <v>0</v>
      </c>
      <c r="J32" s="331">
        <f t="shared" si="6"/>
        <v>0</v>
      </c>
      <c r="K32" s="200" t="s">
        <v>17</v>
      </c>
      <c r="L32" s="17"/>
      <c r="M32" s="13"/>
      <c r="O32" s="16"/>
      <c r="P32" s="14"/>
      <c r="Q32" s="18"/>
      <c r="R32" s="15"/>
      <c r="S32" s="15"/>
    </row>
    <row r="33" spans="1:22" ht="21.6" hidden="1" customHeight="1" x14ac:dyDescent="0.6">
      <c r="A33" s="329"/>
      <c r="B33" s="312">
        <f>[2]ระบบการควบคุมฯ!B137</f>
        <v>0</v>
      </c>
      <c r="C33" s="312">
        <f>[2]ระบบการควบคุมฯ!C137</f>
        <v>0</v>
      </c>
      <c r="D33" s="331">
        <f>[2]ระบบการควบคุมฯ!F137</f>
        <v>0</v>
      </c>
      <c r="E33" s="331"/>
      <c r="F33" s="310">
        <f t="shared" si="7"/>
        <v>0</v>
      </c>
      <c r="G33" s="331"/>
      <c r="H33" s="331"/>
      <c r="I33" s="331"/>
      <c r="J33" s="331"/>
      <c r="K33" s="203"/>
      <c r="L33" s="30"/>
      <c r="M33" s="31">
        <f>SUM(F33:H33)</f>
        <v>0</v>
      </c>
      <c r="N33" s="32" t="e">
        <f>+F33*100/C33</f>
        <v>#DIV/0!</v>
      </c>
      <c r="O33" s="32" t="e">
        <f>+G33*100/C33</f>
        <v>#DIV/0!</v>
      </c>
      <c r="P33" s="32" t="e">
        <f>+H33*100/C33</f>
        <v>#DIV/0!</v>
      </c>
      <c r="Q33" s="32" t="e">
        <f>SUM(N33:P33)</f>
        <v>#DIV/0!</v>
      </c>
      <c r="R33" s="15"/>
      <c r="S33" s="15"/>
      <c r="T33" s="12" t="e">
        <f>+G33*100/C33</f>
        <v>#DIV/0!</v>
      </c>
      <c r="U33" s="12" t="e">
        <f>+H33*100/C33</f>
        <v>#DIV/0!</v>
      </c>
      <c r="V33" s="12" t="e">
        <f>SUM(T33:U33)</f>
        <v>#DIV/0!</v>
      </c>
    </row>
    <row r="34" spans="1:22" ht="21" hidden="1" customHeight="1" x14ac:dyDescent="0.6">
      <c r="A34" s="329"/>
      <c r="B34" s="312">
        <f>[2]ระบบการควบคุมฯ!B138</f>
        <v>0</v>
      </c>
      <c r="C34" s="312">
        <f>[2]ระบบการควบคุมฯ!C138</f>
        <v>0</v>
      </c>
      <c r="D34" s="331">
        <f>[2]ระบบการควบคุมฯ!F138</f>
        <v>0</v>
      </c>
      <c r="E34" s="331"/>
      <c r="F34" s="310">
        <f t="shared" si="7"/>
        <v>0</v>
      </c>
      <c r="G34" s="331"/>
      <c r="H34" s="331"/>
      <c r="I34" s="331"/>
      <c r="J34" s="331"/>
      <c r="K34" s="203"/>
      <c r="L34" s="30"/>
      <c r="M34" s="31">
        <f>SUM(F34:H34)</f>
        <v>0</v>
      </c>
      <c r="N34" s="33"/>
      <c r="O34" s="34"/>
      <c r="P34" s="35"/>
      <c r="Q34" s="36"/>
      <c r="R34" s="15"/>
      <c r="S34" s="15"/>
    </row>
    <row r="35" spans="1:22" s="29" customFormat="1" ht="37.950000000000003" hidden="1" customHeight="1" x14ac:dyDescent="0.6">
      <c r="A35" s="329"/>
      <c r="B35" s="312">
        <f>[2]ระบบการควบคุมฯ!B139</f>
        <v>0</v>
      </c>
      <c r="C35" s="312">
        <f>[2]ระบบการควบคุมฯ!C139</f>
        <v>0</v>
      </c>
      <c r="D35" s="331">
        <f>[2]ระบบการควบคุมฯ!F139</f>
        <v>0</v>
      </c>
      <c r="E35" s="331"/>
      <c r="F35" s="310">
        <f t="shared" si="7"/>
        <v>0</v>
      </c>
      <c r="G35" s="331"/>
      <c r="H35" s="331"/>
      <c r="I35" s="331"/>
      <c r="J35" s="331"/>
      <c r="K35" s="203"/>
      <c r="L35" s="20"/>
      <c r="M35" s="25"/>
      <c r="N35" s="21"/>
      <c r="O35" s="22"/>
      <c r="P35" s="23"/>
      <c r="Q35" s="24"/>
      <c r="R35" s="27"/>
      <c r="S35" s="27"/>
      <c r="T35" s="28"/>
      <c r="U35" s="28"/>
      <c r="V35" s="28"/>
    </row>
    <row r="36" spans="1:22" s="29" customFormat="1" ht="21" hidden="1" customHeight="1" x14ac:dyDescent="0.6">
      <c r="A36" s="329"/>
      <c r="B36" s="204"/>
      <c r="C36" s="204"/>
      <c r="D36" s="331"/>
      <c r="E36" s="331"/>
      <c r="F36" s="310">
        <f t="shared" si="7"/>
        <v>0</v>
      </c>
      <c r="G36" s="331"/>
      <c r="H36" s="331"/>
      <c r="I36" s="331"/>
      <c r="J36" s="331"/>
      <c r="K36" s="203"/>
      <c r="L36" s="20"/>
      <c r="M36" s="25"/>
      <c r="N36" s="21"/>
      <c r="O36" s="22"/>
      <c r="P36" s="23"/>
      <c r="Q36" s="24"/>
      <c r="R36" s="27"/>
      <c r="S36" s="27"/>
      <c r="T36" s="28"/>
      <c r="U36" s="28"/>
      <c r="V36" s="28"/>
    </row>
    <row r="37" spans="1:22" s="29" customFormat="1" ht="21" hidden="1" customHeight="1" x14ac:dyDescent="0.6">
      <c r="A37" s="336">
        <v>2.2000000000000002</v>
      </c>
      <c r="B37" s="205" t="str">
        <f>+[2]ระบบการควบคุมฯ!B140</f>
        <v>งบเพิ่มประสิทธิผลกลยุทธ์ของ สพฐ.</v>
      </c>
      <c r="C37" s="216" t="str">
        <f>+[2]ระบบการควบคุมฯ!C140</f>
        <v xml:space="preserve">ศธ04002/ว4623 ลว.28 ต.ค.64 โอนครั้งที่ 10 </v>
      </c>
      <c r="D37" s="337"/>
      <c r="E37" s="337">
        <f>SUM(E38:E46)</f>
        <v>0</v>
      </c>
      <c r="F37" s="337">
        <f>SUM(F38:F46)</f>
        <v>0</v>
      </c>
      <c r="G37" s="337">
        <f>SUM(G38:G46)</f>
        <v>0</v>
      </c>
      <c r="H37" s="337">
        <f>SUM(H38:H46)</f>
        <v>0</v>
      </c>
      <c r="I37" s="337">
        <f>SUM(I38:I46)</f>
        <v>0</v>
      </c>
      <c r="J37" s="337">
        <f>SUM(J38:J45)</f>
        <v>0</v>
      </c>
      <c r="K37" s="206"/>
      <c r="L37" s="20"/>
      <c r="M37" s="25"/>
      <c r="N37" s="21"/>
      <c r="O37" s="22"/>
      <c r="P37" s="23"/>
      <c r="Q37" s="24"/>
      <c r="R37" s="27"/>
      <c r="S37" s="27"/>
      <c r="T37" s="28"/>
      <c r="U37" s="28"/>
      <c r="V37" s="28"/>
    </row>
    <row r="38" spans="1:22" ht="20.399999999999999" hidden="1" customHeight="1" x14ac:dyDescent="0.6">
      <c r="A38" s="338" t="s">
        <v>46</v>
      </c>
      <c r="B38" s="207" t="s">
        <v>57</v>
      </c>
      <c r="C38" s="339">
        <f>+[2]ระบบการควบคุมฯ!C141</f>
        <v>0</v>
      </c>
      <c r="D38" s="340"/>
      <c r="E38" s="340">
        <f>+[1]ระบบการควบคุมฯ!E277</f>
        <v>0</v>
      </c>
      <c r="F38" s="340">
        <f t="shared" ref="F38:F46" si="8">+E38+D38</f>
        <v>0</v>
      </c>
      <c r="G38" s="340">
        <f>+[1]ระบบการควบคุมฯ!G277+[1]ระบบการควบคุมฯ!H277</f>
        <v>0</v>
      </c>
      <c r="H38" s="340">
        <f>+[1]ระบบการควบคุมฯ!I277+[1]ระบบการควบคุมฯ!J277</f>
        <v>0</v>
      </c>
      <c r="I38" s="340">
        <f>+[1]ระบบการควบคุมฯ!K277+[1]ระบบการควบคุมฯ!L277</f>
        <v>0</v>
      </c>
      <c r="J38" s="340">
        <f t="shared" ref="J38:J46" si="9">+F38-G38-H38-I38</f>
        <v>0</v>
      </c>
      <c r="K38" s="208" t="s">
        <v>14</v>
      </c>
      <c r="L38" s="17"/>
      <c r="M38" s="13"/>
      <c r="O38" s="16"/>
      <c r="P38" s="14"/>
      <c r="Q38" s="18"/>
      <c r="R38" s="15"/>
      <c r="S38" s="15"/>
    </row>
    <row r="39" spans="1:22" ht="31.2" hidden="1" customHeight="1" x14ac:dyDescent="0.6">
      <c r="A39" s="341" t="s">
        <v>47</v>
      </c>
      <c r="B39" s="209" t="str">
        <f>+[2]ระบบการควบคุมฯ!B142</f>
        <v>โครงการสพป.ปท. 2: องค์กรคุณธรรมต้นแบบในวิถึชีวิตใหม่(New Normal)</v>
      </c>
      <c r="C39" s="342" t="str">
        <f>+[2]ระบบการควบคุมฯ!C142</f>
        <v>บันทึกกลุ่มนิเทศติดตามและประเมินผลฯ ลว. 6 ม.ค.65</v>
      </c>
      <c r="D39" s="302"/>
      <c r="E39" s="302">
        <f>+[1]ระบบการควบคุมฯ!E278</f>
        <v>0</v>
      </c>
      <c r="F39" s="302">
        <f t="shared" si="8"/>
        <v>0</v>
      </c>
      <c r="G39" s="302">
        <f>+[1]ระบบการควบคุมฯ!G278+[1]ระบบการควบคุมฯ!H278</f>
        <v>0</v>
      </c>
      <c r="H39" s="302">
        <f>+[1]ระบบการควบคุมฯ!I278+[1]ระบบการควบคุมฯ!J278</f>
        <v>0</v>
      </c>
      <c r="I39" s="302">
        <f>+[1]ระบบการควบคุมฯ!K278+[1]ระบบการควบคุมฯ!L278</f>
        <v>0</v>
      </c>
      <c r="J39" s="302">
        <f t="shared" si="9"/>
        <v>0</v>
      </c>
      <c r="K39" s="210" t="s">
        <v>13</v>
      </c>
      <c r="L39" s="17"/>
      <c r="M39" s="13"/>
      <c r="O39" s="16"/>
      <c r="P39" s="14"/>
      <c r="Q39" s="18"/>
      <c r="R39" s="15"/>
      <c r="S39" s="15"/>
    </row>
    <row r="40" spans="1:22" ht="74.400000000000006" hidden="1" customHeight="1" x14ac:dyDescent="0.6">
      <c r="A40" s="341" t="s">
        <v>48</v>
      </c>
      <c r="B40" s="209" t="str">
        <f>+[1]ระบบการควบคุมฯ!B279</f>
        <v>ซ่อมแซมครุภัณฑ์</v>
      </c>
      <c r="C40" s="342" t="str">
        <f>+[1]ระบบการควบคุมฯ!C279</f>
        <v>ยืมงบเพิ่มประสิทธิผลกลยุทธ์สพฐ.บท.17มี.ค.65</v>
      </c>
      <c r="D40" s="302"/>
      <c r="E40" s="302">
        <f>+[1]ระบบการควบคุมฯ!E279</f>
        <v>0</v>
      </c>
      <c r="F40" s="302">
        <f t="shared" si="8"/>
        <v>0</v>
      </c>
      <c r="G40" s="302">
        <f>+[1]ระบบการควบคุมฯ!G279+[1]ระบบการควบคุมฯ!H279</f>
        <v>0</v>
      </c>
      <c r="H40" s="302">
        <f>+[1]ระบบการควบคุมฯ!I279+[1]ระบบการควบคุมฯ!J279</f>
        <v>0</v>
      </c>
      <c r="I40" s="302">
        <f>+[1]ระบบการควบคุมฯ!K279+[1]ระบบการควบคุมฯ!L279</f>
        <v>0</v>
      </c>
      <c r="J40" s="302">
        <f t="shared" si="9"/>
        <v>0</v>
      </c>
      <c r="K40" s="210" t="s">
        <v>14</v>
      </c>
      <c r="L40" s="19"/>
      <c r="M40" s="20"/>
      <c r="N40" s="21"/>
      <c r="O40" s="22"/>
      <c r="P40" s="23"/>
      <c r="Q40" s="24"/>
      <c r="R40" s="27"/>
      <c r="S40" s="15"/>
    </row>
    <row r="41" spans="1:22" ht="55.95" hidden="1" customHeight="1" x14ac:dyDescent="0.6">
      <c r="A41" s="341" t="s">
        <v>53</v>
      </c>
      <c r="B41" s="209" t="str">
        <f>+[1]ระบบการควบคุมฯ!B280</f>
        <v xml:space="preserve">ค่าสาธารณูปโภค </v>
      </c>
      <c r="C41" s="342" t="str">
        <f>+[1]ระบบการควบคุมฯ!C280</f>
        <v>บท.แผนลว. 30 พ.ค.65</v>
      </c>
      <c r="D41" s="302"/>
      <c r="E41" s="302">
        <f>+[1]ระบบการควบคุมฯ!E280</f>
        <v>0</v>
      </c>
      <c r="F41" s="302">
        <f t="shared" si="8"/>
        <v>0</v>
      </c>
      <c r="G41" s="302">
        <f>+[1]ระบบการควบคุมฯ!G280+[1]ระบบการควบคุมฯ!H280</f>
        <v>0</v>
      </c>
      <c r="H41" s="302">
        <f>+[1]ระบบการควบคุมฯ!I280+[1]ระบบการควบคุมฯ!J280</f>
        <v>0</v>
      </c>
      <c r="I41" s="302">
        <f>+[1]ระบบการควบคุมฯ!K280+[1]ระบบการควบคุมฯ!L280</f>
        <v>0</v>
      </c>
      <c r="J41" s="302">
        <f t="shared" si="9"/>
        <v>0</v>
      </c>
      <c r="K41" s="210" t="s">
        <v>14</v>
      </c>
      <c r="L41" s="19"/>
      <c r="M41" s="20"/>
      <c r="N41" s="21"/>
      <c r="O41" s="22"/>
      <c r="P41" s="23"/>
      <c r="Q41" s="24"/>
      <c r="R41" s="27"/>
      <c r="S41" s="15"/>
    </row>
    <row r="42" spans="1:22" ht="74.400000000000006" hidden="1" customHeight="1" x14ac:dyDescent="0.6">
      <c r="A42" s="341" t="s">
        <v>54</v>
      </c>
      <c r="B42" s="209" t="str">
        <f>+[1]ระบบการควบคุมฯ!B281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2" s="342" t="str">
        <f>+[2]ระบบการควบคุมฯ!C145</f>
        <v>ที่ ศธ04002/ว331/27 ม.ค.65 ครั้งที่ 172</v>
      </c>
      <c r="D42" s="302"/>
      <c r="E42" s="302">
        <f>+[1]ระบบการควบคุมฯ!E281</f>
        <v>0</v>
      </c>
      <c r="F42" s="302">
        <f t="shared" si="8"/>
        <v>0</v>
      </c>
      <c r="G42" s="302">
        <f>+[1]ระบบการควบคุมฯ!G281+[1]ระบบการควบคุมฯ!H281</f>
        <v>0</v>
      </c>
      <c r="H42" s="302">
        <f>+[1]ระบบการควบคุมฯ!I281+[1]ระบบการควบคุมฯ!J281</f>
        <v>0</v>
      </c>
      <c r="I42" s="302">
        <f>+[1]ระบบการควบคุมฯ!K281+[1]ระบบการควบคุมฯ!L281</f>
        <v>0</v>
      </c>
      <c r="J42" s="302">
        <f t="shared" si="9"/>
        <v>0</v>
      </c>
      <c r="K42" s="210" t="s">
        <v>13</v>
      </c>
      <c r="L42" s="19"/>
      <c r="M42" s="20"/>
      <c r="N42" s="21"/>
      <c r="O42" s="22"/>
      <c r="P42" s="23"/>
      <c r="Q42" s="24"/>
      <c r="R42" s="27"/>
      <c r="S42" s="15"/>
    </row>
    <row r="43" spans="1:22" ht="21.6" hidden="1" customHeight="1" x14ac:dyDescent="0.6">
      <c r="A43" s="341" t="s">
        <v>55</v>
      </c>
      <c r="B43" s="209" t="str">
        <f>+[1]ระบบการควบคุมฯ!B282</f>
        <v>โครงการ ส่งเสริมสนับสนุนการทำวิจัยการบริหารจัดการของสถานศึกษา ฯ</v>
      </c>
      <c r="C43" s="342" t="str">
        <f>+[1]ระบบการควบคุมฯ!C282</f>
        <v>บท.แผนลว. 27 มิ..ย.65</v>
      </c>
      <c r="D43" s="302"/>
      <c r="E43" s="302">
        <f>+[1]ระบบการควบคุมฯ!E282</f>
        <v>0</v>
      </c>
      <c r="F43" s="302">
        <f t="shared" si="8"/>
        <v>0</v>
      </c>
      <c r="G43" s="302">
        <f>+[1]ระบบการควบคุมฯ!G282+[1]ระบบการควบคุมฯ!H282</f>
        <v>0</v>
      </c>
      <c r="H43" s="302">
        <f>+[1]ระบบการควบคุมฯ!I282+[1]ระบบการควบคุมฯ!J282</f>
        <v>0</v>
      </c>
      <c r="I43" s="302">
        <f>+[1]ระบบการควบคุมฯ!K282+[1]ระบบการควบคุมฯ!L282</f>
        <v>0</v>
      </c>
      <c r="J43" s="302">
        <f t="shared" si="9"/>
        <v>0</v>
      </c>
      <c r="K43" s="210" t="s">
        <v>13</v>
      </c>
      <c r="L43" s="20"/>
      <c r="M43" s="25"/>
      <c r="N43" s="26"/>
      <c r="O43" s="26"/>
      <c r="P43" s="26"/>
      <c r="Q43" s="26"/>
      <c r="R43" s="27"/>
      <c r="S43" s="15"/>
    </row>
    <row r="44" spans="1:22" s="29" customFormat="1" ht="55.95" hidden="1" customHeight="1" x14ac:dyDescent="0.6">
      <c r="A44" s="341" t="s">
        <v>62</v>
      </c>
      <c r="B44" s="209" t="str">
        <f>+[1]ระบบการควบคุมฯ!B283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4" s="342" t="str">
        <f>+[1]ระบบการควบคุมฯ!C283</f>
        <v>บท.แผนลว. 11 ส.ค.65</v>
      </c>
      <c r="D44" s="302"/>
      <c r="E44" s="302">
        <f>+[1]ระบบการควบคุมฯ!E283</f>
        <v>0</v>
      </c>
      <c r="F44" s="302">
        <f t="shared" si="8"/>
        <v>0</v>
      </c>
      <c r="G44" s="302">
        <f>+[1]ระบบการควบคุมฯ!G283+[1]ระบบการควบคุมฯ!H283</f>
        <v>0</v>
      </c>
      <c r="H44" s="302">
        <f>+[1]ระบบการควบคุมฯ!I283+[1]ระบบการควบคุมฯ!J283</f>
        <v>0</v>
      </c>
      <c r="I44" s="302">
        <f>+[1]ระบบการควบคุมฯ!K283+[1]ระบบการควบคุมฯ!L283</f>
        <v>0</v>
      </c>
      <c r="J44" s="302">
        <f t="shared" si="9"/>
        <v>0</v>
      </c>
      <c r="K44" s="210" t="s">
        <v>13</v>
      </c>
      <c r="L44" s="20"/>
      <c r="M44" s="25"/>
      <c r="N44" s="21"/>
      <c r="O44" s="22"/>
      <c r="P44" s="23"/>
      <c r="Q44" s="24"/>
      <c r="R44" s="27"/>
      <c r="S44" s="27"/>
      <c r="T44" s="28"/>
      <c r="U44" s="28"/>
      <c r="V44" s="28"/>
    </row>
    <row r="45" spans="1:22" ht="55.95" hidden="1" customHeight="1" x14ac:dyDescent="0.6">
      <c r="A45" s="341" t="s">
        <v>63</v>
      </c>
      <c r="B45" s="209" t="str">
        <f>+[1]ระบบการควบคุมฯ!B284</f>
        <v>โครงการเสริมสร้างคุณธรรม จริยธรรม และธรรมาภิบาลในสถานศึกษา</v>
      </c>
      <c r="C45" s="342" t="str">
        <f>+[1]ระบบการควบคุมฯ!C284</f>
        <v>บท.แผนลว. 22 ก.ค.65</v>
      </c>
      <c r="D45" s="302"/>
      <c r="E45" s="302">
        <f>+[1]ระบบการควบคุมฯ!E284</f>
        <v>0</v>
      </c>
      <c r="F45" s="302">
        <f t="shared" si="8"/>
        <v>0</v>
      </c>
      <c r="G45" s="302">
        <f>+[1]ระบบการควบคุมฯ!G284+[1]ระบบการควบคุมฯ!H284</f>
        <v>0</v>
      </c>
      <c r="H45" s="302">
        <f>+[1]ระบบการควบคุมฯ!I284+[1]ระบบการควบคุมฯ!J284</f>
        <v>0</v>
      </c>
      <c r="I45" s="302">
        <f>+[1]ระบบการควบคุมฯ!K284+[1]ระบบการควบคุมฯ!L284</f>
        <v>0</v>
      </c>
      <c r="J45" s="302">
        <f t="shared" si="9"/>
        <v>0</v>
      </c>
      <c r="K45" s="210" t="s">
        <v>16</v>
      </c>
      <c r="L45" s="20"/>
      <c r="M45" s="37"/>
      <c r="N45" s="37"/>
      <c r="O45" s="23"/>
      <c r="P45" s="23"/>
      <c r="Q45" s="24"/>
      <c r="R45" s="27"/>
      <c r="S45" s="15"/>
    </row>
    <row r="46" spans="1:22" s="29" customFormat="1" ht="55.95" hidden="1" customHeight="1" x14ac:dyDescent="0.6">
      <c r="A46" s="341" t="s">
        <v>64</v>
      </c>
      <c r="B46" s="209" t="str">
        <f>+[1]ระบบการควบคุมฯ!B285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6" s="342">
        <f>+[1]ระบบการควบคุมฯ!C285</f>
        <v>0</v>
      </c>
      <c r="D46" s="302"/>
      <c r="E46" s="302">
        <f>+[1]ระบบการควบคุมฯ!E285</f>
        <v>0</v>
      </c>
      <c r="F46" s="302">
        <f t="shared" si="8"/>
        <v>0</v>
      </c>
      <c r="G46" s="302">
        <f>+[1]ระบบการควบคุมฯ!G285+[1]ระบบการควบคุมฯ!H285</f>
        <v>0</v>
      </c>
      <c r="H46" s="302">
        <f>+[1]ระบบการควบคุมฯ!I285+[1]ระบบการควบคุมฯ!J285</f>
        <v>0</v>
      </c>
      <c r="I46" s="302">
        <f>+[1]ระบบการควบคุมฯ!K285+[1]ระบบการควบคุมฯ!L285</f>
        <v>0</v>
      </c>
      <c r="J46" s="302">
        <f t="shared" si="9"/>
        <v>0</v>
      </c>
      <c r="K46" s="210" t="s">
        <v>16</v>
      </c>
      <c r="L46" s="20"/>
      <c r="M46" s="25"/>
      <c r="N46" s="21"/>
      <c r="O46" s="22"/>
      <c r="P46" s="23"/>
      <c r="Q46" s="24"/>
      <c r="R46" s="27"/>
      <c r="S46" s="27"/>
      <c r="T46" s="28"/>
      <c r="U46" s="28"/>
      <c r="V46" s="28"/>
    </row>
    <row r="47" spans="1:22" s="29" customFormat="1" ht="37.200000000000003" customHeight="1" x14ac:dyDescent="0.6">
      <c r="A47" s="1431">
        <f>+[7]ระบบการควบคุมฯ!A627</f>
        <v>0</v>
      </c>
      <c r="B47" s="343" t="str">
        <f>+[7]ระบบการควบคุมฯ!B627</f>
        <v>ผลผลิตผู้จบการศึกษาขั้นพื้นฐาน</v>
      </c>
      <c r="C47" s="344" t="str">
        <f>[7]ระบบการควบคุมฯ!C628</f>
        <v>20004 3720 1000 2000000</v>
      </c>
      <c r="D47" s="345">
        <f t="shared" ref="D47:J47" si="10">+D48+D102</f>
        <v>1260000</v>
      </c>
      <c r="E47" s="345">
        <f t="shared" si="10"/>
        <v>3657000</v>
      </c>
      <c r="F47" s="345">
        <f t="shared" si="10"/>
        <v>4917000</v>
      </c>
      <c r="G47" s="345">
        <f t="shared" si="10"/>
        <v>10000</v>
      </c>
      <c r="H47" s="345">
        <f t="shared" si="10"/>
        <v>0</v>
      </c>
      <c r="I47" s="345">
        <f t="shared" si="10"/>
        <v>2827623.9699999997</v>
      </c>
      <c r="J47" s="345">
        <f t="shared" si="10"/>
        <v>2079376.0299999998</v>
      </c>
      <c r="K47" s="180"/>
      <c r="L47" s="20"/>
      <c r="M47" s="25"/>
      <c r="N47" s="21"/>
      <c r="O47" s="22"/>
      <c r="P47" s="23"/>
      <c r="Q47" s="24"/>
      <c r="R47" s="27"/>
      <c r="S47" s="27"/>
      <c r="T47" s="28"/>
      <c r="U47" s="28"/>
      <c r="V47" s="28"/>
    </row>
    <row r="48" spans="1:22" s="29" customFormat="1" ht="37.200000000000003" customHeight="1" x14ac:dyDescent="0.6">
      <c r="A48" s="346">
        <f>+[7]ระบบการควบคุมฯ!A645</f>
        <v>1.4</v>
      </c>
      <c r="B48" s="211" t="str">
        <f>+[7]ระบบการควบคุมฯ!B645</f>
        <v>กิจกรรมการบริหารจัดการในเขตพื้นที่การศึกษา</v>
      </c>
      <c r="C48" s="347" t="str">
        <f>+[7]ระบบการควบคุมฯ!C645</f>
        <v>20004 68 00148 00000</v>
      </c>
      <c r="D48" s="348">
        <f>+D49</f>
        <v>1260000</v>
      </c>
      <c r="E48" s="348">
        <f>+E49</f>
        <v>740000</v>
      </c>
      <c r="F48" s="348">
        <f>SUM(D48:E48)</f>
        <v>2000000</v>
      </c>
      <c r="G48" s="348">
        <f>+G49</f>
        <v>0</v>
      </c>
      <c r="H48" s="348">
        <f>+H49</f>
        <v>0</v>
      </c>
      <c r="I48" s="348">
        <f>+I49</f>
        <v>1915327.0499999998</v>
      </c>
      <c r="J48" s="348">
        <f>+J49</f>
        <v>84672.950000000041</v>
      </c>
      <c r="K48" s="181"/>
      <c r="L48" s="20"/>
      <c r="M48" s="25"/>
      <c r="N48" s="21"/>
      <c r="O48" s="22"/>
      <c r="P48" s="23"/>
      <c r="Q48" s="24"/>
      <c r="R48" s="27"/>
      <c r="S48" s="27"/>
      <c r="T48" s="28"/>
      <c r="U48" s="28"/>
      <c r="V48" s="28"/>
    </row>
    <row r="49" spans="1:22" s="29" customFormat="1" x14ac:dyDescent="0.6">
      <c r="A49" s="294"/>
      <c r="B49" s="182" t="str">
        <f>[7]ระบบการควบคุมฯ!B628</f>
        <v xml:space="preserve"> รวมงบดำเนินงาน 68112xx</v>
      </c>
      <c r="C49" s="295">
        <f>[2]ระบบการควบคุมฯ!C152</f>
        <v>0</v>
      </c>
      <c r="D49" s="296">
        <f t="shared" ref="D49:J49" si="11">+D50+D61</f>
        <v>1260000</v>
      </c>
      <c r="E49" s="296">
        <f t="shared" si="11"/>
        <v>740000</v>
      </c>
      <c r="F49" s="296">
        <f t="shared" si="11"/>
        <v>2000000</v>
      </c>
      <c r="G49" s="296">
        <f t="shared" si="11"/>
        <v>0</v>
      </c>
      <c r="H49" s="296">
        <f t="shared" si="11"/>
        <v>0</v>
      </c>
      <c r="I49" s="296">
        <f t="shared" si="11"/>
        <v>1915327.0499999998</v>
      </c>
      <c r="J49" s="296">
        <f t="shared" si="11"/>
        <v>84672.950000000041</v>
      </c>
      <c r="K49" s="349"/>
      <c r="L49" s="20"/>
      <c r="M49" s="25"/>
      <c r="N49" s="21"/>
      <c r="O49" s="22"/>
      <c r="P49" s="23"/>
      <c r="Q49" s="24"/>
      <c r="R49" s="27"/>
      <c r="S49" s="27"/>
      <c r="T49" s="28"/>
      <c r="U49" s="28"/>
      <c r="V49" s="28"/>
    </row>
    <row r="50" spans="1:22" s="29" customFormat="1" ht="37.200000000000003" x14ac:dyDescent="0.6">
      <c r="A50" s="350" t="str">
        <f>+[7]ระบบการควบคุมฯ!A652</f>
        <v>1.4.1</v>
      </c>
      <c r="B50" s="351" t="str">
        <f>+[7]ระบบการควบคุมฯ!B652</f>
        <v>งบประจำ บริหารจัดการสำนักงาน 3,200,000 บาท</v>
      </c>
      <c r="C50" s="323" t="str">
        <f>+C48</f>
        <v>20004 68 00148 00000</v>
      </c>
      <c r="D50" s="324">
        <f t="shared" ref="D50:J50" si="12">SUM(D51:D60)</f>
        <v>1260000</v>
      </c>
      <c r="E50" s="324">
        <f t="shared" si="12"/>
        <v>0</v>
      </c>
      <c r="F50" s="324">
        <f t="shared" si="12"/>
        <v>1260000</v>
      </c>
      <c r="G50" s="324">
        <f t="shared" si="12"/>
        <v>0</v>
      </c>
      <c r="H50" s="324">
        <f t="shared" si="12"/>
        <v>0</v>
      </c>
      <c r="I50" s="324">
        <f t="shared" si="12"/>
        <v>1247534.45</v>
      </c>
      <c r="J50" s="324">
        <f t="shared" si="12"/>
        <v>12465.550000000039</v>
      </c>
      <c r="K50" s="352" t="s">
        <v>14</v>
      </c>
      <c r="L50" s="20"/>
      <c r="M50" s="25"/>
      <c r="N50" s="21"/>
      <c r="O50" s="22"/>
      <c r="P50" s="23"/>
      <c r="Q50" s="24"/>
      <c r="R50" s="27"/>
      <c r="S50" s="27"/>
      <c r="T50" s="28"/>
      <c r="U50" s="28"/>
      <c r="V50" s="28"/>
    </row>
    <row r="51" spans="1:22" s="29" customFormat="1" ht="74.400000000000006" x14ac:dyDescent="0.6">
      <c r="A51" s="353">
        <f>+[7]ระบบการควบคุมฯ!A653</f>
        <v>1</v>
      </c>
      <c r="B51" s="354" t="str">
        <f>+[7]ระบบการควบคุมฯ!B653</f>
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51" s="354">
        <f>+[7]ระบบการควบคุมฯ!C667</f>
        <v>0</v>
      </c>
      <c r="D51" s="355">
        <f>[7]ระบบการควบคุมฯ!F653</f>
        <v>0</v>
      </c>
      <c r="E51" s="355"/>
      <c r="F51" s="310">
        <f>SUM(D51:E51)</f>
        <v>0</v>
      </c>
      <c r="G51" s="331">
        <f>+[7]ระบบการควบคุมฯ!G653+[7]ระบบการควบคุมฯ!H653</f>
        <v>0</v>
      </c>
      <c r="H51" s="331">
        <f>+[7]ระบบการควบคุมฯ!I653+[7]ระบบการควบคุมฯ!J653</f>
        <v>0</v>
      </c>
      <c r="I51" s="331">
        <f>+[7]ระบบการควบคุมฯ!K653+[7]ระบบการควบคุมฯ!L653</f>
        <v>0</v>
      </c>
      <c r="J51" s="331">
        <f>+F51-G51-H51-I51</f>
        <v>0</v>
      </c>
      <c r="K51" s="200"/>
      <c r="L51" s="20"/>
      <c r="M51" s="25"/>
      <c r="N51" s="21"/>
      <c r="O51" s="22"/>
      <c r="P51" s="23"/>
      <c r="Q51" s="24"/>
      <c r="R51" s="27"/>
      <c r="S51" s="27"/>
      <c r="T51" s="28"/>
      <c r="U51" s="28"/>
      <c r="V51" s="28"/>
    </row>
    <row r="52" spans="1:22" s="29" customFormat="1" ht="20.399999999999999" hidden="1" customHeight="1" x14ac:dyDescent="0.6">
      <c r="A52" s="332" t="str">
        <f>+[7]ระบบการควบคุมฯ!A654</f>
        <v>1)</v>
      </c>
      <c r="B52" s="357" t="str">
        <f>+[7]ระบบการควบคุมฯ!B654</f>
        <v>ค่าสาธารณูปโภค    900,000 บาท อนุมัตครั้งที่ 1 300,000 บาท</v>
      </c>
      <c r="C52" s="357" t="str">
        <f>+[7]ระบบการควบคุมฯ!C654</f>
        <v xml:space="preserve">ศธ04002/ว5273 ลว.27 ต.ค.67 ครั้งที่ 1 โอนครั้งที่ 19 </v>
      </c>
      <c r="D52" s="358">
        <f>+[7]ระบบการควบคุมฯ!F654</f>
        <v>334679.8</v>
      </c>
      <c r="E52" s="116"/>
      <c r="F52" s="315">
        <f>SUM(D52:E52)</f>
        <v>334679.8</v>
      </c>
      <c r="G52" s="334">
        <f>+[7]ระบบการควบคุมฯ!G654+[7]ระบบการควบคุมฯ!H654</f>
        <v>0</v>
      </c>
      <c r="H52" s="334">
        <f>+[7]ระบบการควบคุมฯ!I654+[7]ระบบการควบคุมฯ!J654</f>
        <v>0</v>
      </c>
      <c r="I52" s="334">
        <f>+[7]ระบบการควบคุมฯ!K654+[7]ระบบการควบคุมฯ!L654</f>
        <v>334679.8</v>
      </c>
      <c r="J52" s="334">
        <f>+F52-G52-H52-I52</f>
        <v>0</v>
      </c>
      <c r="K52" s="80" t="s">
        <v>14</v>
      </c>
      <c r="L52" s="20"/>
      <c r="M52" s="25"/>
      <c r="N52" s="21"/>
      <c r="O52" s="22"/>
      <c r="P52" s="23"/>
      <c r="Q52" s="24"/>
      <c r="R52" s="27"/>
      <c r="S52" s="27"/>
      <c r="T52" s="28"/>
      <c r="U52" s="28"/>
      <c r="V52" s="28"/>
    </row>
    <row r="53" spans="1:22" ht="20.399999999999999" hidden="1" customHeight="1" x14ac:dyDescent="0.6">
      <c r="A53" s="332" t="str">
        <f>+[7]ระบบการควบคุมฯ!A655</f>
        <v>2)</v>
      </c>
      <c r="B53" s="357" t="str">
        <f>+[7]ระบบการควบคุมฯ!B655</f>
        <v>ค้าจ้างเหมาบริการ ลูกจ้างสพป.ปท.2 15000x5คนx12 เดือน 900,000 บาท ครั้งที่ 1 300,000 บาท</v>
      </c>
      <c r="C53" s="357" t="str">
        <f>+[7]ระบบการควบคุมฯ!C653</f>
        <v xml:space="preserve">ศธ04002/ว5273 ลว.27 ต.ค.67 ครั้งที่ 1 โอนครั้งที่ 19 </v>
      </c>
      <c r="D53" s="358">
        <f>+[7]ระบบการควบคุมฯ!F655</f>
        <v>300000</v>
      </c>
      <c r="E53" s="358"/>
      <c r="F53" s="315">
        <f>SUM(D53:E53)</f>
        <v>300000</v>
      </c>
      <c r="G53" s="334">
        <f>+[7]ระบบการควบคุมฯ!G655+[7]ระบบการควบคุมฯ!H655</f>
        <v>0</v>
      </c>
      <c r="H53" s="334">
        <f>+[7]ระบบการควบคุมฯ!I655+[7]ระบบการควบคุมฯ!J655</f>
        <v>0</v>
      </c>
      <c r="I53" s="334">
        <f>+[7]ระบบการควบคุมฯ!K655+[7]ระบบการควบคุมฯ!L655</f>
        <v>297612.90999999997</v>
      </c>
      <c r="J53" s="334">
        <f t="shared" ref="J53:J60" si="13">+F53-G53-H53-I53</f>
        <v>2387.0900000000256</v>
      </c>
      <c r="K53" s="80" t="s">
        <v>14</v>
      </c>
    </row>
    <row r="54" spans="1:22" ht="55.8" x14ac:dyDescent="0.6">
      <c r="A54" s="332" t="str">
        <f>+[7]ระบบการควบคุมฯ!A656</f>
        <v>3)</v>
      </c>
      <c r="B54" s="357" t="str">
        <f>+[7]ระบบการควบคุมฯ!B656</f>
        <v>ค่าใช้จ่ายในการประชุม อ.ก.ค.ศ. เขตพื้นที่การศึกษา  60,000 บาท</v>
      </c>
      <c r="C54" s="357" t="str">
        <f>+[7]ระบบการควบคุมฯ!C656</f>
        <v xml:space="preserve">ศธ04002/ว5273 ลว.27 ต.ค.67 ครั้งที่ 1 โอนครั้งที่ 19 </v>
      </c>
      <c r="D54" s="358">
        <f>+[7]ระบบการควบคุมฯ!F656</f>
        <v>111978</v>
      </c>
      <c r="E54" s="116"/>
      <c r="F54" s="315">
        <f>SUM(D54:E54)</f>
        <v>111978</v>
      </c>
      <c r="G54" s="334">
        <f>+[7]ระบบการควบคุมฯ!G656+[7]ระบบการควบคุมฯ!H656</f>
        <v>0</v>
      </c>
      <c r="H54" s="334">
        <f>+[7]ระบบการควบคุมฯ!I656+[7]ระบบการควบคุมฯ!J656</f>
        <v>0</v>
      </c>
      <c r="I54" s="334">
        <f>+[7]ระบบการควบคุมฯ!K656+[7]ระบบการควบคุมฯ!L656</f>
        <v>111978</v>
      </c>
      <c r="J54" s="334">
        <f t="shared" si="13"/>
        <v>0</v>
      </c>
      <c r="K54" s="80" t="s">
        <v>17</v>
      </c>
    </row>
    <row r="55" spans="1:22" ht="55.8" x14ac:dyDescent="0.6">
      <c r="A55" s="332" t="str">
        <f>+[7]ระบบการควบคุมฯ!A657</f>
        <v>4)</v>
      </c>
      <c r="B55" s="357" t="str">
        <f>+[7]ระบบการควบคุมฯ!B657</f>
        <v>ค่าซ่อมแซมยานพาหนะและขนส่ง 200,000 บาท</v>
      </c>
      <c r="C55" s="357" t="str">
        <f>+C54</f>
        <v xml:space="preserve">ศธ04002/ว5273 ลว.27 ต.ค.67 ครั้งที่ 1 โอนครั้งที่ 19 </v>
      </c>
      <c r="D55" s="358">
        <f>+[7]ระบบการควบคุมฯ!F657</f>
        <v>65094.43</v>
      </c>
      <c r="E55" s="116"/>
      <c r="F55" s="315">
        <f t="shared" ref="F55:F57" si="14">SUM(D55:E55)</f>
        <v>65094.43</v>
      </c>
      <c r="G55" s="334">
        <f>+[7]ระบบการควบคุมฯ!G657+[7]ระบบการควบคุมฯ!H657</f>
        <v>0</v>
      </c>
      <c r="H55" s="334">
        <f>+[7]ระบบการควบคุมฯ!I657+[7]ระบบการควบคุมฯ!J657</f>
        <v>0</v>
      </c>
      <c r="I55" s="334">
        <f>+[7]ระบบการควบคุมฯ!K657+[7]ระบบการควบคุมฯ!L657</f>
        <v>64890.45</v>
      </c>
      <c r="J55" s="334">
        <f t="shared" si="13"/>
        <v>203.9800000000032</v>
      </c>
      <c r="K55" s="80" t="s">
        <v>14</v>
      </c>
    </row>
    <row r="56" spans="1:22" ht="55.8" x14ac:dyDescent="0.6">
      <c r="A56" s="332" t="str">
        <f>+[7]ระบบการควบคุมฯ!A658</f>
        <v>5)</v>
      </c>
      <c r="B56" s="356" t="str">
        <f>+[7]ระบบการควบคุมฯ!B658</f>
        <v>ค่าซ่อมแซมครุภัณฑ์ 100,000 บาท</v>
      </c>
      <c r="C56" s="357" t="str">
        <f>+[7]ระบบการควบคุมฯ!C658</f>
        <v xml:space="preserve">ศธ04002/ว5273 ลว.27 ต.ค.67 ครั้งที่ 1 โอนครั้งที่ 19 </v>
      </c>
      <c r="D56" s="358">
        <f>+[7]ระบบการควบคุมฯ!F658</f>
        <v>50000</v>
      </c>
      <c r="E56" s="116"/>
      <c r="F56" s="315">
        <f t="shared" si="14"/>
        <v>50000</v>
      </c>
      <c r="G56" s="334">
        <f>+[7]ระบบการควบคุมฯ!G658+[7]ระบบการควบคุมฯ!H658</f>
        <v>0</v>
      </c>
      <c r="H56" s="334">
        <f>+[7]ระบบการควบคุมฯ!I658+[7]ระบบการควบคุมฯ!J658</f>
        <v>0</v>
      </c>
      <c r="I56" s="334">
        <f>+[7]ระบบการควบคุมฯ!K658+[7]ระบบการควบคุมฯ!L658</f>
        <v>50000</v>
      </c>
      <c r="J56" s="334">
        <f t="shared" si="13"/>
        <v>0</v>
      </c>
      <c r="K56" s="80" t="s">
        <v>14</v>
      </c>
    </row>
    <row r="57" spans="1:22" ht="74.400000000000006" customHeight="1" x14ac:dyDescent="0.6">
      <c r="A57" s="332" t="str">
        <f>+[7]ระบบการควบคุมฯ!A659</f>
        <v>6)</v>
      </c>
      <c r="B57" s="357" t="str">
        <f>+[7]ระบบการควบคุมฯ!B659</f>
        <v>ค่าวัสดุสำนักงาน 350,000 บาท อนุมัติ 150,000 บาท</v>
      </c>
      <c r="C57" s="354" t="str">
        <f>+[7]ระบบการควบคุมฯ!C659</f>
        <v xml:space="preserve">ศธ04002/ว5273 ลว.27 ต.ค.67 ครั้งที่ 1 โอนครั้งที่ 19 </v>
      </c>
      <c r="D57" s="358">
        <f>+[7]ระบบการควบคุมฯ!F659</f>
        <v>180000</v>
      </c>
      <c r="E57" s="333"/>
      <c r="F57" s="315">
        <f t="shared" si="14"/>
        <v>180000</v>
      </c>
      <c r="G57" s="334">
        <f>+[7]ระบบการควบคุมฯ!G659+[7]ระบบการควบคุมฯ!H659</f>
        <v>0</v>
      </c>
      <c r="H57" s="334">
        <f>+[7]ระบบการควบคุมฯ!I659+[7]ระบบการควบคุมฯ!J659</f>
        <v>0</v>
      </c>
      <c r="I57" s="334">
        <f>+[7]ระบบการควบคุมฯ!K659+[7]ระบบการควบคุมฯ!L659</f>
        <v>170125.52</v>
      </c>
      <c r="J57" s="334">
        <f t="shared" si="13"/>
        <v>9874.4800000000105</v>
      </c>
      <c r="K57" s="80" t="s">
        <v>14</v>
      </c>
    </row>
    <row r="58" spans="1:22" ht="74.400000000000006" customHeight="1" x14ac:dyDescent="0.6">
      <c r="A58" s="332" t="str">
        <f>+[7]ระบบการควบคุมฯ!A660</f>
        <v>7)</v>
      </c>
      <c r="B58" s="357" t="str">
        <f>+[7]ระบบการควบคุมฯ!B660</f>
        <v>ค่าน้ำมันเชื้อเพลิงและหล่อลื่น 200,000 บาท อนุมัติ 100,000 บาท</v>
      </c>
      <c r="C58" s="354" t="str">
        <f>+[7]ระบบการควบคุมฯ!C660</f>
        <v xml:space="preserve">ศธ04002/ว5273 ลว.27 ต.ค.67 ครั้งที่ 1 โอนครั้งที่ 19 </v>
      </c>
      <c r="D58" s="358">
        <f>+[7]ระบบการควบคุมฯ!F660</f>
        <v>33962.6</v>
      </c>
      <c r="E58" s="333"/>
      <c r="F58" s="315">
        <f t="shared" ref="F58:F60" si="15">SUM(D58:E58)</f>
        <v>33962.6</v>
      </c>
      <c r="G58" s="334">
        <f>+[7]ระบบการควบคุมฯ!G660+[7]ระบบการควบคุมฯ!H660</f>
        <v>0</v>
      </c>
      <c r="H58" s="334">
        <f>+[7]ระบบการควบคุมฯ!I660+[7]ระบบการควบคุมฯ!J660</f>
        <v>0</v>
      </c>
      <c r="I58" s="334">
        <f>+[7]ระบบการควบคุมฯ!K660+[7]ระบบการควบคุมฯ!L660</f>
        <v>33962.6</v>
      </c>
      <c r="J58" s="334">
        <f t="shared" si="13"/>
        <v>0</v>
      </c>
      <c r="K58" s="80" t="s">
        <v>14</v>
      </c>
    </row>
    <row r="59" spans="1:22" ht="37.200000000000003" customHeight="1" x14ac:dyDescent="0.6">
      <c r="A59" s="332" t="str">
        <f>+[7]ระบบการควบคุมฯ!A661</f>
        <v>8)</v>
      </c>
      <c r="B59" s="357" t="str">
        <f>+[7]ระบบการควบคุมฯ!B661</f>
        <v xml:space="preserve">งบกลาง 585,685 บาท ครั้งที่ 1 124,285.17 และซ่อมแซม 62,000 บาท ค่าวอลเปเปอร์ในครั้งที่ 1 42,000 บาท  ค่าซ่อมแซมสนง. 60,000บาท และ 38,860 บาท </v>
      </c>
      <c r="C59" s="357" t="str">
        <f>+[7]ระบบการควบคุมฯ!C661</f>
        <v xml:space="preserve">ศธ04002/ว5273 ลว.27 ต.ค.67 ครั้งที่ 1 โอนครั้งที่ 19 </v>
      </c>
      <c r="D59" s="358">
        <f>+[7]ระบบการควบคุมฯ!F661</f>
        <v>124285.17</v>
      </c>
      <c r="E59" s="333"/>
      <c r="F59" s="315">
        <f t="shared" si="15"/>
        <v>124285.17</v>
      </c>
      <c r="G59" s="334">
        <f>+[7]ระบบการควบคุมฯ!G661+[7]ระบบการควบคุมฯ!H661</f>
        <v>0</v>
      </c>
      <c r="H59" s="334">
        <f>+[7]ระบบการควบคุมฯ!I661+[7]ระบบการควบคุมฯ!J661</f>
        <v>0</v>
      </c>
      <c r="I59" s="334">
        <f>+[7]ระบบการควบคุมฯ!K661+[7]ระบบการควบคุมฯ!L661</f>
        <v>124285.17</v>
      </c>
      <c r="J59" s="334">
        <f t="shared" si="13"/>
        <v>0</v>
      </c>
      <c r="K59" s="80" t="s">
        <v>15</v>
      </c>
    </row>
    <row r="60" spans="1:22" ht="46.95" customHeight="1" x14ac:dyDescent="0.6">
      <c r="A60" s="332" t="str">
        <f>+[7]ระบบการควบคุมฯ!A662</f>
        <v>8.1)</v>
      </c>
      <c r="B60" s="357" t="str">
        <f>+[7]ระบบการควบคุมฯ!B662</f>
        <v>งบกลางปรับปรุงซ่อมแซมอาคารสำนักงาน 160,860 บาท</v>
      </c>
      <c r="C60" s="354" t="str">
        <f>+[7]ระบบการควบคุมฯ!C662</f>
        <v xml:space="preserve">ศธ04002/ว5273 ลว.27 ต.ค.67 ครั้งที่ 1 โอนครั้งที่ 19 </v>
      </c>
      <c r="D60" s="358">
        <f>+[7]ระบบการควบคุมฯ!F662</f>
        <v>60000</v>
      </c>
      <c r="E60" s="333"/>
      <c r="F60" s="315">
        <f t="shared" si="15"/>
        <v>60000</v>
      </c>
      <c r="G60" s="334">
        <f>+[7]ระบบการควบคุมฯ!G662+[7]ระบบการควบคุมฯ!H662</f>
        <v>0</v>
      </c>
      <c r="H60" s="334">
        <f>+[7]ระบบการควบคุมฯ!I662+[7]ระบบการควบคุมฯ!J662</f>
        <v>0</v>
      </c>
      <c r="I60" s="334">
        <f>+[7]ระบบการควบคุมฯ!K662+[7]ระบบการควบคุมฯ!L662</f>
        <v>60000</v>
      </c>
      <c r="J60" s="334">
        <f t="shared" si="13"/>
        <v>0</v>
      </c>
      <c r="K60" s="80" t="s">
        <v>16</v>
      </c>
    </row>
    <row r="61" spans="1:22" ht="46.95" customHeight="1" x14ac:dyDescent="0.6">
      <c r="A61" s="360" t="str">
        <f>+[7]ระบบการควบคุมฯ!A668</f>
        <v>1.4.2</v>
      </c>
      <c r="B61" s="212" t="str">
        <f>+[7]ระบบการควบคุมฯ!B668</f>
        <v>งบพัฒนาเพื่อพัฒนาคุณภาพการศึกษา 1,800,000 บาท</v>
      </c>
      <c r="C61" s="212" t="str">
        <f>+[7]ระบบการควบคุมฯ!C668</f>
        <v xml:space="preserve">ศธ04002/ว5273 ลว.27 ต.ค.67 ครั้งที่ 1 โอนครั้งที่ 19 </v>
      </c>
      <c r="D61" s="361">
        <f>+D62</f>
        <v>0</v>
      </c>
      <c r="E61" s="361">
        <f t="shared" ref="E61:J61" si="16">+E62</f>
        <v>740000</v>
      </c>
      <c r="F61" s="361">
        <f t="shared" si="16"/>
        <v>740000</v>
      </c>
      <c r="G61" s="361">
        <f t="shared" si="16"/>
        <v>0</v>
      </c>
      <c r="H61" s="361">
        <f t="shared" si="16"/>
        <v>0</v>
      </c>
      <c r="I61" s="361">
        <f t="shared" si="16"/>
        <v>667792.6</v>
      </c>
      <c r="J61" s="361">
        <f t="shared" si="16"/>
        <v>72207.399999999994</v>
      </c>
      <c r="K61" s="213"/>
    </row>
    <row r="62" spans="1:22" ht="37.200000000000003" customHeight="1" x14ac:dyDescent="0.6">
      <c r="A62" s="336" t="str">
        <f>+[7]ระบบการควบคุมฯ!A670</f>
        <v>1.4.2.1</v>
      </c>
      <c r="B62" s="205" t="str">
        <f>+[7]ระบบการควบคุมฯ!B670</f>
        <v>งบกลยุทธ์ ของสพป.ปท.2 1,800,000 บาท</v>
      </c>
      <c r="C62" s="216" t="str">
        <f>+[7]ระบบการควบคุมฯ!C670</f>
        <v>20004 3720 1000 2000000</v>
      </c>
      <c r="D62" s="362">
        <f>+D63+D64+D65+D66+D67+D68+D87</f>
        <v>0</v>
      </c>
      <c r="E62" s="362">
        <f>+E63+E64+E65+E66+E67+E68+E87</f>
        <v>740000</v>
      </c>
      <c r="F62" s="362">
        <f t="shared" ref="F62:J62" si="17">+F63+F64+F65+F66+F67+F68+F87</f>
        <v>740000</v>
      </c>
      <c r="G62" s="362">
        <f t="shared" si="17"/>
        <v>0</v>
      </c>
      <c r="H62" s="362">
        <f t="shared" si="17"/>
        <v>0</v>
      </c>
      <c r="I62" s="362">
        <f t="shared" si="17"/>
        <v>667792.6</v>
      </c>
      <c r="J62" s="362">
        <f t="shared" si="17"/>
        <v>72207.399999999994</v>
      </c>
      <c r="K62" s="214"/>
    </row>
    <row r="63" spans="1:22" ht="37.200000000000003" customHeight="1" x14ac:dyDescent="0.6">
      <c r="A63" s="341" t="str">
        <f>+[7]ระบบการควบคุมฯ!A672</f>
        <v>1)</v>
      </c>
      <c r="B63" s="209" t="str">
        <f>+[7]ระบบการควบคุมฯ!B672</f>
        <v>โครงการพัฒนาระบบและกลไกในการดูแลความปลอดภัยรูและบุคลากรทางการศึกษาและสถานศึกษา 38,000 บาท</v>
      </c>
      <c r="C63" s="1140" t="str">
        <f>+[7]ระบบการควบคุมฯ!C653</f>
        <v xml:space="preserve">ศธ04002/ว5273 ลว.27 ต.ค.67 ครั้งที่ 1 โอนครั้งที่ 19 </v>
      </c>
      <c r="D63" s="302">
        <f>+[7]ระบบการควบคุมฯ!D672</f>
        <v>0</v>
      </c>
      <c r="E63" s="302">
        <f>+[7]ระบบการควบคุมฯ!E672</f>
        <v>38000</v>
      </c>
      <c r="F63" s="302">
        <f>+[7]ระบบการควบคุมฯ!F672</f>
        <v>38000</v>
      </c>
      <c r="G63" s="334">
        <f>+[7]ระบบการควบคุมฯ!G672+[7]ระบบการควบคุมฯ!H672</f>
        <v>0</v>
      </c>
      <c r="H63" s="334">
        <f>+[7]ระบบการควบคุมฯ!I672+[7]ระบบการควบคุมฯ!J672</f>
        <v>0</v>
      </c>
      <c r="I63" s="359">
        <f>+[7]ระบบการควบคุมฯ!K672+[7]ระบบการควบคุมฯ!L672</f>
        <v>11900</v>
      </c>
      <c r="J63" s="302">
        <f t="shared" ref="J63:J68" si="18">+F63-G63-H63-I63</f>
        <v>26100</v>
      </c>
      <c r="K63" s="210" t="s">
        <v>12</v>
      </c>
    </row>
    <row r="64" spans="1:22" ht="55.8" x14ac:dyDescent="0.6">
      <c r="A64" s="341" t="str">
        <f>+[7]ระบบการควบคุมฯ!A674</f>
        <v>2.1)</v>
      </c>
      <c r="B64" s="209" t="str">
        <f>+[7]ระบบการควบคุมฯ!B674</f>
        <v>โครงการเพิ่มโอกาสและความเสมอภาคทางการศึกษา 20,060 บาท</v>
      </c>
      <c r="C64" s="339" t="str">
        <f>+C63</f>
        <v xml:space="preserve">ศธ04002/ว5273 ลว.27 ต.ค.67 ครั้งที่ 1 โอนครั้งที่ 19 </v>
      </c>
      <c r="D64" s="302">
        <f>+[7]ระบบการควบคุมฯ!D674</f>
        <v>0</v>
      </c>
      <c r="E64" s="302">
        <f>+[7]ระบบการควบคุมฯ!E674</f>
        <v>0</v>
      </c>
      <c r="F64" s="302">
        <f>+[7]ระบบการควบคุมฯ!F674</f>
        <v>0</v>
      </c>
      <c r="G64" s="334">
        <f>+[7]ระบบการควบคุมฯ!G674+[7]ระบบการควบคุมฯ!H674</f>
        <v>0</v>
      </c>
      <c r="H64" s="334">
        <f>+[7]ระบบการควบคุมฯ!I674+[7]ระบบการควบคุมฯ!J674</f>
        <v>0</v>
      </c>
      <c r="I64" s="359">
        <f>+[7]ระบบการควบคุมฯ!K674+[7]ระบบการควบคุมฯ!L674</f>
        <v>0</v>
      </c>
      <c r="J64" s="302">
        <f t="shared" si="18"/>
        <v>0</v>
      </c>
      <c r="K64" s="210" t="s">
        <v>12</v>
      </c>
    </row>
    <row r="65" spans="1:11" ht="55.8" x14ac:dyDescent="0.6">
      <c r="A65" s="341" t="str">
        <f>+[7]ระบบการควบคุมฯ!A675</f>
        <v>2.2)</v>
      </c>
      <c r="B65" s="209" t="str">
        <f>+[7]ระบบการควบคุมฯ!B675</f>
        <v>โครงการส่งเสริมประชาธิปไตยในโรงเรียน 25,840 บาท</v>
      </c>
      <c r="C65" s="339" t="str">
        <f>+C64</f>
        <v xml:space="preserve">ศธ04002/ว5273 ลว.27 ต.ค.67 ครั้งที่ 1 โอนครั้งที่ 19 </v>
      </c>
      <c r="D65" s="302">
        <f>+[7]ระบบการควบคุมฯ!D675</f>
        <v>0</v>
      </c>
      <c r="E65" s="302">
        <f>+[7]ระบบการควบคุมฯ!E675</f>
        <v>0</v>
      </c>
      <c r="F65" s="302">
        <f>+[7]ระบบการควบคุมฯ!F675</f>
        <v>0</v>
      </c>
      <c r="G65" s="334">
        <f>+[7]ระบบการควบคุมฯ!G675+[7]ระบบการควบคุมฯ!H675</f>
        <v>0</v>
      </c>
      <c r="H65" s="334">
        <f>+[7]ระบบการควบคุมฯ!I675+[7]ระบบการควบคุมฯ!J675</f>
        <v>0</v>
      </c>
      <c r="I65" s="359">
        <f>+[7]ระบบการควบคุมฯ!K675+[7]ระบบการควบคุมฯ!L675</f>
        <v>0</v>
      </c>
      <c r="J65" s="302">
        <f t="shared" si="18"/>
        <v>0</v>
      </c>
      <c r="K65" s="210" t="s">
        <v>12</v>
      </c>
    </row>
    <row r="66" spans="1:11" ht="37.200000000000003" hidden="1" customHeight="1" x14ac:dyDescent="0.6">
      <c r="A66" s="341" t="str">
        <f>+[7]ระบบการควบคุมฯ!A676</f>
        <v>2.3)</v>
      </c>
      <c r="B66" s="209" t="str">
        <f>+[7]ระบบการควบคุมฯ!B676</f>
        <v>โครงการพัฒนาประสิทธิภาพในการจัดการเรียนรู้สำหรับผู้เรียนที่มีความต้องการพิเศษ 58,100 บาท</v>
      </c>
      <c r="C66" s="339" t="str">
        <f>+C65</f>
        <v xml:space="preserve">ศธ04002/ว5273 ลว.27 ต.ค.67 ครั้งที่ 1 โอนครั้งที่ 19 </v>
      </c>
      <c r="D66" s="302">
        <f>+[7]ระบบการควบคุมฯ!D676</f>
        <v>0</v>
      </c>
      <c r="E66" s="302">
        <f>+[7]ระบบการควบคุมฯ!E676</f>
        <v>0</v>
      </c>
      <c r="F66" s="302">
        <f>+[7]ระบบการควบคุมฯ!F676</f>
        <v>0</v>
      </c>
      <c r="G66" s="334">
        <f>+[7]ระบบการควบคุมฯ!G676+[7]ระบบการควบคุมฯ!H676</f>
        <v>0</v>
      </c>
      <c r="H66" s="334">
        <f>+[7]ระบบการควบคุมฯ!I676+[7]ระบบการควบคุมฯ!J676</f>
        <v>0</v>
      </c>
      <c r="I66" s="359">
        <f>+[7]ระบบการควบคุมฯ!K676+[7]ระบบการควบคุมฯ!L676</f>
        <v>0</v>
      </c>
      <c r="J66" s="302">
        <f t="shared" si="18"/>
        <v>0</v>
      </c>
      <c r="K66" s="210" t="s">
        <v>12</v>
      </c>
    </row>
    <row r="67" spans="1:11" ht="37.200000000000003" hidden="1" customHeight="1" x14ac:dyDescent="0.6">
      <c r="A67" s="341" t="str">
        <f>+[7]ระบบการควบคุมฯ!A677</f>
        <v>2.4)</v>
      </c>
      <c r="B67" s="209" t="str">
        <f>+[7]ระบบการควบคุมฯ!B677</f>
        <v>ปรับปรุงซ่อมแซมอาคารสำนักงาน 160860</v>
      </c>
      <c r="C67" s="1140" t="str">
        <f>+C66</f>
        <v xml:space="preserve">ศธ04002/ว5273 ลว.27 ต.ค.67 ครั้งที่ 1 โอนครั้งที่ 19 </v>
      </c>
      <c r="D67" s="302">
        <f>+[7]ระบบการควบคุมฯ!D677</f>
        <v>0</v>
      </c>
      <c r="E67" s="302">
        <f>+[7]ระบบการควบคุมฯ!E677</f>
        <v>62000</v>
      </c>
      <c r="F67" s="302">
        <f>+[7]ระบบการควบคุมฯ!F677</f>
        <v>62000</v>
      </c>
      <c r="G67" s="334">
        <f>+[7]ระบบการควบคุมฯ!G677+[7]ระบบการควบคุมฯ!H677</f>
        <v>0</v>
      </c>
      <c r="H67" s="334">
        <f>+[7]ระบบการควบคุมฯ!I677+[7]ระบบการควบคุมฯ!J677</f>
        <v>0</v>
      </c>
      <c r="I67" s="359">
        <f>+[7]ระบบการควบคุมฯ!K677+[7]ระบบการควบคุมฯ!L677</f>
        <v>62000</v>
      </c>
      <c r="J67" s="302">
        <f t="shared" si="18"/>
        <v>0</v>
      </c>
      <c r="K67" s="210" t="s">
        <v>16</v>
      </c>
    </row>
    <row r="68" spans="1:11" ht="37.200000000000003" hidden="1" customHeight="1" x14ac:dyDescent="0.6">
      <c r="A68" s="1118" t="str">
        <f>+[7]ระบบการควบคุมฯ!A678</f>
        <v>3)</v>
      </c>
      <c r="B68" s="1119" t="str">
        <f>+[7]ระบบการควบคุมฯ!B678</f>
        <v>โครงการยกระดับคุณภาพการศึกษา 900,000 บาท อนุมัติครั้ที่ 1  240,000 บาท</v>
      </c>
      <c r="C68" s="1286" t="str">
        <f>+C64</f>
        <v xml:space="preserve">ศธ04002/ว5273 ลว.27 ต.ค.67 ครั้งที่ 1 โอนครั้งที่ 19 </v>
      </c>
      <c r="D68" s="1121">
        <f>SUM(D69:D86)</f>
        <v>0</v>
      </c>
      <c r="E68" s="1121">
        <f t="shared" ref="E68:I68" si="19">SUM(E69:E86)</f>
        <v>191760</v>
      </c>
      <c r="F68" s="1121">
        <f t="shared" si="19"/>
        <v>191760</v>
      </c>
      <c r="G68" s="1121">
        <f t="shared" si="19"/>
        <v>0</v>
      </c>
      <c r="H68" s="1121">
        <f t="shared" si="19"/>
        <v>0</v>
      </c>
      <c r="I68" s="1121">
        <f t="shared" si="19"/>
        <v>170340</v>
      </c>
      <c r="J68" s="1122">
        <f t="shared" si="18"/>
        <v>21420</v>
      </c>
      <c r="K68" s="441" t="s">
        <v>13</v>
      </c>
    </row>
    <row r="69" spans="1:11" ht="37.200000000000003" hidden="1" customHeight="1" x14ac:dyDescent="0.6">
      <c r="A69" s="341"/>
      <c r="B69" s="363"/>
      <c r="C69" s="364">
        <f>SUM(E70:E85)</f>
        <v>191760</v>
      </c>
      <c r="D69" s="315"/>
      <c r="E69" s="315"/>
      <c r="F69" s="315"/>
      <c r="G69" s="334"/>
      <c r="H69" s="334"/>
      <c r="I69" s="359"/>
      <c r="J69" s="302"/>
      <c r="K69" s="365"/>
    </row>
    <row r="70" spans="1:11" ht="55.8" hidden="1" customHeight="1" x14ac:dyDescent="0.6">
      <c r="A70" s="341" t="str">
        <f>+[7]ระบบการควบคุมฯ!A680</f>
        <v>3.1)</v>
      </c>
      <c r="B70" s="363" t="str">
        <f>+[7]ระบบการควบคุมฯ!B680</f>
        <v>โครงการเพิ่มประสิทธิภาพการจัดการเรียนรู้ที่ส่งเสริมสมรรถนะด้านความฉลาดรู้ ตามแนวทางการประเมิน PISA 18,140 บาท</v>
      </c>
      <c r="C70" s="364" t="str">
        <f t="shared" ref="C70:C75" si="20">+C68</f>
        <v xml:space="preserve">ศธ04002/ว5273 ลว.27 ต.ค.67 ครั้งที่ 1 โอนครั้งที่ 19 </v>
      </c>
      <c r="D70" s="315">
        <f>+[7]ระบบการควบคุมฯ!D680</f>
        <v>0</v>
      </c>
      <c r="E70" s="315">
        <f>+[7]ระบบการควบคุมฯ!E680</f>
        <v>18140</v>
      </c>
      <c r="F70" s="315">
        <f>+[7]ระบบการควบคุมฯ!F680</f>
        <v>18140</v>
      </c>
      <c r="G70" s="334">
        <f>+[7]ระบบการควบคุมฯ!G680+[7]ระบบการควบคุมฯ!H680</f>
        <v>0</v>
      </c>
      <c r="H70" s="334">
        <f>+[7]ระบบการควบคุมฯ!I680+[7]ระบบการควบคุมฯ!J680</f>
        <v>0</v>
      </c>
      <c r="I70" s="359">
        <f>+[7]ระบบการควบคุมฯ!K680+[7]ระบบการควบคุมฯ!L680</f>
        <v>17030</v>
      </c>
      <c r="J70" s="302">
        <f t="shared" ref="J70:J85" si="21">+F70-G70-H70-I70</f>
        <v>1110</v>
      </c>
      <c r="K70" s="365" t="s">
        <v>13</v>
      </c>
    </row>
    <row r="71" spans="1:11" ht="46.95" hidden="1" customHeight="1" x14ac:dyDescent="0.6">
      <c r="A71" s="341" t="str">
        <f>+[7]ระบบการควบคุมฯ!A681</f>
        <v>3.2)</v>
      </c>
      <c r="B71" s="363" t="str">
        <f>+[7]ระบบการควบคุมฯ!B681</f>
        <v>โครงการเพิ่มประสิทธิภาพการจัดการเรียนรู้ ประวัติศาสตร์ หน้าที่พลเมือง ศีลธรรม น้อมนำพระบรมราโชบายสู่การปฏิบัติ 18,600 บาท</v>
      </c>
      <c r="C71" s="1096" t="s">
        <v>253</v>
      </c>
      <c r="D71" s="315">
        <f>+[7]ระบบการควบคุมฯ!D681</f>
        <v>0</v>
      </c>
      <c r="E71" s="315">
        <f>+[7]ระบบการควบคุมฯ!E681</f>
        <v>18600</v>
      </c>
      <c r="F71" s="315">
        <f>+[7]ระบบการควบคุมฯ!F681</f>
        <v>18600</v>
      </c>
      <c r="G71" s="334">
        <f>+[7]ระบบการควบคุมฯ!G681+[7]ระบบการควบคุมฯ!H681</f>
        <v>0</v>
      </c>
      <c r="H71" s="334">
        <f>+[7]ระบบการควบคุมฯ!I681+[7]ระบบการควบคุมฯ!J681</f>
        <v>0</v>
      </c>
      <c r="I71" s="359">
        <f>+[7]ระบบการควบคุมฯ!K681+[7]ระบบการควบคุมฯ!L681</f>
        <v>13600</v>
      </c>
      <c r="J71" s="302">
        <f t="shared" si="21"/>
        <v>5000</v>
      </c>
      <c r="K71" s="87" t="s">
        <v>13</v>
      </c>
    </row>
    <row r="72" spans="1:11" ht="37.200000000000003" hidden="1" customHeight="1" x14ac:dyDescent="0.6">
      <c r="A72" s="341" t="str">
        <f>+[7]ระบบการควบคุมฯ!A682</f>
        <v>3.3)</v>
      </c>
      <c r="B72" s="363" t="str">
        <f>+[7]ระบบการควบคุมฯ!B682</f>
        <v>โครงการพัฒนาคุณภาพผู้เรียนสู่ศตวรรษที่ 21   46,440 บาท</v>
      </c>
      <c r="C72" s="1096" t="str">
        <f t="shared" si="20"/>
        <v xml:space="preserve">ศธ04002/ว5273 ลว.27 ต.ค.67 ครั้งที่ 1 โอนครั้งที่ 19 </v>
      </c>
      <c r="D72" s="315">
        <f>+[7]ระบบการควบคุมฯ!D682</f>
        <v>0</v>
      </c>
      <c r="E72" s="315">
        <f>+[7]ระบบการควบคุมฯ!E682</f>
        <v>0</v>
      </c>
      <c r="F72" s="315">
        <f>+[7]ระบบการควบคุมฯ!F682</f>
        <v>0</v>
      </c>
      <c r="G72" s="334">
        <f>+[7]ระบบการควบคุมฯ!G682+[7]ระบบการควบคุมฯ!H682</f>
        <v>0</v>
      </c>
      <c r="H72" s="334">
        <f>+[7]ระบบการควบคุมฯ!I682+[7]ระบบการควบคุมฯ!J682</f>
        <v>0</v>
      </c>
      <c r="I72" s="359">
        <f>+[7]ระบบการควบคุมฯ!K682+[7]ระบบการควบคุมฯ!L682</f>
        <v>0</v>
      </c>
      <c r="J72" s="302">
        <f t="shared" si="21"/>
        <v>0</v>
      </c>
      <c r="K72" s="87" t="s">
        <v>13</v>
      </c>
    </row>
    <row r="73" spans="1:11" ht="37.200000000000003" hidden="1" customHeight="1" x14ac:dyDescent="0.6">
      <c r="A73" s="341" t="str">
        <f>+[7]ระบบการควบคุมฯ!A683</f>
        <v>3.4)</v>
      </c>
      <c r="B73" s="363" t="str">
        <f>+[7]ระบบการควบคุมฯ!B683</f>
        <v>โครงการพัฒนาหลักสูตรสถานศึกษาส่านสมรรถนะ  15,000 บาท</v>
      </c>
      <c r="C73" s="1096" t="str">
        <f t="shared" si="20"/>
        <v xml:space="preserve">ศธ04002/ว5273 ลว.27 ต.ค.67 ครั้งที่ 1 โอนครั้งที่ 19 </v>
      </c>
      <c r="D73" s="315">
        <f>+[7]ระบบการควบคุมฯ!D683</f>
        <v>0</v>
      </c>
      <c r="E73" s="315">
        <f>+[7]ระบบการควบคุมฯ!E683</f>
        <v>15000</v>
      </c>
      <c r="F73" s="315">
        <f>+[7]ระบบการควบคุมฯ!F683</f>
        <v>15000</v>
      </c>
      <c r="G73" s="334">
        <f>+[7]ระบบการควบคุมฯ!G683+[7]ระบบการควบคุมฯ!H683</f>
        <v>0</v>
      </c>
      <c r="H73" s="334">
        <f>+[7]ระบบการควบคุมฯ!I683+[7]ระบบการควบคุมฯ!J683</f>
        <v>0</v>
      </c>
      <c r="I73" s="359">
        <f>+[7]ระบบการควบคุมฯ!K683+[7]ระบบการควบคุมฯ!L683</f>
        <v>11390</v>
      </c>
      <c r="J73" s="302">
        <f t="shared" si="21"/>
        <v>3610</v>
      </c>
      <c r="K73" s="87" t="s">
        <v>13</v>
      </c>
    </row>
    <row r="74" spans="1:11" ht="20.399999999999999" hidden="1" customHeight="1" x14ac:dyDescent="0.6">
      <c r="A74" s="341" t="str">
        <f>+[7]ระบบการควบคุมฯ!A684</f>
        <v>3.5)</v>
      </c>
      <c r="B74" s="363" t="str">
        <f>+[7]ระบบการควบคุมฯ!B684</f>
        <v>โครงการพัฒนาและส่งเสริมสมรรถนะการจัดการเรียนรู้ที่ส่งเสริมทักษะการคิดวิเคราะห์ วิชาคณิตศาสตร์ 13,600 บาท</v>
      </c>
      <c r="C74" s="1096" t="str">
        <f t="shared" si="20"/>
        <v xml:space="preserve">ศธ04002/ว5273 ลว.27 ต.ค.67 ครั้งที่ 1 โอนครั้งที่ 19 </v>
      </c>
      <c r="D74" s="315">
        <f>+[7]ระบบการควบคุมฯ!D684</f>
        <v>0</v>
      </c>
      <c r="E74" s="315">
        <f>+[7]ระบบการควบคุมฯ!E684</f>
        <v>0</v>
      </c>
      <c r="F74" s="315">
        <f>+[7]ระบบการควบคุมฯ!F684</f>
        <v>0</v>
      </c>
      <c r="G74" s="334">
        <f>+[7]ระบบการควบคุมฯ!G684+[7]ระบบการควบคุมฯ!H684</f>
        <v>0</v>
      </c>
      <c r="H74" s="334">
        <f>+[7]ระบบการควบคุมฯ!I684+[7]ระบบการควบคุมฯ!J684</f>
        <v>0</v>
      </c>
      <c r="I74" s="359">
        <f>+[7]ระบบการควบคุมฯ!K684+[7]ระบบการควบคุมฯ!L684</f>
        <v>0</v>
      </c>
      <c r="J74" s="302">
        <f t="shared" si="21"/>
        <v>0</v>
      </c>
      <c r="K74" s="87" t="s">
        <v>13</v>
      </c>
    </row>
    <row r="75" spans="1:11" ht="20.399999999999999" hidden="1" customHeight="1" x14ac:dyDescent="0.6">
      <c r="A75" s="341" t="str">
        <f>+[7]ระบบการควบคุมฯ!A685</f>
        <v>3.6)</v>
      </c>
      <c r="B75" s="363" t="str">
        <f>+[7]ระบบการควบคุมฯ!B685</f>
        <v>โครงการพัฒนาหลักสูตร กระบวนการเรียนการสอน การวัดและประเมินผลระดับปฐมวัย 31,320 บาท</v>
      </c>
      <c r="C75" s="1096" t="str">
        <f t="shared" si="20"/>
        <v xml:space="preserve">ศธ04002/ว5273 ลว.27 ต.ค.67 ครั้งที่ 1 โอนครั้งที่ 19 </v>
      </c>
      <c r="D75" s="315">
        <f>+[7]ระบบการควบคุมฯ!D685</f>
        <v>0</v>
      </c>
      <c r="E75" s="315">
        <f>+[7]ระบบการควบคุมฯ!E685</f>
        <v>31320</v>
      </c>
      <c r="F75" s="315">
        <f>+[7]ระบบการควบคุมฯ!F685</f>
        <v>31320</v>
      </c>
      <c r="G75" s="334">
        <f>+[7]ระบบการควบคุมฯ!G685+[7]ระบบการควบคุมฯ!H685</f>
        <v>0</v>
      </c>
      <c r="H75" s="334">
        <f>+[7]ระบบการควบคุมฯ!I685+[7]ระบบการควบคุมฯ!J685</f>
        <v>0</v>
      </c>
      <c r="I75" s="359">
        <f>+[7]ระบบการควบคุมฯ!K685+[7]ระบบการควบคุมฯ!L685</f>
        <v>24320</v>
      </c>
      <c r="J75" s="302">
        <f t="shared" si="21"/>
        <v>7000</v>
      </c>
      <c r="K75" s="87" t="s">
        <v>13</v>
      </c>
    </row>
    <row r="76" spans="1:11" ht="55.8" hidden="1" customHeight="1" x14ac:dyDescent="0.6">
      <c r="A76" s="366" t="str">
        <f>+[7]ระบบการควบคุมฯ!A686</f>
        <v>3.7)</v>
      </c>
      <c r="B76" s="363" t="str">
        <f>+[7]ระบบการควบคุมฯ!B686</f>
        <v>โครงการบ้านนักวิทยาศาสตร์น้อย ประเทศไทย ระดับประถมศึกษา 21,250 บาท</v>
      </c>
      <c r="C76" s="1096" t="str">
        <f>+C70</f>
        <v xml:space="preserve">ศธ04002/ว5273 ลว.27 ต.ค.67 ครั้งที่ 1 โอนครั้งที่ 19 </v>
      </c>
      <c r="D76" s="315">
        <f>+[7]ระบบการควบคุมฯ!D686</f>
        <v>0</v>
      </c>
      <c r="E76" s="315">
        <f>+[7]ระบบการควบคุมฯ!E686</f>
        <v>21250</v>
      </c>
      <c r="F76" s="315">
        <f>+[7]ระบบการควบคุมฯ!F686</f>
        <v>21250</v>
      </c>
      <c r="G76" s="334">
        <f>+[7]ระบบการควบคุมฯ!G686+[7]ระบบการควบคุมฯ!H686</f>
        <v>0</v>
      </c>
      <c r="H76" s="334">
        <f>+[7]ระบบการควบคุมฯ!I686+[7]ระบบการควบคุมฯ!J686</f>
        <v>0</v>
      </c>
      <c r="I76" s="334">
        <f>+[7]ระบบการควบคุมฯ!K686+[7]ระบบการควบคุมฯ!L686</f>
        <v>21250</v>
      </c>
      <c r="J76" s="315">
        <f t="shared" si="21"/>
        <v>0</v>
      </c>
      <c r="K76" s="87" t="s">
        <v>13</v>
      </c>
    </row>
    <row r="77" spans="1:11" ht="93" hidden="1" customHeight="1" x14ac:dyDescent="0.6">
      <c r="A77" s="366" t="str">
        <f>+[7]ระบบการควบคุมฯ!A687</f>
        <v>3.8)</v>
      </c>
      <c r="B77" s="363" t="str">
        <f>+[7]ระบบการควบคุมฯ!B687</f>
        <v>โครงการบ้านนักวิทยาศาสตร์น้อย ประเทศไทย ระดับปฐมวัย 21,250 บาท</v>
      </c>
      <c r="C77" s="1096" t="str">
        <f t="shared" ref="C77:C85" si="22">+C76</f>
        <v xml:space="preserve">ศธ04002/ว5273 ลว.27 ต.ค.67 ครั้งที่ 1 โอนครั้งที่ 19 </v>
      </c>
      <c r="D77" s="315">
        <f>+[7]ระบบการควบคุมฯ!D687</f>
        <v>0</v>
      </c>
      <c r="E77" s="315">
        <f>+[7]ระบบการควบคุมฯ!E687</f>
        <v>21250</v>
      </c>
      <c r="F77" s="315">
        <f>+[7]ระบบการควบคุมฯ!F687</f>
        <v>21250</v>
      </c>
      <c r="G77" s="334">
        <f>+[7]ระบบการควบคุมฯ!G687+[7]ระบบการควบคุมฯ!H687</f>
        <v>0</v>
      </c>
      <c r="H77" s="334">
        <f>+[7]ระบบการควบคุมฯ!I687+[7]ระบบการควบคุมฯ!J687</f>
        <v>0</v>
      </c>
      <c r="I77" s="334">
        <f>+[7]ระบบการควบคุมฯ!K687+[7]ระบบการควบคุมฯ!L687</f>
        <v>21250</v>
      </c>
      <c r="J77" s="315">
        <f t="shared" si="21"/>
        <v>0</v>
      </c>
      <c r="K77" s="87" t="s">
        <v>13</v>
      </c>
    </row>
    <row r="78" spans="1:11" ht="20.399999999999999" hidden="1" customHeight="1" x14ac:dyDescent="0.6">
      <c r="A78" s="366" t="str">
        <f>+[7]ระบบการควบคุมฯ!A688</f>
        <v>3.9)</v>
      </c>
      <c r="B78" s="363" t="str">
        <f>+[7]ระบบการควบคุมฯ!B688</f>
        <v>โครงการการจัดการเรียนรู้วิทยาศาสตร์และเทคโนโลยี ที่ส่งเสริมทักษะการคิด ระดับชั้นประถมศึกษา 10,200 บาท</v>
      </c>
      <c r="C78" s="1096" t="str">
        <f t="shared" si="22"/>
        <v xml:space="preserve">ศธ04002/ว5273 ลว.27 ต.ค.67 ครั้งที่ 1 โอนครั้งที่ 19 </v>
      </c>
      <c r="D78" s="315">
        <f>+[7]ระบบการควบคุมฯ!D688</f>
        <v>0</v>
      </c>
      <c r="E78" s="315">
        <f>+[7]ระบบการควบคุมฯ!E688</f>
        <v>0</v>
      </c>
      <c r="F78" s="315">
        <f>+[7]ระบบการควบคุมฯ!F688</f>
        <v>0</v>
      </c>
      <c r="G78" s="334">
        <f>+[7]ระบบการควบคุมฯ!G688+[7]ระบบการควบคุมฯ!H688</f>
        <v>0</v>
      </c>
      <c r="H78" s="334">
        <f>+[7]ระบบการควบคุมฯ!I688+[7]ระบบการควบคุมฯ!J688</f>
        <v>0</v>
      </c>
      <c r="I78" s="334">
        <f>+[7]ระบบการควบคุมฯ!K688+[7]ระบบการควบคุมฯ!L688</f>
        <v>0</v>
      </c>
      <c r="J78" s="315">
        <f t="shared" si="21"/>
        <v>0</v>
      </c>
      <c r="K78" s="87" t="s">
        <v>13</v>
      </c>
    </row>
    <row r="79" spans="1:11" ht="55.8" hidden="1" customHeight="1" x14ac:dyDescent="0.6">
      <c r="A79" s="366" t="str">
        <f>+[7]ระบบการควบคุมฯ!A689</f>
        <v>3.10)</v>
      </c>
      <c r="B79" s="363" t="str">
        <f>+[7]ระบบการควบคุมฯ!B689</f>
        <v>โครงการยกระดับระบบการเรียนรู้ตามแนวคิดการเรียนรู้เชิงรุก (Active Learning) ที่เสริมสร้างสมรรถนะ 30,000 บาท</v>
      </c>
      <c r="C79" s="1096" t="str">
        <f t="shared" si="22"/>
        <v xml:space="preserve">ศธ04002/ว5273 ลว.27 ต.ค.67 ครั้งที่ 1 โอนครั้งที่ 19 </v>
      </c>
      <c r="D79" s="315">
        <f>+[7]ระบบการควบคุมฯ!D689</f>
        <v>0</v>
      </c>
      <c r="E79" s="315">
        <f>+[7]ระบบการควบคุมฯ!E689</f>
        <v>12000</v>
      </c>
      <c r="F79" s="315">
        <f>+[7]ระบบการควบคุมฯ!F689</f>
        <v>12000</v>
      </c>
      <c r="G79" s="334">
        <f>+[7]ระบบการควบคุมฯ!G689+[7]ระบบการควบคุมฯ!H689</f>
        <v>0</v>
      </c>
      <c r="H79" s="334">
        <f>+[7]ระบบการควบคุมฯ!I689+[7]ระบบการควบคุมฯ!J689</f>
        <v>0</v>
      </c>
      <c r="I79" s="334">
        <f>+[7]ระบบการควบคุมฯ!K689+[7]ระบบการควบคุมฯ!L689</f>
        <v>11900</v>
      </c>
      <c r="J79" s="315">
        <f t="shared" si="21"/>
        <v>100</v>
      </c>
      <c r="K79" s="87" t="s">
        <v>13</v>
      </c>
    </row>
    <row r="80" spans="1:11" ht="55.8" hidden="1" customHeight="1" x14ac:dyDescent="0.6">
      <c r="A80" s="366" t="str">
        <f>+[7]ระบบการควบคุมฯ!A690</f>
        <v>3.11)</v>
      </c>
      <c r="B80" s="363" t="str">
        <f>+[7]ระบบการควบคุมฯ!B690</f>
        <v>โครงการพัฒนาทักษะเทคโนโลยีดิจิทัลและปัญญาประดิษฐ์ (AI) ในการจัดการเรียนรู้ทุกที่ ทุกเวลา (Anywhere Anytime)22,350 บาท</v>
      </c>
      <c r="C80" s="1096" t="str">
        <f t="shared" si="22"/>
        <v xml:space="preserve">ศธ04002/ว5273 ลว.27 ต.ค.67 ครั้งที่ 1 โอนครั้งที่ 19 </v>
      </c>
      <c r="D80" s="315">
        <f>+[7]ระบบการควบคุมฯ!D690</f>
        <v>0</v>
      </c>
      <c r="E80" s="315">
        <f>+[7]ระบบการควบคุมฯ!E690</f>
        <v>0</v>
      </c>
      <c r="F80" s="315">
        <f>+[7]ระบบการควบคุมฯ!F690</f>
        <v>0</v>
      </c>
      <c r="G80" s="334">
        <f>+[7]ระบบการควบคุมฯ!G690+[7]ระบบการควบคุมฯ!H690</f>
        <v>0</v>
      </c>
      <c r="H80" s="334">
        <f>+[7]ระบบการควบคุมฯ!I690+[7]ระบบการควบคุมฯ!J690</f>
        <v>0</v>
      </c>
      <c r="I80" s="334">
        <f>+[7]ระบบการควบคุมฯ!K690+[7]ระบบการควบคุมฯ!L690</f>
        <v>0</v>
      </c>
      <c r="J80" s="315">
        <f t="shared" si="21"/>
        <v>0</v>
      </c>
      <c r="K80" s="87" t="s">
        <v>13</v>
      </c>
    </row>
    <row r="81" spans="1:11" ht="93" hidden="1" customHeight="1" x14ac:dyDescent="0.6">
      <c r="A81" s="366" t="str">
        <f>+[7]ระบบการควบคุมฯ!A691</f>
        <v>3.12)</v>
      </c>
      <c r="B81" s="363" t="str">
        <f>+[7]ระบบการควบคุมฯ!B691</f>
        <v>โครงการพัฒนานวัตกรรมสื่อการจัดการเรียนรู้เทคโนโลยีที่ทันสมัย 5,100 บาท</v>
      </c>
      <c r="C81" s="1096" t="str">
        <f t="shared" si="22"/>
        <v xml:space="preserve">ศธ04002/ว5273 ลว.27 ต.ค.67 ครั้งที่ 1 โอนครั้งที่ 19 </v>
      </c>
      <c r="D81" s="315">
        <f>+[7]ระบบการควบคุมฯ!D691</f>
        <v>0</v>
      </c>
      <c r="E81" s="315">
        <f>+[7]ระบบการควบคุมฯ!E691</f>
        <v>0</v>
      </c>
      <c r="F81" s="315">
        <f>+[7]ระบบการควบคุมฯ!F691</f>
        <v>0</v>
      </c>
      <c r="G81" s="334">
        <f>+[7]ระบบการควบคุมฯ!G691+[7]ระบบการควบคุมฯ!H691</f>
        <v>0</v>
      </c>
      <c r="H81" s="334">
        <f>+[7]ระบบการควบคุมฯ!I691+[7]ระบบการควบคุมฯ!J691</f>
        <v>0</v>
      </c>
      <c r="I81" s="334">
        <f>+[7]ระบบการควบคุมฯ!K691+[7]ระบบการควบคุมฯ!L691</f>
        <v>0</v>
      </c>
      <c r="J81" s="315">
        <f t="shared" si="21"/>
        <v>0</v>
      </c>
      <c r="K81" s="87" t="s">
        <v>13</v>
      </c>
    </row>
    <row r="82" spans="1:11" ht="20.399999999999999" hidden="1" customHeight="1" x14ac:dyDescent="0.6">
      <c r="A82" s="366" t="str">
        <f>+[7]ระบบการควบคุมฯ!A692</f>
        <v>3.13)</v>
      </c>
      <c r="B82" s="363" t="str">
        <f>+[7]ระบบการควบคุมฯ!B692</f>
        <v>โครงการพัฒนาการจัดการเรียนรู้ในการเสริมสร้างทักษะชีวิตให้แก่นักเรียน 40,000 บาท</v>
      </c>
      <c r="C82" s="1096" t="str">
        <f t="shared" si="22"/>
        <v xml:space="preserve">ศธ04002/ว5273 ลว.27 ต.ค.67 ครั้งที่ 1 โอนครั้งที่ 19 </v>
      </c>
      <c r="D82" s="315">
        <f>+[7]ระบบการควบคุมฯ!D692</f>
        <v>0</v>
      </c>
      <c r="E82" s="315">
        <f>+[7]ระบบการควบคุมฯ!E692</f>
        <v>40000</v>
      </c>
      <c r="F82" s="315">
        <f>+[7]ระบบการควบคุมฯ!F692</f>
        <v>40000</v>
      </c>
      <c r="G82" s="334">
        <f>+[7]ระบบการควบคุมฯ!G692+[7]ระบบการควบคุมฯ!H692</f>
        <v>0</v>
      </c>
      <c r="H82" s="334">
        <f>+[7]ระบบการควบคุมฯ!I692+[7]ระบบการควบคุมฯ!J692</f>
        <v>0</v>
      </c>
      <c r="I82" s="334">
        <f>+[7]ระบบการควบคุมฯ!K692+[7]ระบบการควบคุมฯ!L692</f>
        <v>37700</v>
      </c>
      <c r="J82" s="315">
        <f t="shared" si="21"/>
        <v>2300</v>
      </c>
      <c r="K82" s="87" t="s">
        <v>13</v>
      </c>
    </row>
    <row r="83" spans="1:11" ht="93" hidden="1" customHeight="1" x14ac:dyDescent="0.6">
      <c r="A83" s="366" t="str">
        <f>+[7]ระบบการควบคุมฯ!A693</f>
        <v>3.14)</v>
      </c>
      <c r="B83" s="363" t="str">
        <f>+[7]ระบบการควบคุมฯ!B693</f>
        <v>โครงการโรงเรียนคุณธรรม สพฐ. 34,000 บาท</v>
      </c>
      <c r="C83" s="1096" t="str">
        <f t="shared" si="22"/>
        <v xml:space="preserve">ศธ04002/ว5273 ลว.27 ต.ค.67 ครั้งที่ 1 โอนครั้งที่ 19 </v>
      </c>
      <c r="D83" s="315">
        <f>+[7]ระบบการควบคุมฯ!D693</f>
        <v>0</v>
      </c>
      <c r="E83" s="315">
        <f>+[7]ระบบการควบคุมฯ!E693</f>
        <v>14200</v>
      </c>
      <c r="F83" s="315">
        <f>+[7]ระบบการควบคุมฯ!F693</f>
        <v>14200</v>
      </c>
      <c r="G83" s="334">
        <f>+[7]ระบบการควบคุมฯ!G693+[7]ระบบการควบคุมฯ!H693</f>
        <v>0</v>
      </c>
      <c r="H83" s="334">
        <f>+[7]ระบบการควบคุมฯ!I693+[7]ระบบการควบคุมฯ!J693</f>
        <v>0</v>
      </c>
      <c r="I83" s="334">
        <f>+[7]ระบบการควบคุมฯ!K693+[7]ระบบการควบคุมฯ!L693</f>
        <v>11900</v>
      </c>
      <c r="J83" s="315">
        <f t="shared" si="21"/>
        <v>2300</v>
      </c>
      <c r="K83" s="87" t="s">
        <v>13</v>
      </c>
    </row>
    <row r="84" spans="1:11" ht="93" hidden="1" customHeight="1" x14ac:dyDescent="0.6">
      <c r="A84" s="366" t="str">
        <f>+[7]ระบบการควบคุมฯ!A694</f>
        <v>3.15)</v>
      </c>
      <c r="B84" s="363" t="str">
        <f>+[7]ระบบการควบคุมฯ!B694</f>
        <v>โครงการส่งเสริมทักษะอาชีพให้แก่นักเรียน 25,400 บาท เพิ่มในกิจกรรมประถมแล้วครบ</v>
      </c>
      <c r="C84" s="1096" t="str">
        <f t="shared" si="22"/>
        <v xml:space="preserve">ศธ04002/ว5273 ลว.27 ต.ค.67 ครั้งที่ 1 โอนครั้งที่ 19 </v>
      </c>
      <c r="D84" s="315">
        <f>+[7]ระบบการควบคุมฯ!D694</f>
        <v>0</v>
      </c>
      <c r="E84" s="315">
        <f>+[7]ระบบการควบคุมฯ!E694</f>
        <v>0</v>
      </c>
      <c r="F84" s="315">
        <f>+[7]ระบบการควบคุมฯ!F694</f>
        <v>0</v>
      </c>
      <c r="G84" s="334">
        <f>+[7]ระบบการควบคุมฯ!G694+[7]ระบบการควบคุมฯ!H694</f>
        <v>0</v>
      </c>
      <c r="H84" s="334">
        <f>+[7]ระบบการควบคุมฯ!I694+[7]ระบบการควบคุมฯ!J694</f>
        <v>0</v>
      </c>
      <c r="I84" s="334">
        <f>+[7]ระบบการควบคุมฯ!K694+[7]ระบบการควบคุมฯ!L694</f>
        <v>0</v>
      </c>
      <c r="J84" s="315">
        <f t="shared" si="21"/>
        <v>0</v>
      </c>
      <c r="K84" s="87" t="s">
        <v>13</v>
      </c>
    </row>
    <row r="85" spans="1:11" ht="93" hidden="1" customHeight="1" x14ac:dyDescent="0.6">
      <c r="A85" s="366" t="str">
        <f>+[7]ระบบการควบคุมฯ!A695</f>
        <v>3.16)</v>
      </c>
      <c r="B85" s="363" t="str">
        <f>+[7]ระบบการควบคุมฯ!B695</f>
        <v>โครงการพัฒนาและส่งเสริมการใช้สื่อเทคโนโลยีในการจัดการเรียนรู้คณิตศาสตร์ ระดับมัธยมศึกษาตอนต้น 16,500 บาท</v>
      </c>
      <c r="C85" s="1096" t="str">
        <f t="shared" si="22"/>
        <v xml:space="preserve">ศธ04002/ว5273 ลว.27 ต.ค.67 ครั้งที่ 1 โอนครั้งที่ 19 </v>
      </c>
      <c r="D85" s="315">
        <f>+[7]ระบบการควบคุมฯ!D695</f>
        <v>0</v>
      </c>
      <c r="E85" s="315">
        <f>+[7]ระบบการควบคุมฯ!E695</f>
        <v>0</v>
      </c>
      <c r="F85" s="315">
        <f>+[7]ระบบการควบคุมฯ!F695</f>
        <v>0</v>
      </c>
      <c r="G85" s="334">
        <f>+[7]ระบบการควบคุมฯ!G695+[7]ระบบการควบคุมฯ!H695</f>
        <v>0</v>
      </c>
      <c r="H85" s="334">
        <f>+[7]ระบบการควบคุมฯ!I695+[7]ระบบการควบคุมฯ!J695</f>
        <v>0</v>
      </c>
      <c r="I85" s="334">
        <f>+[7]ระบบการควบคุมฯ!K695+[7]ระบบการควบคุมฯ!L695</f>
        <v>0</v>
      </c>
      <c r="J85" s="315">
        <f t="shared" si="21"/>
        <v>0</v>
      </c>
      <c r="K85" s="87" t="s">
        <v>13</v>
      </c>
    </row>
    <row r="86" spans="1:11" ht="93" hidden="1" customHeight="1" x14ac:dyDescent="0.6">
      <c r="A86" s="366"/>
      <c r="B86" s="363"/>
      <c r="C86" s="364"/>
      <c r="D86" s="315"/>
      <c r="E86" s="315"/>
      <c r="F86" s="315"/>
      <c r="G86" s="334"/>
      <c r="H86" s="334"/>
      <c r="I86" s="334"/>
      <c r="J86" s="315"/>
      <c r="K86" s="365"/>
    </row>
    <row r="87" spans="1:11" ht="93" hidden="1" customHeight="1" x14ac:dyDescent="0.6">
      <c r="A87" s="1124" t="str">
        <f>+[7]ระบบการควบคุมฯ!A696</f>
        <v>4)</v>
      </c>
      <c r="B87" s="1119" t="str">
        <f>+[7]ระบบการควบคุมฯ!B696</f>
        <v>โครงการเพิ่มประสิทธิภาพการบริหารจัดการศึกษา 800,000 บาท อนุมัติครั้งที่ 1 (400,000 บาท)</v>
      </c>
      <c r="C87" s="1120" t="str">
        <f>+C68</f>
        <v xml:space="preserve">ศธ04002/ว5273 ลว.27 ต.ค.67 ครั้งที่ 1 โอนครั้งที่ 19 </v>
      </c>
      <c r="D87" s="1121">
        <f t="shared" ref="D87:J87" si="23">SUM(D88:D101)</f>
        <v>0</v>
      </c>
      <c r="E87" s="1121">
        <f t="shared" si="23"/>
        <v>448240</v>
      </c>
      <c r="F87" s="1121">
        <f t="shared" si="23"/>
        <v>448240</v>
      </c>
      <c r="G87" s="1121">
        <f t="shared" si="23"/>
        <v>0</v>
      </c>
      <c r="H87" s="1121">
        <f t="shared" si="23"/>
        <v>0</v>
      </c>
      <c r="I87" s="1121">
        <f t="shared" si="23"/>
        <v>423552.6</v>
      </c>
      <c r="J87" s="1121">
        <f t="shared" si="23"/>
        <v>24687.4</v>
      </c>
      <c r="K87" s="1123" t="s">
        <v>13</v>
      </c>
    </row>
    <row r="88" spans="1:11" ht="93" hidden="1" customHeight="1" x14ac:dyDescent="0.6">
      <c r="A88" s="366"/>
      <c r="B88" s="363"/>
      <c r="C88" s="364"/>
      <c r="D88" s="315"/>
      <c r="E88" s="315"/>
      <c r="F88" s="315"/>
      <c r="G88" s="334"/>
      <c r="H88" s="334"/>
      <c r="I88" s="334"/>
      <c r="J88" s="315"/>
      <c r="K88" s="365"/>
    </row>
    <row r="89" spans="1:11" ht="93" hidden="1" customHeight="1" x14ac:dyDescent="0.6">
      <c r="A89" s="366" t="str">
        <f>+[7]ระบบการควบคุมฯ!A698</f>
        <v>4.1)</v>
      </c>
      <c r="B89" s="363" t="str">
        <f>+[7]ระบบการควบคุมฯ!B698</f>
        <v>โครงการพัฒนาประสิทธิภาพการบริหารจัดการงานอำนวยการ 150,045 บาท</v>
      </c>
      <c r="C89" s="1096" t="str">
        <f>+[7]ระบบการควบคุมฯ!C696</f>
        <v xml:space="preserve">ศธ04002/ว5273 ลว.27 ต.ค.67 ครั้งที่ 1 โอนครั้งที่ 19 </v>
      </c>
      <c r="D89" s="315">
        <f>+[7]ระบบการควบคุมฯ!D698</f>
        <v>0</v>
      </c>
      <c r="E89" s="315">
        <f>+[7]ระบบการควบคุมฯ!E698</f>
        <v>17350</v>
      </c>
      <c r="F89" s="315">
        <f>+[7]ระบบการควบคุมฯ!F698</f>
        <v>17350</v>
      </c>
      <c r="G89" s="334">
        <f>+[7]ระบบการควบคุมฯ!G698+[7]ระบบการควบคุมฯ!H698</f>
        <v>0</v>
      </c>
      <c r="H89" s="334">
        <f>+[7]ระบบการควบคุมฯ!I698+[7]ระบบการควบคุมฯ!J698</f>
        <v>0</v>
      </c>
      <c r="I89" s="334">
        <f>+[7]ระบบการควบคุมฯ!K698+[7]ระบบการควบคุมฯ!L698</f>
        <v>17350</v>
      </c>
      <c r="J89" s="315">
        <f t="shared" ref="J89:J90" si="24">+F89-G89-H89-I89</f>
        <v>0</v>
      </c>
      <c r="K89" s="87" t="s">
        <v>16</v>
      </c>
    </row>
    <row r="90" spans="1:11" ht="93" hidden="1" customHeight="1" x14ac:dyDescent="0.6">
      <c r="A90" s="366" t="str">
        <f>+[7]ระบบการควบคุมฯ!A699</f>
        <v>4.2)</v>
      </c>
      <c r="B90" s="363" t="str">
        <f>+[7]ระบบการควบคุมฯ!B699</f>
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</v>
      </c>
      <c r="C90" s="1096" t="str">
        <f t="shared" ref="C90:C98" si="25">+C89</f>
        <v xml:space="preserve">ศธ04002/ว5273 ลว.27 ต.ค.67 ครั้งที่ 1 โอนครั้งที่ 19 </v>
      </c>
      <c r="D90" s="315">
        <f>+[7]ระบบการควบคุมฯ!D699</f>
        <v>0</v>
      </c>
      <c r="E90" s="315">
        <f>+[7]ระบบการควบคุมฯ!E699</f>
        <v>59095</v>
      </c>
      <c r="F90" s="315">
        <f>+[7]ระบบการควบคุมฯ!F699</f>
        <v>59095</v>
      </c>
      <c r="G90" s="334">
        <f>+[7]ระบบการควบคุมฯ!G699+[7]ระบบการควบคุมฯ!H699</f>
        <v>0</v>
      </c>
      <c r="H90" s="334">
        <f>+[7]ระบบการควบคุมฯ!I699+[7]ระบบการควบคุมฯ!J699</f>
        <v>0</v>
      </c>
      <c r="I90" s="334">
        <f>+[7]ระบบการควบคุมฯ!K699+[7]ระบบการควบคุมฯ!L699</f>
        <v>58100</v>
      </c>
      <c r="J90" s="315">
        <f t="shared" si="24"/>
        <v>995</v>
      </c>
      <c r="K90" s="87" t="s">
        <v>15</v>
      </c>
    </row>
    <row r="91" spans="1:11" ht="74.400000000000006" hidden="1" customHeight="1" x14ac:dyDescent="0.6">
      <c r="A91" s="1118" t="str">
        <f>+[7]ระบบการควบคุมฯ!A700</f>
        <v>4.2.1)</v>
      </c>
      <c r="B91" s="209" t="str">
        <f>+[7]ระบบการควบคุมฯ!B700</f>
        <v>ปรับปรุงซ่อมแซมอาคารสำนักงาน 160860</v>
      </c>
      <c r="C91" s="339">
        <f>+[2]ระบบการควบคุมฯ!C197</f>
        <v>0</v>
      </c>
      <c r="D91" s="302">
        <f>+[7]ระบบการควบคุมฯ!D700</f>
        <v>0</v>
      </c>
      <c r="E91" s="302">
        <f>+[7]ระบบการควบคุมฯ!E700</f>
        <v>38860</v>
      </c>
      <c r="F91" s="302">
        <f>+[7]ระบบการควบคุมฯ!F700</f>
        <v>38860</v>
      </c>
      <c r="G91" s="302">
        <f>+[7]ระบบการควบคุมฯ!G700</f>
        <v>0</v>
      </c>
      <c r="H91" s="302">
        <f>+[7]ระบบการควบคุมฯ!H700</f>
        <v>0</v>
      </c>
      <c r="I91" s="302">
        <f>+[7]ระบบการควบคุมฯ!K700+[7]ระบบการควบคุมฯ!L700</f>
        <v>38860</v>
      </c>
      <c r="J91" s="302">
        <f>+F91-G91-H91-I91</f>
        <v>0</v>
      </c>
      <c r="K91" s="87" t="s">
        <v>16</v>
      </c>
    </row>
    <row r="92" spans="1:11" ht="93" hidden="1" customHeight="1" x14ac:dyDescent="0.6">
      <c r="A92" s="366" t="str">
        <f>+[7]ระบบการควบคุมฯ!A701</f>
        <v>4.3)</v>
      </c>
      <c r="B92" s="363" t="str">
        <f>+[7]ระบบการควบคุมฯ!B701</f>
        <v>โครงการขับเคลื่อนคุณภาพการจัดการเรียนการสอนทางไกลผ่านดาวเทียม (DLTV  ) 13,800 บาท</v>
      </c>
      <c r="C92" s="1096" t="str">
        <f>+C90</f>
        <v xml:space="preserve">ศธ04002/ว5273 ลว.27 ต.ค.67 ครั้งที่ 1 โอนครั้งที่ 19 </v>
      </c>
      <c r="D92" s="315">
        <f>+[7]ระบบการควบคุมฯ!D701</f>
        <v>0</v>
      </c>
      <c r="E92" s="315">
        <f>+[7]ระบบการควบคุมฯ!E701</f>
        <v>13800</v>
      </c>
      <c r="F92" s="315">
        <f>+[7]ระบบการควบคุมฯ!F701</f>
        <v>13800</v>
      </c>
      <c r="G92" s="334">
        <f>+[7]ระบบการควบคุมฯ!G701+[7]ระบบการควบคุมฯ!H701</f>
        <v>0</v>
      </c>
      <c r="H92" s="334">
        <f>+[7]ระบบการควบคุมฯ!I701+[7]ระบบการควบคุมฯ!J701</f>
        <v>0</v>
      </c>
      <c r="I92" s="334">
        <f>+[7]ระบบการควบคุมฯ!K701+[7]ระบบการควบคุมฯ!L701</f>
        <v>5100</v>
      </c>
      <c r="J92" s="315">
        <f t="shared" ref="J92:J101" si="26">+F92-G92-H92-I92</f>
        <v>8700</v>
      </c>
      <c r="K92" s="87" t="s">
        <v>15</v>
      </c>
    </row>
    <row r="93" spans="1:11" ht="93" hidden="1" customHeight="1" x14ac:dyDescent="0.6">
      <c r="A93" s="366" t="str">
        <f>+[7]ระบบการควบคุมฯ!A702</f>
        <v>4.4)</v>
      </c>
      <c r="B93" s="363" t="str">
        <f>+[7]ระบบการควบคุมฯ!B702</f>
        <v>โครงการพัฒนาระบบดิจิทัล เพื่อการศึกษา 85,300 บาท</v>
      </c>
      <c r="C93" s="1096" t="str">
        <f t="shared" si="25"/>
        <v xml:space="preserve">ศธ04002/ว5273 ลว.27 ต.ค.67 ครั้งที่ 1 โอนครั้งที่ 19 </v>
      </c>
      <c r="D93" s="315">
        <f>+[7]ระบบการควบคุมฯ!D702</f>
        <v>0</v>
      </c>
      <c r="E93" s="315">
        <f>+[7]ระบบการควบคุมฯ!E702</f>
        <v>20000</v>
      </c>
      <c r="F93" s="315">
        <f>+[7]ระบบการควบคุมฯ!F702</f>
        <v>20000</v>
      </c>
      <c r="G93" s="334">
        <f>+[7]ระบบการควบคุมฯ!G702+[7]ระบบการควบคุมฯ!H702</f>
        <v>0</v>
      </c>
      <c r="H93" s="334">
        <f>+[7]ระบบการควบคุมฯ!I702+[7]ระบบการควบคุมฯ!J702</f>
        <v>0</v>
      </c>
      <c r="I93" s="334">
        <f>+[7]ระบบการควบคุมฯ!K702+[7]ระบบการควบคุมฯ!L702</f>
        <v>17200</v>
      </c>
      <c r="J93" s="315">
        <f t="shared" si="26"/>
        <v>2800</v>
      </c>
      <c r="K93" s="87" t="s">
        <v>72</v>
      </c>
    </row>
    <row r="94" spans="1:11" ht="20.399999999999999" hidden="1" customHeight="1" x14ac:dyDescent="0.6">
      <c r="A94" s="366" t="str">
        <f>+[7]ระบบการควบคุมฯ!A703</f>
        <v>4.5)</v>
      </c>
      <c r="B94" s="363" t="str">
        <f>+[7]ระบบการควบคุมฯ!B703</f>
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</c>
      <c r="C94" s="1096" t="str">
        <f t="shared" si="25"/>
        <v xml:space="preserve">ศธ04002/ว5273 ลว.27 ต.ค.67 ครั้งที่ 1 โอนครั้งที่ 19 </v>
      </c>
      <c r="D94" s="315">
        <f>+[7]ระบบการควบคุมฯ!D703</f>
        <v>0</v>
      </c>
      <c r="E94" s="315">
        <f>+[7]ระบบการควบคุมฯ!E703</f>
        <v>0</v>
      </c>
      <c r="F94" s="315">
        <f>+[7]ระบบการควบคุมฯ!F703</f>
        <v>0</v>
      </c>
      <c r="G94" s="334">
        <f>+[7]ระบบการควบคุมฯ!G703+[7]ระบบการควบคุมฯ!H703</f>
        <v>0</v>
      </c>
      <c r="H94" s="334">
        <f>+[7]ระบบการควบคุมฯ!I703+[7]ระบบการควบคุมฯ!J703</f>
        <v>0</v>
      </c>
      <c r="I94" s="334">
        <f>+[7]ระบบการควบคุมฯ!K703+[7]ระบบการควบคุมฯ!L703</f>
        <v>0</v>
      </c>
      <c r="J94" s="315">
        <f t="shared" si="26"/>
        <v>0</v>
      </c>
      <c r="K94" s="87" t="s">
        <v>14</v>
      </c>
    </row>
    <row r="95" spans="1:11" ht="20.399999999999999" hidden="1" customHeight="1" x14ac:dyDescent="0.6">
      <c r="A95" s="366" t="str">
        <f>+[7]ระบบการควบคุมฯ!A704</f>
        <v>4.6)</v>
      </c>
      <c r="B95" s="363" t="str">
        <f>+[7]ระบบการควบคุมฯ!B704</f>
        <v>โครงการเสริมสร้างสมรรถนะครูผู้ช่วยสู่การเป็นครูมืออาชีพ 67,000 บาท</v>
      </c>
      <c r="C95" s="1096" t="str">
        <f t="shared" si="25"/>
        <v xml:space="preserve">ศธ04002/ว5273 ลว.27 ต.ค.67 ครั้งที่ 1 โอนครั้งที่ 19 </v>
      </c>
      <c r="D95" s="315">
        <f>+[7]ระบบการควบคุมฯ!D704</f>
        <v>0</v>
      </c>
      <c r="E95" s="315">
        <f>+[7]ระบบการควบคุมฯ!E704</f>
        <v>67000</v>
      </c>
      <c r="F95" s="315">
        <f>+[7]ระบบการควบคุมฯ!F704</f>
        <v>67000</v>
      </c>
      <c r="G95" s="334">
        <f>+[7]ระบบการควบคุมฯ!G704+[7]ระบบการควบคุมฯ!H704</f>
        <v>0</v>
      </c>
      <c r="H95" s="334">
        <f>+[7]ระบบการควบคุมฯ!I704+[7]ระบบการควบคุมฯ!J704</f>
        <v>0</v>
      </c>
      <c r="I95" s="334">
        <f>+[7]ระบบการควบคุมฯ!K704+[7]ระบบการควบคุมฯ!L704</f>
        <v>67000</v>
      </c>
      <c r="J95" s="315">
        <f t="shared" si="26"/>
        <v>0</v>
      </c>
      <c r="K95" s="87" t="s">
        <v>13</v>
      </c>
    </row>
    <row r="96" spans="1:11" ht="20.399999999999999" hidden="1" customHeight="1" x14ac:dyDescent="0.6">
      <c r="A96" s="366" t="str">
        <f>+[7]ระบบการควบคุมฯ!A705</f>
        <v>4.7)</v>
      </c>
      <c r="B96" s="363" t="str">
        <f>+[7]ระบบการควบคุมฯ!B705</f>
        <v>โครงการยกย่องเชิดชูเกียรติข้าราชการครูและบุคลากรทางการศึกษา 59,700 บาท</v>
      </c>
      <c r="C96" s="1096" t="str">
        <f t="shared" si="25"/>
        <v xml:space="preserve">ศธ04002/ว5273 ลว.27 ต.ค.67 ครั้งที่ 1 โอนครั้งที่ 19 </v>
      </c>
      <c r="D96" s="315">
        <f>+[7]ระบบการควบคุมฯ!D705</f>
        <v>0</v>
      </c>
      <c r="E96" s="315">
        <f>+[7]ระบบการควบคุมฯ!E705</f>
        <v>1550</v>
      </c>
      <c r="F96" s="315">
        <f>+[7]ระบบการควบคุมฯ!F705</f>
        <v>1550</v>
      </c>
      <c r="G96" s="334">
        <f>+[7]ระบบการควบคุมฯ!G705+[7]ระบบการควบคุมฯ!H705</f>
        <v>0</v>
      </c>
      <c r="H96" s="334">
        <f>+[7]ระบบการควบคุมฯ!I705+[7]ระบบการควบคุมฯ!J705</f>
        <v>0</v>
      </c>
      <c r="I96" s="334">
        <f>+[7]ระบบการควบคุมฯ!K705+[7]ระบบการควบคุมฯ!L705</f>
        <v>1550</v>
      </c>
      <c r="J96" s="315">
        <f t="shared" si="26"/>
        <v>0</v>
      </c>
      <c r="K96" s="87" t="s">
        <v>251</v>
      </c>
    </row>
    <row r="97" spans="1:11" ht="37.200000000000003" hidden="1" customHeight="1" x14ac:dyDescent="0.6">
      <c r="A97" s="366" t="str">
        <f>+[7]ระบบการควบคุมฯ!A706</f>
        <v>4.8)</v>
      </c>
      <c r="B97" s="363" t="str">
        <f>+[7]ระบบการควบคุมฯ!B706</f>
        <v>โครงการงานศิลปหัตถกรรมนักเรียน ระดับเขตพื้นที่การศึกษา ปีการศึกษา 148,500 บาท</v>
      </c>
      <c r="C97" s="1096" t="str">
        <f t="shared" si="25"/>
        <v xml:space="preserve">ศธ04002/ว5273 ลว.27 ต.ค.67 ครั้งที่ 1 โอนครั้งที่ 19 </v>
      </c>
      <c r="D97" s="315">
        <f>+[7]ระบบการควบคุมฯ!D706</f>
        <v>0</v>
      </c>
      <c r="E97" s="315">
        <f>+[7]ระบบการควบคุมฯ!E706</f>
        <v>112800</v>
      </c>
      <c r="F97" s="315">
        <f>+[7]ระบบการควบคุมฯ!F706</f>
        <v>112800</v>
      </c>
      <c r="G97" s="334">
        <f>+[7]ระบบการควบคุมฯ!G706+[7]ระบบการควบคุมฯ!H706</f>
        <v>0</v>
      </c>
      <c r="H97" s="334">
        <f>+[7]ระบบการควบคุมฯ!I706+[7]ระบบการควบคุมฯ!J706</f>
        <v>0</v>
      </c>
      <c r="I97" s="334">
        <f>+[7]ระบบการควบคุมฯ!K706+[7]ระบบการควบคุมฯ!L706</f>
        <v>112800</v>
      </c>
      <c r="J97" s="315">
        <f t="shared" si="26"/>
        <v>0</v>
      </c>
      <c r="K97" s="87" t="s">
        <v>12</v>
      </c>
    </row>
    <row r="98" spans="1:11" ht="20.399999999999999" hidden="1" customHeight="1" x14ac:dyDescent="0.6">
      <c r="A98" s="366" t="str">
        <f>+[7]ระบบการควบคุมฯ!A707</f>
        <v>4.9)</v>
      </c>
      <c r="B98" s="363" t="str">
        <f>+[7]ระบบการควบคุมฯ!B707</f>
        <v>โครงการพัฒนาศักยภาพบุคลากรทางการศึกษาสังกัดสพป.ปทุมธานี เขต 2 58,570 บาท</v>
      </c>
      <c r="C98" s="1096" t="str">
        <f t="shared" si="25"/>
        <v xml:space="preserve">ศธ04002/ว5273 ลว.27 ต.ค.67 ครั้งที่ 1 โอนครั้งที่ 19 </v>
      </c>
      <c r="D98" s="315">
        <f>+[7]ระบบการควบคุมฯ!D707</f>
        <v>0</v>
      </c>
      <c r="E98" s="315">
        <f>+[7]ระบบการควบคุมฯ!E707</f>
        <v>47570</v>
      </c>
      <c r="F98" s="315">
        <f>+[7]ระบบการควบคุมฯ!F707</f>
        <v>47570</v>
      </c>
      <c r="G98" s="334">
        <f>+[7]ระบบการควบคุมฯ!G707+[7]ระบบการควบคุมฯ!H707</f>
        <v>0</v>
      </c>
      <c r="H98" s="334">
        <f>+[7]ระบบการควบคุมฯ!I707+[7]ระบบการควบคุมฯ!J707</f>
        <v>0</v>
      </c>
      <c r="I98" s="334">
        <f>+[7]ระบบการควบคุมฯ!K707+[7]ระบบการควบคุมฯ!L707</f>
        <v>47372.6</v>
      </c>
      <c r="J98" s="315">
        <f t="shared" si="26"/>
        <v>197.40000000000146</v>
      </c>
      <c r="K98" s="87" t="s">
        <v>244</v>
      </c>
    </row>
    <row r="99" spans="1:11" ht="20.399999999999999" hidden="1" customHeight="1" x14ac:dyDescent="0.6">
      <c r="A99" s="366" t="str">
        <f>+[7]ระบบการควบคุมฯ!A708</f>
        <v>4.10)</v>
      </c>
      <c r="B99" s="363" t="str">
        <f>+[7]ระบบการควบคุมฯ!B708</f>
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</v>
      </c>
      <c r="C99" s="1096" t="str">
        <f>+C89</f>
        <v xml:space="preserve">ศธ04002/ว5273 ลว.27 ต.ค.67 ครั้งที่ 1 โอนครั้งที่ 19 </v>
      </c>
      <c r="D99" s="315">
        <f>+[7]ระบบการควบคุมฯ!D708</f>
        <v>0</v>
      </c>
      <c r="E99" s="315">
        <f>+[7]ระบบการควบคุมฯ!E708</f>
        <v>20000</v>
      </c>
      <c r="F99" s="315">
        <f>+[7]ระบบการควบคุมฯ!F708</f>
        <v>20000</v>
      </c>
      <c r="G99" s="334">
        <f>+[7]ระบบการควบคุมฯ!G708+[7]ระบบการควบคุมฯ!H708</f>
        <v>0</v>
      </c>
      <c r="H99" s="334">
        <f>+[7]ระบบการควบคุมฯ!I708+[7]ระบบการควบคุมฯ!J708</f>
        <v>0</v>
      </c>
      <c r="I99" s="334">
        <f>+[7]ระบบการควบคุมฯ!K708+[7]ระบบการควบคุมฯ!L708</f>
        <v>20000</v>
      </c>
      <c r="J99" s="315">
        <f t="shared" si="26"/>
        <v>0</v>
      </c>
      <c r="K99" s="87" t="s">
        <v>13</v>
      </c>
    </row>
    <row r="100" spans="1:11" ht="20.399999999999999" hidden="1" customHeight="1" x14ac:dyDescent="0.6">
      <c r="A100" s="366" t="str">
        <f>+[7]ระบบการควบคุมฯ!A709</f>
        <v>4.11)</v>
      </c>
      <c r="B100" s="363" t="str">
        <f>+[7]ระบบการควบคุมฯ!B709</f>
        <v xml:space="preserve">โครงการเพิ่มประสิทธิภาพการประกันคุณภาพภายในของสถานศึกษาให้เข้มแข็ง 38,250 บาท </v>
      </c>
      <c r="C100" s="1096" t="str">
        <f>+C90</f>
        <v xml:space="preserve">ศธ04002/ว5273 ลว.27 ต.ค.67 ครั้งที่ 1 โอนครั้งที่ 19 </v>
      </c>
      <c r="D100" s="315">
        <f>+[7]ระบบการควบคุมฯ!D709</f>
        <v>0</v>
      </c>
      <c r="E100" s="315">
        <f>+[7]ระบบการควบคุมฯ!E709</f>
        <v>18000</v>
      </c>
      <c r="F100" s="315">
        <f>+[7]ระบบการควบคุมฯ!F709</f>
        <v>18000</v>
      </c>
      <c r="G100" s="334">
        <f>+[7]ระบบการควบคุมฯ!G709+[7]ระบบการควบคุมฯ!H709</f>
        <v>0</v>
      </c>
      <c r="H100" s="334">
        <f>+[7]ระบบการควบคุมฯ!I709+[7]ระบบการควบคุมฯ!J709</f>
        <v>0</v>
      </c>
      <c r="I100" s="334">
        <f>+[7]ระบบการควบคุมฯ!K709+[7]ระบบการควบคุมฯ!L709</f>
        <v>17000</v>
      </c>
      <c r="J100" s="315">
        <f t="shared" si="26"/>
        <v>1000</v>
      </c>
      <c r="K100" s="87" t="s">
        <v>13</v>
      </c>
    </row>
    <row r="101" spans="1:11" ht="20.399999999999999" hidden="1" customHeight="1" x14ac:dyDescent="0.6">
      <c r="A101" s="366" t="str">
        <f>+[7]ระบบการควบคุมฯ!A710</f>
        <v>4.12)</v>
      </c>
      <c r="B101" s="363" t="str">
        <f>+[7]ระบบการควบคุมฯ!B710</f>
        <v>โครงการเสริมสร้างประสิทธิภาพและสมรรถนะการบริหารงานบุคคล 50,000 บาท</v>
      </c>
      <c r="C101" s="1096" t="str">
        <f>+C92</f>
        <v xml:space="preserve">ศธ04002/ว5273 ลว.27 ต.ค.67 ครั้งที่ 1 โอนครั้งที่ 19 </v>
      </c>
      <c r="D101" s="315">
        <f>+[7]ระบบการควบคุมฯ!D710</f>
        <v>0</v>
      </c>
      <c r="E101" s="315">
        <f>+[7]ระบบการควบคุมฯ!E710</f>
        <v>32215</v>
      </c>
      <c r="F101" s="315">
        <f>+[7]ระบบการควบคุมฯ!F710</f>
        <v>32215</v>
      </c>
      <c r="G101" s="334">
        <f>+[7]ระบบการควบคุมฯ!G710+[7]ระบบการควบคุมฯ!H710</f>
        <v>0</v>
      </c>
      <c r="H101" s="334">
        <f>+[7]ระบบการควบคุมฯ!I710+[7]ระบบการควบคุมฯ!J710</f>
        <v>0</v>
      </c>
      <c r="I101" s="334">
        <f>+[7]ระบบการควบคุมฯ!K710+[7]ระบบการควบคุมฯ!L710</f>
        <v>21220</v>
      </c>
      <c r="J101" s="315">
        <f t="shared" si="26"/>
        <v>10995</v>
      </c>
      <c r="K101" s="87" t="s">
        <v>13</v>
      </c>
    </row>
    <row r="102" spans="1:11" ht="20.399999999999999" hidden="1" customHeight="1" x14ac:dyDescent="0.6">
      <c r="A102" s="1432">
        <f>+[7]ระบบการควบคุมฯ!A760</f>
        <v>1.5</v>
      </c>
      <c r="B102" s="1141" t="str">
        <f>+[7]ระบบการควบคุมฯ!B760</f>
        <v>กิจกรรมการจัดการศึกษาประถมศึกษาสำหรับโรงเรียนปกติ</v>
      </c>
      <c r="C102" s="1142" t="str">
        <f>+[7]ระบบการควบคุมฯ!C760</f>
        <v>20004 68 05164 00000</v>
      </c>
      <c r="D102" s="569">
        <f>+D103</f>
        <v>0</v>
      </c>
      <c r="E102" s="569">
        <f t="shared" ref="E102:J103" si="27">+E103</f>
        <v>2917000</v>
      </c>
      <c r="F102" s="569">
        <f t="shared" si="27"/>
        <v>2917000</v>
      </c>
      <c r="G102" s="569">
        <f t="shared" si="27"/>
        <v>10000</v>
      </c>
      <c r="H102" s="569">
        <f t="shared" si="27"/>
        <v>0</v>
      </c>
      <c r="I102" s="569">
        <f t="shared" si="27"/>
        <v>912296.92</v>
      </c>
      <c r="J102" s="569">
        <f t="shared" si="27"/>
        <v>1994703.0799999998</v>
      </c>
      <c r="K102" s="1143"/>
    </row>
    <row r="103" spans="1:11" ht="20.399999999999999" hidden="1" customHeight="1" x14ac:dyDescent="0.6">
      <c r="A103" s="1144"/>
      <c r="B103" s="1145" t="str">
        <f>+[7]ระบบการควบคุมฯ!B761</f>
        <v>งบดำเนินงาน  68112xx</v>
      </c>
      <c r="C103" s="1146"/>
      <c r="D103" s="1147">
        <f>+D104</f>
        <v>0</v>
      </c>
      <c r="E103" s="1147">
        <f t="shared" si="27"/>
        <v>2917000</v>
      </c>
      <c r="F103" s="1147">
        <f t="shared" si="27"/>
        <v>2917000</v>
      </c>
      <c r="G103" s="1147">
        <f t="shared" si="27"/>
        <v>10000</v>
      </c>
      <c r="H103" s="1147">
        <f t="shared" si="27"/>
        <v>0</v>
      </c>
      <c r="I103" s="1147">
        <f t="shared" si="27"/>
        <v>912296.92</v>
      </c>
      <c r="J103" s="1147">
        <f t="shared" si="27"/>
        <v>1994703.0799999998</v>
      </c>
      <c r="K103" s="1148"/>
    </row>
    <row r="104" spans="1:11" ht="37.200000000000003" hidden="1" customHeight="1" x14ac:dyDescent="0.6">
      <c r="A104" s="1149"/>
      <c r="B104" s="1150" t="str">
        <f>+[7]ระบบการควบคุมฯ!B762</f>
        <v>งบประมาณสพป.ปหุมธานี เขต 2</v>
      </c>
      <c r="C104" s="1151"/>
      <c r="D104" s="1152">
        <f>+D105+D116</f>
        <v>0</v>
      </c>
      <c r="E104" s="1152">
        <f t="shared" ref="E104:J104" si="28">+E105+E116</f>
        <v>2917000</v>
      </c>
      <c r="F104" s="1152">
        <f t="shared" si="28"/>
        <v>2917000</v>
      </c>
      <c r="G104" s="1152">
        <f t="shared" si="28"/>
        <v>10000</v>
      </c>
      <c r="H104" s="1152">
        <f t="shared" si="28"/>
        <v>0</v>
      </c>
      <c r="I104" s="1152">
        <f t="shared" si="28"/>
        <v>912296.92</v>
      </c>
      <c r="J104" s="1152">
        <f t="shared" si="28"/>
        <v>1994703.0799999998</v>
      </c>
      <c r="K104" s="1153"/>
    </row>
    <row r="105" spans="1:11" ht="37.200000000000003" hidden="1" customHeight="1" x14ac:dyDescent="0.6">
      <c r="A105" s="1118"/>
      <c r="B105" s="1154" t="str">
        <f>+[7]ระบบการควบคุมฯ!B763</f>
        <v>งบประจำ บริหารจัดการสำนักงาน 818,000 บาท</v>
      </c>
      <c r="C105" s="1155" t="str">
        <f>+[7]ระบบการควบคุมฯ!C763</f>
        <v>20004 3720 1000 2000000</v>
      </c>
      <c r="D105" s="1156">
        <f>SUM(D106:D115)</f>
        <v>0</v>
      </c>
      <c r="E105" s="1156">
        <f t="shared" ref="E105:J105" si="29">SUM(E106:E115)</f>
        <v>2001825</v>
      </c>
      <c r="F105" s="1156">
        <f t="shared" si="29"/>
        <v>2001825</v>
      </c>
      <c r="G105" s="1156">
        <f t="shared" si="29"/>
        <v>0</v>
      </c>
      <c r="H105" s="1156">
        <f t="shared" si="29"/>
        <v>0</v>
      </c>
      <c r="I105" s="1156">
        <f t="shared" si="29"/>
        <v>732755.92</v>
      </c>
      <c r="J105" s="1156">
        <f t="shared" si="29"/>
        <v>1269069.0799999998</v>
      </c>
      <c r="K105" s="1157"/>
    </row>
    <row r="106" spans="1:11" ht="37.200000000000003" hidden="1" customHeight="1" x14ac:dyDescent="0.6">
      <c r="A106" s="353">
        <f>+[7]ระบบการควบคุมฯ!A764</f>
        <v>1</v>
      </c>
      <c r="B106" s="357" t="str">
        <f>+[7]ระบบการควบคุมฯ!B764</f>
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2 จำนวนเงิน 1,000,000 บาท</v>
      </c>
      <c r="C106" s="357" t="str">
        <f>+[7]ระบบการควบคุมฯ!C764</f>
        <v>ศธ04002/ว465 ลว.5 กพ 68 ครั้งที่ 2 โอนครั้งที่242 1,000,000 บาท</v>
      </c>
      <c r="D106" s="358"/>
      <c r="E106" s="116"/>
      <c r="F106" s="315"/>
      <c r="G106" s="334"/>
      <c r="H106" s="334"/>
      <c r="I106" s="334"/>
      <c r="J106" s="334">
        <f t="shared" ref="J106:J115" si="30">+F106-G106-H106-I106</f>
        <v>0</v>
      </c>
      <c r="K106" s="80"/>
    </row>
    <row r="107" spans="1:11" ht="93" hidden="1" customHeight="1" x14ac:dyDescent="0.6">
      <c r="A107" s="329" t="str">
        <f>+[7]ระบบการควบคุมฯ!A765</f>
        <v>1)</v>
      </c>
      <c r="B107" s="354" t="str">
        <f>+[7]ระบบการควบคุมฯ!B765</f>
        <v>ค่าสาธารณูปโภค    900,000 บาท อนุมัตครั้งที่ 1 300,000 บาท ครั้งที่ 2  300,000 บาท ให้งบกลางยืม 10,000 บาท จัดการเรียนรู้สำหรับผู้เรียนที่มีความต้องการพิเศษสายชล 42,000 บาท</v>
      </c>
      <c r="C107" s="354" t="str">
        <f>+[7]ระบบการควบคุมฯ!C765</f>
        <v>ศธ04002/ว465 ลว.5 กพ 68 ครั้งที่ 2 โอนครั้งที่242 1,000,000 บาท</v>
      </c>
      <c r="D107" s="355">
        <f>+[7]ระบบการควบคุมฯ!D765</f>
        <v>0</v>
      </c>
      <c r="E107" s="355">
        <f>+[7]ระบบการควบคุมฯ!E765</f>
        <v>765320.2</v>
      </c>
      <c r="F107" s="310">
        <f>SUM(D107:E107)</f>
        <v>765320.2</v>
      </c>
      <c r="G107" s="331">
        <f>+[7]ระบบการควบคุมฯ!G765+[7]ระบบการควบคุมฯ!H765</f>
        <v>0</v>
      </c>
      <c r="H107" s="331"/>
      <c r="I107" s="331">
        <f>+[7]ระบบการควบคุมฯ!K765+[7]ระบบการควบคุมฯ!L765</f>
        <v>197214.51</v>
      </c>
      <c r="J107" s="331">
        <f t="shared" si="30"/>
        <v>568105.68999999994</v>
      </c>
      <c r="K107" s="200" t="s">
        <v>14</v>
      </c>
    </row>
    <row r="108" spans="1:11" ht="93" hidden="1" customHeight="1" x14ac:dyDescent="0.6">
      <c r="A108" s="329" t="str">
        <f>+[7]ระบบการควบคุมฯ!A767</f>
        <v>2)</v>
      </c>
      <c r="B108" s="354" t="str">
        <f>+[7]ระบบการควบคุมฯ!B767</f>
        <v>ค้าจ้างเหมาบริการ ลูกจ้างสพป.ปท.2 15000x5คนx12 เดือน 900,000 บาท ครั้งที่ 1 300,000 บาท</v>
      </c>
      <c r="C108" s="354" t="str">
        <f>+[7]ระบบการควบคุมฯ!C767</f>
        <v>ศธ04002/ว465 ลว.5 กพ 68 ครั้งที่ 2 โอนครั้งที่242 1,000,000 บาท</v>
      </c>
      <c r="D108" s="355">
        <f>+[7]ระบบการควบคุมฯ!D767</f>
        <v>0</v>
      </c>
      <c r="E108" s="355">
        <f>+[7]ระบบการควบคุมฯ!E767</f>
        <v>600000</v>
      </c>
      <c r="F108" s="310">
        <f t="shared" ref="F108:F114" si="31">SUM(D108:E108)</f>
        <v>600000</v>
      </c>
      <c r="G108" s="331">
        <f>+[7]ระบบการควบคุมฯ!G767+[7]ระบบการควบคุมฯ!H767</f>
        <v>0</v>
      </c>
      <c r="H108" s="331"/>
      <c r="I108" s="331">
        <f>+[7]ระบบการควบคุมฯ!K767+[7]ระบบการควบคุมฯ!L767</f>
        <v>177928.58</v>
      </c>
      <c r="J108" s="331">
        <f t="shared" si="30"/>
        <v>422071.42000000004</v>
      </c>
      <c r="K108" s="200" t="str">
        <f t="shared" ref="K108:K113" si="32">+K107</f>
        <v>กลุ่มบริหารงานการเงินและสินทรัพย์</v>
      </c>
    </row>
    <row r="109" spans="1:11" ht="20.399999999999999" hidden="1" customHeight="1" x14ac:dyDescent="0.6">
      <c r="A109" s="329" t="str">
        <f>+[7]ระบบการควบคุมฯ!A769</f>
        <v>3)</v>
      </c>
      <c r="B109" s="354" t="str">
        <f>+[7]ระบบการควบคุมฯ!B769</f>
        <v>ค่าใช้จ่ายในการประชุม อ.ก.ค.ศ. เขตพื้นที่การศึกษา  60,000 บาท</v>
      </c>
      <c r="C109" s="354" t="str">
        <f>+[7]ระบบการควบคุมฯ!C769</f>
        <v>ศธ04002/ว465 ลว.5 กพ 68 ครั้งที่ 2 โอนครั้งที่242 1,000,000 บาท</v>
      </c>
      <c r="D109" s="355">
        <f>+[7]ระบบการควบคุมฯ!D769</f>
        <v>0</v>
      </c>
      <c r="E109" s="355">
        <f>+[7]ระบบการควบคุมฯ!E769</f>
        <v>0</v>
      </c>
      <c r="F109" s="310">
        <f t="shared" si="31"/>
        <v>0</v>
      </c>
      <c r="G109" s="331">
        <f>+[7]ระบบการควบคุมฯ!G769+[7]ระบบการควบคุมฯ!H769</f>
        <v>0</v>
      </c>
      <c r="H109" s="331"/>
      <c r="I109" s="331">
        <f>+[7]ระบบการควบคุมฯ!K769+[7]ระบบการควบคุมฯ!L769</f>
        <v>0</v>
      </c>
      <c r="J109" s="331">
        <f t="shared" si="30"/>
        <v>0</v>
      </c>
      <c r="K109" s="80" t="s">
        <v>17</v>
      </c>
    </row>
    <row r="110" spans="1:11" ht="20.399999999999999" hidden="1" customHeight="1" x14ac:dyDescent="0.6">
      <c r="A110" s="329" t="str">
        <f>+[7]ระบบการควบคุมฯ!A770</f>
        <v>4)</v>
      </c>
      <c r="B110" s="354" t="str">
        <f>+[7]ระบบการควบคุมฯ!B770</f>
        <v>ค่าซ่อมแซมยานพาหนะและขนส่ง 200,000 บาท ครั้งที่ 1  65,094.43 บาท</v>
      </c>
      <c r="C110" s="354" t="str">
        <f>+[7]ระบบการควบคุมฯ!C770</f>
        <v>ศธ04002/ว465 ลว.5 กพ 68 ครั้งที่ 2 โอนครั้งที่242 1,000,000 บาท</v>
      </c>
      <c r="D110" s="355">
        <f>+[7]ระบบการควบคุมฯ!D770</f>
        <v>0</v>
      </c>
      <c r="E110" s="355">
        <f>+[7]ระบบการควบคุมฯ!E770</f>
        <v>134905.57</v>
      </c>
      <c r="F110" s="310">
        <f t="shared" si="31"/>
        <v>134905.57</v>
      </c>
      <c r="G110" s="331">
        <f>+[7]ระบบการควบคุมฯ!G770+[7]ระบบการควบคุมฯ!H770</f>
        <v>0</v>
      </c>
      <c r="H110" s="331"/>
      <c r="I110" s="331">
        <f>+[7]ระบบการควบคุมฯ!K770+[7]ระบบการควบคุมฯ!L770</f>
        <v>34662.65</v>
      </c>
      <c r="J110" s="331">
        <f t="shared" si="30"/>
        <v>100242.92000000001</v>
      </c>
      <c r="K110" s="200" t="str">
        <f t="shared" si="32"/>
        <v>กลุ่มบริหารงานบุคคล</v>
      </c>
    </row>
    <row r="111" spans="1:11" ht="20.399999999999999" hidden="1" customHeight="1" x14ac:dyDescent="0.6">
      <c r="A111" s="329" t="str">
        <f>+[7]ระบบการควบคุมฯ!A772</f>
        <v>5)</v>
      </c>
      <c r="B111" s="354" t="str">
        <f>+[7]ระบบการควบคุมฯ!B772</f>
        <v>ค่าซ่อมแซมครุภัณฑ์ 100,000 บาท ครั้งที่ 1 5 0,000 บาท</v>
      </c>
      <c r="C111" s="354" t="str">
        <f>+[7]ระบบการควบคุมฯ!C772</f>
        <v>ศธ04002/ว465 ลว.5 กพ 68 ครั้งที่ 2 โอนครั้งที่242 1,000,000 บาท</v>
      </c>
      <c r="D111" s="355">
        <f>+[7]ระบบการควบคุมฯ!D772</f>
        <v>0</v>
      </c>
      <c r="E111" s="355">
        <f>+[7]ระบบการควบคุมฯ!E772</f>
        <v>50000</v>
      </c>
      <c r="F111" s="310">
        <f t="shared" si="31"/>
        <v>50000</v>
      </c>
      <c r="G111" s="331">
        <f>+[7]ระบบการควบคุมฯ!G772+[7]ระบบการควบคุมฯ!H772</f>
        <v>0</v>
      </c>
      <c r="H111" s="331"/>
      <c r="I111" s="331">
        <f>+[7]ระบบการควบคุมฯ!K772+[7]ระบบการควบคุมฯ!L772</f>
        <v>48782.05</v>
      </c>
      <c r="J111" s="331">
        <f t="shared" si="30"/>
        <v>1217.9499999999971</v>
      </c>
      <c r="K111" s="200" t="str">
        <f t="shared" si="32"/>
        <v>กลุ่มบริหารงานบุคคล</v>
      </c>
    </row>
    <row r="112" spans="1:11" ht="20.399999999999999" hidden="1" customHeight="1" x14ac:dyDescent="0.6">
      <c r="A112" s="329" t="str">
        <f>+[7]ระบบการควบคุมฯ!A773</f>
        <v>6)</v>
      </c>
      <c r="B112" s="354" t="str">
        <f>+[7]ระบบการควบคุมฯ!B773</f>
        <v>ค่าวัสดุสำนักงาน 350,000 บาท อนุมัติ 180,000 บาท</v>
      </c>
      <c r="C112" s="354" t="str">
        <f>+[7]ระบบการควบคุมฯ!C773</f>
        <v>ศธ04002/ว465 ลว.5 กพ 68 ครั้งที่ 2 โอนครั้งที่242 1,000,000 บาท</v>
      </c>
      <c r="D112" s="355">
        <f>+[7]ระบบการควบคุมฯ!D773</f>
        <v>0</v>
      </c>
      <c r="E112" s="355">
        <f>+[7]ระบบการควบคุมฯ!E773</f>
        <v>170000</v>
      </c>
      <c r="F112" s="310">
        <f t="shared" si="31"/>
        <v>170000</v>
      </c>
      <c r="G112" s="331">
        <f>+[7]ระบบการควบคุมฯ!G773+[7]ระบบการควบคุมฯ!H773</f>
        <v>0</v>
      </c>
      <c r="H112" s="331"/>
      <c r="I112" s="331">
        <f>+[7]ระบบการควบคุมฯ!K773+[7]ระบบการควบคุมฯ!L773</f>
        <v>120000</v>
      </c>
      <c r="J112" s="331">
        <f t="shared" si="30"/>
        <v>50000</v>
      </c>
      <c r="K112" s="200" t="str">
        <f t="shared" si="32"/>
        <v>กลุ่มบริหารงานบุคคล</v>
      </c>
    </row>
    <row r="113" spans="1:11" ht="20.399999999999999" hidden="1" customHeight="1" x14ac:dyDescent="0.6">
      <c r="A113" s="329" t="str">
        <f>+[7]ระบบการควบคุมฯ!A775</f>
        <v>7)</v>
      </c>
      <c r="B113" s="354" t="str">
        <f>+[7]ระบบการควบคุมฯ!B775</f>
        <v>ค่าน้ำมันเชื้อเพลิงและหล่อลื่น 200,000 บาท อนุมัติ 33,962.60 บาท</v>
      </c>
      <c r="C113" s="354" t="str">
        <f>+[7]ระบบการควบคุมฯ!C775</f>
        <v>ศธ04002/ว465 ลว.5 กพ 68 ครั้งที่ 2 โอนครั้งที่242 1,000,000 บาท</v>
      </c>
      <c r="D113" s="355">
        <f>+[7]ระบบการควบคุมฯ!D775</f>
        <v>0</v>
      </c>
      <c r="E113" s="355">
        <f>+[7]ระบบการควบคุมฯ!E775</f>
        <v>116037.4</v>
      </c>
      <c r="F113" s="310">
        <f t="shared" si="31"/>
        <v>116037.4</v>
      </c>
      <c r="G113" s="331">
        <f>+[7]ระบบการควบคุมฯ!G775+[7]ระบบการควบคุมฯ!H775</f>
        <v>0</v>
      </c>
      <c r="H113" s="331"/>
      <c r="I113" s="331">
        <f>+[7]ระบบการควบคุมฯ!K775+[7]ระบบการควบคุมฯ!L775</f>
        <v>65264.25</v>
      </c>
      <c r="J113" s="331">
        <f t="shared" si="30"/>
        <v>50773.149999999994</v>
      </c>
      <c r="K113" s="80" t="str">
        <f t="shared" si="32"/>
        <v>กลุ่มบริหารงานบุคคล</v>
      </c>
    </row>
    <row r="114" spans="1:11" ht="20.399999999999999" hidden="1" customHeight="1" x14ac:dyDescent="0.6">
      <c r="A114" s="1433" t="str">
        <f>+[7]ระบบการควบคุมฯ!A777</f>
        <v>8)</v>
      </c>
      <c r="B114" s="1434" t="str">
        <f>+[7]ระบบการควบคุมฯ!B777</f>
        <v xml:space="preserve">งบกลาง 585,685 บาท ครั้งที่ 1 124,285.17 และซ่อมแซม 62,000 บาท ค่าวอลเปเปอร์ในครั้งที่ 1 42,000 บาท  ค่าซ่อมแซมสนง. 60,000บาท และ 38,860 บาท </v>
      </c>
      <c r="C114" s="1435" t="str">
        <f>+[7]ระบบการควบคุมฯ!C777</f>
        <v>ศธ04002/ว465 ลว.5 กพ 68 ครั้งที่ 2 โอนครั้งที่242 1,000,000 บาท</v>
      </c>
      <c r="D114" s="331">
        <f>+[7]ระบบการควบคุมฯ!D777</f>
        <v>0</v>
      </c>
      <c r="E114" s="331">
        <f>+[7]ระบบการควบคุมฯ!E777</f>
        <v>152811.82999999999</v>
      </c>
      <c r="F114" s="310">
        <f t="shared" si="31"/>
        <v>152811.82999999999</v>
      </c>
      <c r="G114" s="331">
        <f>+[7]ระบบการควบคุมฯ!G777+[7]ระบบการควบคุมฯ!H777</f>
        <v>0</v>
      </c>
      <c r="H114" s="331"/>
      <c r="I114" s="331">
        <f>+[7]ระบบการควบคุมฯ!K777+[7]ระบบการควบคุมฯ!L777</f>
        <v>76153.88</v>
      </c>
      <c r="J114" s="331">
        <f t="shared" si="30"/>
        <v>76657.949999999983</v>
      </c>
      <c r="K114" s="1436" t="s">
        <v>15</v>
      </c>
    </row>
    <row r="115" spans="1:11" ht="37.200000000000003" hidden="1" customHeight="1" x14ac:dyDescent="0.6">
      <c r="A115" s="329" t="str">
        <f>+[7]ระบบการควบคุมฯ!A779</f>
        <v>8.1)</v>
      </c>
      <c r="B115" s="354" t="str">
        <f>+[7]ระบบการควบคุมฯ!B779</f>
        <v>ค่าใช้จ่ายในการประชุมเชิงปฏิบัติการส่งเสริมให้ร.ร.เข้าร่วม "โรงเรียนอุ่นใจปลอดภัยไซเบอร์"</v>
      </c>
      <c r="C115" s="354" t="str">
        <f>+[7]ระบบการควบคุมฯ!C779</f>
        <v>ศธ04002/ว465 ลว.5 กพ 68 ครั้งที่ 2 โอนครั้งที่242 1,000,000 บาท</v>
      </c>
      <c r="D115" s="355">
        <f>+[7]ระบบการควบคุมฯ!D779</f>
        <v>0</v>
      </c>
      <c r="E115" s="355">
        <f>+[7]ระบบการควบคุมฯ!E779</f>
        <v>12750</v>
      </c>
      <c r="F115" s="310">
        <f t="shared" ref="F115" si="33">SUM(D115:E115)</f>
        <v>12750</v>
      </c>
      <c r="G115" s="331">
        <f>+[7]ระบบการควบคุมฯ!G779+[7]ระบบการควบคุมฯ!H779</f>
        <v>0</v>
      </c>
      <c r="H115" s="331"/>
      <c r="I115" s="331">
        <f>+[7]ระบบการควบคุมฯ!K779+[7]ระบบการควบคุมฯ!L779</f>
        <v>12750</v>
      </c>
      <c r="J115" s="331">
        <f t="shared" si="30"/>
        <v>0</v>
      </c>
      <c r="K115" s="80" t="s">
        <v>49</v>
      </c>
    </row>
    <row r="116" spans="1:11" ht="93" hidden="1" customHeight="1" x14ac:dyDescent="0.6">
      <c r="A116" s="367" t="str">
        <f>+[1]ระบบการควบคุมฯ!A357</f>
        <v>2.1.2.2</v>
      </c>
      <c r="B116" s="215" t="s">
        <v>254</v>
      </c>
      <c r="C116" s="368" t="str">
        <f>+C115</f>
        <v>ศธ04002/ว465 ลว.5 กพ 68 ครั้งที่ 2 โอนครั้งที่242 1,000,000 บาท</v>
      </c>
      <c r="D116" s="299">
        <f>+D117+D121+D132</f>
        <v>0</v>
      </c>
      <c r="E116" s="299">
        <f>+E117+E121+E132</f>
        <v>915175</v>
      </c>
      <c r="F116" s="299">
        <f t="shared" ref="F116:J116" si="34">+F117+F121+F132</f>
        <v>915175</v>
      </c>
      <c r="G116" s="299">
        <f t="shared" si="34"/>
        <v>10000</v>
      </c>
      <c r="H116" s="299">
        <f t="shared" si="34"/>
        <v>0</v>
      </c>
      <c r="I116" s="299">
        <f t="shared" si="34"/>
        <v>179541</v>
      </c>
      <c r="J116" s="299">
        <f t="shared" si="34"/>
        <v>725634</v>
      </c>
      <c r="K116" s="299">
        <f>SUM(K118:K147)</f>
        <v>0</v>
      </c>
    </row>
    <row r="117" spans="1:11" ht="55.8" hidden="1" customHeight="1" x14ac:dyDescent="0.6">
      <c r="A117" s="325" t="str">
        <f>+[7]ระบบการควบคุมฯ!A780</f>
        <v>2)</v>
      </c>
      <c r="B117" s="215" t="str">
        <f>+[7]ระบบการควบคุมฯ!B780</f>
        <v>กลยุทธ์ที่ 2 เพิ่มโอกาสและความเสมอภาคทางการศึกษา</v>
      </c>
      <c r="C117" s="368"/>
      <c r="D117" s="299">
        <f>SUM(D118:D120)</f>
        <v>0</v>
      </c>
      <c r="E117" s="299">
        <f t="shared" ref="E117:J117" si="35">SUM(E118:E120)</f>
        <v>104000</v>
      </c>
      <c r="F117" s="299">
        <f t="shared" si="35"/>
        <v>104000</v>
      </c>
      <c r="G117" s="299">
        <f t="shared" si="35"/>
        <v>0</v>
      </c>
      <c r="H117" s="299">
        <f t="shared" si="35"/>
        <v>0</v>
      </c>
      <c r="I117" s="299">
        <f t="shared" si="35"/>
        <v>91200</v>
      </c>
      <c r="J117" s="299">
        <f t="shared" si="35"/>
        <v>12800</v>
      </c>
      <c r="K117" s="299"/>
    </row>
    <row r="118" spans="1:11" ht="93" hidden="1" customHeight="1" x14ac:dyDescent="0.6">
      <c r="A118" s="366" t="str">
        <f>+[7]ระบบการควบคุมฯ!A781</f>
        <v>2.1)</v>
      </c>
      <c r="B118" s="202" t="str">
        <f>+[7]ระบบการควบคุมฯ!B781</f>
        <v>โครงการเพิ่มโอกาสและความเสมอภาคทางการศึกษา 20,060 บาท</v>
      </c>
      <c r="C118" s="369" t="str">
        <f>+[7]ระบบการควบคุมฯ!C781</f>
        <v>ศธ04002/ว465 ลว.5 กพ 68 ครั้งที่ 2 โอนครั้งที่242 1,000,000 บาท</v>
      </c>
      <c r="D118" s="315">
        <f>+[7]ระบบการควบคุมฯ!D781</f>
        <v>0</v>
      </c>
      <c r="E118" s="315">
        <f>+[7]ระบบการควบคุมฯ!E781</f>
        <v>20060</v>
      </c>
      <c r="F118" s="315">
        <f t="shared" ref="F118:F131" si="36">+D118+E118</f>
        <v>20060</v>
      </c>
      <c r="G118" s="334">
        <f>+[7]ระบบการควบคุมฯ!G781+[7]ระบบการควบคุมฯ!H781</f>
        <v>0</v>
      </c>
      <c r="H118" s="334"/>
      <c r="I118" s="334">
        <f>+[7]ระบบการควบคุมฯ!K781+[7]ระบบการควบคุมฯ!L781</f>
        <v>10030</v>
      </c>
      <c r="J118" s="315">
        <f t="shared" ref="J118:J147" si="37">+F118-G118-H118-I118</f>
        <v>10030</v>
      </c>
      <c r="K118" s="87" t="s">
        <v>49</v>
      </c>
    </row>
    <row r="119" spans="1:11" ht="93" hidden="1" customHeight="1" x14ac:dyDescent="0.6">
      <c r="A119" s="366" t="str">
        <f>+[7]ระบบการควบคุมฯ!A782</f>
        <v>2.2)</v>
      </c>
      <c r="B119" s="202" t="str">
        <f>+[7]ระบบการควบคุมฯ!B782</f>
        <v>โครงการส่งเสริมประชาธิปไตยในโรงเรียน 25,840 บาท</v>
      </c>
      <c r="C119" s="369" t="str">
        <f>+[7]ระบบการควบคุมฯ!C782</f>
        <v>ศธ04002/ว465 ลว.5 กพ 68 ครั้งที่ 2 โอนครั้งที่242 1,000,000 บาท</v>
      </c>
      <c r="D119" s="315">
        <f>+[7]ระบบการควบคุมฯ!D782</f>
        <v>0</v>
      </c>
      <c r="E119" s="315">
        <f>+[7]ระบบการควบคุมฯ!E782</f>
        <v>25840</v>
      </c>
      <c r="F119" s="315">
        <f t="shared" si="36"/>
        <v>25840</v>
      </c>
      <c r="G119" s="334">
        <f>+[7]ระบบการควบคุมฯ!G782+[7]ระบบการควบคุมฯ!H782</f>
        <v>0</v>
      </c>
      <c r="H119" s="334"/>
      <c r="I119" s="334">
        <f>+[7]ระบบการควบคุมฯ!K782+[7]ระบบการควบคุมฯ!L782</f>
        <v>23970</v>
      </c>
      <c r="J119" s="315">
        <f t="shared" si="37"/>
        <v>1870</v>
      </c>
      <c r="K119" s="87" t="s">
        <v>12</v>
      </c>
    </row>
    <row r="120" spans="1:11" ht="93" hidden="1" customHeight="1" x14ac:dyDescent="0.6">
      <c r="A120" s="366" t="str">
        <f>+[7]ระบบการควบคุมฯ!A783</f>
        <v>2.3)</v>
      </c>
      <c r="B120" s="202" t="str">
        <f>+[7]ระบบการควบคุมฯ!B783</f>
        <v>โครงการพัฒนาประสิทธิภาพในการจัดการเรียนรู้สำหรับผู้เรียนที่มีความต้องการพิเศษ สายชล 58,100 บาท ยืมสาธารณูปโภค 42,000 บาท</v>
      </c>
      <c r="C120" s="369" t="str">
        <f>+[7]ระบบการควบคุมฯ!C783</f>
        <v>ศธ04002/ว465 ลว.5 กพ 68 ครั้งที่ 2 โอนครั้งที่242 1,000,000 บาท</v>
      </c>
      <c r="D120" s="315">
        <f>+[7]ระบบการควบคุมฯ!D783</f>
        <v>0</v>
      </c>
      <c r="E120" s="315">
        <f>+[7]ระบบการควบคุมฯ!E783</f>
        <v>58100</v>
      </c>
      <c r="F120" s="315">
        <f t="shared" si="36"/>
        <v>58100</v>
      </c>
      <c r="G120" s="334">
        <f>+[7]ระบบการควบคุมฯ!G783+[7]ระบบการควบคุมฯ!H783</f>
        <v>0</v>
      </c>
      <c r="H120" s="334"/>
      <c r="I120" s="334">
        <f>+[7]ระบบการควบคุมฯ!K783+[7]ระบบการควบคุมฯ!L783</f>
        <v>57200</v>
      </c>
      <c r="J120" s="315">
        <f t="shared" si="37"/>
        <v>900</v>
      </c>
      <c r="K120" s="87" t="s">
        <v>72</v>
      </c>
    </row>
    <row r="121" spans="1:11" ht="20.399999999999999" customHeight="1" x14ac:dyDescent="0.6">
      <c r="A121" s="1287" t="str">
        <f>+[7]ระบบการควบคุมฯ!A784</f>
        <v>3)</v>
      </c>
      <c r="B121" s="1288" t="str">
        <f>+[7]ระบบการควบคุมฯ!B784</f>
        <v>โครงการยกระดับคุณภาพการศึกษา 900,000 บาท อนุมัติครั้ที่ 1  240,000 บาท</v>
      </c>
      <c r="C121" s="370">
        <f>+[7]ระบบการควบคุมฯ!C784</f>
        <v>0</v>
      </c>
      <c r="D121" s="1289">
        <f>+[7]ระบบการควบคุมฯ!D784</f>
        <v>0</v>
      </c>
      <c r="E121" s="1289">
        <f>+[7]ระบบการควบคุมฯ!E784</f>
        <v>177390</v>
      </c>
      <c r="F121" s="1289">
        <f t="shared" si="36"/>
        <v>177390</v>
      </c>
      <c r="G121" s="1289">
        <f>+[7]ระบบการควบคุมฯ!G784+[7]ระบบการควบคุมฯ!H784</f>
        <v>0</v>
      </c>
      <c r="H121" s="1289"/>
      <c r="I121" s="1289">
        <f>+[7]ระบบการควบคุมฯ!K784+[7]ระบบการควบคุมฯ!L784</f>
        <v>11900</v>
      </c>
      <c r="J121" s="1289">
        <f t="shared" si="37"/>
        <v>165490</v>
      </c>
      <c r="K121" s="1290"/>
    </row>
    <row r="122" spans="1:11" x14ac:dyDescent="0.6">
      <c r="A122" s="1291">
        <f>+[7]ระบบการควบคุมฯ!A785</f>
        <v>0</v>
      </c>
      <c r="B122" s="88" t="str">
        <f>+[7]ระบบการควบคุมฯ!B785</f>
        <v>กลยุทธ์ที่ 3 ยกระดับคุณภาพการศึกษา 400000</v>
      </c>
      <c r="C122" s="1292">
        <f>+[7]ระบบการควบคุมฯ!C785</f>
        <v>0</v>
      </c>
      <c r="D122" s="568">
        <f>+[7]ระบบการควบคุมฯ!D785</f>
        <v>0</v>
      </c>
      <c r="E122" s="568">
        <f>+[7]ระบบการควบคุมฯ!E785</f>
        <v>0</v>
      </c>
      <c r="F122" s="568">
        <f t="shared" si="36"/>
        <v>0</v>
      </c>
      <c r="G122" s="568">
        <f>+[7]ระบบการควบคุมฯ!G785+[7]ระบบการควบคุมฯ!H785</f>
        <v>0</v>
      </c>
      <c r="H122" s="568"/>
      <c r="I122" s="568">
        <f>+[7]ระบบการควบคุมฯ!K785+[7]ระบบการควบคุมฯ!L785</f>
        <v>0</v>
      </c>
      <c r="J122" s="568">
        <f t="shared" si="37"/>
        <v>0</v>
      </c>
      <c r="K122" s="85"/>
    </row>
    <row r="123" spans="1:11" ht="55.8" x14ac:dyDescent="0.6">
      <c r="A123" s="366" t="str">
        <f>+[7]ระบบการควบคุมฯ!A786</f>
        <v>3.3)</v>
      </c>
      <c r="B123" s="202" t="str">
        <f>+[7]ระบบการควบคุมฯ!B786</f>
        <v>โครงการพัฒนาคุณภาพผู้เรียนสู่ศตวรรษที่ 21   46,440 บาท</v>
      </c>
      <c r="C123" s="369" t="str">
        <f>+[7]ระบบการควบคุมฯ!C786</f>
        <v>ศธ04002/ว2307 ลว.28 พ.ค. 68 ครั้งที่ 535  1,917,000 บาท</v>
      </c>
      <c r="D123" s="315">
        <f>+[7]ระบบการควบคุมฯ!D786</f>
        <v>0</v>
      </c>
      <c r="E123" s="315">
        <f>+[7]ระบบการควบคุมฯ!E786</f>
        <v>46440</v>
      </c>
      <c r="F123" s="315">
        <f t="shared" si="36"/>
        <v>46440</v>
      </c>
      <c r="G123" s="315">
        <f>+[7]ระบบการควบคุมฯ!G786+[7]ระบบการควบคุมฯ!H786</f>
        <v>0</v>
      </c>
      <c r="H123" s="315"/>
      <c r="I123" s="315">
        <f>+[7]ระบบการควบคุมฯ!K786+[7]ระบบการควบคุมฯ!L786</f>
        <v>0</v>
      </c>
      <c r="J123" s="315">
        <f t="shared" si="37"/>
        <v>46440</v>
      </c>
      <c r="K123" s="87" t="s">
        <v>49</v>
      </c>
    </row>
    <row r="124" spans="1:11" ht="55.8" x14ac:dyDescent="0.6">
      <c r="A124" s="366" t="str">
        <f>+[7]ระบบการควบคุมฯ!A787</f>
        <v>3.5)</v>
      </c>
      <c r="B124" s="202" t="str">
        <f>+[7]ระบบการควบคุมฯ!B787</f>
        <v>โครงการพัฒนาและส่งเสริมสมรรถนะการจัดการเรียนรู้ที่ส่งเสริมทักษะการคิดวิเคราะห์ วิชาคณิตศาสตร์ 13,600 บาท</v>
      </c>
      <c r="C124" s="369" t="str">
        <f>+[7]ระบบการควบคุมฯ!C787</f>
        <v>ศธ04002/ว2307 ลว.28 พ.ค. 68 ครั้งที่ 535  1,917,000 บาท</v>
      </c>
      <c r="D124" s="315">
        <f>+[7]ระบบการควบคุมฯ!D787</f>
        <v>0</v>
      </c>
      <c r="E124" s="315">
        <f>+[7]ระบบการควบคุมฯ!E787</f>
        <v>13600</v>
      </c>
      <c r="F124" s="315">
        <f t="shared" si="36"/>
        <v>13600</v>
      </c>
      <c r="G124" s="315">
        <f>+[7]ระบบการควบคุมฯ!G787+[7]ระบบการควบคุมฯ!H787</f>
        <v>0</v>
      </c>
      <c r="H124" s="315"/>
      <c r="I124" s="315">
        <f>+[7]ระบบการควบคุมฯ!K787+[7]ระบบการควบคุมฯ!L787</f>
        <v>0</v>
      </c>
      <c r="J124" s="315">
        <f t="shared" si="37"/>
        <v>13600</v>
      </c>
      <c r="K124" s="87" t="s">
        <v>49</v>
      </c>
    </row>
    <row r="125" spans="1:11" ht="55.8" x14ac:dyDescent="0.6">
      <c r="A125" s="366" t="str">
        <f>+[7]ระบบการควบคุมฯ!A788</f>
        <v>3.9)</v>
      </c>
      <c r="B125" s="202" t="str">
        <f>+[7]ระบบการควบคุมฯ!B788</f>
        <v>โครงการการจัดการเรียนรู้วิทยาศาสตร์และเทคโนโลยี ที่ส่งเสริมทักษะการคิด ระดับชั้นประถมศึกษา 10,200 บาท</v>
      </c>
      <c r="C125" s="369" t="str">
        <f>+[7]ระบบการควบคุมฯ!C788</f>
        <v>ศธ04002/ว2307 ลว.28 พ.ค. 68 ครั้งที่ 535  1,917,000 บาท</v>
      </c>
      <c r="D125" s="315">
        <f>+[7]ระบบการควบคุมฯ!D788</f>
        <v>0</v>
      </c>
      <c r="E125" s="315">
        <f>+[7]ระบบการควบคุมฯ!E788</f>
        <v>10200</v>
      </c>
      <c r="F125" s="315">
        <f t="shared" si="36"/>
        <v>10200</v>
      </c>
      <c r="G125" s="315">
        <f>+[7]ระบบการควบคุมฯ!G788+[7]ระบบการควบคุมฯ!H788</f>
        <v>0</v>
      </c>
      <c r="H125" s="315"/>
      <c r="I125" s="315">
        <f>+[7]ระบบการควบคุมฯ!K788+[7]ระบบการควบคุมฯ!L788</f>
        <v>0</v>
      </c>
      <c r="J125" s="315">
        <f t="shared" si="37"/>
        <v>10200</v>
      </c>
      <c r="K125" s="87" t="s">
        <v>49</v>
      </c>
    </row>
    <row r="126" spans="1:11" ht="55.8" x14ac:dyDescent="0.6">
      <c r="A126" s="366" t="str">
        <f>+[7]ระบบการควบคุมฯ!A789</f>
        <v>3.10)</v>
      </c>
      <c r="B126" s="202" t="str">
        <f>+[7]ระบบการควบคุมฯ!B789</f>
        <v>โครงการยกระดับระบบการเรียนรู้ตามแนวคิดการเรียนรู้เชิงรุก (Active Learning) ที่เสริมสร้างสมรรถนะ 30,000 บาท อนุมัติครั้งที่ 1  12,000 บาท รออนุมัติ 18,000 บาท</v>
      </c>
      <c r="C126" s="369" t="str">
        <f>+[7]ระบบการควบคุมฯ!C789</f>
        <v>ศธ04002/ว2307 ลว.28 พ.ค. 68 ครั้งที่ 535  1,917,000 บาท</v>
      </c>
      <c r="D126" s="315">
        <f>+[7]ระบบการควบคุมฯ!D789</f>
        <v>0</v>
      </c>
      <c r="E126" s="315">
        <f>+[7]ระบบการควบคุมฯ!E789</f>
        <v>18000</v>
      </c>
      <c r="F126" s="315">
        <f t="shared" si="36"/>
        <v>18000</v>
      </c>
      <c r="G126" s="315">
        <f>+[7]ระบบการควบคุมฯ!G789+[7]ระบบการควบคุมฯ!H789</f>
        <v>0</v>
      </c>
      <c r="H126" s="315"/>
      <c r="I126" s="315">
        <f>+[7]ระบบการควบคุมฯ!K789+[7]ระบบการควบคุมฯ!L789</f>
        <v>0</v>
      </c>
      <c r="J126" s="315">
        <f t="shared" si="37"/>
        <v>18000</v>
      </c>
      <c r="K126" s="87" t="s">
        <v>49</v>
      </c>
    </row>
    <row r="127" spans="1:11" ht="55.8" x14ac:dyDescent="0.6">
      <c r="A127" s="366" t="str">
        <f>+[7]ระบบการควบคุมฯ!A790</f>
        <v>3.11)</v>
      </c>
      <c r="B127" s="202" t="str">
        <f>+[7]ระบบการควบคุมฯ!B790</f>
        <v>โครงการพัฒนาทักษะเทคโนโลยีดิจิทัลและปัญญาประดิษฐ์ (AI) ในการจัดการเรียนรู้ทุกที่ ทุกเวลา (Anywhere Anytime)22,350 บาท</v>
      </c>
      <c r="C127" s="1437" t="str">
        <f>+[7]ระบบการควบคุมฯ!C790</f>
        <v>ศธ04002/ว2307 ลว.28 พ.ค. 68 ครั้งที่ 535  1,917,000 บาท</v>
      </c>
      <c r="D127" s="315">
        <f>+[7]ระบบการควบคุมฯ!D790</f>
        <v>0</v>
      </c>
      <c r="E127" s="315">
        <f>+[7]ระบบการควบคุมฯ!E790</f>
        <v>22350</v>
      </c>
      <c r="F127" s="315">
        <f t="shared" si="36"/>
        <v>22350</v>
      </c>
      <c r="G127" s="315">
        <f>+[7]ระบบการควบคุมฯ!G790+[7]ระบบการควบคุมฯ!H790</f>
        <v>0</v>
      </c>
      <c r="H127" s="315"/>
      <c r="I127" s="315">
        <f>+[7]ระบบการควบคุมฯ!K790+[7]ระบบการควบคุมฯ!L790</f>
        <v>0</v>
      </c>
      <c r="J127" s="315">
        <f t="shared" si="37"/>
        <v>22350</v>
      </c>
      <c r="K127" s="87" t="s">
        <v>49</v>
      </c>
    </row>
    <row r="128" spans="1:11" ht="55.8" x14ac:dyDescent="0.6">
      <c r="A128" s="366" t="str">
        <f>+[7]ระบบการควบคุมฯ!A791</f>
        <v>3.12)</v>
      </c>
      <c r="B128" s="202" t="str">
        <f>+[7]ระบบการควบคุมฯ!B791</f>
        <v>โครงการพัฒนานวัตกรรมสื่อการจัดการเรียนรู้เทคโนโลยีที่ทันสมัย 5,100 บาท</v>
      </c>
      <c r="C128" s="1437" t="str">
        <f>+[7]ระบบการควบคุมฯ!C791</f>
        <v>ศธ04002/ว2307 ลว.28 พ.ค. 68 ครั้งที่ 535  1,917,000 บาท</v>
      </c>
      <c r="D128" s="315">
        <f>+[7]ระบบการควบคุมฯ!D791</f>
        <v>0</v>
      </c>
      <c r="E128" s="315">
        <f>+[7]ระบบการควบคุมฯ!E791</f>
        <v>5100</v>
      </c>
      <c r="F128" s="315">
        <f t="shared" si="36"/>
        <v>5100</v>
      </c>
      <c r="G128" s="315">
        <f>+[7]ระบบการควบคุมฯ!G791+[7]ระบบการควบคุมฯ!H791</f>
        <v>0</v>
      </c>
      <c r="H128" s="315"/>
      <c r="I128" s="315">
        <f>+[7]ระบบการควบคุมฯ!K791+[7]ระบบการควบคุมฯ!L791</f>
        <v>0</v>
      </c>
      <c r="J128" s="315">
        <f t="shared" si="37"/>
        <v>5100</v>
      </c>
      <c r="K128" s="87" t="s">
        <v>49</v>
      </c>
    </row>
    <row r="129" spans="1:22" ht="55.8" x14ac:dyDescent="0.6">
      <c r="A129" s="366" t="str">
        <f>+[7]ระบบการควบคุมฯ!A792</f>
        <v>3.14)</v>
      </c>
      <c r="B129" s="202" t="str">
        <f>+[7]ระบบการควบคุมฯ!B792</f>
        <v>โครงการโรงเรียนคุณธรรม สพฐ. 34,000 บาท ครั้งที่ 1  (14,200)</v>
      </c>
      <c r="C129" s="369" t="str">
        <f>+[7]ระบบการควบคุมฯ!C792</f>
        <v>ศธ04002/ว2307 ลว.28 พ.ค. 68 ครั้งที่ 535  1,917,000 บาท</v>
      </c>
      <c r="D129" s="315">
        <f>+[7]ระบบการควบคุมฯ!D792</f>
        <v>0</v>
      </c>
      <c r="E129" s="315">
        <f>+[7]ระบบการควบคุมฯ!E792</f>
        <v>19800</v>
      </c>
      <c r="F129" s="315">
        <f t="shared" si="36"/>
        <v>19800</v>
      </c>
      <c r="G129" s="315">
        <f>+[7]ระบบการควบคุมฯ!G792+[7]ระบบการควบคุมฯ!H792</f>
        <v>0</v>
      </c>
      <c r="H129" s="315"/>
      <c r="I129" s="315">
        <f>+[7]ระบบการควบคุมฯ!K792+[7]ระบบการควบคุมฯ!L792</f>
        <v>0</v>
      </c>
      <c r="J129" s="315">
        <f t="shared" si="37"/>
        <v>19800</v>
      </c>
      <c r="K129" s="87" t="s">
        <v>49</v>
      </c>
    </row>
    <row r="130" spans="1:22" ht="55.8" x14ac:dyDescent="0.6">
      <c r="A130" s="366" t="str">
        <f>+[7]ระบบการควบคุมฯ!A793</f>
        <v>3.15)</v>
      </c>
      <c r="B130" s="202" t="str">
        <f>+[7]ระบบการควบคุมฯ!B793</f>
        <v xml:space="preserve">โครงการส่งเสริมทักษะอาชีพให้แก่นักเรียน 25,400 บาท </v>
      </c>
      <c r="C130" s="369" t="str">
        <f>+[7]ระบบการควบคุมฯ!C793</f>
        <v>ศธ04002/ว2307 ลว.28 พ.ค. 68 ครั้งที่ 535  1,917,000 บาท</v>
      </c>
      <c r="D130" s="315">
        <f>+[7]ระบบการควบคุมฯ!D793</f>
        <v>0</v>
      </c>
      <c r="E130" s="315">
        <f>+[7]ระบบการควบคุมฯ!E793</f>
        <v>25400</v>
      </c>
      <c r="F130" s="315">
        <f t="shared" si="36"/>
        <v>25400</v>
      </c>
      <c r="G130" s="315">
        <f>+[7]ระบบการควบคุมฯ!G793+[7]ระบบการควบคุมฯ!H793</f>
        <v>0</v>
      </c>
      <c r="H130" s="315"/>
      <c r="I130" s="315">
        <f>+[7]ระบบการควบคุมฯ!K793+[7]ระบบการควบคุมฯ!L793</f>
        <v>11900</v>
      </c>
      <c r="J130" s="315">
        <f t="shared" si="37"/>
        <v>13500</v>
      </c>
      <c r="K130" s="87" t="s">
        <v>49</v>
      </c>
    </row>
    <row r="131" spans="1:22" ht="55.8" x14ac:dyDescent="0.6">
      <c r="A131" s="366" t="str">
        <f>+[7]ระบบการควบคุมฯ!A794</f>
        <v>3.16)</v>
      </c>
      <c r="B131" s="202" t="str">
        <f>+[7]ระบบการควบคุมฯ!B794</f>
        <v>โครงการพัฒนาและส่งเสริมการใช้สื่อเทคโนโลยีในการจัดการเรียนรู้คณิตศาสตร์ ระดับมัธยมศึกษาตอนต้น 16,500 บาท</v>
      </c>
      <c r="C131" s="369" t="str">
        <f>+[7]ระบบการควบคุมฯ!C794</f>
        <v>ศธ04002/ว2307 ลว.28 พ.ค. 68 ครั้งที่ 535  1,917,000 บาท</v>
      </c>
      <c r="D131" s="315">
        <f>+[7]ระบบการควบคุมฯ!D794</f>
        <v>0</v>
      </c>
      <c r="E131" s="315">
        <f>+[7]ระบบการควบคุมฯ!E794</f>
        <v>16500</v>
      </c>
      <c r="F131" s="315">
        <f t="shared" si="36"/>
        <v>16500</v>
      </c>
      <c r="G131" s="315">
        <f>+[7]ระบบการควบคุมฯ!G794+[7]ระบบการควบคุมฯ!H794</f>
        <v>0</v>
      </c>
      <c r="H131" s="315"/>
      <c r="I131" s="315">
        <f>+[7]ระบบการควบคุมฯ!K794+[7]ระบบการควบคุมฯ!L794</f>
        <v>0</v>
      </c>
      <c r="J131" s="315">
        <f t="shared" si="37"/>
        <v>16500</v>
      </c>
      <c r="K131" s="87" t="s">
        <v>72</v>
      </c>
    </row>
    <row r="132" spans="1:22" ht="37.200000000000003" x14ac:dyDescent="0.6">
      <c r="A132" s="1158" t="str">
        <f>+[7]ระบบการควบคุมฯ!A795</f>
        <v>4)</v>
      </c>
      <c r="B132" s="1159" t="str">
        <f>+[7]ระบบการควบคุมฯ!B795</f>
        <v>โครงการเพิ่มประสิทธิภาพการบริหารจัดการศึกษา 800,000 บาท อนุมัติครั้งที่ 1 (400,000 บาท) ครั้งที่ 2 120,000 บาท</v>
      </c>
      <c r="C132" s="1293">
        <f>+[7]ระบบการควบคุมฯ!C721</f>
        <v>0</v>
      </c>
      <c r="D132" s="1160">
        <f t="shared" ref="D132:J132" si="38">SUM(D133:D147)</f>
        <v>0</v>
      </c>
      <c r="E132" s="1160">
        <f t="shared" si="38"/>
        <v>633785</v>
      </c>
      <c r="F132" s="1160">
        <f t="shared" si="38"/>
        <v>633785</v>
      </c>
      <c r="G132" s="1160">
        <f t="shared" si="38"/>
        <v>10000</v>
      </c>
      <c r="H132" s="1160">
        <f t="shared" si="38"/>
        <v>0</v>
      </c>
      <c r="I132" s="1160">
        <f t="shared" si="38"/>
        <v>76441</v>
      </c>
      <c r="J132" s="1160">
        <f t="shared" si="38"/>
        <v>547344</v>
      </c>
      <c r="K132" s="1161"/>
    </row>
    <row r="133" spans="1:22" ht="74.400000000000006" x14ac:dyDescent="0.6">
      <c r="A133" s="366" t="str">
        <f>+[7]ระบบการควบคุมฯ!A797</f>
        <v>4.1)</v>
      </c>
      <c r="B133" s="202" t="str">
        <f>+[7]ระบบการควบคุมฯ!B797</f>
        <v>โครงการพัฒนาประสิทธิภาพการบริหารจัดการงานอำนวยการ 150,045 บาท ครั้งที่ 1   17,350 บาท ครั้งที่ 2 17000 บาท</v>
      </c>
      <c r="C133" s="201" t="str">
        <f>+[7]ระบบการควบคุมฯ!C797</f>
        <v>ศธ04002/ว465 ลว.5 กพ 68 ครั้งที่ 2 โอนครั้งที่242 1,000,000 บาท</v>
      </c>
      <c r="D133" s="315">
        <f>+[7]ระบบการควบคุมฯ!D797</f>
        <v>0</v>
      </c>
      <c r="E133" s="315">
        <f>+[7]ระบบการควบคุมฯ!E797</f>
        <v>132695</v>
      </c>
      <c r="F133" s="315">
        <f t="shared" ref="F133:F134" si="39">SUM(D133:E133)</f>
        <v>132695</v>
      </c>
      <c r="G133" s="315">
        <f>+[7]ระบบการควบคุมฯ!G797+[7]ระบบการควบคุมฯ!H797</f>
        <v>0</v>
      </c>
      <c r="H133" s="315"/>
      <c r="I133" s="315">
        <f>+[7]ระบบการควบคุมฯ!K797+[7]ระบบการควบคุมฯ!L797</f>
        <v>17000</v>
      </c>
      <c r="J133" s="315">
        <f t="shared" si="37"/>
        <v>115695</v>
      </c>
      <c r="K133" s="87" t="s">
        <v>16</v>
      </c>
    </row>
    <row r="134" spans="1:22" ht="55.8" x14ac:dyDescent="0.6">
      <c r="A134" s="366">
        <f>+[7]ระบบการควบคุมฯ!A798</f>
        <v>0</v>
      </c>
      <c r="B134" s="202" t="str">
        <f>+[7]ระบบการควบคุมฯ!B798</f>
        <v>โครงการพัฒนาประสิทธิภาพการบริหารจัดการงานอำนวยการ 150,045 บาท ครั้งที่ 1   17,350 บาท ครั้งที่ 2 17000 บาท ครั้งที่ 3  115,695 บาท</v>
      </c>
      <c r="C134" s="201" t="str">
        <f>+[7]ระบบการควบคุมฯ!C798</f>
        <v>ศธ04002/ว2307 ลว.28 พ.ค. 68 ครั้งที่ 535  1,917,000 บาท</v>
      </c>
      <c r="D134" s="315">
        <f>+[7]ระบบการควบคุมฯ!D798</f>
        <v>0</v>
      </c>
      <c r="E134" s="315">
        <f>+[7]ระบบการควบคุมฯ!E798</f>
        <v>0</v>
      </c>
      <c r="F134" s="315">
        <f t="shared" si="39"/>
        <v>0</v>
      </c>
      <c r="G134" s="315">
        <f>+[7]ระบบการควบคุมฯ!G798+[7]ระบบการควบคุมฯ!H798</f>
        <v>0</v>
      </c>
      <c r="H134" s="315"/>
      <c r="I134" s="315">
        <f>+[7]ระบบการควบคุมฯ!K798+[7]ระบบการควบคุมฯ!L798</f>
        <v>0</v>
      </c>
      <c r="J134" s="315">
        <f t="shared" si="37"/>
        <v>0</v>
      </c>
      <c r="K134" s="87"/>
    </row>
    <row r="135" spans="1:22" ht="74.400000000000006" x14ac:dyDescent="0.6">
      <c r="A135" s="366" t="str">
        <f>+[7]ระบบการควบคุมฯ!A799</f>
        <v>4.2)</v>
      </c>
      <c r="B135" s="202" t="str">
        <f>+[7]ระบบการควบคุมฯ!B799</f>
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 ครั้งที่ 1 59,095+38860 บาท</v>
      </c>
      <c r="C135" s="201" t="str">
        <f>+[7]ระบบการควบคุมฯ!C799</f>
        <v>ศธ04002/ว465 ลว.5 กพ 68 ครั้งที่ 2 โอนครั้งที่242 1,000,000 บาท</v>
      </c>
      <c r="D135" s="315">
        <f>+[7]ระบบการควบคุมฯ!D799</f>
        <v>0</v>
      </c>
      <c r="E135" s="315">
        <f>+[7]ระบบการควบคุมฯ!E799</f>
        <v>135905</v>
      </c>
      <c r="F135" s="315">
        <f t="shared" ref="F135:F147" si="40">SUM(D135:E135)</f>
        <v>135905</v>
      </c>
      <c r="G135" s="315">
        <f>+[7]ระบบการควบคุมฯ!G799+[7]ระบบการควบคุมฯ!H799</f>
        <v>0</v>
      </c>
      <c r="H135" s="315"/>
      <c r="I135" s="315">
        <f>+[7]ระบบการควบคุมฯ!K799+[7]ระบบการควบคุมฯ!L799</f>
        <v>2240</v>
      </c>
      <c r="J135" s="315">
        <f t="shared" si="37"/>
        <v>133665</v>
      </c>
      <c r="K135" s="87" t="s">
        <v>15</v>
      </c>
    </row>
    <row r="136" spans="1:22" ht="20.399999999999999" hidden="1" customHeight="1" x14ac:dyDescent="0.6">
      <c r="A136" s="366">
        <f>+[7]ระบบการควบคุมฯ!A800</f>
        <v>0</v>
      </c>
      <c r="B136" s="202" t="str">
        <f>+[7]ระบบการควบคุมฯ!B800</f>
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 ครั้งที่ 1 59,095+(38860 บาท นำไปหักงบกลางแล้ว) ครั้งที่ 3 133605 บาท</v>
      </c>
      <c r="C136" s="201" t="str">
        <f>+[7]ระบบการควบคุมฯ!C800</f>
        <v>ศธ04002/ว2307 ลว.28 พ.ค. 68 ครั้งที่ 535  1,917,000 บาท</v>
      </c>
      <c r="D136" s="315">
        <f>+[7]ระบบการควบคุมฯ!D800</f>
        <v>0</v>
      </c>
      <c r="E136" s="315">
        <f>+[7]ระบบการควบคุมฯ!E800</f>
        <v>0</v>
      </c>
      <c r="F136" s="315">
        <f t="shared" si="40"/>
        <v>0</v>
      </c>
      <c r="G136" s="315">
        <f>+[7]ระบบการควบคุมฯ!G800+[7]ระบบการควบคุมฯ!H800</f>
        <v>0</v>
      </c>
      <c r="H136" s="315"/>
      <c r="I136" s="315">
        <f>+[7]ระบบการควบคุมฯ!K800+[7]ระบบการควบคุมฯ!L800</f>
        <v>0</v>
      </c>
      <c r="J136" s="315">
        <f t="shared" si="37"/>
        <v>0</v>
      </c>
      <c r="K136" s="87"/>
    </row>
    <row r="137" spans="1:22" ht="20.399999999999999" hidden="1" customHeight="1" x14ac:dyDescent="0.6">
      <c r="A137" s="366" t="str">
        <f>+[7]ระบบการควบคุมฯ!A801</f>
        <v>4.2.1)</v>
      </c>
      <c r="B137" s="202" t="str">
        <f>+[7]ระบบการควบคุมฯ!B801</f>
        <v>ปรับปรุงซ่อมแซมอาคารสำนักงาน 160860บาท จ่ายครั้งที่ 1 38,860 บาท</v>
      </c>
      <c r="C137" s="201" t="str">
        <f>+C135</f>
        <v>ศธ04002/ว465 ลว.5 กพ 68 ครั้งที่ 2 โอนครั้งที่242 1,000,000 บาท</v>
      </c>
      <c r="D137" s="315">
        <f>+[7]ระบบการควบคุมฯ!D801</f>
        <v>0</v>
      </c>
      <c r="E137" s="315">
        <f>+[7]ระบบการควบคุมฯ!E801</f>
        <v>0</v>
      </c>
      <c r="F137" s="315">
        <f t="shared" si="40"/>
        <v>0</v>
      </c>
      <c r="G137" s="315">
        <f>+[7]ระบบการควบคุมฯ!G801+[7]ระบบการควบคุมฯ!H801</f>
        <v>0</v>
      </c>
      <c r="H137" s="315"/>
      <c r="I137" s="315">
        <f>+[7]ระบบการควบคุมฯ!K801+[7]ระบบการควบคุมฯ!L801</f>
        <v>0</v>
      </c>
      <c r="J137" s="315">
        <f t="shared" si="37"/>
        <v>0</v>
      </c>
      <c r="K137" s="87" t="s">
        <v>14</v>
      </c>
    </row>
    <row r="138" spans="1:22" ht="20.399999999999999" hidden="1" customHeight="1" x14ac:dyDescent="0.6">
      <c r="A138" s="366" t="str">
        <f>+[7]ระบบการควบคุมฯ!A802</f>
        <v>4.3)</v>
      </c>
      <c r="B138" s="202" t="str">
        <f>+[7]ระบบการควบคุมฯ!B802</f>
        <v>โครงการพัฒนาระบบดิจิทัล เพื่อการศึกษา 85,300 บาท ครั้งที่ 1  20,000 บาท ครั้งที่ 3 65,300 บาท</v>
      </c>
      <c r="C138" s="201" t="str">
        <f t="shared" ref="C138:C140" si="41">+C137</f>
        <v>ศธ04002/ว465 ลว.5 กพ 68 ครั้งที่ 2 โอนครั้งที่242 1,000,000 บาท</v>
      </c>
      <c r="D138" s="315">
        <f>+[7]ระบบการควบคุมฯ!D802</f>
        <v>0</v>
      </c>
      <c r="E138" s="315">
        <f>+[7]ระบบการควบคุมฯ!E802</f>
        <v>65300</v>
      </c>
      <c r="F138" s="315">
        <f t="shared" si="40"/>
        <v>65300</v>
      </c>
      <c r="G138" s="315">
        <f>+[7]ระบบการควบคุมฯ!G802+[7]ระบบการควบคุมฯ!H802</f>
        <v>0</v>
      </c>
      <c r="H138" s="315"/>
      <c r="I138" s="315">
        <f>+[7]ระบบการควบคุมฯ!K802+[7]ระบบการควบคุมฯ!L802</f>
        <v>0</v>
      </c>
      <c r="J138" s="315">
        <f t="shared" si="37"/>
        <v>65300</v>
      </c>
      <c r="K138" s="87" t="s">
        <v>72</v>
      </c>
    </row>
    <row r="139" spans="1:22" ht="20.399999999999999" hidden="1" customHeight="1" x14ac:dyDescent="0.6">
      <c r="A139" s="366" t="str">
        <f>+[7]ระบบการควบคุมฯ!A803</f>
        <v>4.4)</v>
      </c>
      <c r="B139" s="202" t="str">
        <f>+[7]ระบบการควบคุมฯ!B803</f>
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</c>
      <c r="C139" s="201" t="str">
        <f t="shared" si="41"/>
        <v>ศธ04002/ว465 ลว.5 กพ 68 ครั้งที่ 2 โอนครั้งที่242 1,000,000 บาท</v>
      </c>
      <c r="D139" s="315">
        <f>+[7]ระบบการควบคุมฯ!D803</f>
        <v>0</v>
      </c>
      <c r="E139" s="315">
        <f>+[7]ระบบการควบคุมฯ!E803</f>
        <v>80000</v>
      </c>
      <c r="F139" s="315">
        <f t="shared" si="40"/>
        <v>80000</v>
      </c>
      <c r="G139" s="315">
        <f>+[7]ระบบการควบคุมฯ!G803+[7]ระบบการควบคุมฯ!H803</f>
        <v>0</v>
      </c>
      <c r="H139" s="315"/>
      <c r="I139" s="315">
        <f>+[7]ระบบการควบคุมฯ!K803+[7]ระบบการควบคุมฯ!L803</f>
        <v>4250</v>
      </c>
      <c r="J139" s="315">
        <f t="shared" si="37"/>
        <v>75750</v>
      </c>
      <c r="K139" s="87" t="s">
        <v>14</v>
      </c>
    </row>
    <row r="140" spans="1:22" ht="19.8" hidden="1" customHeight="1" x14ac:dyDescent="0.6">
      <c r="A140" s="366">
        <f>+[7]ระบบการควบคุมฯ!A804</f>
        <v>0</v>
      </c>
      <c r="B140" s="202" t="str">
        <f>+[7]ระบบการควบคุมฯ!B804</f>
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ครั้งที่ 3 70,400 บาท</v>
      </c>
      <c r="C140" s="201" t="str">
        <f t="shared" si="41"/>
        <v>ศธ04002/ว465 ลว.5 กพ 68 ครั้งที่ 2 โอนครั้งที่242 1,000,000 บาท</v>
      </c>
      <c r="D140" s="315">
        <f>+[7]ระบบการควบคุมฯ!D804</f>
        <v>0</v>
      </c>
      <c r="E140" s="315">
        <f>+[7]ระบบการควบคุมฯ!E804</f>
        <v>0</v>
      </c>
      <c r="F140" s="315">
        <f t="shared" si="40"/>
        <v>0</v>
      </c>
      <c r="G140" s="315">
        <f>+[7]ระบบการควบคุมฯ!G804+[7]ระบบการควบคุมฯ!H804</f>
        <v>0</v>
      </c>
      <c r="H140" s="315"/>
      <c r="I140" s="315">
        <f>+[7]ระบบการควบคุมฯ!K804+[7]ระบบการควบคุมฯ!L804</f>
        <v>0</v>
      </c>
      <c r="J140" s="315">
        <f t="shared" si="37"/>
        <v>0</v>
      </c>
      <c r="K140" s="87"/>
    </row>
    <row r="141" spans="1:22" ht="19.8" hidden="1" customHeight="1" x14ac:dyDescent="0.6">
      <c r="A141" s="366" t="str">
        <f>+[7]ระบบการควบคุมฯ!A805</f>
        <v>4.5)</v>
      </c>
      <c r="B141" s="202" t="str">
        <f>+[7]ระบบการควบคุมฯ!B805</f>
        <v>โครงการยกย่องเชิดชูเกียรติข้าราชการครูและบุคลากรทางการศึกษา 59,700 บาท ครั้งที่ 1  1,550 บาท ครั้งที่ 3  58,150 บาท</v>
      </c>
      <c r="C141" s="201" t="str">
        <f>+[7]ระบบการควบคุมฯ!C805</f>
        <v>ศธ04002/ว2307 ลว.28 พ.ค. 68 ครั้งที่ 535  1,917,000 บาท</v>
      </c>
      <c r="D141" s="315">
        <f>+[7]ระบบการควบคุมฯ!D805</f>
        <v>0</v>
      </c>
      <c r="E141" s="315">
        <f>+[7]ระบบการควบคุมฯ!E805</f>
        <v>58150</v>
      </c>
      <c r="F141" s="315">
        <f t="shared" si="40"/>
        <v>58150</v>
      </c>
      <c r="G141" s="315">
        <f>+[7]ระบบการควบคุมฯ!G805+[7]ระบบการควบคุมฯ!H805</f>
        <v>0</v>
      </c>
      <c r="H141" s="315"/>
      <c r="I141" s="315">
        <f>+[7]ระบบการควบคุมฯ!K805+[7]ระบบการควบคุมฯ!L805</f>
        <v>0</v>
      </c>
      <c r="J141" s="315">
        <f t="shared" si="37"/>
        <v>58150</v>
      </c>
      <c r="K141" s="87" t="s">
        <v>251</v>
      </c>
    </row>
    <row r="142" spans="1:22" ht="55.8" x14ac:dyDescent="0.6">
      <c r="A142" s="366" t="str">
        <f>+[7]ระบบการควบคุมฯ!A806</f>
        <v>4.6)</v>
      </c>
      <c r="B142" s="202" t="str">
        <f>+[7]ระบบการควบคุมฯ!B806</f>
        <v>โครงการงานศิลปหัตถกรรมนักเรียน ระดับเขตพื้นที่การศึกษา ปีการศึกษา 148,500 บาท ครั้งที่ 1 112,800 บาท</v>
      </c>
      <c r="C142" s="201" t="str">
        <f>+[7]ระบบการควบคุมฯ!C806</f>
        <v>บันทึกกลุ่มส่งเสริมการจัดการศึกษา ลว 27 ธค 67</v>
      </c>
      <c r="D142" s="315">
        <f>+[7]ระบบการควบคุมฯ!D806</f>
        <v>0</v>
      </c>
      <c r="E142" s="315">
        <f>+[7]ระบบการควบคุมฯ!E806</f>
        <v>35700</v>
      </c>
      <c r="F142" s="315">
        <f t="shared" si="40"/>
        <v>35700</v>
      </c>
      <c r="G142" s="315">
        <f>+[7]ระบบการควบคุมฯ!G806+[7]ระบบการควบคุมฯ!H806</f>
        <v>10000</v>
      </c>
      <c r="H142" s="315"/>
      <c r="I142" s="315">
        <f>+[7]ระบบการควบคุมฯ!K806+[7]ระบบการควบคุมฯ!L806</f>
        <v>24200</v>
      </c>
      <c r="J142" s="315">
        <f t="shared" si="37"/>
        <v>1500</v>
      </c>
      <c r="K142" s="87" t="s">
        <v>12</v>
      </c>
    </row>
    <row r="143" spans="1:22" ht="55.8" x14ac:dyDescent="0.6">
      <c r="A143" s="366" t="str">
        <f>+[7]ระบบการควบคุมฯ!A807</f>
        <v>4.7)</v>
      </c>
      <c r="B143" s="202" t="str">
        <f>+[7]ระบบการควบคุมฯ!B807</f>
        <v>โครงการพัฒนาศักยภาพบุคลากรทางการศึกษาสังกัดสพป.ปทุมธานี เขต 2 58,570 บาท ครั้งที่ 1 47,570 บาท ครั้งที่ 3   11,000 บาท</v>
      </c>
      <c r="C143" s="201" t="str">
        <f>+[7]ระบบการควบคุมฯ!C807</f>
        <v>ศธ04002/ว2307 ลว.28 พ.ค. 68 ครั้งที่ 535  1,917,000 บาท</v>
      </c>
      <c r="D143" s="315">
        <f>+[7]ระบบการควบคุมฯ!D807</f>
        <v>0</v>
      </c>
      <c r="E143" s="315">
        <f>+[7]ระบบการควบคุมฯ!E807</f>
        <v>11000</v>
      </c>
      <c r="F143" s="315">
        <f t="shared" si="40"/>
        <v>11000</v>
      </c>
      <c r="G143" s="315">
        <f>+[7]ระบบการควบคุมฯ!G807+[7]ระบบการควบคุมฯ!H807</f>
        <v>0</v>
      </c>
      <c r="H143" s="315"/>
      <c r="I143" s="315">
        <f>+[7]ระบบการควบคุมฯ!K807+[7]ระบบการควบคุมฯ!L807</f>
        <v>0</v>
      </c>
      <c r="J143" s="315">
        <f t="shared" si="37"/>
        <v>11000</v>
      </c>
      <c r="K143" s="87" t="s">
        <v>251</v>
      </c>
    </row>
    <row r="144" spans="1:22" s="1125" customFormat="1" ht="93" x14ac:dyDescent="0.25">
      <c r="A144" s="366" t="str">
        <f>+[7]ระบบการควบคุมฯ!A808</f>
        <v>4.8)</v>
      </c>
      <c r="B144" s="202" t="str">
        <f>+[7]ระบบการควบคุมฯ!B808</f>
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 ครั้งที่ 1 20,000 บาท</v>
      </c>
      <c r="C144" s="201" t="str">
        <f>+[7]ระบบการควบคุมฯ!C808</f>
        <v>บันทึกกลุ่มนิเทศติดตามและประเมินผลการจัดการศึกษา ลว. 27 พ.ย.67</v>
      </c>
      <c r="D144" s="315">
        <f>+[7]ระบบการควบคุมฯ!D808</f>
        <v>0</v>
      </c>
      <c r="E144" s="315">
        <f>+[7]ระบบการควบคุมฯ!E808</f>
        <v>77000</v>
      </c>
      <c r="F144" s="315">
        <f t="shared" si="40"/>
        <v>77000</v>
      </c>
      <c r="G144" s="315">
        <f>+[7]ระบบการควบคุมฯ!G808+[7]ระบบการควบคุมฯ!H808</f>
        <v>0</v>
      </c>
      <c r="H144" s="315"/>
      <c r="I144" s="315">
        <f>+[7]ระบบการควบคุมฯ!K808+[7]ระบบการควบคุมฯ!L808</f>
        <v>28751</v>
      </c>
      <c r="J144" s="315">
        <f t="shared" si="37"/>
        <v>48249</v>
      </c>
      <c r="K144" s="87" t="s">
        <v>49</v>
      </c>
      <c r="N144" s="1126"/>
      <c r="P144" s="1127"/>
      <c r="R144" s="1128"/>
      <c r="S144" s="1128"/>
      <c r="T144" s="1128"/>
      <c r="U144" s="1128"/>
      <c r="V144" s="1128"/>
    </row>
    <row r="145" spans="1:11" ht="74.400000000000006" x14ac:dyDescent="0.6">
      <c r="A145" s="366" t="str">
        <f>+[7]ระบบการควบคุมฯ!A809</f>
        <v>4.8.1)</v>
      </c>
      <c r="B145" s="202" t="str">
        <f>+[7]ระบบการควบคุมฯ!B809</f>
        <v xml:space="preserve"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 ครั้งที่ 1 20,000 บาท ครั้งที่ 2  30,000 บาท ครั้งที่ 3 47,000 บาท  </v>
      </c>
      <c r="C145" s="201" t="str">
        <f>+[7]ระบบการควบคุมฯ!C809</f>
        <v>ศธ04002/ว2307 ลว.28 พ.ค. 68 ครั้งที่ 535  1,917,000 บาท</v>
      </c>
      <c r="D145" s="315">
        <f>+[7]ระบบการควบคุมฯ!D809</f>
        <v>0</v>
      </c>
      <c r="E145" s="315">
        <f>+[7]ระบบการควบคุมฯ!E809</f>
        <v>0</v>
      </c>
      <c r="F145" s="315">
        <f t="shared" si="40"/>
        <v>0</v>
      </c>
      <c r="G145" s="315">
        <f>+[7]ระบบการควบคุมฯ!G809+[7]ระบบการควบคุมฯ!H809</f>
        <v>0</v>
      </c>
      <c r="H145" s="315"/>
      <c r="I145" s="315">
        <f>+[7]ระบบการควบคุมฯ!K809+[7]ระบบการควบคุมฯ!L809</f>
        <v>0</v>
      </c>
      <c r="J145" s="315">
        <f t="shared" si="37"/>
        <v>0</v>
      </c>
      <c r="K145" s="87"/>
    </row>
    <row r="146" spans="1:11" ht="55.8" x14ac:dyDescent="0.6">
      <c r="A146" s="366" t="str">
        <f>+[7]ระบบการควบคุมฯ!A810</f>
        <v>4.9)</v>
      </c>
      <c r="B146" s="202" t="str">
        <f>+[7]ระบบการควบคุมฯ!B810</f>
        <v>โครงการเพิ่มประสิทธิภาพการประกันคุณภาพภายในของสถานศึกษาให้เข้มแข็ง 38,250 บาท ครั้งที่ 1   18,000 บาท ครั้งที่ 3 20,250 บาท</v>
      </c>
      <c r="C146" s="369" t="str">
        <f>+[7]ระบบการควบคุมฯ!C810</f>
        <v>ศธ04002/ว2307 ลว.28 พ.ค. 68 ครั้งที่ 535  1,917,000 บาท</v>
      </c>
      <c r="D146" s="315">
        <f>+[7]ระบบการควบคุมฯ!D810</f>
        <v>0</v>
      </c>
      <c r="E146" s="315">
        <f>+[7]ระบบการควบคุมฯ!E810</f>
        <v>20250</v>
      </c>
      <c r="F146" s="315">
        <f t="shared" si="40"/>
        <v>20250</v>
      </c>
      <c r="G146" s="315">
        <f>+[7]ระบบการควบคุมฯ!G810+[7]ระบบการควบคุมฯ!H810</f>
        <v>0</v>
      </c>
      <c r="H146" s="315"/>
      <c r="I146" s="315">
        <f>+[7]ระบบการควบคุมฯ!K810+[7]ระบบการควบคุมฯ!L810</f>
        <v>0</v>
      </c>
      <c r="J146" s="315">
        <f t="shared" si="37"/>
        <v>20250</v>
      </c>
      <c r="K146" s="87" t="s">
        <v>49</v>
      </c>
    </row>
    <row r="147" spans="1:11" ht="55.8" x14ac:dyDescent="0.6">
      <c r="A147" s="366" t="str">
        <f>+[7]ระบบการควบคุมฯ!A811</f>
        <v>4.10)</v>
      </c>
      <c r="B147" s="202" t="str">
        <f>+[7]ระบบการควบคุมฯ!B811</f>
        <v>โครงการเสริมสร้างประสิทธิภาพและสมรรถนะการบริหารงานบุคคล 50,000 บาท จัดสรรครั้งที่ 1 32,215 บาท ครั้งที่ 3   17,785 บาท</v>
      </c>
      <c r="C147" s="369" t="str">
        <f>+[7]ระบบการควบคุมฯ!C811</f>
        <v>ศธ04002/ว2307 ลว.28 พ.ค. 68 ครั้งที่ 535  1,917,000 บาท</v>
      </c>
      <c r="D147" s="315">
        <f>+[7]ระบบการควบคุมฯ!D811</f>
        <v>0</v>
      </c>
      <c r="E147" s="315">
        <f>+[7]ระบบการควบคุมฯ!E811</f>
        <v>17785</v>
      </c>
      <c r="F147" s="315">
        <f t="shared" si="40"/>
        <v>17785</v>
      </c>
      <c r="G147" s="315">
        <f>+[7]ระบบการควบคุมฯ!G811+[7]ระบบการควบคุมฯ!H811</f>
        <v>0</v>
      </c>
      <c r="H147" s="315"/>
      <c r="I147" s="315">
        <f>+[7]ระบบการควบคุมฯ!K811+[7]ระบบการควบคุมฯ!L811</f>
        <v>0</v>
      </c>
      <c r="J147" s="315">
        <f t="shared" si="37"/>
        <v>17785</v>
      </c>
      <c r="K147" s="87" t="s">
        <v>251</v>
      </c>
    </row>
    <row r="148" spans="1:11" x14ac:dyDescent="0.6">
      <c r="A148" s="329"/>
      <c r="B148" s="217" t="s">
        <v>18</v>
      </c>
      <c r="C148" s="204"/>
      <c r="D148" s="331">
        <f t="shared" ref="D148:J148" si="42">+D102+D48</f>
        <v>1260000</v>
      </c>
      <c r="E148" s="331">
        <f t="shared" si="42"/>
        <v>3657000</v>
      </c>
      <c r="F148" s="331">
        <f t="shared" si="42"/>
        <v>4917000</v>
      </c>
      <c r="G148" s="331">
        <f t="shared" si="42"/>
        <v>10000</v>
      </c>
      <c r="H148" s="331">
        <f t="shared" si="42"/>
        <v>0</v>
      </c>
      <c r="I148" s="331">
        <f t="shared" si="42"/>
        <v>2827623.9699999997</v>
      </c>
      <c r="J148" s="331">
        <f t="shared" si="42"/>
        <v>2079376.0299999998</v>
      </c>
      <c r="K148" s="203"/>
    </row>
    <row r="149" spans="1:11" x14ac:dyDescent="0.6">
      <c r="A149" s="218"/>
      <c r="B149" s="219" t="s">
        <v>19</v>
      </c>
      <c r="C149" s="195"/>
      <c r="D149" s="371"/>
      <c r="E149" s="372"/>
      <c r="F149" s="168">
        <f>SUM(G149:J149)</f>
        <v>100</v>
      </c>
      <c r="G149" s="1162">
        <f>+G148*100/F148</f>
        <v>0.20337604230221679</v>
      </c>
      <c r="H149" s="373">
        <v>0</v>
      </c>
      <c r="I149" s="371">
        <f>+I148*100/F148</f>
        <v>57.507097213748217</v>
      </c>
      <c r="J149" s="374">
        <f>+J148*100/F148</f>
        <v>42.289526743949558</v>
      </c>
      <c r="K149" s="220"/>
    </row>
    <row r="150" spans="1:11" x14ac:dyDescent="0.6">
      <c r="A150" s="221"/>
      <c r="B150" s="222"/>
      <c r="C150" s="375"/>
      <c r="D150" s="376"/>
      <c r="E150" s="376"/>
      <c r="F150" s="1371" t="s">
        <v>136</v>
      </c>
      <c r="G150" s="1371"/>
      <c r="H150" s="1371"/>
      <c r="I150" s="1371"/>
      <c r="J150" s="377"/>
      <c r="K150" s="378"/>
    </row>
    <row r="151" spans="1:11" x14ac:dyDescent="0.6">
      <c r="A151" s="221"/>
      <c r="B151" s="222"/>
      <c r="C151" s="375"/>
      <c r="D151" s="376"/>
      <c r="E151" s="376"/>
      <c r="F151" s="376"/>
      <c r="G151" s="223"/>
      <c r="H151" s="223"/>
      <c r="I151" s="223"/>
      <c r="J151" s="223"/>
      <c r="K151" s="378"/>
    </row>
    <row r="152" spans="1:11" x14ac:dyDescent="0.6">
      <c r="A152" s="379" t="s">
        <v>137</v>
      </c>
      <c r="B152" s="380"/>
      <c r="C152" s="381"/>
      <c r="D152" s="376"/>
      <c r="E152" s="223"/>
      <c r="F152" s="223"/>
      <c r="G152" s="223"/>
      <c r="H152" s="223"/>
      <c r="I152" s="382"/>
      <c r="J152" s="223"/>
      <c r="K152" s="378"/>
    </row>
    <row r="153" spans="1:11" x14ac:dyDescent="0.6">
      <c r="A153" s="383" t="s">
        <v>138</v>
      </c>
      <c r="B153" s="383"/>
      <c r="C153" s="384"/>
      <c r="D153" s="385"/>
      <c r="E153" s="386"/>
      <c r="F153" s="387" t="s">
        <v>20</v>
      </c>
      <c r="G153" s="388" t="s">
        <v>139</v>
      </c>
      <c r="H153" s="223" t="s">
        <v>140</v>
      </c>
      <c r="I153" s="386"/>
      <c r="J153" s="223"/>
      <c r="K153" s="378"/>
    </row>
    <row r="154" spans="1:11" x14ac:dyDescent="0.6">
      <c r="A154" s="379" t="s">
        <v>51</v>
      </c>
      <c r="B154" s="389"/>
      <c r="C154" s="381"/>
      <c r="D154" s="390" t="s">
        <v>141</v>
      </c>
      <c r="E154" s="223"/>
      <c r="F154" s="223"/>
      <c r="G154" s="223"/>
      <c r="H154" s="223" t="s">
        <v>142</v>
      </c>
      <c r="I154" s="223"/>
      <c r="J154" s="223"/>
      <c r="K154" s="378"/>
    </row>
    <row r="155" spans="1:11" x14ac:dyDescent="0.6">
      <c r="A155" s="1372"/>
      <c r="B155" s="1372"/>
      <c r="C155" s="384"/>
      <c r="D155" s="385"/>
      <c r="E155" s="1373" t="s">
        <v>66</v>
      </c>
      <c r="F155" s="1373"/>
      <c r="G155" s="1373"/>
      <c r="H155" s="1373"/>
      <c r="I155" s="1163"/>
      <c r="J155" s="383"/>
      <c r="K155" s="378"/>
    </row>
    <row r="156" spans="1:11" x14ac:dyDescent="0.6">
      <c r="D156" s="20"/>
      <c r="E156" s="20"/>
      <c r="F156" s="20"/>
      <c r="G156" s="20"/>
      <c r="H156" s="20"/>
      <c r="I156" s="20"/>
    </row>
    <row r="157" spans="1:11" x14ac:dyDescent="0.6">
      <c r="D157" s="20"/>
      <c r="E157" s="20"/>
      <c r="F157" s="20"/>
      <c r="G157" s="20"/>
      <c r="H157" s="20"/>
      <c r="I157" s="20"/>
    </row>
    <row r="158" spans="1:11" x14ac:dyDescent="0.6">
      <c r="D158" s="20"/>
      <c r="E158" s="20"/>
      <c r="F158" s="20"/>
      <c r="G158" s="20"/>
      <c r="H158" s="20"/>
      <c r="I158" s="20"/>
    </row>
    <row r="159" spans="1:11" x14ac:dyDescent="0.6">
      <c r="D159" s="20"/>
      <c r="E159" s="20"/>
      <c r="F159" s="20"/>
      <c r="G159" s="20"/>
      <c r="H159" s="20"/>
      <c r="I159" s="20"/>
    </row>
    <row r="160" spans="1:11" x14ac:dyDescent="0.6">
      <c r="D160" s="20"/>
      <c r="E160" s="20"/>
      <c r="F160" s="20"/>
      <c r="G160" s="20"/>
      <c r="H160" s="20"/>
      <c r="I160" s="20"/>
    </row>
    <row r="161" spans="4:9" x14ac:dyDescent="0.6">
      <c r="D161" s="20"/>
      <c r="E161" s="20"/>
      <c r="F161" s="20"/>
      <c r="G161" s="20"/>
      <c r="H161" s="20"/>
      <c r="I161" s="20"/>
    </row>
    <row r="162" spans="4:9" x14ac:dyDescent="0.6">
      <c r="D162" s="20"/>
      <c r="E162" s="20"/>
      <c r="F162" s="20"/>
      <c r="G162" s="20"/>
      <c r="H162" s="20"/>
      <c r="I162" s="20"/>
    </row>
    <row r="163" spans="4:9" x14ac:dyDescent="0.6">
      <c r="D163" s="20"/>
      <c r="E163" s="20"/>
      <c r="F163" s="20"/>
      <c r="G163" s="20"/>
      <c r="H163" s="20"/>
      <c r="I163" s="20"/>
    </row>
    <row r="164" spans="4:9" x14ac:dyDescent="0.6">
      <c r="D164" s="20"/>
      <c r="E164" s="20"/>
      <c r="F164" s="20"/>
      <c r="G164" s="20"/>
      <c r="H164" s="20"/>
      <c r="I164" s="20"/>
    </row>
    <row r="165" spans="4:9" x14ac:dyDescent="0.6">
      <c r="D165" s="20"/>
      <c r="E165" s="20"/>
      <c r="F165" s="20"/>
      <c r="G165" s="20"/>
      <c r="H165" s="20"/>
      <c r="I165" s="20"/>
    </row>
    <row r="166" spans="4:9" x14ac:dyDescent="0.6">
      <c r="D166" s="20"/>
      <c r="E166" s="20"/>
      <c r="F166" s="20"/>
      <c r="G166" s="20"/>
      <c r="H166" s="20"/>
      <c r="I166" s="20"/>
    </row>
    <row r="167" spans="4:9" x14ac:dyDescent="0.6">
      <c r="D167" s="20"/>
      <c r="E167" s="20"/>
      <c r="F167" s="20"/>
      <c r="G167" s="20"/>
      <c r="H167" s="20"/>
      <c r="I167" s="20"/>
    </row>
    <row r="168" spans="4:9" x14ac:dyDescent="0.6">
      <c r="D168" s="20"/>
      <c r="E168" s="20"/>
      <c r="F168" s="20"/>
      <c r="G168" s="20"/>
      <c r="H168" s="20"/>
      <c r="I168" s="20"/>
    </row>
    <row r="169" spans="4:9" x14ac:dyDescent="0.6">
      <c r="D169" s="20"/>
      <c r="E169" s="20"/>
      <c r="F169" s="20"/>
      <c r="G169" s="20"/>
      <c r="H169" s="20"/>
      <c r="I169" s="20"/>
    </row>
    <row r="170" spans="4:9" x14ac:dyDescent="0.6">
      <c r="D170" s="20"/>
      <c r="E170" s="20"/>
      <c r="F170" s="20"/>
      <c r="G170" s="20"/>
      <c r="H170" s="20"/>
      <c r="I170" s="20"/>
    </row>
    <row r="171" spans="4:9" x14ac:dyDescent="0.6">
      <c r="D171" s="20"/>
      <c r="E171" s="20"/>
      <c r="F171" s="20"/>
      <c r="G171" s="20"/>
      <c r="H171" s="20"/>
      <c r="I171" s="20"/>
    </row>
    <row r="172" spans="4:9" x14ac:dyDescent="0.6">
      <c r="D172" s="20"/>
      <c r="E172" s="20"/>
      <c r="F172" s="20"/>
      <c r="G172" s="20"/>
      <c r="H172" s="20"/>
      <c r="I172" s="20"/>
    </row>
    <row r="173" spans="4:9" x14ac:dyDescent="0.6">
      <c r="D173" s="20"/>
      <c r="E173" s="20"/>
      <c r="F173" s="20"/>
      <c r="G173" s="20"/>
      <c r="H173" s="20"/>
      <c r="I173" s="20"/>
    </row>
    <row r="174" spans="4:9" x14ac:dyDescent="0.6">
      <c r="D174" s="20"/>
      <c r="E174" s="20"/>
      <c r="F174" s="20"/>
      <c r="G174" s="20"/>
      <c r="H174" s="20"/>
      <c r="I174" s="20"/>
    </row>
    <row r="175" spans="4:9" x14ac:dyDescent="0.6">
      <c r="D175" s="20"/>
      <c r="E175" s="20"/>
      <c r="F175" s="20"/>
      <c r="G175" s="20"/>
      <c r="H175" s="20"/>
      <c r="I175" s="20"/>
    </row>
    <row r="176" spans="4:9" x14ac:dyDescent="0.6">
      <c r="D176" s="20"/>
      <c r="E176" s="20"/>
      <c r="F176" s="20"/>
      <c r="G176" s="20"/>
      <c r="H176" s="20"/>
      <c r="I176" s="20"/>
    </row>
    <row r="177" spans="4:9" x14ac:dyDescent="0.6">
      <c r="D177" s="20"/>
      <c r="E177" s="20"/>
      <c r="F177" s="20"/>
      <c r="G177" s="20"/>
      <c r="H177" s="20"/>
      <c r="I177" s="20"/>
    </row>
    <row r="178" spans="4:9" x14ac:dyDescent="0.6">
      <c r="D178" s="20"/>
      <c r="E178" s="20"/>
      <c r="F178" s="20"/>
      <c r="G178" s="20"/>
      <c r="H178" s="20"/>
      <c r="I178" s="20"/>
    </row>
    <row r="179" spans="4:9" x14ac:dyDescent="0.6">
      <c r="D179" s="20"/>
      <c r="E179" s="20"/>
      <c r="F179" s="20"/>
      <c r="G179" s="20"/>
      <c r="H179" s="20"/>
      <c r="I179" s="20"/>
    </row>
    <row r="180" spans="4:9" x14ac:dyDescent="0.6">
      <c r="D180" s="20"/>
      <c r="E180" s="20"/>
      <c r="F180" s="20"/>
      <c r="G180" s="20"/>
      <c r="H180" s="20"/>
      <c r="I180" s="20"/>
    </row>
    <row r="181" spans="4:9" x14ac:dyDescent="0.6">
      <c r="D181" s="20"/>
      <c r="E181" s="20"/>
      <c r="F181" s="20"/>
      <c r="G181" s="20"/>
      <c r="H181" s="20"/>
      <c r="I181" s="20"/>
    </row>
    <row r="182" spans="4:9" x14ac:dyDescent="0.6">
      <c r="D182" s="20"/>
      <c r="E182" s="20"/>
      <c r="F182" s="20"/>
      <c r="G182" s="20"/>
      <c r="H182" s="20"/>
      <c r="I182" s="20"/>
    </row>
    <row r="183" spans="4:9" x14ac:dyDescent="0.6">
      <c r="D183" s="20"/>
      <c r="E183" s="20"/>
      <c r="F183" s="20"/>
      <c r="G183" s="20"/>
      <c r="H183" s="20"/>
      <c r="I183" s="20"/>
    </row>
    <row r="184" spans="4:9" x14ac:dyDescent="0.6">
      <c r="D184" s="20"/>
      <c r="E184" s="20"/>
      <c r="F184" s="20"/>
      <c r="G184" s="20"/>
      <c r="H184" s="20"/>
      <c r="I184" s="20"/>
    </row>
    <row r="185" spans="4:9" x14ac:dyDescent="0.6">
      <c r="D185" s="20"/>
      <c r="E185" s="20"/>
      <c r="F185" s="20"/>
      <c r="G185" s="20"/>
      <c r="H185" s="20"/>
      <c r="I185" s="20"/>
    </row>
    <row r="186" spans="4:9" x14ac:dyDescent="0.6">
      <c r="D186" s="20"/>
      <c r="E186" s="20"/>
      <c r="F186" s="20"/>
      <c r="G186" s="20"/>
      <c r="H186" s="20"/>
      <c r="I186" s="20"/>
    </row>
    <row r="187" spans="4:9" x14ac:dyDescent="0.6">
      <c r="D187" s="20"/>
      <c r="E187" s="20"/>
      <c r="F187" s="20"/>
      <c r="G187" s="20"/>
      <c r="H187" s="20"/>
      <c r="I187" s="20"/>
    </row>
    <row r="188" spans="4:9" x14ac:dyDescent="0.6">
      <c r="D188" s="20"/>
      <c r="E188" s="20"/>
      <c r="F188" s="20"/>
      <c r="G188" s="20"/>
      <c r="H188" s="20"/>
      <c r="I188" s="20"/>
    </row>
    <row r="189" spans="4:9" x14ac:dyDescent="0.6">
      <c r="D189" s="20"/>
      <c r="E189" s="20"/>
      <c r="F189" s="20"/>
      <c r="G189" s="20"/>
      <c r="H189" s="20"/>
      <c r="I189" s="20"/>
    </row>
    <row r="190" spans="4:9" x14ac:dyDescent="0.6">
      <c r="D190" s="20"/>
      <c r="E190" s="20"/>
      <c r="F190" s="20"/>
      <c r="G190" s="20"/>
      <c r="H190" s="20"/>
      <c r="I190" s="20"/>
    </row>
    <row r="191" spans="4:9" x14ac:dyDescent="0.6">
      <c r="D191" s="20"/>
      <c r="E191" s="20"/>
      <c r="F191" s="20"/>
      <c r="G191" s="20"/>
      <c r="H191" s="20"/>
      <c r="I191" s="20"/>
    </row>
    <row r="192" spans="4:9" x14ac:dyDescent="0.6">
      <c r="D192" s="20"/>
      <c r="E192" s="20"/>
      <c r="F192" s="20"/>
      <c r="G192" s="20"/>
      <c r="H192" s="20"/>
      <c r="I192" s="20"/>
    </row>
    <row r="193" spans="4:9" x14ac:dyDescent="0.6">
      <c r="D193" s="20"/>
      <c r="E193" s="20"/>
      <c r="F193" s="20"/>
      <c r="G193" s="20"/>
      <c r="H193" s="20"/>
      <c r="I193" s="20"/>
    </row>
    <row r="194" spans="4:9" x14ac:dyDescent="0.6">
      <c r="D194" s="20"/>
      <c r="E194" s="20"/>
      <c r="F194" s="20"/>
      <c r="G194" s="20"/>
      <c r="H194" s="20"/>
      <c r="I194" s="20"/>
    </row>
    <row r="195" spans="4:9" x14ac:dyDescent="0.6">
      <c r="D195" s="20"/>
      <c r="E195" s="20"/>
      <c r="F195" s="20"/>
      <c r="G195" s="20"/>
      <c r="H195" s="20"/>
      <c r="I195" s="20"/>
    </row>
    <row r="196" spans="4:9" x14ac:dyDescent="0.6">
      <c r="D196" s="20"/>
      <c r="E196" s="20"/>
      <c r="F196" s="20"/>
      <c r="G196" s="20"/>
      <c r="H196" s="20"/>
      <c r="I196" s="20"/>
    </row>
    <row r="197" spans="4:9" x14ac:dyDescent="0.6">
      <c r="D197" s="20"/>
      <c r="E197" s="20"/>
      <c r="F197" s="20"/>
      <c r="G197" s="20"/>
      <c r="H197" s="20"/>
      <c r="I197" s="20"/>
    </row>
    <row r="198" spans="4:9" x14ac:dyDescent="0.6">
      <c r="D198" s="20"/>
      <c r="E198" s="20"/>
      <c r="F198" s="20"/>
      <c r="G198" s="20"/>
      <c r="H198" s="20"/>
      <c r="I198" s="20"/>
    </row>
    <row r="199" spans="4:9" x14ac:dyDescent="0.6">
      <c r="D199" s="20"/>
      <c r="E199" s="20"/>
      <c r="F199" s="20"/>
      <c r="G199" s="20"/>
      <c r="H199" s="20"/>
      <c r="I199" s="20"/>
    </row>
    <row r="200" spans="4:9" x14ac:dyDescent="0.6">
      <c r="D200" s="20"/>
      <c r="E200" s="20"/>
      <c r="F200" s="20"/>
      <c r="G200" s="20"/>
      <c r="H200" s="20"/>
      <c r="I200" s="20"/>
    </row>
    <row r="201" spans="4:9" x14ac:dyDescent="0.6">
      <c r="D201" s="20"/>
      <c r="E201" s="20"/>
      <c r="F201" s="20"/>
      <c r="G201" s="20"/>
      <c r="H201" s="20"/>
      <c r="I201" s="20"/>
    </row>
    <row r="202" spans="4:9" x14ac:dyDescent="0.6">
      <c r="D202" s="20"/>
      <c r="E202" s="20"/>
      <c r="F202" s="20"/>
      <c r="G202" s="20"/>
      <c r="H202" s="20"/>
      <c r="I202" s="20"/>
    </row>
    <row r="203" spans="4:9" x14ac:dyDescent="0.6">
      <c r="D203" s="20"/>
      <c r="E203" s="20"/>
      <c r="F203" s="20"/>
      <c r="G203" s="20"/>
      <c r="H203" s="20"/>
      <c r="I203" s="20"/>
    </row>
    <row r="204" spans="4:9" x14ac:dyDescent="0.6">
      <c r="D204" s="20"/>
      <c r="E204" s="20"/>
      <c r="F204" s="20"/>
      <c r="G204" s="20"/>
      <c r="H204" s="20"/>
      <c r="I204" s="20"/>
    </row>
    <row r="205" spans="4:9" x14ac:dyDescent="0.6">
      <c r="D205" s="20"/>
      <c r="E205" s="20"/>
      <c r="F205" s="20"/>
      <c r="G205" s="20"/>
      <c r="H205" s="20"/>
      <c r="I205" s="20"/>
    </row>
    <row r="206" spans="4:9" x14ac:dyDescent="0.6">
      <c r="D206" s="20"/>
      <c r="E206" s="20"/>
      <c r="F206" s="20"/>
      <c r="G206" s="20"/>
      <c r="H206" s="20"/>
      <c r="I206" s="20"/>
    </row>
    <row r="207" spans="4:9" x14ac:dyDescent="0.6">
      <c r="D207" s="20"/>
      <c r="E207" s="20"/>
      <c r="F207" s="20"/>
      <c r="G207" s="20"/>
      <c r="H207" s="20"/>
      <c r="I207" s="20"/>
    </row>
    <row r="208" spans="4:9" x14ac:dyDescent="0.6">
      <c r="D208" s="20"/>
      <c r="E208" s="20"/>
      <c r="F208" s="20"/>
      <c r="G208" s="20"/>
      <c r="H208" s="20"/>
      <c r="I208" s="20"/>
    </row>
    <row r="209" spans="4:9" x14ac:dyDescent="0.6">
      <c r="D209" s="20"/>
      <c r="E209" s="20"/>
      <c r="F209" s="20"/>
      <c r="G209" s="20"/>
      <c r="H209" s="20"/>
      <c r="I209" s="20"/>
    </row>
    <row r="210" spans="4:9" x14ac:dyDescent="0.6">
      <c r="D210" s="20"/>
      <c r="E210" s="20"/>
      <c r="F210" s="20"/>
      <c r="G210" s="20"/>
      <c r="H210" s="20"/>
      <c r="I210" s="20"/>
    </row>
    <row r="211" spans="4:9" x14ac:dyDescent="0.6">
      <c r="D211" s="20"/>
      <c r="E211" s="20"/>
      <c r="F211" s="20"/>
      <c r="G211" s="20"/>
      <c r="H211" s="20"/>
      <c r="I211" s="20"/>
    </row>
    <row r="212" spans="4:9" x14ac:dyDescent="0.6">
      <c r="D212" s="20"/>
      <c r="E212" s="20"/>
      <c r="F212" s="20"/>
      <c r="G212" s="20"/>
      <c r="H212" s="20"/>
      <c r="I212" s="20"/>
    </row>
    <row r="213" spans="4:9" x14ac:dyDescent="0.6">
      <c r="D213" s="20"/>
      <c r="E213" s="20"/>
      <c r="F213" s="20"/>
      <c r="G213" s="20"/>
      <c r="H213" s="20"/>
      <c r="I213" s="20"/>
    </row>
    <row r="214" spans="4:9" x14ac:dyDescent="0.6">
      <c r="D214" s="20"/>
      <c r="E214" s="20"/>
      <c r="F214" s="20"/>
      <c r="G214" s="20"/>
      <c r="H214" s="20"/>
      <c r="I214" s="20"/>
    </row>
    <row r="215" spans="4:9" x14ac:dyDescent="0.6">
      <c r="D215" s="20"/>
      <c r="E215" s="20"/>
      <c r="F215" s="20"/>
      <c r="G215" s="20"/>
      <c r="H215" s="20"/>
      <c r="I215" s="20"/>
    </row>
    <row r="216" spans="4:9" x14ac:dyDescent="0.6">
      <c r="D216" s="20"/>
      <c r="E216" s="20"/>
      <c r="F216" s="20"/>
      <c r="G216" s="20"/>
      <c r="H216" s="20"/>
      <c r="I216" s="20"/>
    </row>
    <row r="217" spans="4:9" x14ac:dyDescent="0.6">
      <c r="D217" s="20"/>
      <c r="E217" s="20"/>
      <c r="F217" s="20"/>
      <c r="G217" s="20"/>
      <c r="H217" s="20"/>
      <c r="I217" s="20"/>
    </row>
    <row r="218" spans="4:9" x14ac:dyDescent="0.6">
      <c r="D218" s="20"/>
      <c r="E218" s="20"/>
      <c r="F218" s="20"/>
      <c r="G218" s="20"/>
      <c r="H218" s="20"/>
      <c r="I218" s="20"/>
    </row>
    <row r="219" spans="4:9" x14ac:dyDescent="0.6">
      <c r="D219" s="20"/>
      <c r="E219" s="20"/>
      <c r="F219" s="20"/>
      <c r="G219" s="20"/>
      <c r="H219" s="20"/>
      <c r="I219" s="20"/>
    </row>
    <row r="220" spans="4:9" x14ac:dyDescent="0.6">
      <c r="D220" s="20"/>
      <c r="E220" s="20"/>
      <c r="F220" s="20"/>
      <c r="G220" s="20"/>
      <c r="H220" s="20"/>
      <c r="I220" s="20"/>
    </row>
    <row r="221" spans="4:9" x14ac:dyDescent="0.6">
      <c r="D221" s="20"/>
      <c r="E221" s="20"/>
      <c r="F221" s="20"/>
      <c r="G221" s="20"/>
      <c r="H221" s="20"/>
      <c r="I221" s="20"/>
    </row>
    <row r="222" spans="4:9" x14ac:dyDescent="0.6">
      <c r="D222" s="20"/>
      <c r="E222" s="20"/>
      <c r="F222" s="20"/>
      <c r="G222" s="20"/>
      <c r="H222" s="20"/>
      <c r="I222" s="20"/>
    </row>
    <row r="223" spans="4:9" x14ac:dyDescent="0.6">
      <c r="D223" s="20"/>
      <c r="E223" s="20"/>
      <c r="F223" s="20"/>
      <c r="G223" s="20"/>
      <c r="H223" s="20"/>
      <c r="I223" s="20"/>
    </row>
    <row r="224" spans="4:9" x14ac:dyDescent="0.6">
      <c r="D224" s="20"/>
      <c r="E224" s="20"/>
      <c r="F224" s="20"/>
      <c r="G224" s="20"/>
      <c r="H224" s="20"/>
      <c r="I224" s="20"/>
    </row>
    <row r="225" spans="4:9" x14ac:dyDescent="0.6">
      <c r="D225" s="20"/>
      <c r="E225" s="20"/>
      <c r="F225" s="20"/>
      <c r="G225" s="20"/>
      <c r="H225" s="20"/>
      <c r="I225" s="20"/>
    </row>
    <row r="226" spans="4:9" x14ac:dyDescent="0.6">
      <c r="D226" s="20"/>
      <c r="E226" s="20"/>
      <c r="F226" s="20"/>
      <c r="G226" s="20"/>
      <c r="H226" s="20"/>
      <c r="I226" s="20"/>
    </row>
    <row r="227" spans="4:9" x14ac:dyDescent="0.6">
      <c r="D227" s="20"/>
      <c r="E227" s="20"/>
      <c r="F227" s="20"/>
      <c r="G227" s="20"/>
      <c r="H227" s="20"/>
      <c r="I227" s="20"/>
    </row>
    <row r="228" spans="4:9" x14ac:dyDescent="0.6">
      <c r="D228" s="20"/>
      <c r="E228" s="20"/>
      <c r="F228" s="20"/>
      <c r="G228" s="20"/>
      <c r="H228" s="20"/>
      <c r="I228" s="20"/>
    </row>
    <row r="229" spans="4:9" x14ac:dyDescent="0.6">
      <c r="D229" s="20"/>
      <c r="E229" s="20"/>
      <c r="F229" s="20"/>
      <c r="G229" s="20"/>
      <c r="H229" s="20"/>
      <c r="I229" s="20"/>
    </row>
    <row r="230" spans="4:9" x14ac:dyDescent="0.6">
      <c r="D230" s="20"/>
      <c r="E230" s="20"/>
      <c r="F230" s="20"/>
      <c r="G230" s="20"/>
      <c r="H230" s="20"/>
      <c r="I230" s="20"/>
    </row>
    <row r="231" spans="4:9" x14ac:dyDescent="0.6">
      <c r="D231" s="20"/>
      <c r="E231" s="20"/>
      <c r="F231" s="20"/>
      <c r="G231" s="20"/>
      <c r="H231" s="20"/>
      <c r="I231" s="20"/>
    </row>
    <row r="232" spans="4:9" x14ac:dyDescent="0.6">
      <c r="D232" s="20"/>
      <c r="E232" s="20"/>
      <c r="F232" s="20"/>
      <c r="G232" s="20"/>
      <c r="H232" s="20"/>
      <c r="I232" s="20"/>
    </row>
    <row r="233" spans="4:9" x14ac:dyDescent="0.6">
      <c r="D233" s="20"/>
      <c r="E233" s="20"/>
      <c r="F233" s="20"/>
      <c r="G233" s="20"/>
      <c r="H233" s="20"/>
      <c r="I233" s="20"/>
    </row>
    <row r="234" spans="4:9" x14ac:dyDescent="0.6">
      <c r="D234" s="20"/>
      <c r="E234" s="20"/>
      <c r="F234" s="20"/>
      <c r="G234" s="20"/>
      <c r="H234" s="20"/>
      <c r="I234" s="20"/>
    </row>
    <row r="235" spans="4:9" x14ac:dyDescent="0.6">
      <c r="D235" s="20"/>
      <c r="E235" s="20"/>
      <c r="F235" s="20"/>
      <c r="G235" s="20"/>
      <c r="H235" s="20"/>
      <c r="I235" s="20"/>
    </row>
    <row r="236" spans="4:9" x14ac:dyDescent="0.6">
      <c r="D236" s="20"/>
      <c r="E236" s="20"/>
      <c r="F236" s="20"/>
      <c r="G236" s="20"/>
      <c r="H236" s="20"/>
      <c r="I236" s="20"/>
    </row>
    <row r="237" spans="4:9" x14ac:dyDescent="0.6">
      <c r="D237" s="20"/>
      <c r="E237" s="20"/>
      <c r="F237" s="20"/>
      <c r="G237" s="20"/>
      <c r="H237" s="20"/>
      <c r="I237" s="20"/>
    </row>
    <row r="238" spans="4:9" x14ac:dyDescent="0.6">
      <c r="D238" s="20"/>
      <c r="E238" s="20"/>
      <c r="F238" s="20"/>
      <c r="G238" s="20"/>
      <c r="H238" s="20"/>
      <c r="I238" s="20"/>
    </row>
    <row r="239" spans="4:9" x14ac:dyDescent="0.6">
      <c r="D239" s="20"/>
      <c r="E239" s="20"/>
      <c r="F239" s="20"/>
      <c r="G239" s="20"/>
      <c r="H239" s="20"/>
      <c r="I239" s="20"/>
    </row>
    <row r="240" spans="4:9" x14ac:dyDescent="0.6">
      <c r="D240" s="20"/>
      <c r="E240" s="20"/>
      <c r="F240" s="20"/>
      <c r="G240" s="20"/>
      <c r="H240" s="20"/>
      <c r="I240" s="20"/>
    </row>
    <row r="241" spans="4:9" x14ac:dyDescent="0.6">
      <c r="D241" s="20"/>
      <c r="E241" s="20"/>
      <c r="F241" s="20"/>
      <c r="G241" s="20"/>
      <c r="H241" s="20"/>
      <c r="I241" s="20"/>
    </row>
    <row r="242" spans="4:9" x14ac:dyDescent="0.6">
      <c r="D242" s="20"/>
      <c r="E242" s="20"/>
      <c r="F242" s="20"/>
      <c r="G242" s="20"/>
      <c r="H242" s="20"/>
      <c r="I242" s="20"/>
    </row>
    <row r="243" spans="4:9" x14ac:dyDescent="0.6">
      <c r="D243" s="20"/>
      <c r="E243" s="20"/>
      <c r="F243" s="20"/>
      <c r="G243" s="20"/>
      <c r="H243" s="20"/>
      <c r="I243" s="20"/>
    </row>
    <row r="244" spans="4:9" x14ac:dyDescent="0.6">
      <c r="D244" s="20"/>
      <c r="E244" s="20"/>
      <c r="F244" s="20"/>
      <c r="G244" s="20"/>
      <c r="H244" s="20"/>
      <c r="I244" s="20"/>
    </row>
    <row r="245" spans="4:9" x14ac:dyDescent="0.6">
      <c r="D245" s="20"/>
      <c r="E245" s="20"/>
      <c r="F245" s="20"/>
      <c r="G245" s="20"/>
      <c r="H245" s="20"/>
      <c r="I245" s="20"/>
    </row>
    <row r="246" spans="4:9" x14ac:dyDescent="0.6">
      <c r="D246" s="20"/>
      <c r="E246" s="20"/>
      <c r="F246" s="20"/>
      <c r="G246" s="20"/>
      <c r="H246" s="20"/>
      <c r="I246" s="20"/>
    </row>
    <row r="247" spans="4:9" x14ac:dyDescent="0.6">
      <c r="D247" s="20"/>
      <c r="E247" s="20"/>
      <c r="F247" s="20"/>
      <c r="G247" s="20"/>
      <c r="H247" s="20"/>
      <c r="I247" s="20"/>
    </row>
    <row r="248" spans="4:9" x14ac:dyDescent="0.6">
      <c r="D248" s="20"/>
      <c r="E248" s="20"/>
      <c r="F248" s="20"/>
      <c r="G248" s="20"/>
      <c r="H248" s="20"/>
      <c r="I248" s="20"/>
    </row>
    <row r="249" spans="4:9" x14ac:dyDescent="0.6">
      <c r="D249" s="20"/>
      <c r="E249" s="20"/>
      <c r="F249" s="20"/>
      <c r="G249" s="20"/>
      <c r="H249" s="20"/>
      <c r="I249" s="20"/>
    </row>
    <row r="250" spans="4:9" x14ac:dyDescent="0.6">
      <c r="D250" s="20"/>
      <c r="E250" s="20"/>
      <c r="F250" s="20"/>
      <c r="G250" s="20"/>
      <c r="H250" s="20"/>
      <c r="I250" s="20"/>
    </row>
    <row r="251" spans="4:9" x14ac:dyDescent="0.6">
      <c r="D251" s="20"/>
      <c r="E251" s="20"/>
      <c r="F251" s="20"/>
      <c r="G251" s="20"/>
      <c r="H251" s="20"/>
      <c r="I251" s="20"/>
    </row>
    <row r="252" spans="4:9" x14ac:dyDescent="0.6">
      <c r="D252" s="20"/>
      <c r="E252" s="20"/>
      <c r="F252" s="20"/>
      <c r="G252" s="20"/>
      <c r="H252" s="20"/>
      <c r="I252" s="20"/>
    </row>
    <row r="253" spans="4:9" x14ac:dyDescent="0.6">
      <c r="D253" s="20"/>
      <c r="E253" s="20"/>
      <c r="F253" s="20"/>
      <c r="G253" s="20"/>
      <c r="H253" s="20"/>
      <c r="I253" s="20"/>
    </row>
    <row r="254" spans="4:9" x14ac:dyDescent="0.6">
      <c r="D254" s="20"/>
      <c r="E254" s="20"/>
      <c r="F254" s="20"/>
      <c r="G254" s="20"/>
      <c r="H254" s="20"/>
      <c r="I254" s="20"/>
    </row>
    <row r="255" spans="4:9" x14ac:dyDescent="0.6">
      <c r="D255" s="20"/>
      <c r="E255" s="20"/>
      <c r="F255" s="20"/>
      <c r="G255" s="20"/>
      <c r="H255" s="20"/>
      <c r="I255" s="20"/>
    </row>
    <row r="256" spans="4:9" x14ac:dyDescent="0.6">
      <c r="D256" s="20"/>
      <c r="E256" s="20"/>
      <c r="F256" s="20"/>
      <c r="G256" s="20"/>
      <c r="H256" s="20"/>
      <c r="I256" s="20"/>
    </row>
    <row r="257" spans="4:9" x14ac:dyDescent="0.6">
      <c r="D257" s="20"/>
      <c r="E257" s="20"/>
      <c r="F257" s="20"/>
      <c r="G257" s="20"/>
      <c r="H257" s="20"/>
      <c r="I257" s="20"/>
    </row>
    <row r="258" spans="4:9" x14ac:dyDescent="0.6">
      <c r="D258" s="20"/>
      <c r="E258" s="20"/>
      <c r="F258" s="20"/>
      <c r="G258" s="20"/>
      <c r="H258" s="20"/>
      <c r="I258" s="20"/>
    </row>
    <row r="259" spans="4:9" x14ac:dyDescent="0.6">
      <c r="D259" s="20"/>
      <c r="E259" s="20"/>
      <c r="F259" s="20"/>
      <c r="G259" s="20"/>
      <c r="H259" s="20"/>
      <c r="I259" s="20"/>
    </row>
    <row r="260" spans="4:9" x14ac:dyDescent="0.6">
      <c r="D260" s="20"/>
      <c r="E260" s="20"/>
      <c r="F260" s="20"/>
      <c r="G260" s="20"/>
      <c r="H260" s="20"/>
      <c r="I260" s="20"/>
    </row>
    <row r="261" spans="4:9" x14ac:dyDescent="0.6">
      <c r="D261" s="20"/>
      <c r="E261" s="20"/>
      <c r="F261" s="20"/>
      <c r="G261" s="20"/>
      <c r="H261" s="20"/>
      <c r="I261" s="20"/>
    </row>
    <row r="262" spans="4:9" x14ac:dyDescent="0.6">
      <c r="D262" s="20"/>
      <c r="E262" s="20"/>
      <c r="F262" s="20"/>
      <c r="G262" s="20"/>
      <c r="H262" s="20"/>
      <c r="I262" s="20"/>
    </row>
    <row r="263" spans="4:9" x14ac:dyDescent="0.6">
      <c r="D263" s="20"/>
      <c r="E263" s="20"/>
      <c r="F263" s="20"/>
      <c r="G263" s="20"/>
      <c r="H263" s="20"/>
      <c r="I263" s="20"/>
    </row>
    <row r="264" spans="4:9" x14ac:dyDescent="0.6">
      <c r="D264" s="20"/>
      <c r="E264" s="20"/>
      <c r="F264" s="20"/>
      <c r="G264" s="20"/>
      <c r="H264" s="20"/>
      <c r="I264" s="20"/>
    </row>
    <row r="265" spans="4:9" x14ac:dyDescent="0.6">
      <c r="D265" s="20"/>
      <c r="E265" s="20"/>
      <c r="F265" s="20"/>
      <c r="G265" s="20"/>
      <c r="H265" s="20"/>
      <c r="I265" s="20"/>
    </row>
    <row r="266" spans="4:9" x14ac:dyDescent="0.6">
      <c r="D266" s="20"/>
      <c r="E266" s="20"/>
      <c r="F266" s="20"/>
      <c r="G266" s="20"/>
      <c r="H266" s="20"/>
      <c r="I266" s="20"/>
    </row>
    <row r="267" spans="4:9" x14ac:dyDescent="0.6">
      <c r="D267" s="20"/>
      <c r="E267" s="20"/>
      <c r="F267" s="20"/>
      <c r="G267" s="20"/>
      <c r="H267" s="20"/>
      <c r="I267" s="20"/>
    </row>
    <row r="268" spans="4:9" x14ac:dyDescent="0.6">
      <c r="D268" s="20"/>
      <c r="E268" s="20"/>
      <c r="F268" s="20"/>
      <c r="G268" s="20"/>
      <c r="H268" s="20"/>
      <c r="I268" s="20"/>
    </row>
    <row r="269" spans="4:9" x14ac:dyDescent="0.6">
      <c r="D269" s="20"/>
      <c r="E269" s="20"/>
      <c r="F269" s="20"/>
      <c r="G269" s="20"/>
      <c r="H269" s="20"/>
      <c r="I269" s="20"/>
    </row>
    <row r="270" spans="4:9" x14ac:dyDescent="0.6">
      <c r="D270" s="20"/>
      <c r="E270" s="20"/>
      <c r="F270" s="20"/>
      <c r="G270" s="20"/>
      <c r="H270" s="20"/>
      <c r="I270" s="20"/>
    </row>
    <row r="271" spans="4:9" x14ac:dyDescent="0.6">
      <c r="D271" s="20"/>
      <c r="E271" s="20"/>
      <c r="F271" s="20"/>
      <c r="G271" s="20"/>
      <c r="H271" s="20"/>
      <c r="I271" s="20"/>
    </row>
    <row r="272" spans="4:9" x14ac:dyDescent="0.6">
      <c r="D272" s="20"/>
      <c r="E272" s="20"/>
      <c r="F272" s="20"/>
      <c r="G272" s="20"/>
      <c r="H272" s="20"/>
      <c r="I272" s="20"/>
    </row>
    <row r="273" spans="4:9" x14ac:dyDescent="0.6">
      <c r="D273" s="20"/>
      <c r="E273" s="20"/>
      <c r="F273" s="20"/>
      <c r="G273" s="20"/>
      <c r="H273" s="20"/>
      <c r="I273" s="20"/>
    </row>
    <row r="274" spans="4:9" x14ac:dyDescent="0.6">
      <c r="D274" s="20"/>
      <c r="E274" s="20"/>
      <c r="F274" s="20"/>
      <c r="G274" s="20"/>
      <c r="H274" s="20"/>
      <c r="I274" s="20"/>
    </row>
    <row r="275" spans="4:9" x14ac:dyDescent="0.6">
      <c r="D275" s="20"/>
      <c r="E275" s="20"/>
      <c r="F275" s="20"/>
      <c r="G275" s="20"/>
      <c r="H275" s="20"/>
      <c r="I275" s="20"/>
    </row>
    <row r="276" spans="4:9" x14ac:dyDescent="0.6">
      <c r="D276" s="20"/>
      <c r="E276" s="20"/>
      <c r="F276" s="20"/>
      <c r="G276" s="20"/>
      <c r="H276" s="20"/>
      <c r="I276" s="20"/>
    </row>
    <row r="277" spans="4:9" x14ac:dyDescent="0.6">
      <c r="D277" s="20"/>
      <c r="E277" s="20"/>
      <c r="F277" s="20"/>
      <c r="G277" s="20"/>
      <c r="H277" s="20"/>
      <c r="I277" s="20"/>
    </row>
    <row r="278" spans="4:9" x14ac:dyDescent="0.6">
      <c r="D278" s="20"/>
      <c r="E278" s="20"/>
      <c r="F278" s="20"/>
      <c r="G278" s="20"/>
      <c r="H278" s="20"/>
      <c r="I278" s="20"/>
    </row>
    <row r="279" spans="4:9" x14ac:dyDescent="0.6">
      <c r="D279" s="20"/>
      <c r="E279" s="20"/>
      <c r="F279" s="20"/>
      <c r="G279" s="20"/>
      <c r="H279" s="20"/>
      <c r="I279" s="20"/>
    </row>
    <row r="280" spans="4:9" x14ac:dyDescent="0.6">
      <c r="D280" s="20"/>
      <c r="E280" s="20"/>
      <c r="F280" s="20"/>
      <c r="G280" s="20"/>
      <c r="H280" s="20"/>
      <c r="I280" s="20"/>
    </row>
    <row r="281" spans="4:9" x14ac:dyDescent="0.6">
      <c r="D281" s="20"/>
      <c r="E281" s="20"/>
      <c r="F281" s="20"/>
      <c r="G281" s="20"/>
      <c r="H281" s="20"/>
      <c r="I281" s="20"/>
    </row>
    <row r="282" spans="4:9" x14ac:dyDescent="0.6">
      <c r="D282" s="20"/>
      <c r="E282" s="20"/>
      <c r="F282" s="20"/>
      <c r="G282" s="20"/>
      <c r="H282" s="20"/>
      <c r="I282" s="20"/>
    </row>
    <row r="283" spans="4:9" x14ac:dyDescent="0.6">
      <c r="D283" s="20"/>
      <c r="E283" s="20"/>
      <c r="F283" s="20"/>
      <c r="G283" s="20"/>
      <c r="H283" s="20"/>
      <c r="I283" s="20"/>
    </row>
    <row r="284" spans="4:9" x14ac:dyDescent="0.6">
      <c r="D284" s="20"/>
      <c r="E284" s="20"/>
      <c r="F284" s="20"/>
      <c r="G284" s="20"/>
      <c r="H284" s="20"/>
      <c r="I284" s="20"/>
    </row>
    <row r="285" spans="4:9" x14ac:dyDescent="0.6">
      <c r="D285" s="20"/>
      <c r="E285" s="20"/>
      <c r="F285" s="20"/>
      <c r="G285" s="20"/>
      <c r="H285" s="20"/>
      <c r="I285" s="20"/>
    </row>
    <row r="286" spans="4:9" x14ac:dyDescent="0.6">
      <c r="D286" s="20"/>
      <c r="E286" s="20"/>
      <c r="F286" s="20"/>
      <c r="G286" s="20"/>
      <c r="H286" s="20"/>
      <c r="I286" s="20"/>
    </row>
    <row r="287" spans="4:9" x14ac:dyDescent="0.6">
      <c r="D287" s="20"/>
      <c r="E287" s="20"/>
      <c r="F287" s="20"/>
      <c r="G287" s="20"/>
      <c r="H287" s="20"/>
      <c r="I287" s="20"/>
    </row>
    <row r="288" spans="4:9" x14ac:dyDescent="0.6">
      <c r="D288" s="20"/>
      <c r="E288" s="20"/>
      <c r="F288" s="20"/>
      <c r="G288" s="20"/>
      <c r="H288" s="20"/>
      <c r="I288" s="20"/>
    </row>
    <row r="289" spans="4:9" x14ac:dyDescent="0.6">
      <c r="D289" s="20"/>
      <c r="E289" s="20"/>
      <c r="F289" s="20"/>
      <c r="G289" s="20"/>
      <c r="H289" s="20"/>
      <c r="I289" s="20"/>
    </row>
    <row r="290" spans="4:9" x14ac:dyDescent="0.6">
      <c r="D290" s="20"/>
      <c r="E290" s="20"/>
      <c r="F290" s="20"/>
      <c r="G290" s="20"/>
      <c r="H290" s="20"/>
      <c r="I290" s="20"/>
    </row>
    <row r="291" spans="4:9" x14ac:dyDescent="0.6">
      <c r="D291" s="20"/>
      <c r="E291" s="20"/>
      <c r="F291" s="20"/>
      <c r="G291" s="20"/>
      <c r="H291" s="20"/>
      <c r="I291" s="20"/>
    </row>
    <row r="292" spans="4:9" x14ac:dyDescent="0.6">
      <c r="D292" s="20"/>
      <c r="E292" s="20"/>
      <c r="F292" s="20"/>
      <c r="G292" s="20"/>
      <c r="H292" s="20"/>
      <c r="I292" s="20"/>
    </row>
    <row r="293" spans="4:9" x14ac:dyDescent="0.6">
      <c r="D293" s="20"/>
      <c r="E293" s="20"/>
      <c r="F293" s="20"/>
      <c r="G293" s="20"/>
      <c r="H293" s="20"/>
      <c r="I293" s="20"/>
    </row>
    <row r="294" spans="4:9" x14ac:dyDescent="0.6">
      <c r="D294" s="20"/>
      <c r="E294" s="20"/>
      <c r="F294" s="20"/>
      <c r="G294" s="20"/>
      <c r="H294" s="20"/>
      <c r="I294" s="20"/>
    </row>
    <row r="295" spans="4:9" x14ac:dyDescent="0.6">
      <c r="D295" s="20"/>
      <c r="E295" s="20"/>
      <c r="F295" s="20"/>
      <c r="G295" s="20"/>
      <c r="H295" s="20"/>
      <c r="I295" s="20"/>
    </row>
    <row r="296" spans="4:9" x14ac:dyDescent="0.6">
      <c r="D296" s="20"/>
      <c r="E296" s="20"/>
      <c r="F296" s="20"/>
      <c r="G296" s="20"/>
      <c r="H296" s="20"/>
      <c r="I296" s="20"/>
    </row>
    <row r="297" spans="4:9" x14ac:dyDescent="0.6">
      <c r="D297" s="20"/>
      <c r="E297" s="20"/>
      <c r="F297" s="20"/>
      <c r="G297" s="20"/>
      <c r="H297" s="20"/>
      <c r="I297" s="20"/>
    </row>
    <row r="298" spans="4:9" x14ac:dyDescent="0.6">
      <c r="D298" s="20"/>
      <c r="E298" s="20"/>
      <c r="F298" s="20"/>
      <c r="G298" s="20"/>
      <c r="H298" s="20"/>
      <c r="I298" s="20"/>
    </row>
    <row r="299" spans="4:9" x14ac:dyDescent="0.6">
      <c r="D299" s="20"/>
      <c r="E299" s="20"/>
      <c r="F299" s="20"/>
      <c r="G299" s="20"/>
      <c r="H299" s="20"/>
      <c r="I299" s="20"/>
    </row>
    <row r="300" spans="4:9" x14ac:dyDescent="0.6">
      <c r="D300" s="20"/>
      <c r="E300" s="20"/>
      <c r="F300" s="20"/>
      <c r="G300" s="20"/>
      <c r="H300" s="20"/>
      <c r="I300" s="20"/>
    </row>
    <row r="301" spans="4:9" x14ac:dyDescent="0.6">
      <c r="D301" s="20"/>
      <c r="E301" s="20"/>
      <c r="F301" s="20"/>
      <c r="G301" s="20"/>
      <c r="H301" s="20"/>
      <c r="I301" s="20"/>
    </row>
    <row r="302" spans="4:9" x14ac:dyDescent="0.6">
      <c r="D302" s="20"/>
      <c r="E302" s="20"/>
      <c r="F302" s="20"/>
      <c r="G302" s="20"/>
      <c r="H302" s="20"/>
      <c r="I302" s="20"/>
    </row>
    <row r="303" spans="4:9" x14ac:dyDescent="0.6">
      <c r="D303" s="20"/>
      <c r="E303" s="20"/>
      <c r="F303" s="20"/>
      <c r="G303" s="20"/>
      <c r="H303" s="20"/>
      <c r="I303" s="20"/>
    </row>
    <row r="304" spans="4:9" x14ac:dyDescent="0.6">
      <c r="D304" s="20"/>
      <c r="E304" s="20"/>
      <c r="F304" s="20"/>
      <c r="G304" s="20"/>
      <c r="H304" s="20"/>
      <c r="I304" s="20"/>
    </row>
    <row r="305" spans="4:9" x14ac:dyDescent="0.6">
      <c r="D305" s="20"/>
      <c r="E305" s="20"/>
      <c r="F305" s="20"/>
      <c r="G305" s="20"/>
      <c r="H305" s="20"/>
      <c r="I305" s="20"/>
    </row>
    <row r="306" spans="4:9" x14ac:dyDescent="0.6">
      <c r="D306" s="20"/>
      <c r="E306" s="20"/>
      <c r="F306" s="20"/>
      <c r="G306" s="20"/>
      <c r="H306" s="20"/>
      <c r="I306" s="20"/>
    </row>
    <row r="307" spans="4:9" x14ac:dyDescent="0.6">
      <c r="D307" s="20"/>
      <c r="E307" s="20"/>
      <c r="F307" s="20"/>
      <c r="G307" s="20"/>
      <c r="H307" s="20"/>
      <c r="I307" s="20"/>
    </row>
    <row r="308" spans="4:9" x14ac:dyDescent="0.6">
      <c r="D308" s="20"/>
      <c r="E308" s="20"/>
      <c r="F308" s="20"/>
      <c r="G308" s="20"/>
      <c r="H308" s="20"/>
      <c r="I308" s="20"/>
    </row>
    <row r="309" spans="4:9" x14ac:dyDescent="0.6">
      <c r="D309" s="20"/>
      <c r="E309" s="20"/>
      <c r="F309" s="20"/>
      <c r="G309" s="20"/>
      <c r="H309" s="20"/>
      <c r="I309" s="20"/>
    </row>
    <row r="310" spans="4:9" x14ac:dyDescent="0.6">
      <c r="D310" s="20"/>
      <c r="E310" s="20"/>
      <c r="F310" s="20"/>
      <c r="G310" s="20"/>
      <c r="H310" s="20"/>
      <c r="I310" s="20"/>
    </row>
    <row r="311" spans="4:9" x14ac:dyDescent="0.6">
      <c r="D311" s="20"/>
      <c r="E311" s="20"/>
      <c r="F311" s="20"/>
      <c r="G311" s="20"/>
      <c r="H311" s="20"/>
      <c r="I311" s="20"/>
    </row>
    <row r="312" spans="4:9" x14ac:dyDescent="0.6">
      <c r="D312" s="20"/>
      <c r="E312" s="20"/>
      <c r="F312" s="20"/>
      <c r="G312" s="20"/>
      <c r="H312" s="20"/>
      <c r="I312" s="20"/>
    </row>
    <row r="313" spans="4:9" x14ac:dyDescent="0.6">
      <c r="D313" s="20"/>
      <c r="E313" s="20"/>
      <c r="F313" s="20"/>
      <c r="G313" s="20"/>
      <c r="H313" s="20"/>
      <c r="I313" s="20"/>
    </row>
    <row r="314" spans="4:9" x14ac:dyDescent="0.6">
      <c r="D314" s="20"/>
      <c r="E314" s="20"/>
      <c r="F314" s="20"/>
      <c r="G314" s="20"/>
      <c r="H314" s="20"/>
      <c r="I314" s="20"/>
    </row>
    <row r="315" spans="4:9" x14ac:dyDescent="0.6">
      <c r="D315" s="20"/>
      <c r="E315" s="20"/>
      <c r="F315" s="20"/>
      <c r="G315" s="20"/>
      <c r="H315" s="20"/>
      <c r="I315" s="20"/>
    </row>
    <row r="316" spans="4:9" x14ac:dyDescent="0.6">
      <c r="D316" s="20"/>
      <c r="E316" s="20"/>
      <c r="F316" s="20"/>
      <c r="G316" s="20"/>
      <c r="H316" s="20"/>
      <c r="I316" s="20"/>
    </row>
    <row r="317" spans="4:9" x14ac:dyDescent="0.6">
      <c r="D317" s="20"/>
      <c r="E317" s="20"/>
      <c r="F317" s="20"/>
      <c r="G317" s="20"/>
      <c r="H317" s="20"/>
      <c r="I317" s="20"/>
    </row>
    <row r="318" spans="4:9" x14ac:dyDescent="0.6">
      <c r="D318" s="20"/>
      <c r="E318" s="20"/>
      <c r="F318" s="20"/>
      <c r="G318" s="20"/>
      <c r="H318" s="20"/>
      <c r="I318" s="20"/>
    </row>
    <row r="319" spans="4:9" x14ac:dyDescent="0.6">
      <c r="D319" s="20"/>
      <c r="E319" s="20"/>
      <c r="F319" s="20"/>
      <c r="G319" s="20"/>
      <c r="H319" s="20"/>
      <c r="I319" s="20"/>
    </row>
    <row r="320" spans="4:9" x14ac:dyDescent="0.6">
      <c r="D320" s="20"/>
      <c r="E320" s="20"/>
      <c r="F320" s="20"/>
      <c r="G320" s="20"/>
      <c r="H320" s="20"/>
      <c r="I320" s="20"/>
    </row>
    <row r="321" spans="4:9" x14ac:dyDescent="0.6">
      <c r="D321" s="20"/>
      <c r="E321" s="20"/>
      <c r="F321" s="20"/>
      <c r="G321" s="20"/>
      <c r="H321" s="20"/>
      <c r="I321" s="20"/>
    </row>
    <row r="322" spans="4:9" x14ac:dyDescent="0.6">
      <c r="D322" s="20"/>
      <c r="E322" s="20"/>
      <c r="F322" s="20"/>
      <c r="G322" s="20"/>
      <c r="H322" s="20"/>
      <c r="I322" s="20"/>
    </row>
    <row r="323" spans="4:9" x14ac:dyDescent="0.6">
      <c r="D323" s="20"/>
      <c r="E323" s="20"/>
      <c r="F323" s="20"/>
      <c r="G323" s="20"/>
      <c r="H323" s="20"/>
      <c r="I323" s="20"/>
    </row>
    <row r="324" spans="4:9" x14ac:dyDescent="0.6">
      <c r="D324" s="20"/>
      <c r="E324" s="20"/>
      <c r="F324" s="20"/>
      <c r="G324" s="20"/>
      <c r="H324" s="20"/>
      <c r="I324" s="20"/>
    </row>
    <row r="325" spans="4:9" x14ac:dyDescent="0.6">
      <c r="D325" s="20"/>
      <c r="E325" s="20"/>
      <c r="F325" s="20"/>
      <c r="G325" s="20"/>
      <c r="H325" s="20"/>
      <c r="I325" s="20"/>
    </row>
    <row r="326" spans="4:9" x14ac:dyDescent="0.6">
      <c r="D326" s="20"/>
      <c r="E326" s="20"/>
      <c r="F326" s="20"/>
      <c r="G326" s="20"/>
      <c r="H326" s="20"/>
      <c r="I326" s="20"/>
    </row>
    <row r="327" spans="4:9" x14ac:dyDescent="0.6">
      <c r="D327" s="20"/>
      <c r="E327" s="20"/>
      <c r="F327" s="20"/>
      <c r="G327" s="20"/>
      <c r="H327" s="20"/>
      <c r="I327" s="20"/>
    </row>
    <row r="328" spans="4:9" x14ac:dyDescent="0.6">
      <c r="D328" s="20"/>
      <c r="E328" s="20"/>
      <c r="F328" s="20"/>
      <c r="G328" s="20"/>
      <c r="H328" s="20"/>
      <c r="I328" s="20"/>
    </row>
    <row r="329" spans="4:9" x14ac:dyDescent="0.6">
      <c r="D329" s="20"/>
      <c r="E329" s="20"/>
      <c r="F329" s="20"/>
      <c r="G329" s="20"/>
      <c r="H329" s="20"/>
      <c r="I329" s="20"/>
    </row>
    <row r="330" spans="4:9" x14ac:dyDescent="0.6">
      <c r="D330" s="20"/>
      <c r="E330" s="20"/>
      <c r="F330" s="20"/>
      <c r="G330" s="20"/>
      <c r="H330" s="20"/>
      <c r="I330" s="20"/>
    </row>
    <row r="331" spans="4:9" x14ac:dyDescent="0.6">
      <c r="D331" s="20"/>
      <c r="E331" s="20"/>
      <c r="F331" s="20"/>
      <c r="G331" s="20"/>
      <c r="H331" s="20"/>
      <c r="I331" s="20"/>
    </row>
    <row r="332" spans="4:9" x14ac:dyDescent="0.6">
      <c r="D332" s="20"/>
      <c r="E332" s="20"/>
      <c r="F332" s="20"/>
      <c r="G332" s="20"/>
      <c r="H332" s="20"/>
      <c r="I332" s="20"/>
    </row>
    <row r="333" spans="4:9" x14ac:dyDescent="0.6">
      <c r="D333" s="20"/>
      <c r="E333" s="20"/>
      <c r="F333" s="20"/>
      <c r="G333" s="20"/>
      <c r="H333" s="20"/>
      <c r="I333" s="20"/>
    </row>
    <row r="334" spans="4:9" x14ac:dyDescent="0.6">
      <c r="D334" s="20"/>
      <c r="E334" s="20"/>
      <c r="F334" s="20"/>
      <c r="G334" s="20"/>
      <c r="H334" s="20"/>
      <c r="I334" s="20"/>
    </row>
    <row r="335" spans="4:9" x14ac:dyDescent="0.6">
      <c r="D335" s="20"/>
      <c r="E335" s="20"/>
      <c r="F335" s="20"/>
      <c r="G335" s="20"/>
      <c r="H335" s="20"/>
      <c r="I335" s="20"/>
    </row>
    <row r="336" spans="4:9" x14ac:dyDescent="0.6">
      <c r="D336" s="20"/>
      <c r="E336" s="20"/>
      <c r="F336" s="20"/>
      <c r="G336" s="20"/>
      <c r="H336" s="20"/>
      <c r="I336" s="20"/>
    </row>
    <row r="337" spans="4:9" x14ac:dyDescent="0.6">
      <c r="D337" s="20"/>
      <c r="E337" s="20"/>
      <c r="F337" s="20"/>
      <c r="G337" s="20"/>
      <c r="H337" s="20"/>
      <c r="I337" s="20"/>
    </row>
    <row r="338" spans="4:9" x14ac:dyDescent="0.6">
      <c r="D338" s="20"/>
      <c r="E338" s="20"/>
      <c r="F338" s="20"/>
      <c r="G338" s="20"/>
      <c r="H338" s="20"/>
      <c r="I338" s="20"/>
    </row>
    <row r="339" spans="4:9" x14ac:dyDescent="0.6">
      <c r="D339" s="20"/>
      <c r="E339" s="20"/>
      <c r="F339" s="20"/>
      <c r="G339" s="20"/>
      <c r="H339" s="20"/>
      <c r="I339" s="20"/>
    </row>
    <row r="340" spans="4:9" x14ac:dyDescent="0.6">
      <c r="D340" s="20"/>
      <c r="E340" s="20"/>
      <c r="F340" s="20"/>
      <c r="G340" s="20"/>
      <c r="H340" s="20"/>
      <c r="I340" s="20"/>
    </row>
    <row r="341" spans="4:9" x14ac:dyDescent="0.6">
      <c r="D341" s="20"/>
      <c r="E341" s="20"/>
      <c r="F341" s="20"/>
      <c r="G341" s="20"/>
      <c r="H341" s="20"/>
      <c r="I341" s="20"/>
    </row>
    <row r="342" spans="4:9" x14ac:dyDescent="0.6">
      <c r="D342" s="20"/>
      <c r="E342" s="20"/>
      <c r="F342" s="20"/>
      <c r="G342" s="20"/>
      <c r="H342" s="20"/>
      <c r="I342" s="20"/>
    </row>
    <row r="343" spans="4:9" x14ac:dyDescent="0.6">
      <c r="D343" s="20"/>
      <c r="E343" s="20"/>
      <c r="F343" s="20"/>
      <c r="G343" s="20"/>
      <c r="H343" s="20"/>
      <c r="I343" s="20"/>
    </row>
    <row r="344" spans="4:9" x14ac:dyDescent="0.6">
      <c r="D344" s="20"/>
      <c r="E344" s="20"/>
      <c r="F344" s="20"/>
      <c r="G344" s="20"/>
      <c r="H344" s="20"/>
      <c r="I344" s="20"/>
    </row>
    <row r="345" spans="4:9" x14ac:dyDescent="0.6">
      <c r="D345" s="20"/>
      <c r="E345" s="20"/>
      <c r="F345" s="20"/>
      <c r="G345" s="20"/>
      <c r="H345" s="20"/>
      <c r="I345" s="20"/>
    </row>
    <row r="346" spans="4:9" x14ac:dyDescent="0.6">
      <c r="D346" s="20"/>
      <c r="E346" s="20"/>
      <c r="F346" s="20"/>
      <c r="G346" s="20"/>
      <c r="H346" s="20"/>
      <c r="I346" s="20"/>
    </row>
    <row r="347" spans="4:9" x14ac:dyDescent="0.6">
      <c r="D347" s="20"/>
      <c r="E347" s="20"/>
      <c r="F347" s="20"/>
      <c r="G347" s="20"/>
      <c r="H347" s="20"/>
      <c r="I347" s="20"/>
    </row>
    <row r="348" spans="4:9" x14ac:dyDescent="0.6">
      <c r="D348" s="20"/>
      <c r="E348" s="20"/>
      <c r="F348" s="20"/>
      <c r="G348" s="20"/>
      <c r="H348" s="20"/>
      <c r="I348" s="20"/>
    </row>
    <row r="349" spans="4:9" x14ac:dyDescent="0.6">
      <c r="D349" s="20"/>
      <c r="E349" s="20"/>
      <c r="F349" s="20"/>
      <c r="G349" s="20"/>
      <c r="H349" s="20"/>
      <c r="I349" s="20"/>
    </row>
    <row r="350" spans="4:9" x14ac:dyDescent="0.6">
      <c r="D350" s="20"/>
      <c r="E350" s="20"/>
      <c r="F350" s="20"/>
      <c r="G350" s="20"/>
      <c r="H350" s="20"/>
      <c r="I350" s="20"/>
    </row>
    <row r="351" spans="4:9" x14ac:dyDescent="0.6">
      <c r="D351" s="20"/>
      <c r="E351" s="20"/>
      <c r="F351" s="20"/>
      <c r="G351" s="20"/>
      <c r="H351" s="20"/>
      <c r="I351" s="20"/>
    </row>
    <row r="352" spans="4:9" x14ac:dyDescent="0.6">
      <c r="D352" s="20"/>
      <c r="E352" s="20"/>
      <c r="F352" s="20"/>
      <c r="G352" s="20"/>
      <c r="H352" s="20"/>
      <c r="I352" s="20"/>
    </row>
    <row r="353" spans="4:9" x14ac:dyDescent="0.6">
      <c r="D353" s="20"/>
      <c r="E353" s="20"/>
      <c r="F353" s="20"/>
      <c r="G353" s="20"/>
      <c r="H353" s="20"/>
      <c r="I353" s="20"/>
    </row>
    <row r="354" spans="4:9" x14ac:dyDescent="0.6">
      <c r="D354" s="20"/>
      <c r="E354" s="20"/>
      <c r="F354" s="20"/>
      <c r="G354" s="20"/>
      <c r="H354" s="20"/>
      <c r="I354" s="20"/>
    </row>
    <row r="355" spans="4:9" x14ac:dyDescent="0.6">
      <c r="D355" s="20"/>
      <c r="E355" s="20"/>
      <c r="F355" s="20"/>
      <c r="G355" s="20"/>
      <c r="H355" s="20"/>
      <c r="I355" s="20"/>
    </row>
    <row r="356" spans="4:9" x14ac:dyDescent="0.6">
      <c r="D356" s="20"/>
      <c r="E356" s="20"/>
      <c r="F356" s="20"/>
      <c r="G356" s="20"/>
      <c r="H356" s="20"/>
      <c r="I356" s="20"/>
    </row>
    <row r="357" spans="4:9" x14ac:dyDescent="0.6">
      <c r="D357" s="20"/>
      <c r="E357" s="20"/>
      <c r="F357" s="20"/>
      <c r="G357" s="20"/>
      <c r="H357" s="20"/>
      <c r="I357" s="20"/>
    </row>
    <row r="358" spans="4:9" x14ac:dyDescent="0.6">
      <c r="D358" s="20"/>
      <c r="E358" s="20"/>
      <c r="F358" s="20"/>
      <c r="G358" s="20"/>
      <c r="H358" s="20"/>
      <c r="I358" s="20"/>
    </row>
    <row r="359" spans="4:9" x14ac:dyDescent="0.6">
      <c r="D359" s="20"/>
      <c r="E359" s="20"/>
      <c r="F359" s="20"/>
      <c r="G359" s="20"/>
      <c r="H359" s="20"/>
      <c r="I359" s="20"/>
    </row>
    <row r="360" spans="4:9" x14ac:dyDescent="0.6">
      <c r="D360" s="20"/>
      <c r="E360" s="20"/>
      <c r="F360" s="20"/>
      <c r="G360" s="20"/>
      <c r="H360" s="20"/>
      <c r="I360" s="20"/>
    </row>
    <row r="361" spans="4:9" x14ac:dyDescent="0.6">
      <c r="D361" s="20"/>
      <c r="E361" s="20"/>
      <c r="F361" s="20"/>
      <c r="G361" s="20"/>
      <c r="H361" s="20"/>
      <c r="I361" s="20"/>
    </row>
    <row r="362" spans="4:9" x14ac:dyDescent="0.6">
      <c r="D362" s="20"/>
      <c r="E362" s="20"/>
      <c r="F362" s="20"/>
      <c r="G362" s="20"/>
      <c r="H362" s="20"/>
      <c r="I362" s="20"/>
    </row>
    <row r="363" spans="4:9" x14ac:dyDescent="0.6">
      <c r="D363" s="20"/>
      <c r="E363" s="20"/>
      <c r="F363" s="20"/>
      <c r="G363" s="20"/>
      <c r="H363" s="20"/>
      <c r="I363" s="20"/>
    </row>
    <row r="364" spans="4:9" x14ac:dyDescent="0.6">
      <c r="D364" s="20"/>
      <c r="E364" s="20"/>
      <c r="F364" s="20"/>
      <c r="G364" s="20"/>
      <c r="H364" s="20"/>
      <c r="I364" s="20"/>
    </row>
    <row r="365" spans="4:9" x14ac:dyDescent="0.6">
      <c r="D365" s="20"/>
      <c r="E365" s="20"/>
      <c r="F365" s="20"/>
      <c r="G365" s="20"/>
      <c r="H365" s="20"/>
      <c r="I365" s="20"/>
    </row>
    <row r="366" spans="4:9" x14ac:dyDescent="0.6">
      <c r="D366" s="20"/>
      <c r="E366" s="20"/>
      <c r="F366" s="20"/>
      <c r="G366" s="20"/>
      <c r="H366" s="20"/>
      <c r="I366" s="20"/>
    </row>
    <row r="367" spans="4:9" x14ac:dyDescent="0.6">
      <c r="D367" s="20"/>
      <c r="E367" s="20"/>
      <c r="F367" s="20"/>
      <c r="G367" s="20"/>
      <c r="H367" s="20"/>
      <c r="I367" s="20"/>
    </row>
    <row r="368" spans="4:9" x14ac:dyDescent="0.6">
      <c r="D368" s="20"/>
      <c r="E368" s="20"/>
      <c r="F368" s="20"/>
      <c r="G368" s="20"/>
      <c r="H368" s="20"/>
      <c r="I368" s="20"/>
    </row>
    <row r="369" spans="4:9" x14ac:dyDescent="0.6">
      <c r="D369" s="20"/>
      <c r="E369" s="20"/>
      <c r="F369" s="20"/>
      <c r="G369" s="20"/>
      <c r="H369" s="20"/>
      <c r="I369" s="20"/>
    </row>
    <row r="370" spans="4:9" x14ac:dyDescent="0.6">
      <c r="D370" s="20"/>
      <c r="E370" s="20"/>
      <c r="F370" s="20"/>
      <c r="G370" s="20"/>
      <c r="H370" s="20"/>
      <c r="I370" s="20"/>
    </row>
    <row r="371" spans="4:9" x14ac:dyDescent="0.6">
      <c r="D371" s="20"/>
      <c r="E371" s="20"/>
      <c r="F371" s="20"/>
      <c r="G371" s="20"/>
      <c r="H371" s="20"/>
      <c r="I371" s="20"/>
    </row>
    <row r="372" spans="4:9" x14ac:dyDescent="0.6">
      <c r="D372" s="20"/>
      <c r="E372" s="20"/>
      <c r="F372" s="20"/>
      <c r="G372" s="20"/>
      <c r="H372" s="20"/>
      <c r="I372" s="20"/>
    </row>
    <row r="373" spans="4:9" x14ac:dyDescent="0.6">
      <c r="D373" s="20"/>
      <c r="E373" s="20"/>
      <c r="F373" s="20"/>
      <c r="G373" s="20"/>
      <c r="H373" s="20"/>
      <c r="I373" s="20"/>
    </row>
    <row r="374" spans="4:9" x14ac:dyDescent="0.6">
      <c r="D374" s="20"/>
      <c r="E374" s="20"/>
      <c r="F374" s="20"/>
      <c r="G374" s="20"/>
      <c r="H374" s="20"/>
      <c r="I374" s="20"/>
    </row>
    <row r="375" spans="4:9" x14ac:dyDescent="0.6">
      <c r="D375" s="20"/>
      <c r="E375" s="20"/>
      <c r="F375" s="20"/>
      <c r="G375" s="20"/>
      <c r="H375" s="20"/>
      <c r="I375" s="20"/>
    </row>
    <row r="376" spans="4:9" x14ac:dyDescent="0.6">
      <c r="D376" s="20"/>
      <c r="E376" s="20"/>
      <c r="F376" s="20"/>
      <c r="G376" s="20"/>
      <c r="H376" s="20"/>
      <c r="I376" s="20"/>
    </row>
    <row r="377" spans="4:9" x14ac:dyDescent="0.6">
      <c r="D377" s="20"/>
      <c r="E377" s="20"/>
      <c r="F377" s="20"/>
      <c r="G377" s="20"/>
      <c r="H377" s="20"/>
      <c r="I377" s="20"/>
    </row>
    <row r="378" spans="4:9" x14ac:dyDescent="0.6">
      <c r="D378" s="20"/>
      <c r="E378" s="20"/>
      <c r="F378" s="20"/>
      <c r="G378" s="20"/>
      <c r="H378" s="20"/>
      <c r="I378" s="20"/>
    </row>
    <row r="379" spans="4:9" x14ac:dyDescent="0.6">
      <c r="D379" s="20"/>
      <c r="E379" s="20"/>
      <c r="F379" s="20"/>
      <c r="G379" s="20"/>
      <c r="H379" s="20"/>
      <c r="I379" s="20"/>
    </row>
    <row r="380" spans="4:9" x14ac:dyDescent="0.6">
      <c r="D380" s="20"/>
      <c r="E380" s="20"/>
      <c r="F380" s="20"/>
      <c r="G380" s="20"/>
      <c r="H380" s="20"/>
      <c r="I380" s="20"/>
    </row>
    <row r="381" spans="4:9" x14ac:dyDescent="0.6">
      <c r="D381" s="20"/>
      <c r="E381" s="20"/>
      <c r="F381" s="20"/>
      <c r="G381" s="20"/>
      <c r="H381" s="20"/>
      <c r="I381" s="20"/>
    </row>
    <row r="382" spans="4:9" x14ac:dyDescent="0.6">
      <c r="D382" s="20"/>
      <c r="E382" s="20"/>
      <c r="F382" s="20"/>
      <c r="G382" s="20"/>
      <c r="H382" s="20"/>
      <c r="I382" s="20"/>
    </row>
    <row r="383" spans="4:9" x14ac:dyDescent="0.6">
      <c r="D383" s="20"/>
      <c r="E383" s="20"/>
      <c r="F383" s="20"/>
      <c r="G383" s="20"/>
      <c r="H383" s="20"/>
      <c r="I383" s="20"/>
    </row>
    <row r="384" spans="4:9" x14ac:dyDescent="0.6">
      <c r="D384" s="20"/>
      <c r="E384" s="20"/>
      <c r="F384" s="20"/>
      <c r="G384" s="20"/>
      <c r="H384" s="20"/>
      <c r="I384" s="20"/>
    </row>
    <row r="385" spans="4:9" x14ac:dyDescent="0.6">
      <c r="D385" s="20"/>
      <c r="E385" s="20"/>
      <c r="F385" s="20"/>
      <c r="G385" s="20"/>
      <c r="H385" s="20"/>
      <c r="I385" s="20"/>
    </row>
    <row r="386" spans="4:9" x14ac:dyDescent="0.6">
      <c r="D386" s="20"/>
      <c r="E386" s="20"/>
      <c r="F386" s="20"/>
      <c r="G386" s="20"/>
      <c r="H386" s="20"/>
      <c r="I386" s="20"/>
    </row>
    <row r="387" spans="4:9" x14ac:dyDescent="0.6">
      <c r="D387" s="20"/>
      <c r="E387" s="20"/>
      <c r="F387" s="20"/>
      <c r="G387" s="20"/>
      <c r="H387" s="20"/>
      <c r="I387" s="20"/>
    </row>
    <row r="388" spans="4:9" x14ac:dyDescent="0.6">
      <c r="D388" s="20"/>
      <c r="E388" s="20"/>
      <c r="F388" s="20"/>
      <c r="G388" s="20"/>
      <c r="H388" s="20"/>
      <c r="I388" s="20"/>
    </row>
    <row r="389" spans="4:9" x14ac:dyDescent="0.6">
      <c r="D389" s="20"/>
      <c r="E389" s="20"/>
      <c r="F389" s="20"/>
      <c r="G389" s="20"/>
      <c r="H389" s="20"/>
      <c r="I389" s="20"/>
    </row>
    <row r="390" spans="4:9" x14ac:dyDescent="0.6">
      <c r="D390" s="20"/>
      <c r="E390" s="20"/>
      <c r="F390" s="20"/>
      <c r="G390" s="20"/>
      <c r="H390" s="20"/>
      <c r="I390" s="20"/>
    </row>
    <row r="391" spans="4:9" x14ac:dyDescent="0.6">
      <c r="D391" s="20"/>
      <c r="E391" s="20"/>
      <c r="F391" s="20"/>
      <c r="G391" s="20"/>
      <c r="H391" s="20"/>
      <c r="I391" s="20"/>
    </row>
    <row r="392" spans="4:9" x14ac:dyDescent="0.6">
      <c r="D392" s="20"/>
      <c r="E392" s="20"/>
      <c r="F392" s="20"/>
      <c r="G392" s="20"/>
      <c r="H392" s="20"/>
      <c r="I392" s="20"/>
    </row>
    <row r="393" spans="4:9" x14ac:dyDescent="0.6">
      <c r="D393" s="20"/>
      <c r="E393" s="20"/>
      <c r="F393" s="20"/>
      <c r="G393" s="20"/>
      <c r="H393" s="20"/>
      <c r="I393" s="20"/>
    </row>
    <row r="394" spans="4:9" x14ac:dyDescent="0.6">
      <c r="D394" s="20"/>
      <c r="E394" s="20"/>
      <c r="F394" s="20"/>
      <c r="G394" s="20"/>
      <c r="H394" s="20"/>
      <c r="I394" s="20"/>
    </row>
    <row r="395" spans="4:9" x14ac:dyDescent="0.6">
      <c r="D395" s="20"/>
      <c r="E395" s="20"/>
      <c r="F395" s="20"/>
      <c r="G395" s="20"/>
      <c r="H395" s="20"/>
      <c r="I395" s="20"/>
    </row>
    <row r="396" spans="4:9" x14ac:dyDescent="0.6">
      <c r="D396" s="20"/>
      <c r="E396" s="20"/>
      <c r="F396" s="20"/>
      <c r="G396" s="20"/>
      <c r="H396" s="20"/>
      <c r="I396" s="20"/>
    </row>
    <row r="397" spans="4:9" x14ac:dyDescent="0.6">
      <c r="D397" s="20"/>
      <c r="E397" s="20"/>
      <c r="F397" s="20"/>
      <c r="G397" s="20"/>
      <c r="H397" s="20"/>
      <c r="I397" s="20"/>
    </row>
    <row r="398" spans="4:9" x14ac:dyDescent="0.6">
      <c r="D398" s="20"/>
      <c r="E398" s="20"/>
      <c r="F398" s="20"/>
      <c r="G398" s="20"/>
      <c r="H398" s="20"/>
      <c r="I398" s="20"/>
    </row>
    <row r="399" spans="4:9" x14ac:dyDescent="0.6">
      <c r="D399" s="20"/>
      <c r="E399" s="20"/>
      <c r="F399" s="20"/>
      <c r="G399" s="20"/>
      <c r="H399" s="20"/>
      <c r="I399" s="20"/>
    </row>
    <row r="400" spans="4:9" x14ac:dyDescent="0.6">
      <c r="D400" s="20"/>
      <c r="E400" s="20"/>
      <c r="F400" s="20"/>
      <c r="G400" s="20"/>
      <c r="H400" s="20"/>
      <c r="I400" s="20"/>
    </row>
    <row r="401" spans="4:9" x14ac:dyDescent="0.6">
      <c r="D401" s="20"/>
      <c r="E401" s="20"/>
      <c r="F401" s="20"/>
      <c r="G401" s="20"/>
      <c r="H401" s="20"/>
      <c r="I401" s="20"/>
    </row>
    <row r="402" spans="4:9" x14ac:dyDescent="0.6">
      <c r="D402" s="20"/>
      <c r="E402" s="20"/>
      <c r="F402" s="20"/>
      <c r="G402" s="20"/>
      <c r="H402" s="20"/>
      <c r="I402" s="20"/>
    </row>
    <row r="403" spans="4:9" x14ac:dyDescent="0.6">
      <c r="D403" s="20"/>
      <c r="E403" s="20"/>
      <c r="F403" s="20"/>
      <c r="G403" s="20"/>
      <c r="H403" s="20"/>
      <c r="I403" s="20"/>
    </row>
    <row r="404" spans="4:9" x14ac:dyDescent="0.6">
      <c r="D404" s="20"/>
      <c r="E404" s="20"/>
      <c r="F404" s="20"/>
      <c r="G404" s="20"/>
      <c r="H404" s="20"/>
      <c r="I404" s="20"/>
    </row>
    <row r="405" spans="4:9" x14ac:dyDescent="0.6">
      <c r="D405" s="20"/>
      <c r="E405" s="20"/>
      <c r="F405" s="20"/>
      <c r="G405" s="20"/>
      <c r="H405" s="20"/>
      <c r="I405" s="20"/>
    </row>
    <row r="406" spans="4:9" x14ac:dyDescent="0.6">
      <c r="D406" s="20"/>
      <c r="E406" s="20"/>
      <c r="F406" s="20"/>
      <c r="G406" s="20"/>
      <c r="H406" s="20"/>
      <c r="I406" s="20"/>
    </row>
    <row r="407" spans="4:9" x14ac:dyDescent="0.6">
      <c r="D407" s="20"/>
      <c r="E407" s="20"/>
      <c r="F407" s="20"/>
      <c r="G407" s="20"/>
      <c r="H407" s="20"/>
      <c r="I407" s="20"/>
    </row>
    <row r="408" spans="4:9" x14ac:dyDescent="0.6">
      <c r="D408" s="20"/>
      <c r="E408" s="20"/>
      <c r="F408" s="20"/>
      <c r="G408" s="20"/>
      <c r="H408" s="20"/>
      <c r="I408" s="20"/>
    </row>
    <row r="409" spans="4:9" x14ac:dyDescent="0.6">
      <c r="D409" s="20"/>
      <c r="E409" s="20"/>
      <c r="F409" s="20"/>
      <c r="G409" s="20"/>
      <c r="H409" s="20"/>
      <c r="I409" s="20"/>
    </row>
    <row r="410" spans="4:9" x14ac:dyDescent="0.6">
      <c r="D410" s="20"/>
      <c r="E410" s="20"/>
      <c r="F410" s="20"/>
      <c r="G410" s="20"/>
      <c r="H410" s="20"/>
      <c r="I410" s="20"/>
    </row>
    <row r="411" spans="4:9" x14ac:dyDescent="0.6">
      <c r="D411" s="20"/>
      <c r="E411" s="20"/>
      <c r="F411" s="20"/>
      <c r="G411" s="20"/>
      <c r="H411" s="20"/>
      <c r="I411" s="20"/>
    </row>
    <row r="412" spans="4:9" x14ac:dyDescent="0.6">
      <c r="D412" s="20"/>
      <c r="E412" s="20"/>
      <c r="F412" s="20"/>
      <c r="G412" s="20"/>
      <c r="H412" s="20"/>
      <c r="I412" s="20"/>
    </row>
    <row r="413" spans="4:9" x14ac:dyDescent="0.6">
      <c r="D413" s="20"/>
      <c r="E413" s="20"/>
      <c r="F413" s="20"/>
      <c r="G413" s="20"/>
      <c r="H413" s="20"/>
      <c r="I413" s="20"/>
    </row>
    <row r="414" spans="4:9" x14ac:dyDescent="0.6">
      <c r="D414" s="20"/>
      <c r="E414" s="20"/>
      <c r="F414" s="20"/>
      <c r="G414" s="20"/>
      <c r="H414" s="20"/>
      <c r="I414" s="20"/>
    </row>
    <row r="415" spans="4:9" x14ac:dyDescent="0.6">
      <c r="D415" s="20"/>
      <c r="E415" s="20"/>
      <c r="F415" s="20"/>
      <c r="G415" s="20"/>
      <c r="H415" s="20"/>
      <c r="I415" s="20"/>
    </row>
    <row r="416" spans="4:9" x14ac:dyDescent="0.6">
      <c r="D416" s="20"/>
      <c r="E416" s="20"/>
      <c r="F416" s="20"/>
      <c r="G416" s="20"/>
      <c r="H416" s="20"/>
      <c r="I416" s="20"/>
    </row>
    <row r="417" spans="4:9" x14ac:dyDescent="0.6">
      <c r="D417" s="20"/>
      <c r="E417" s="20"/>
      <c r="F417" s="20"/>
      <c r="G417" s="20"/>
      <c r="H417" s="20"/>
      <c r="I417" s="20"/>
    </row>
    <row r="418" spans="4:9" x14ac:dyDescent="0.6">
      <c r="D418" s="20"/>
      <c r="E418" s="20"/>
      <c r="F418" s="20"/>
      <c r="G418" s="20"/>
      <c r="H418" s="20"/>
      <c r="I418" s="20"/>
    </row>
    <row r="419" spans="4:9" x14ac:dyDescent="0.6">
      <c r="D419" s="20"/>
      <c r="E419" s="20"/>
      <c r="F419" s="20"/>
      <c r="G419" s="20"/>
      <c r="H419" s="20"/>
      <c r="I419" s="20"/>
    </row>
    <row r="420" spans="4:9" x14ac:dyDescent="0.6">
      <c r="D420" s="20"/>
      <c r="E420" s="20"/>
      <c r="F420" s="20"/>
      <c r="G420" s="20"/>
      <c r="H420" s="20"/>
      <c r="I420" s="20"/>
    </row>
    <row r="421" spans="4:9" x14ac:dyDescent="0.6">
      <c r="D421" s="20"/>
      <c r="E421" s="20"/>
      <c r="F421" s="20"/>
      <c r="G421" s="20"/>
      <c r="H421" s="20"/>
      <c r="I421" s="20"/>
    </row>
    <row r="422" spans="4:9" x14ac:dyDescent="0.6">
      <c r="D422" s="20"/>
      <c r="E422" s="20"/>
      <c r="F422" s="20"/>
      <c r="G422" s="20"/>
      <c r="H422" s="20"/>
      <c r="I422" s="20"/>
    </row>
    <row r="423" spans="4:9" x14ac:dyDescent="0.6">
      <c r="D423" s="20"/>
      <c r="E423" s="20"/>
      <c r="F423" s="20"/>
      <c r="G423" s="20"/>
      <c r="H423" s="20"/>
      <c r="I423" s="20"/>
    </row>
    <row r="424" spans="4:9" x14ac:dyDescent="0.6">
      <c r="D424" s="20"/>
      <c r="E424" s="20"/>
      <c r="F424" s="20"/>
      <c r="G424" s="20"/>
      <c r="H424" s="20"/>
      <c r="I424" s="20"/>
    </row>
    <row r="425" spans="4:9" x14ac:dyDescent="0.6">
      <c r="D425" s="20"/>
      <c r="E425" s="20"/>
      <c r="F425" s="20"/>
      <c r="G425" s="20"/>
      <c r="H425" s="20"/>
      <c r="I425" s="20"/>
    </row>
    <row r="426" spans="4:9" x14ac:dyDescent="0.6">
      <c r="D426" s="20"/>
      <c r="E426" s="20"/>
      <c r="F426" s="20"/>
      <c r="G426" s="20"/>
      <c r="H426" s="20"/>
      <c r="I426" s="20"/>
    </row>
    <row r="427" spans="4:9" x14ac:dyDescent="0.6">
      <c r="D427" s="20"/>
      <c r="E427" s="20"/>
      <c r="F427" s="20"/>
      <c r="G427" s="20"/>
      <c r="H427" s="20"/>
      <c r="I427" s="20"/>
    </row>
    <row r="428" spans="4:9" x14ac:dyDescent="0.6">
      <c r="D428" s="20"/>
      <c r="E428" s="20"/>
      <c r="F428" s="20"/>
      <c r="G428" s="20"/>
      <c r="H428" s="20"/>
      <c r="I428" s="20"/>
    </row>
    <row r="429" spans="4:9" x14ac:dyDescent="0.6">
      <c r="D429" s="20"/>
      <c r="E429" s="20"/>
      <c r="F429" s="20"/>
      <c r="G429" s="20"/>
      <c r="H429" s="20"/>
      <c r="I429" s="20"/>
    </row>
    <row r="430" spans="4:9" x14ac:dyDescent="0.6">
      <c r="D430" s="20"/>
      <c r="E430" s="20"/>
      <c r="F430" s="20"/>
      <c r="G430" s="20"/>
      <c r="H430" s="20"/>
      <c r="I430" s="20"/>
    </row>
    <row r="431" spans="4:9" x14ac:dyDescent="0.6">
      <c r="D431" s="20"/>
      <c r="E431" s="20"/>
      <c r="F431" s="20"/>
      <c r="G431" s="20"/>
      <c r="H431" s="20"/>
      <c r="I431" s="20"/>
    </row>
    <row r="432" spans="4:9" x14ac:dyDescent="0.6">
      <c r="D432" s="20"/>
      <c r="E432" s="20"/>
      <c r="F432" s="20"/>
      <c r="G432" s="20"/>
      <c r="H432" s="20"/>
      <c r="I432" s="20"/>
    </row>
    <row r="433" spans="4:9" x14ac:dyDescent="0.6">
      <c r="D433" s="20"/>
      <c r="E433" s="20"/>
      <c r="F433" s="20"/>
      <c r="G433" s="20"/>
      <c r="H433" s="20"/>
      <c r="I433" s="20"/>
    </row>
    <row r="434" spans="4:9" x14ac:dyDescent="0.6">
      <c r="D434" s="20"/>
      <c r="E434" s="20"/>
      <c r="F434" s="20"/>
      <c r="G434" s="20"/>
      <c r="H434" s="20"/>
      <c r="I434" s="20"/>
    </row>
    <row r="435" spans="4:9" x14ac:dyDescent="0.6">
      <c r="D435" s="20"/>
      <c r="E435" s="20"/>
      <c r="F435" s="20"/>
      <c r="G435" s="20"/>
      <c r="H435" s="20"/>
      <c r="I435" s="20"/>
    </row>
    <row r="436" spans="4:9" x14ac:dyDescent="0.6">
      <c r="D436" s="20"/>
      <c r="E436" s="20"/>
      <c r="F436" s="20"/>
      <c r="G436" s="20"/>
      <c r="H436" s="20"/>
      <c r="I436" s="20"/>
    </row>
    <row r="437" spans="4:9" x14ac:dyDescent="0.6">
      <c r="D437" s="20"/>
      <c r="E437" s="20"/>
      <c r="F437" s="20"/>
      <c r="G437" s="20"/>
      <c r="H437" s="20"/>
      <c r="I437" s="20"/>
    </row>
    <row r="438" spans="4:9" x14ac:dyDescent="0.6">
      <c r="D438" s="20"/>
      <c r="E438" s="20"/>
      <c r="F438" s="20"/>
      <c r="G438" s="20"/>
      <c r="H438" s="20"/>
      <c r="I438" s="20"/>
    </row>
    <row r="439" spans="4:9" x14ac:dyDescent="0.6">
      <c r="D439" s="20"/>
      <c r="E439" s="20"/>
      <c r="F439" s="20"/>
      <c r="G439" s="20"/>
      <c r="H439" s="20"/>
      <c r="I439" s="20"/>
    </row>
    <row r="440" spans="4:9" x14ac:dyDescent="0.6">
      <c r="D440" s="20"/>
      <c r="E440" s="20"/>
      <c r="F440" s="20"/>
      <c r="G440" s="20"/>
      <c r="H440" s="20"/>
      <c r="I440" s="20"/>
    </row>
    <row r="441" spans="4:9" x14ac:dyDescent="0.6">
      <c r="D441" s="20"/>
      <c r="E441" s="20"/>
      <c r="F441" s="20"/>
      <c r="G441" s="20"/>
      <c r="H441" s="20"/>
      <c r="I441" s="20"/>
    </row>
    <row r="442" spans="4:9" x14ac:dyDescent="0.6">
      <c r="D442" s="20"/>
      <c r="E442" s="20"/>
      <c r="F442" s="20"/>
      <c r="G442" s="20"/>
      <c r="H442" s="20"/>
      <c r="I442" s="20"/>
    </row>
    <row r="443" spans="4:9" x14ac:dyDescent="0.6">
      <c r="D443" s="20"/>
      <c r="E443" s="20"/>
      <c r="F443" s="20"/>
      <c r="G443" s="20"/>
      <c r="H443" s="20"/>
      <c r="I443" s="20"/>
    </row>
    <row r="444" spans="4:9" x14ac:dyDescent="0.6">
      <c r="D444" s="20"/>
      <c r="E444" s="20"/>
      <c r="F444" s="20"/>
      <c r="G444" s="20"/>
      <c r="H444" s="20"/>
      <c r="I444" s="20"/>
    </row>
    <row r="445" spans="4:9" x14ac:dyDescent="0.6">
      <c r="D445" s="20"/>
      <c r="E445" s="20"/>
      <c r="F445" s="20"/>
      <c r="G445" s="20"/>
      <c r="H445" s="20"/>
      <c r="I445" s="20"/>
    </row>
    <row r="446" spans="4:9" x14ac:dyDescent="0.6">
      <c r="D446" s="20"/>
      <c r="E446" s="20"/>
      <c r="F446" s="20"/>
      <c r="G446" s="20"/>
      <c r="H446" s="20"/>
      <c r="I446" s="20"/>
    </row>
    <row r="447" spans="4:9" x14ac:dyDescent="0.6">
      <c r="D447" s="20"/>
      <c r="E447" s="20"/>
      <c r="F447" s="20"/>
      <c r="G447" s="20"/>
      <c r="H447" s="20"/>
      <c r="I447" s="20"/>
    </row>
    <row r="448" spans="4:9" x14ac:dyDescent="0.6">
      <c r="D448" s="20"/>
      <c r="E448" s="20"/>
      <c r="F448" s="20"/>
      <c r="G448" s="20"/>
      <c r="H448" s="20"/>
      <c r="I448" s="20"/>
    </row>
    <row r="449" spans="4:9" x14ac:dyDescent="0.6">
      <c r="D449" s="20"/>
      <c r="E449" s="20"/>
      <c r="F449" s="20"/>
      <c r="G449" s="20"/>
      <c r="H449" s="20"/>
      <c r="I449" s="20"/>
    </row>
    <row r="450" spans="4:9" x14ac:dyDescent="0.6">
      <c r="D450" s="20"/>
      <c r="E450" s="20"/>
      <c r="F450" s="20"/>
      <c r="G450" s="20"/>
      <c r="H450" s="20"/>
      <c r="I450" s="20"/>
    </row>
    <row r="451" spans="4:9" x14ac:dyDescent="0.6">
      <c r="D451" s="20"/>
      <c r="E451" s="20"/>
      <c r="F451" s="20"/>
      <c r="G451" s="20"/>
      <c r="H451" s="20"/>
      <c r="I451" s="20"/>
    </row>
    <row r="452" spans="4:9" x14ac:dyDescent="0.6">
      <c r="D452" s="20"/>
      <c r="E452" s="20"/>
      <c r="F452" s="20"/>
      <c r="G452" s="20"/>
      <c r="H452" s="20"/>
      <c r="I452" s="20"/>
    </row>
    <row r="453" spans="4:9" x14ac:dyDescent="0.6">
      <c r="D453" s="20"/>
      <c r="E453" s="20"/>
      <c r="F453" s="20"/>
      <c r="G453" s="20"/>
      <c r="H453" s="20"/>
      <c r="I453" s="20"/>
    </row>
    <row r="454" spans="4:9" x14ac:dyDescent="0.6">
      <c r="D454" s="20"/>
      <c r="E454" s="20"/>
      <c r="F454" s="20"/>
      <c r="G454" s="20"/>
      <c r="H454" s="20"/>
      <c r="I454" s="20"/>
    </row>
    <row r="455" spans="4:9" x14ac:dyDescent="0.6">
      <c r="D455" s="20"/>
      <c r="E455" s="20"/>
      <c r="F455" s="20"/>
      <c r="G455" s="20"/>
      <c r="H455" s="20"/>
      <c r="I455" s="20"/>
    </row>
    <row r="456" spans="4:9" x14ac:dyDescent="0.6">
      <c r="D456" s="20"/>
      <c r="E456" s="20"/>
      <c r="F456" s="20"/>
      <c r="G456" s="20"/>
      <c r="H456" s="20"/>
      <c r="I456" s="20"/>
    </row>
    <row r="457" spans="4:9" x14ac:dyDescent="0.6">
      <c r="D457" s="20"/>
      <c r="E457" s="20"/>
      <c r="F457" s="20"/>
      <c r="G457" s="20"/>
      <c r="H457" s="20"/>
      <c r="I457" s="20"/>
    </row>
    <row r="458" spans="4:9" x14ac:dyDescent="0.6">
      <c r="D458" s="20"/>
      <c r="E458" s="20"/>
      <c r="F458" s="20"/>
      <c r="G458" s="20"/>
      <c r="H458" s="20"/>
      <c r="I458" s="20"/>
    </row>
    <row r="459" spans="4:9" x14ac:dyDescent="0.6">
      <c r="D459" s="20"/>
      <c r="E459" s="20"/>
      <c r="F459" s="20"/>
      <c r="G459" s="20"/>
      <c r="H459" s="20"/>
      <c r="I459" s="20"/>
    </row>
    <row r="460" spans="4:9" x14ac:dyDescent="0.6">
      <c r="D460" s="20"/>
      <c r="E460" s="20"/>
      <c r="F460" s="20"/>
      <c r="G460" s="20"/>
      <c r="H460" s="20"/>
      <c r="I460" s="20"/>
    </row>
    <row r="461" spans="4:9" x14ac:dyDescent="0.6">
      <c r="D461" s="20"/>
      <c r="E461" s="20"/>
      <c r="F461" s="20"/>
      <c r="G461" s="20"/>
      <c r="H461" s="20"/>
      <c r="I461" s="20"/>
    </row>
    <row r="462" spans="4:9" x14ac:dyDescent="0.6">
      <c r="D462" s="20"/>
      <c r="E462" s="20"/>
      <c r="F462" s="20"/>
      <c r="G462" s="20"/>
      <c r="H462" s="20"/>
      <c r="I462" s="20"/>
    </row>
    <row r="463" spans="4:9" x14ac:dyDescent="0.6">
      <c r="D463" s="20"/>
      <c r="E463" s="20"/>
      <c r="F463" s="20"/>
      <c r="G463" s="20"/>
      <c r="H463" s="20"/>
      <c r="I463" s="20"/>
    </row>
    <row r="464" spans="4:9" x14ac:dyDescent="0.6">
      <c r="D464" s="20"/>
      <c r="E464" s="20"/>
      <c r="F464" s="20"/>
      <c r="G464" s="20"/>
      <c r="H464" s="20"/>
      <c r="I464" s="20"/>
    </row>
    <row r="465" spans="4:9" x14ac:dyDescent="0.6">
      <c r="D465" s="20"/>
      <c r="E465" s="20"/>
      <c r="F465" s="20"/>
      <c r="G465" s="20"/>
      <c r="H465" s="20"/>
      <c r="I465" s="20"/>
    </row>
    <row r="466" spans="4:9" x14ac:dyDescent="0.6">
      <c r="D466" s="20"/>
      <c r="E466" s="20"/>
      <c r="F466" s="20"/>
      <c r="G466" s="20"/>
      <c r="H466" s="20"/>
      <c r="I466" s="20"/>
    </row>
    <row r="467" spans="4:9" x14ac:dyDescent="0.6">
      <c r="D467" s="20"/>
      <c r="E467" s="20"/>
      <c r="F467" s="20"/>
      <c r="G467" s="20"/>
      <c r="H467" s="20"/>
      <c r="I467" s="20"/>
    </row>
    <row r="468" spans="4:9" x14ac:dyDescent="0.6">
      <c r="D468" s="20"/>
      <c r="E468" s="20"/>
      <c r="F468" s="20"/>
      <c r="G468" s="20"/>
      <c r="H468" s="20"/>
      <c r="I468" s="20"/>
    </row>
    <row r="469" spans="4:9" x14ac:dyDescent="0.6">
      <c r="D469" s="20"/>
      <c r="E469" s="20"/>
      <c r="F469" s="20"/>
      <c r="G469" s="20"/>
      <c r="H469" s="20"/>
      <c r="I469" s="20"/>
    </row>
    <row r="470" spans="4:9" x14ac:dyDescent="0.6">
      <c r="D470" s="20"/>
      <c r="E470" s="20"/>
      <c r="F470" s="20"/>
      <c r="G470" s="20"/>
      <c r="H470" s="20"/>
      <c r="I470" s="20"/>
    </row>
    <row r="471" spans="4:9" x14ac:dyDescent="0.6">
      <c r="D471" s="20"/>
      <c r="E471" s="20"/>
      <c r="F471" s="20"/>
      <c r="G471" s="20"/>
      <c r="H471" s="20"/>
      <c r="I471" s="20"/>
    </row>
    <row r="472" spans="4:9" x14ac:dyDescent="0.6">
      <c r="D472" s="20"/>
      <c r="E472" s="20"/>
      <c r="F472" s="20"/>
      <c r="G472" s="20"/>
      <c r="H472" s="20"/>
      <c r="I472" s="20"/>
    </row>
    <row r="473" spans="4:9" x14ac:dyDescent="0.6">
      <c r="D473" s="20"/>
      <c r="E473" s="20"/>
      <c r="F473" s="20"/>
      <c r="G473" s="20"/>
      <c r="H473" s="20"/>
      <c r="I473" s="20"/>
    </row>
    <row r="474" spans="4:9" x14ac:dyDescent="0.6">
      <c r="D474" s="20"/>
      <c r="E474" s="20"/>
      <c r="F474" s="20"/>
      <c r="G474" s="20"/>
      <c r="H474" s="20"/>
      <c r="I474" s="20"/>
    </row>
    <row r="475" spans="4:9" x14ac:dyDescent="0.6">
      <c r="D475" s="20"/>
      <c r="E475" s="20"/>
      <c r="F475" s="20"/>
      <c r="G475" s="20"/>
      <c r="H475" s="20"/>
      <c r="I475" s="20"/>
    </row>
    <row r="476" spans="4:9" x14ac:dyDescent="0.6">
      <c r="D476" s="20"/>
      <c r="E476" s="20"/>
      <c r="F476" s="20"/>
      <c r="G476" s="20"/>
      <c r="H476" s="20"/>
      <c r="I476" s="20"/>
    </row>
    <row r="477" spans="4:9" x14ac:dyDescent="0.6">
      <c r="D477" s="20"/>
      <c r="E477" s="20"/>
      <c r="F477" s="20"/>
      <c r="G477" s="20"/>
      <c r="H477" s="20"/>
      <c r="I477" s="20"/>
    </row>
    <row r="478" spans="4:9" x14ac:dyDescent="0.6">
      <c r="D478" s="20"/>
      <c r="E478" s="20"/>
      <c r="F478" s="20"/>
      <c r="G478" s="20"/>
      <c r="H478" s="20"/>
      <c r="I478" s="20"/>
    </row>
    <row r="479" spans="4:9" x14ac:dyDescent="0.6">
      <c r="D479" s="20"/>
      <c r="E479" s="20"/>
      <c r="F479" s="20"/>
      <c r="G479" s="20"/>
      <c r="H479" s="20"/>
      <c r="I479" s="20"/>
    </row>
    <row r="480" spans="4:9" x14ac:dyDescent="0.6">
      <c r="D480" s="20"/>
      <c r="E480" s="20"/>
      <c r="F480" s="20"/>
      <c r="G480" s="20"/>
      <c r="H480" s="20"/>
      <c r="I480" s="20"/>
    </row>
    <row r="481" spans="4:9" x14ac:dyDescent="0.6">
      <c r="D481" s="20"/>
      <c r="E481" s="20"/>
      <c r="F481" s="20"/>
      <c r="G481" s="20"/>
      <c r="H481" s="20"/>
      <c r="I481" s="20"/>
    </row>
    <row r="482" spans="4:9" x14ac:dyDescent="0.6">
      <c r="D482" s="20"/>
      <c r="E482" s="20"/>
      <c r="F482" s="20"/>
      <c r="G482" s="20"/>
      <c r="H482" s="20"/>
      <c r="I482" s="20"/>
    </row>
    <row r="483" spans="4:9" x14ac:dyDescent="0.6">
      <c r="D483" s="20"/>
      <c r="E483" s="20"/>
      <c r="F483" s="20"/>
      <c r="G483" s="20"/>
      <c r="H483" s="20"/>
      <c r="I483" s="20"/>
    </row>
    <row r="484" spans="4:9" x14ac:dyDescent="0.6">
      <c r="D484" s="20"/>
      <c r="E484" s="20"/>
      <c r="F484" s="20"/>
      <c r="G484" s="20"/>
      <c r="H484" s="20"/>
      <c r="I484" s="20"/>
    </row>
    <row r="485" spans="4:9" x14ac:dyDescent="0.6">
      <c r="D485" s="20"/>
      <c r="E485" s="20"/>
      <c r="F485" s="20"/>
      <c r="G485" s="20"/>
      <c r="H485" s="20"/>
      <c r="I485" s="20"/>
    </row>
    <row r="486" spans="4:9" x14ac:dyDescent="0.6">
      <c r="D486" s="20"/>
      <c r="E486" s="20"/>
      <c r="F486" s="20"/>
      <c r="G486" s="20"/>
      <c r="H486" s="20"/>
      <c r="I486" s="20"/>
    </row>
    <row r="487" spans="4:9" x14ac:dyDescent="0.6">
      <c r="D487" s="20"/>
      <c r="E487" s="20"/>
      <c r="F487" s="20"/>
      <c r="G487" s="20"/>
      <c r="H487" s="20"/>
      <c r="I487" s="20"/>
    </row>
    <row r="488" spans="4:9" x14ac:dyDescent="0.6">
      <c r="D488" s="20"/>
      <c r="E488" s="20"/>
      <c r="F488" s="20"/>
      <c r="G488" s="20"/>
      <c r="H488" s="20"/>
      <c r="I488" s="20"/>
    </row>
    <row r="489" spans="4:9" x14ac:dyDescent="0.6">
      <c r="D489" s="20"/>
      <c r="E489" s="20"/>
      <c r="F489" s="20"/>
      <c r="G489" s="20"/>
      <c r="H489" s="20"/>
      <c r="I489" s="20"/>
    </row>
    <row r="490" spans="4:9" x14ac:dyDescent="0.6">
      <c r="D490" s="20"/>
      <c r="E490" s="20"/>
      <c r="F490" s="20"/>
      <c r="G490" s="20"/>
      <c r="H490" s="20"/>
      <c r="I490" s="20"/>
    </row>
    <row r="491" spans="4:9" x14ac:dyDescent="0.6">
      <c r="D491" s="20"/>
      <c r="E491" s="20"/>
      <c r="F491" s="20"/>
      <c r="G491" s="20"/>
      <c r="H491" s="20"/>
      <c r="I491" s="20"/>
    </row>
    <row r="492" spans="4:9" x14ac:dyDescent="0.6">
      <c r="D492" s="20"/>
      <c r="E492" s="20"/>
      <c r="F492" s="20"/>
      <c r="G492" s="20"/>
      <c r="H492" s="20"/>
      <c r="I492" s="20"/>
    </row>
    <row r="493" spans="4:9" x14ac:dyDescent="0.6">
      <c r="D493" s="20"/>
      <c r="E493" s="20"/>
      <c r="F493" s="20"/>
      <c r="G493" s="20"/>
      <c r="H493" s="20"/>
      <c r="I493" s="20"/>
    </row>
    <row r="494" spans="4:9" x14ac:dyDescent="0.6">
      <c r="D494" s="20"/>
      <c r="E494" s="20"/>
      <c r="F494" s="20"/>
      <c r="G494" s="20"/>
      <c r="H494" s="20"/>
      <c r="I494" s="20"/>
    </row>
    <row r="495" spans="4:9" x14ac:dyDescent="0.6">
      <c r="D495" s="20"/>
      <c r="E495" s="20"/>
      <c r="F495" s="20"/>
      <c r="G495" s="20"/>
      <c r="H495" s="20"/>
      <c r="I495" s="20"/>
    </row>
    <row r="496" spans="4:9" x14ac:dyDescent="0.6">
      <c r="D496" s="20"/>
      <c r="E496" s="20"/>
      <c r="F496" s="20"/>
      <c r="G496" s="20"/>
      <c r="H496" s="20"/>
      <c r="I496" s="20"/>
    </row>
    <row r="497" spans="4:9" x14ac:dyDescent="0.6">
      <c r="D497" s="20"/>
      <c r="E497" s="20"/>
      <c r="F497" s="20"/>
      <c r="G497" s="20"/>
      <c r="H497" s="20"/>
      <c r="I497" s="20"/>
    </row>
    <row r="498" spans="4:9" x14ac:dyDescent="0.6">
      <c r="D498" s="20"/>
      <c r="E498" s="20"/>
      <c r="F498" s="20"/>
      <c r="G498" s="20"/>
      <c r="H498" s="20"/>
      <c r="I498" s="20"/>
    </row>
    <row r="499" spans="4:9" x14ac:dyDescent="0.6">
      <c r="D499" s="20"/>
      <c r="E499" s="20"/>
      <c r="F499" s="20"/>
      <c r="G499" s="20"/>
      <c r="H499" s="20"/>
      <c r="I499" s="20"/>
    </row>
    <row r="500" spans="4:9" x14ac:dyDescent="0.6">
      <c r="D500" s="20"/>
      <c r="E500" s="20"/>
      <c r="F500" s="20"/>
      <c r="G500" s="20"/>
      <c r="H500" s="20"/>
      <c r="I500" s="20"/>
    </row>
    <row r="501" spans="4:9" x14ac:dyDescent="0.6">
      <c r="D501" s="20"/>
      <c r="E501" s="20"/>
      <c r="F501" s="20"/>
      <c r="G501" s="20"/>
      <c r="H501" s="20"/>
      <c r="I501" s="20"/>
    </row>
    <row r="502" spans="4:9" x14ac:dyDescent="0.6">
      <c r="D502" s="20"/>
      <c r="E502" s="20"/>
      <c r="F502" s="20"/>
      <c r="G502" s="20"/>
      <c r="H502" s="20"/>
      <c r="I502" s="20"/>
    </row>
    <row r="503" spans="4:9" x14ac:dyDescent="0.6">
      <c r="D503" s="20"/>
      <c r="E503" s="20"/>
      <c r="F503" s="20"/>
      <c r="G503" s="20"/>
      <c r="H503" s="20"/>
      <c r="I503" s="20"/>
    </row>
    <row r="504" spans="4:9" x14ac:dyDescent="0.6">
      <c r="D504" s="20"/>
      <c r="E504" s="20"/>
      <c r="F504" s="20"/>
      <c r="G504" s="20"/>
      <c r="H504" s="20"/>
      <c r="I504" s="20"/>
    </row>
    <row r="505" spans="4:9" x14ac:dyDescent="0.6">
      <c r="D505" s="20"/>
      <c r="E505" s="20"/>
      <c r="F505" s="20"/>
      <c r="G505" s="20"/>
      <c r="H505" s="20"/>
      <c r="I505" s="20"/>
    </row>
    <row r="506" spans="4:9" x14ac:dyDescent="0.6">
      <c r="D506" s="20"/>
      <c r="E506" s="20"/>
      <c r="F506" s="20"/>
      <c r="G506" s="20"/>
      <c r="H506" s="20"/>
      <c r="I506" s="20"/>
    </row>
    <row r="507" spans="4:9" x14ac:dyDescent="0.6">
      <c r="D507" s="20"/>
      <c r="E507" s="20"/>
      <c r="F507" s="20"/>
      <c r="G507" s="20"/>
      <c r="H507" s="20"/>
      <c r="I507" s="20"/>
    </row>
    <row r="508" spans="4:9" x14ac:dyDescent="0.6">
      <c r="D508" s="20"/>
      <c r="E508" s="20"/>
      <c r="F508" s="20"/>
      <c r="G508" s="20"/>
      <c r="H508" s="20"/>
      <c r="I508" s="20"/>
    </row>
    <row r="509" spans="4:9" x14ac:dyDescent="0.6">
      <c r="D509" s="20"/>
      <c r="E509" s="20"/>
      <c r="F509" s="20"/>
      <c r="G509" s="20"/>
      <c r="H509" s="20"/>
      <c r="I509" s="20"/>
    </row>
    <row r="510" spans="4:9" x14ac:dyDescent="0.6">
      <c r="D510" s="20"/>
      <c r="E510" s="20"/>
      <c r="F510" s="20"/>
      <c r="G510" s="20"/>
      <c r="H510" s="20"/>
      <c r="I510" s="20"/>
    </row>
    <row r="511" spans="4:9" x14ac:dyDescent="0.6">
      <c r="D511" s="20"/>
      <c r="E511" s="20"/>
      <c r="F511" s="20"/>
      <c r="G511" s="20"/>
      <c r="H511" s="20"/>
      <c r="I511" s="20"/>
    </row>
    <row r="512" spans="4:9" x14ac:dyDescent="0.6">
      <c r="D512" s="20"/>
      <c r="E512" s="20"/>
      <c r="F512" s="20"/>
      <c r="G512" s="20"/>
      <c r="H512" s="20"/>
      <c r="I512" s="20"/>
    </row>
    <row r="513" spans="4:9" x14ac:dyDescent="0.6">
      <c r="D513" s="20"/>
      <c r="E513" s="20"/>
      <c r="F513" s="20"/>
      <c r="G513" s="20"/>
      <c r="H513" s="20"/>
      <c r="I513" s="20"/>
    </row>
    <row r="514" spans="4:9" x14ac:dyDescent="0.6">
      <c r="D514" s="20"/>
      <c r="E514" s="20"/>
      <c r="F514" s="20"/>
      <c r="G514" s="20"/>
      <c r="H514" s="20"/>
      <c r="I514" s="20"/>
    </row>
    <row r="515" spans="4:9" x14ac:dyDescent="0.6">
      <c r="D515" s="20"/>
      <c r="E515" s="20"/>
      <c r="F515" s="20"/>
      <c r="G515" s="20"/>
      <c r="H515" s="20"/>
      <c r="I515" s="20"/>
    </row>
    <row r="516" spans="4:9" x14ac:dyDescent="0.6">
      <c r="D516" s="20"/>
      <c r="E516" s="20"/>
      <c r="F516" s="20"/>
      <c r="G516" s="20"/>
      <c r="H516" s="20"/>
      <c r="I516" s="20"/>
    </row>
    <row r="517" spans="4:9" x14ac:dyDescent="0.6">
      <c r="D517" s="20"/>
      <c r="E517" s="20"/>
      <c r="F517" s="20"/>
      <c r="G517" s="20"/>
      <c r="H517" s="20"/>
      <c r="I517" s="20"/>
    </row>
    <row r="518" spans="4:9" x14ac:dyDescent="0.6">
      <c r="D518" s="20"/>
      <c r="E518" s="20"/>
      <c r="F518" s="20"/>
      <c r="G518" s="20"/>
      <c r="H518" s="20"/>
      <c r="I518" s="20"/>
    </row>
    <row r="519" spans="4:9" x14ac:dyDescent="0.6">
      <c r="D519" s="20"/>
      <c r="E519" s="20"/>
      <c r="F519" s="20"/>
      <c r="G519" s="20"/>
      <c r="H519" s="20"/>
      <c r="I519" s="20"/>
    </row>
    <row r="520" spans="4:9" x14ac:dyDescent="0.6">
      <c r="D520" s="20"/>
      <c r="E520" s="20"/>
      <c r="F520" s="20"/>
      <c r="G520" s="20"/>
      <c r="H520" s="20"/>
      <c r="I520" s="20"/>
    </row>
    <row r="521" spans="4:9" x14ac:dyDescent="0.6">
      <c r="D521" s="20"/>
      <c r="E521" s="20"/>
      <c r="F521" s="20"/>
      <c r="G521" s="20"/>
      <c r="H521" s="20"/>
      <c r="I521" s="20"/>
    </row>
    <row r="522" spans="4:9" x14ac:dyDescent="0.6">
      <c r="D522" s="20"/>
      <c r="E522" s="20"/>
      <c r="F522" s="20"/>
      <c r="G522" s="20"/>
      <c r="H522" s="20"/>
      <c r="I522" s="20"/>
    </row>
    <row r="523" spans="4:9" x14ac:dyDescent="0.6">
      <c r="D523" s="20"/>
      <c r="E523" s="20"/>
      <c r="F523" s="20"/>
      <c r="G523" s="20"/>
      <c r="H523" s="20"/>
      <c r="I523" s="20"/>
    </row>
    <row r="524" spans="4:9" x14ac:dyDescent="0.6">
      <c r="D524" s="20"/>
      <c r="E524" s="20"/>
      <c r="F524" s="20"/>
      <c r="G524" s="20"/>
      <c r="H524" s="20"/>
      <c r="I524" s="20"/>
    </row>
    <row r="525" spans="4:9" x14ac:dyDescent="0.6">
      <c r="D525" s="20"/>
      <c r="E525" s="20"/>
      <c r="F525" s="20"/>
      <c r="G525" s="20"/>
      <c r="H525" s="20"/>
      <c r="I525" s="20"/>
    </row>
    <row r="526" spans="4:9" x14ac:dyDescent="0.6">
      <c r="D526" s="20"/>
      <c r="E526" s="20"/>
      <c r="F526" s="20"/>
      <c r="G526" s="20"/>
      <c r="H526" s="20"/>
      <c r="I526" s="20"/>
    </row>
    <row r="527" spans="4:9" x14ac:dyDescent="0.6">
      <c r="D527" s="20"/>
      <c r="E527" s="20"/>
      <c r="F527" s="20"/>
      <c r="G527" s="20"/>
      <c r="H527" s="20"/>
      <c r="I527" s="20"/>
    </row>
    <row r="528" spans="4:9" x14ac:dyDescent="0.6">
      <c r="D528" s="20"/>
      <c r="E528" s="20"/>
      <c r="F528" s="20"/>
      <c r="G528" s="20"/>
      <c r="H528" s="20"/>
      <c r="I528" s="20"/>
    </row>
    <row r="529" spans="4:9" x14ac:dyDescent="0.6">
      <c r="D529" s="20"/>
      <c r="E529" s="20"/>
      <c r="F529" s="20"/>
      <c r="G529" s="20"/>
      <c r="H529" s="20"/>
      <c r="I529" s="20"/>
    </row>
    <row r="530" spans="4:9" x14ac:dyDescent="0.6">
      <c r="D530" s="20"/>
      <c r="E530" s="20"/>
      <c r="F530" s="20"/>
      <c r="G530" s="20"/>
      <c r="H530" s="20"/>
      <c r="I530" s="20"/>
    </row>
    <row r="531" spans="4:9" x14ac:dyDescent="0.6">
      <c r="D531" s="20"/>
      <c r="E531" s="20"/>
      <c r="F531" s="20"/>
      <c r="G531" s="20"/>
      <c r="H531" s="20"/>
      <c r="I531" s="20"/>
    </row>
    <row r="532" spans="4:9" x14ac:dyDescent="0.6">
      <c r="D532" s="20"/>
      <c r="E532" s="20"/>
      <c r="F532" s="20"/>
      <c r="G532" s="20"/>
      <c r="H532" s="20"/>
      <c r="I532" s="20"/>
    </row>
    <row r="533" spans="4:9" x14ac:dyDescent="0.6">
      <c r="D533" s="20"/>
      <c r="E533" s="20"/>
      <c r="F533" s="20"/>
      <c r="G533" s="20"/>
      <c r="H533" s="20"/>
      <c r="I533" s="20"/>
    </row>
    <row r="534" spans="4:9" x14ac:dyDescent="0.6">
      <c r="D534" s="20"/>
      <c r="E534" s="20"/>
      <c r="F534" s="20"/>
      <c r="G534" s="20"/>
      <c r="H534" s="20"/>
      <c r="I534" s="20"/>
    </row>
    <row r="535" spans="4:9" x14ac:dyDescent="0.6">
      <c r="D535" s="20"/>
      <c r="E535" s="20"/>
      <c r="F535" s="20"/>
      <c r="G535" s="20"/>
      <c r="H535" s="20"/>
      <c r="I535" s="20"/>
    </row>
    <row r="536" spans="4:9" x14ac:dyDescent="0.6">
      <c r="D536" s="20"/>
      <c r="E536" s="20"/>
      <c r="F536" s="20"/>
      <c r="G536" s="20"/>
      <c r="H536" s="20"/>
      <c r="I536" s="20"/>
    </row>
    <row r="537" spans="4:9" x14ac:dyDescent="0.6">
      <c r="D537" s="20"/>
      <c r="E537" s="20"/>
      <c r="F537" s="20"/>
      <c r="G537" s="20"/>
      <c r="H537" s="20"/>
      <c r="I537" s="20"/>
    </row>
    <row r="538" spans="4:9" x14ac:dyDescent="0.6">
      <c r="D538" s="20"/>
      <c r="E538" s="20"/>
      <c r="F538" s="20"/>
      <c r="G538" s="20"/>
      <c r="H538" s="20"/>
      <c r="I538" s="20"/>
    </row>
    <row r="539" spans="4:9" x14ac:dyDescent="0.6">
      <c r="D539" s="20"/>
      <c r="E539" s="20"/>
      <c r="F539" s="20"/>
      <c r="G539" s="20"/>
      <c r="H539" s="20"/>
      <c r="I539" s="20"/>
    </row>
    <row r="540" spans="4:9" x14ac:dyDescent="0.6">
      <c r="D540" s="20"/>
      <c r="E540" s="20"/>
      <c r="F540" s="20"/>
      <c r="G540" s="20"/>
      <c r="H540" s="20"/>
      <c r="I540" s="20"/>
    </row>
    <row r="541" spans="4:9" x14ac:dyDescent="0.6">
      <c r="D541" s="20"/>
      <c r="E541" s="20"/>
      <c r="F541" s="20"/>
      <c r="G541" s="20"/>
      <c r="H541" s="20"/>
      <c r="I541" s="20"/>
    </row>
    <row r="542" spans="4:9" x14ac:dyDescent="0.6">
      <c r="D542" s="20"/>
      <c r="E542" s="20"/>
      <c r="F542" s="20"/>
      <c r="G542" s="20"/>
      <c r="H542" s="20"/>
      <c r="I542" s="20"/>
    </row>
    <row r="543" spans="4:9" x14ac:dyDescent="0.6">
      <c r="D543" s="20"/>
      <c r="E543" s="20"/>
      <c r="F543" s="20"/>
      <c r="G543" s="20"/>
      <c r="H543" s="20"/>
      <c r="I543" s="20"/>
    </row>
    <row r="544" spans="4:9" x14ac:dyDescent="0.6">
      <c r="D544" s="20"/>
      <c r="E544" s="20"/>
      <c r="F544" s="20"/>
      <c r="G544" s="20"/>
      <c r="H544" s="20"/>
      <c r="I544" s="20"/>
    </row>
    <row r="545" spans="4:9" x14ac:dyDescent="0.6">
      <c r="D545" s="20"/>
      <c r="E545" s="20"/>
      <c r="F545" s="20"/>
      <c r="G545" s="20"/>
      <c r="H545" s="20"/>
      <c r="I545" s="20"/>
    </row>
    <row r="546" spans="4:9" x14ac:dyDescent="0.6">
      <c r="D546" s="20"/>
      <c r="E546" s="20"/>
      <c r="F546" s="20"/>
      <c r="G546" s="20"/>
      <c r="H546" s="20"/>
      <c r="I546" s="20"/>
    </row>
    <row r="547" spans="4:9" x14ac:dyDescent="0.6">
      <c r="D547" s="20"/>
      <c r="E547" s="20"/>
      <c r="F547" s="20"/>
      <c r="G547" s="20"/>
      <c r="H547" s="20"/>
      <c r="I547" s="20"/>
    </row>
    <row r="548" spans="4:9" x14ac:dyDescent="0.6">
      <c r="D548" s="20"/>
      <c r="E548" s="20"/>
      <c r="F548" s="20"/>
      <c r="G548" s="20"/>
      <c r="H548" s="20"/>
      <c r="I548" s="20"/>
    </row>
    <row r="549" spans="4:9" x14ac:dyDescent="0.6">
      <c r="D549" s="20"/>
      <c r="E549" s="20"/>
      <c r="F549" s="20"/>
      <c r="G549" s="20"/>
      <c r="H549" s="20"/>
      <c r="I549" s="20"/>
    </row>
    <row r="550" spans="4:9" x14ac:dyDescent="0.6">
      <c r="D550" s="20"/>
      <c r="E550" s="20"/>
      <c r="F550" s="20"/>
      <c r="G550" s="20"/>
      <c r="H550" s="20"/>
      <c r="I550" s="20"/>
    </row>
    <row r="551" spans="4:9" x14ac:dyDescent="0.6">
      <c r="D551" s="20"/>
      <c r="E551" s="20"/>
      <c r="F551" s="20"/>
      <c r="G551" s="20"/>
      <c r="H551" s="20"/>
      <c r="I551" s="20"/>
    </row>
    <row r="552" spans="4:9" x14ac:dyDescent="0.6">
      <c r="D552" s="20"/>
      <c r="E552" s="20"/>
      <c r="F552" s="20"/>
      <c r="G552" s="20"/>
      <c r="H552" s="20"/>
      <c r="I552" s="20"/>
    </row>
    <row r="553" spans="4:9" x14ac:dyDescent="0.6">
      <c r="D553" s="20"/>
      <c r="E553" s="20"/>
      <c r="F553" s="20"/>
      <c r="G553" s="20"/>
      <c r="H553" s="20"/>
      <c r="I553" s="20"/>
    </row>
    <row r="554" spans="4:9" x14ac:dyDescent="0.6">
      <c r="D554" s="20"/>
      <c r="E554" s="20"/>
      <c r="F554" s="20"/>
      <c r="G554" s="20"/>
      <c r="H554" s="20"/>
      <c r="I554" s="20"/>
    </row>
    <row r="555" spans="4:9" x14ac:dyDescent="0.6">
      <c r="D555" s="20"/>
      <c r="E555" s="20"/>
      <c r="F555" s="20"/>
      <c r="G555" s="20"/>
      <c r="H555" s="20"/>
      <c r="I555" s="20"/>
    </row>
    <row r="556" spans="4:9" x14ac:dyDescent="0.6">
      <c r="D556" s="20"/>
      <c r="E556" s="20"/>
      <c r="F556" s="20"/>
      <c r="G556" s="20"/>
      <c r="H556" s="20"/>
      <c r="I556" s="20"/>
    </row>
    <row r="557" spans="4:9" x14ac:dyDescent="0.6">
      <c r="D557" s="20"/>
      <c r="E557" s="20"/>
      <c r="F557" s="20"/>
      <c r="G557" s="20"/>
      <c r="H557" s="20"/>
      <c r="I557" s="20"/>
    </row>
    <row r="558" spans="4:9" x14ac:dyDescent="0.6">
      <c r="D558" s="20"/>
      <c r="E558" s="20"/>
      <c r="F558" s="20"/>
      <c r="G558" s="20"/>
      <c r="H558" s="20"/>
      <c r="I558" s="20"/>
    </row>
    <row r="559" spans="4:9" x14ac:dyDescent="0.6">
      <c r="D559" s="20"/>
      <c r="E559" s="20"/>
      <c r="F559" s="20"/>
      <c r="G559" s="20"/>
      <c r="H559" s="20"/>
      <c r="I559" s="20"/>
    </row>
    <row r="560" spans="4:9" x14ac:dyDescent="0.6">
      <c r="D560" s="20"/>
      <c r="E560" s="20"/>
      <c r="F560" s="20"/>
      <c r="G560" s="20"/>
      <c r="H560" s="20"/>
      <c r="I560" s="20"/>
    </row>
    <row r="561" spans="4:9" x14ac:dyDescent="0.6">
      <c r="D561" s="20"/>
      <c r="E561" s="20"/>
      <c r="F561" s="20"/>
      <c r="G561" s="20"/>
      <c r="H561" s="20"/>
      <c r="I561" s="20"/>
    </row>
    <row r="562" spans="4:9" x14ac:dyDescent="0.6">
      <c r="D562" s="20"/>
      <c r="E562" s="20"/>
      <c r="F562" s="20"/>
      <c r="G562" s="20"/>
      <c r="H562" s="20"/>
      <c r="I562" s="20"/>
    </row>
    <row r="563" spans="4:9" x14ac:dyDescent="0.6">
      <c r="D563" s="20"/>
      <c r="E563" s="20"/>
      <c r="F563" s="20"/>
      <c r="G563" s="20"/>
      <c r="H563" s="20"/>
      <c r="I563" s="20"/>
    </row>
    <row r="564" spans="4:9" x14ac:dyDescent="0.6">
      <c r="D564" s="20"/>
      <c r="E564" s="20"/>
      <c r="F564" s="20"/>
      <c r="G564" s="20"/>
      <c r="H564" s="20"/>
      <c r="I564" s="20"/>
    </row>
    <row r="565" spans="4:9" x14ac:dyDescent="0.6">
      <c r="D565" s="20"/>
      <c r="E565" s="20"/>
      <c r="F565" s="20"/>
      <c r="G565" s="20"/>
      <c r="H565" s="20"/>
      <c r="I565" s="20"/>
    </row>
    <row r="566" spans="4:9" x14ac:dyDescent="0.6">
      <c r="D566" s="20"/>
      <c r="E566" s="20"/>
      <c r="F566" s="20"/>
      <c r="G566" s="20"/>
      <c r="H566" s="20"/>
      <c r="I566" s="20"/>
    </row>
    <row r="567" spans="4:9" x14ac:dyDescent="0.6">
      <c r="D567" s="20"/>
      <c r="E567" s="20"/>
      <c r="F567" s="20"/>
      <c r="G567" s="20"/>
      <c r="H567" s="20"/>
      <c r="I567" s="20"/>
    </row>
    <row r="568" spans="4:9" x14ac:dyDescent="0.6">
      <c r="D568" s="20"/>
      <c r="E568" s="20"/>
      <c r="F568" s="20"/>
      <c r="G568" s="20"/>
      <c r="H568" s="20"/>
      <c r="I568" s="20"/>
    </row>
    <row r="569" spans="4:9" x14ac:dyDescent="0.6">
      <c r="D569" s="20"/>
      <c r="E569" s="20"/>
      <c r="F569" s="20"/>
      <c r="G569" s="20"/>
      <c r="H569" s="20"/>
      <c r="I569" s="20"/>
    </row>
    <row r="570" spans="4:9" x14ac:dyDescent="0.6">
      <c r="D570" s="20"/>
      <c r="E570" s="20"/>
      <c r="F570" s="20"/>
      <c r="G570" s="20"/>
      <c r="H570" s="20"/>
      <c r="I570" s="20"/>
    </row>
    <row r="571" spans="4:9" x14ac:dyDescent="0.6">
      <c r="D571" s="20"/>
      <c r="E571" s="20"/>
      <c r="F571" s="20"/>
      <c r="G571" s="20"/>
      <c r="H571" s="20"/>
      <c r="I571" s="20"/>
    </row>
    <row r="572" spans="4:9" x14ac:dyDescent="0.6">
      <c r="D572" s="20"/>
      <c r="E572" s="20"/>
      <c r="F572" s="20"/>
      <c r="G572" s="20"/>
      <c r="H572" s="20"/>
      <c r="I572" s="20"/>
    </row>
    <row r="573" spans="4:9" x14ac:dyDescent="0.6">
      <c r="D573" s="20"/>
      <c r="E573" s="20"/>
      <c r="F573" s="20"/>
      <c r="G573" s="20"/>
      <c r="H573" s="20"/>
      <c r="I573" s="20"/>
    </row>
    <row r="574" spans="4:9" x14ac:dyDescent="0.6">
      <c r="D574" s="20"/>
      <c r="E574" s="20"/>
      <c r="F574" s="20"/>
      <c r="G574" s="20"/>
      <c r="H574" s="20"/>
      <c r="I574" s="20"/>
    </row>
    <row r="575" spans="4:9" x14ac:dyDescent="0.6">
      <c r="D575" s="20"/>
      <c r="E575" s="20"/>
      <c r="F575" s="20"/>
      <c r="G575" s="20"/>
      <c r="H575" s="20"/>
      <c r="I575" s="20"/>
    </row>
    <row r="576" spans="4:9" x14ac:dyDescent="0.6">
      <c r="D576" s="20"/>
      <c r="E576" s="20"/>
      <c r="F576" s="20"/>
      <c r="G576" s="20"/>
      <c r="H576" s="20"/>
      <c r="I576" s="20"/>
    </row>
    <row r="577" spans="4:9" x14ac:dyDescent="0.6">
      <c r="D577" s="20"/>
      <c r="E577" s="20"/>
      <c r="F577" s="20"/>
      <c r="G577" s="20"/>
      <c r="H577" s="20"/>
      <c r="I577" s="20"/>
    </row>
    <row r="578" spans="4:9" x14ac:dyDescent="0.6">
      <c r="D578" s="20"/>
      <c r="E578" s="20"/>
      <c r="F578" s="20"/>
      <c r="G578" s="20"/>
      <c r="H578" s="20"/>
      <c r="I578" s="20"/>
    </row>
    <row r="579" spans="4:9" x14ac:dyDescent="0.6">
      <c r="D579" s="20"/>
      <c r="E579" s="20"/>
      <c r="F579" s="20"/>
      <c r="G579" s="20"/>
      <c r="H579" s="20"/>
      <c r="I579" s="20"/>
    </row>
    <row r="580" spans="4:9" x14ac:dyDescent="0.6">
      <c r="D580" s="20"/>
      <c r="E580" s="20"/>
      <c r="F580" s="20"/>
      <c r="G580" s="20"/>
      <c r="H580" s="20"/>
      <c r="I580" s="20"/>
    </row>
    <row r="581" spans="4:9" x14ac:dyDescent="0.6">
      <c r="D581" s="20"/>
      <c r="E581" s="20"/>
      <c r="F581" s="20"/>
      <c r="G581" s="20"/>
      <c r="H581" s="20"/>
      <c r="I581" s="20"/>
    </row>
    <row r="582" spans="4:9" x14ac:dyDescent="0.6">
      <c r="D582" s="20"/>
      <c r="E582" s="20"/>
      <c r="F582" s="20"/>
      <c r="G582" s="20"/>
      <c r="H582" s="20"/>
      <c r="I582" s="20"/>
    </row>
    <row r="583" spans="4:9" x14ac:dyDescent="0.6">
      <c r="D583" s="20"/>
      <c r="E583" s="20"/>
      <c r="F583" s="20"/>
      <c r="G583" s="20"/>
      <c r="H583" s="20"/>
      <c r="I583" s="20"/>
    </row>
    <row r="584" spans="4:9" x14ac:dyDescent="0.6">
      <c r="D584" s="20"/>
      <c r="E584" s="20"/>
      <c r="F584" s="20"/>
      <c r="G584" s="20"/>
      <c r="H584" s="20"/>
      <c r="I584" s="20"/>
    </row>
    <row r="585" spans="4:9" x14ac:dyDescent="0.6">
      <c r="D585" s="20"/>
      <c r="E585" s="20"/>
      <c r="F585" s="20"/>
      <c r="G585" s="20"/>
      <c r="H585" s="20"/>
      <c r="I585" s="20"/>
    </row>
    <row r="586" spans="4:9" x14ac:dyDescent="0.6">
      <c r="D586" s="20"/>
      <c r="E586" s="20"/>
      <c r="F586" s="20"/>
      <c r="G586" s="20"/>
      <c r="H586" s="20"/>
      <c r="I586" s="20"/>
    </row>
    <row r="587" spans="4:9" x14ac:dyDescent="0.6">
      <c r="D587" s="20"/>
      <c r="E587" s="20"/>
      <c r="F587" s="20"/>
      <c r="G587" s="20"/>
      <c r="H587" s="20"/>
      <c r="I587" s="20"/>
    </row>
    <row r="588" spans="4:9" x14ac:dyDescent="0.6">
      <c r="D588" s="20"/>
      <c r="E588" s="20"/>
      <c r="F588" s="20"/>
      <c r="G588" s="20"/>
      <c r="H588" s="20"/>
      <c r="I588" s="20"/>
    </row>
    <row r="589" spans="4:9" x14ac:dyDescent="0.6">
      <c r="D589" s="20"/>
      <c r="E589" s="20"/>
      <c r="F589" s="20"/>
      <c r="G589" s="20"/>
      <c r="H589" s="20"/>
      <c r="I589" s="20"/>
    </row>
    <row r="590" spans="4:9" x14ac:dyDescent="0.6">
      <c r="D590" s="20"/>
      <c r="E590" s="20"/>
      <c r="F590" s="20"/>
      <c r="G590" s="20"/>
      <c r="H590" s="20"/>
      <c r="I590" s="20"/>
    </row>
    <row r="591" spans="4:9" x14ac:dyDescent="0.6">
      <c r="D591" s="20"/>
      <c r="E591" s="20"/>
      <c r="F591" s="20"/>
      <c r="G591" s="20"/>
      <c r="H591" s="20"/>
      <c r="I591" s="20"/>
    </row>
    <row r="592" spans="4:9" x14ac:dyDescent="0.6">
      <c r="D592" s="20"/>
      <c r="E592" s="20"/>
      <c r="F592" s="20"/>
      <c r="G592" s="20"/>
      <c r="H592" s="20"/>
      <c r="I592" s="20"/>
    </row>
    <row r="593" spans="4:9" x14ac:dyDescent="0.6">
      <c r="D593" s="20"/>
      <c r="E593" s="20"/>
      <c r="F593" s="20"/>
      <c r="G593" s="20"/>
      <c r="H593" s="20"/>
      <c r="I593" s="20"/>
    </row>
    <row r="594" spans="4:9" x14ac:dyDescent="0.6">
      <c r="D594" s="20"/>
      <c r="E594" s="20"/>
      <c r="F594" s="20"/>
      <c r="G594" s="20"/>
      <c r="H594" s="20"/>
      <c r="I594" s="20"/>
    </row>
    <row r="595" spans="4:9" x14ac:dyDescent="0.6">
      <c r="D595" s="20"/>
      <c r="E595" s="20"/>
      <c r="F595" s="20"/>
      <c r="G595" s="20"/>
      <c r="H595" s="20"/>
      <c r="I595" s="20"/>
    </row>
    <row r="596" spans="4:9" x14ac:dyDescent="0.6">
      <c r="D596" s="20"/>
      <c r="E596" s="20"/>
      <c r="F596" s="20"/>
      <c r="G596" s="20"/>
      <c r="H596" s="20"/>
      <c r="I596" s="20"/>
    </row>
    <row r="597" spans="4:9" x14ac:dyDescent="0.6">
      <c r="D597" s="20"/>
      <c r="E597" s="20"/>
      <c r="F597" s="20"/>
      <c r="G597" s="20"/>
      <c r="H597" s="20"/>
      <c r="I597" s="20"/>
    </row>
    <row r="598" spans="4:9" x14ac:dyDescent="0.6">
      <c r="D598" s="20"/>
      <c r="E598" s="20"/>
      <c r="F598" s="20"/>
      <c r="G598" s="20"/>
      <c r="H598" s="20"/>
      <c r="I598" s="20"/>
    </row>
    <row r="599" spans="4:9" x14ac:dyDescent="0.6">
      <c r="D599" s="20"/>
      <c r="E599" s="20"/>
      <c r="F599" s="20"/>
      <c r="G599" s="20"/>
      <c r="H599" s="20"/>
      <c r="I599" s="20"/>
    </row>
    <row r="600" spans="4:9" x14ac:dyDescent="0.6">
      <c r="D600" s="20"/>
      <c r="E600" s="20"/>
      <c r="F600" s="20"/>
      <c r="G600" s="20"/>
      <c r="H600" s="20"/>
      <c r="I600" s="20"/>
    </row>
    <row r="601" spans="4:9" x14ac:dyDescent="0.6">
      <c r="D601" s="20"/>
      <c r="E601" s="20"/>
      <c r="F601" s="20"/>
      <c r="G601" s="20"/>
      <c r="H601" s="20"/>
      <c r="I601" s="20"/>
    </row>
    <row r="602" spans="4:9" x14ac:dyDescent="0.6">
      <c r="D602" s="20"/>
      <c r="E602" s="20"/>
      <c r="F602" s="20"/>
      <c r="G602" s="20"/>
      <c r="H602" s="20"/>
      <c r="I602" s="20"/>
    </row>
    <row r="603" spans="4:9" x14ac:dyDescent="0.6">
      <c r="D603" s="20"/>
      <c r="E603" s="20"/>
      <c r="F603" s="20"/>
      <c r="G603" s="20"/>
      <c r="H603" s="20"/>
      <c r="I603" s="20"/>
    </row>
    <row r="604" spans="4:9" x14ac:dyDescent="0.6">
      <c r="D604" s="20"/>
      <c r="E604" s="20"/>
      <c r="F604" s="20"/>
      <c r="G604" s="20"/>
      <c r="H604" s="20"/>
      <c r="I604" s="20"/>
    </row>
    <row r="605" spans="4:9" x14ac:dyDescent="0.6">
      <c r="D605" s="20"/>
      <c r="E605" s="20"/>
      <c r="F605" s="20"/>
      <c r="G605" s="20"/>
      <c r="H605" s="20"/>
      <c r="I605" s="20"/>
    </row>
    <row r="606" spans="4:9" x14ac:dyDescent="0.6">
      <c r="D606" s="20"/>
      <c r="E606" s="20"/>
      <c r="F606" s="20"/>
      <c r="G606" s="20"/>
      <c r="H606" s="20"/>
      <c r="I606" s="20"/>
    </row>
    <row r="607" spans="4:9" x14ac:dyDescent="0.6">
      <c r="D607" s="20"/>
      <c r="E607" s="20"/>
      <c r="F607" s="20"/>
      <c r="G607" s="20"/>
      <c r="H607" s="20"/>
      <c r="I607" s="20"/>
    </row>
    <row r="608" spans="4:9" x14ac:dyDescent="0.6">
      <c r="D608" s="20"/>
      <c r="E608" s="20"/>
      <c r="F608" s="20"/>
      <c r="G608" s="20"/>
      <c r="H608" s="20"/>
      <c r="I608" s="20"/>
    </row>
    <row r="609" spans="4:9" x14ac:dyDescent="0.6">
      <c r="D609" s="20"/>
      <c r="E609" s="20"/>
      <c r="F609" s="20"/>
      <c r="G609" s="20"/>
      <c r="H609" s="20"/>
      <c r="I609" s="20"/>
    </row>
    <row r="610" spans="4:9" x14ac:dyDescent="0.6">
      <c r="D610" s="20"/>
      <c r="E610" s="20"/>
      <c r="F610" s="20"/>
      <c r="G610" s="20"/>
      <c r="H610" s="20"/>
      <c r="I610" s="20"/>
    </row>
    <row r="611" spans="4:9" x14ac:dyDescent="0.6">
      <c r="D611" s="20"/>
      <c r="E611" s="20"/>
      <c r="F611" s="20"/>
      <c r="G611" s="20"/>
      <c r="H611" s="20"/>
      <c r="I611" s="20"/>
    </row>
    <row r="612" spans="4:9" x14ac:dyDescent="0.6">
      <c r="D612" s="20"/>
      <c r="E612" s="20"/>
      <c r="F612" s="20"/>
      <c r="G612" s="20"/>
      <c r="H612" s="20"/>
      <c r="I612" s="20"/>
    </row>
    <row r="613" spans="4:9" x14ac:dyDescent="0.6">
      <c r="D613" s="20"/>
      <c r="E613" s="20"/>
      <c r="F613" s="20"/>
      <c r="G613" s="20"/>
      <c r="H613" s="20"/>
      <c r="I613" s="20"/>
    </row>
    <row r="614" spans="4:9" x14ac:dyDescent="0.6">
      <c r="D614" s="20"/>
      <c r="E614" s="20"/>
      <c r="F614" s="20"/>
      <c r="G614" s="20"/>
      <c r="H614" s="20"/>
      <c r="I614" s="20"/>
    </row>
    <row r="615" spans="4:9" x14ac:dyDescent="0.6">
      <c r="D615" s="20"/>
      <c r="E615" s="20"/>
      <c r="F615" s="20"/>
      <c r="G615" s="20"/>
      <c r="H615" s="20"/>
      <c r="I615" s="20"/>
    </row>
    <row r="616" spans="4:9" x14ac:dyDescent="0.6">
      <c r="D616" s="20"/>
      <c r="E616" s="20"/>
      <c r="F616" s="20"/>
      <c r="G616" s="20"/>
      <c r="H616" s="20"/>
      <c r="I616" s="20"/>
    </row>
    <row r="617" spans="4:9" x14ac:dyDescent="0.6">
      <c r="D617" s="20"/>
      <c r="E617" s="20"/>
      <c r="F617" s="20"/>
      <c r="G617" s="20"/>
      <c r="H617" s="20"/>
      <c r="I617" s="20"/>
    </row>
    <row r="618" spans="4:9" x14ac:dyDescent="0.6">
      <c r="D618" s="20"/>
      <c r="E618" s="20"/>
      <c r="F618" s="20"/>
      <c r="G618" s="20"/>
      <c r="H618" s="20"/>
      <c r="I618" s="20"/>
    </row>
    <row r="619" spans="4:9" x14ac:dyDescent="0.6">
      <c r="D619" s="20"/>
      <c r="E619" s="20"/>
      <c r="F619" s="20"/>
      <c r="G619" s="20"/>
      <c r="H619" s="20"/>
      <c r="I619" s="20"/>
    </row>
    <row r="620" spans="4:9" x14ac:dyDescent="0.6">
      <c r="D620" s="20"/>
      <c r="E620" s="20"/>
      <c r="F620" s="20"/>
      <c r="G620" s="20"/>
      <c r="H620" s="20"/>
      <c r="I620" s="20"/>
    </row>
    <row r="621" spans="4:9" x14ac:dyDescent="0.6">
      <c r="D621" s="20"/>
      <c r="E621" s="20"/>
      <c r="F621" s="20"/>
      <c r="G621" s="20"/>
      <c r="H621" s="20"/>
      <c r="I621" s="20"/>
    </row>
    <row r="622" spans="4:9" x14ac:dyDescent="0.6">
      <c r="D622" s="20"/>
      <c r="E622" s="20"/>
      <c r="F622" s="20"/>
      <c r="G622" s="20"/>
      <c r="H622" s="20"/>
      <c r="I622" s="20"/>
    </row>
    <row r="623" spans="4:9" x14ac:dyDescent="0.6">
      <c r="D623" s="20"/>
      <c r="E623" s="20"/>
      <c r="F623" s="20"/>
      <c r="G623" s="20"/>
      <c r="H623" s="20"/>
      <c r="I623" s="20"/>
    </row>
    <row r="624" spans="4:9" x14ac:dyDescent="0.6">
      <c r="D624" s="20"/>
      <c r="E624" s="20"/>
      <c r="F624" s="20"/>
      <c r="G624" s="20"/>
      <c r="H624" s="20"/>
      <c r="I624" s="20"/>
    </row>
    <row r="625" spans="4:9" x14ac:dyDescent="0.6">
      <c r="D625" s="20"/>
      <c r="E625" s="20"/>
      <c r="F625" s="20"/>
      <c r="G625" s="20"/>
      <c r="H625" s="20"/>
      <c r="I625" s="20"/>
    </row>
    <row r="626" spans="4:9" x14ac:dyDescent="0.6">
      <c r="D626" s="20"/>
      <c r="E626" s="20"/>
      <c r="F626" s="20"/>
      <c r="G626" s="20"/>
      <c r="H626" s="20"/>
      <c r="I626" s="20"/>
    </row>
    <row r="627" spans="4:9" x14ac:dyDescent="0.6">
      <c r="D627" s="20"/>
      <c r="E627" s="20"/>
      <c r="F627" s="20"/>
      <c r="G627" s="20"/>
      <c r="H627" s="20"/>
      <c r="I627" s="20"/>
    </row>
    <row r="628" spans="4:9" x14ac:dyDescent="0.6">
      <c r="D628" s="20"/>
      <c r="E628" s="20"/>
      <c r="F628" s="20"/>
      <c r="G628" s="20"/>
      <c r="H628" s="20"/>
      <c r="I628" s="20"/>
    </row>
    <row r="629" spans="4:9" x14ac:dyDescent="0.6">
      <c r="D629" s="20"/>
      <c r="E629" s="20"/>
      <c r="F629" s="20"/>
      <c r="G629" s="20"/>
      <c r="H629" s="20"/>
      <c r="I629" s="20"/>
    </row>
    <row r="630" spans="4:9" x14ac:dyDescent="0.6">
      <c r="D630" s="20"/>
      <c r="E630" s="20"/>
      <c r="F630" s="20"/>
      <c r="G630" s="20"/>
      <c r="H630" s="20"/>
      <c r="I630" s="20"/>
    </row>
    <row r="631" spans="4:9" x14ac:dyDescent="0.6">
      <c r="D631" s="20"/>
      <c r="E631" s="20"/>
      <c r="F631" s="20"/>
      <c r="G631" s="20"/>
      <c r="H631" s="20"/>
      <c r="I631" s="20"/>
    </row>
    <row r="632" spans="4:9" x14ac:dyDescent="0.6">
      <c r="D632" s="20"/>
      <c r="E632" s="20"/>
      <c r="F632" s="20"/>
      <c r="G632" s="20"/>
      <c r="H632" s="20"/>
      <c r="I632" s="20"/>
    </row>
    <row r="633" spans="4:9" x14ac:dyDescent="0.6">
      <c r="D633" s="20"/>
      <c r="E633" s="20"/>
      <c r="F633" s="20"/>
      <c r="G633" s="20"/>
      <c r="H633" s="20"/>
      <c r="I633" s="20"/>
    </row>
    <row r="634" spans="4:9" x14ac:dyDescent="0.6">
      <c r="D634" s="20"/>
      <c r="E634" s="20"/>
      <c r="F634" s="20"/>
      <c r="G634" s="20"/>
      <c r="H634" s="20"/>
      <c r="I634" s="20"/>
    </row>
    <row r="635" spans="4:9" x14ac:dyDescent="0.6">
      <c r="D635" s="20"/>
      <c r="E635" s="20"/>
      <c r="F635" s="20"/>
      <c r="G635" s="20"/>
      <c r="H635" s="20"/>
      <c r="I635" s="20"/>
    </row>
    <row r="636" spans="4:9" x14ac:dyDescent="0.6">
      <c r="D636" s="20"/>
      <c r="E636" s="20"/>
      <c r="F636" s="20"/>
      <c r="G636" s="20"/>
      <c r="H636" s="20"/>
      <c r="I636" s="20"/>
    </row>
    <row r="637" spans="4:9" x14ac:dyDescent="0.6">
      <c r="D637" s="20"/>
      <c r="E637" s="20"/>
      <c r="F637" s="20"/>
      <c r="G637" s="20"/>
      <c r="H637" s="20"/>
      <c r="I637" s="20"/>
    </row>
    <row r="638" spans="4:9" x14ac:dyDescent="0.6">
      <c r="D638" s="20"/>
      <c r="E638" s="20"/>
      <c r="F638" s="20"/>
      <c r="G638" s="20"/>
      <c r="H638" s="20"/>
      <c r="I638" s="20"/>
    </row>
    <row r="639" spans="4:9" x14ac:dyDescent="0.6">
      <c r="D639" s="20"/>
      <c r="E639" s="20"/>
      <c r="F639" s="20"/>
      <c r="G639" s="20"/>
      <c r="H639" s="20"/>
      <c r="I639" s="20"/>
    </row>
    <row r="640" spans="4:9" x14ac:dyDescent="0.6">
      <c r="D640" s="20"/>
      <c r="E640" s="20"/>
      <c r="F640" s="20"/>
      <c r="G640" s="20"/>
      <c r="H640" s="20"/>
      <c r="I640" s="20"/>
    </row>
    <row r="641" spans="4:9" x14ac:dyDescent="0.6">
      <c r="D641" s="20"/>
      <c r="E641" s="20"/>
      <c r="F641" s="20"/>
      <c r="G641" s="20"/>
      <c r="H641" s="20"/>
      <c r="I641" s="20"/>
    </row>
    <row r="642" spans="4:9" x14ac:dyDescent="0.6">
      <c r="D642" s="20"/>
      <c r="E642" s="20"/>
      <c r="F642" s="20"/>
      <c r="G642" s="20"/>
      <c r="H642" s="20"/>
      <c r="I642" s="20"/>
    </row>
    <row r="643" spans="4:9" x14ac:dyDescent="0.6">
      <c r="D643" s="20"/>
      <c r="E643" s="20"/>
      <c r="F643" s="20"/>
      <c r="G643" s="20"/>
      <c r="H643" s="20"/>
      <c r="I643" s="20"/>
    </row>
    <row r="644" spans="4:9" x14ac:dyDescent="0.6">
      <c r="D644" s="20"/>
      <c r="E644" s="20"/>
      <c r="F644" s="20"/>
      <c r="G644" s="20"/>
      <c r="H644" s="20"/>
      <c r="I644" s="20"/>
    </row>
    <row r="645" spans="4:9" x14ac:dyDescent="0.6">
      <c r="D645" s="20"/>
      <c r="E645" s="20"/>
      <c r="F645" s="20"/>
      <c r="G645" s="20"/>
      <c r="H645" s="20"/>
      <c r="I645" s="20"/>
    </row>
    <row r="646" spans="4:9" x14ac:dyDescent="0.6">
      <c r="D646" s="20"/>
      <c r="E646" s="20"/>
      <c r="F646" s="20"/>
      <c r="G646" s="20"/>
      <c r="H646" s="20"/>
      <c r="I646" s="20"/>
    </row>
    <row r="647" spans="4:9" x14ac:dyDescent="0.6">
      <c r="D647" s="20"/>
      <c r="E647" s="20"/>
      <c r="F647" s="20"/>
      <c r="G647" s="20"/>
      <c r="H647" s="20"/>
      <c r="I647" s="20"/>
    </row>
    <row r="648" spans="4:9" x14ac:dyDescent="0.6">
      <c r="D648" s="20"/>
      <c r="E648" s="20"/>
      <c r="F648" s="20"/>
      <c r="G648" s="20"/>
      <c r="H648" s="20"/>
      <c r="I648" s="20"/>
    </row>
    <row r="649" spans="4:9" x14ac:dyDescent="0.6">
      <c r="D649" s="20"/>
      <c r="E649" s="20"/>
      <c r="F649" s="20"/>
      <c r="G649" s="20"/>
      <c r="H649" s="20"/>
      <c r="I649" s="20"/>
    </row>
    <row r="650" spans="4:9" x14ac:dyDescent="0.6">
      <c r="D650" s="20"/>
      <c r="E650" s="20"/>
      <c r="F650" s="20"/>
      <c r="G650" s="20"/>
      <c r="H650" s="20"/>
      <c r="I650" s="20"/>
    </row>
    <row r="651" spans="4:9" x14ac:dyDescent="0.6">
      <c r="D651" s="20"/>
      <c r="E651" s="20"/>
      <c r="F651" s="20"/>
      <c r="G651" s="20"/>
      <c r="H651" s="20"/>
      <c r="I651" s="20"/>
    </row>
    <row r="652" spans="4:9" x14ac:dyDescent="0.6">
      <c r="D652" s="20"/>
      <c r="E652" s="20"/>
      <c r="F652" s="20"/>
      <c r="G652" s="20"/>
      <c r="H652" s="20"/>
      <c r="I652" s="20"/>
    </row>
    <row r="653" spans="4:9" x14ac:dyDescent="0.6">
      <c r="D653" s="20"/>
      <c r="E653" s="20"/>
      <c r="F653" s="20"/>
      <c r="G653" s="20"/>
      <c r="H653" s="20"/>
      <c r="I653" s="20"/>
    </row>
    <row r="654" spans="4:9" x14ac:dyDescent="0.6">
      <c r="D654" s="20"/>
      <c r="E654" s="20"/>
      <c r="F654" s="20"/>
      <c r="G654" s="20"/>
      <c r="H654" s="20"/>
      <c r="I654" s="20"/>
    </row>
    <row r="655" spans="4:9" x14ac:dyDescent="0.6">
      <c r="D655" s="20"/>
      <c r="E655" s="20"/>
      <c r="F655" s="20"/>
      <c r="G655" s="20"/>
      <c r="H655" s="20"/>
      <c r="I655" s="20"/>
    </row>
    <row r="656" spans="4:9" x14ac:dyDescent="0.6">
      <c r="D656" s="20"/>
      <c r="E656" s="20"/>
      <c r="F656" s="20"/>
      <c r="G656" s="20"/>
      <c r="H656" s="20"/>
      <c r="I656" s="20"/>
    </row>
    <row r="657" spans="4:9" x14ac:dyDescent="0.6">
      <c r="D657" s="20"/>
      <c r="E657" s="20"/>
      <c r="F657" s="20"/>
      <c r="G657" s="20"/>
      <c r="H657" s="20"/>
      <c r="I657" s="20"/>
    </row>
    <row r="658" spans="4:9" x14ac:dyDescent="0.6">
      <c r="D658" s="20"/>
      <c r="E658" s="20"/>
      <c r="F658" s="20"/>
      <c r="G658" s="20"/>
      <c r="H658" s="20"/>
      <c r="I658" s="20"/>
    </row>
    <row r="659" spans="4:9" x14ac:dyDescent="0.6">
      <c r="D659" s="20"/>
      <c r="E659" s="20"/>
      <c r="F659" s="20"/>
      <c r="G659" s="20"/>
      <c r="H659" s="20"/>
      <c r="I659" s="20"/>
    </row>
    <row r="660" spans="4:9" x14ac:dyDescent="0.6">
      <c r="D660" s="20"/>
      <c r="E660" s="20"/>
      <c r="F660" s="20"/>
      <c r="G660" s="20"/>
      <c r="H660" s="20"/>
      <c r="I660" s="20"/>
    </row>
    <row r="661" spans="4:9" x14ac:dyDescent="0.6">
      <c r="D661" s="20"/>
      <c r="E661" s="20"/>
      <c r="F661" s="20"/>
      <c r="G661" s="20"/>
      <c r="H661" s="20"/>
      <c r="I661" s="20"/>
    </row>
    <row r="662" spans="4:9" x14ac:dyDescent="0.6">
      <c r="D662" s="20"/>
      <c r="E662" s="20"/>
      <c r="F662" s="20"/>
      <c r="G662" s="20"/>
      <c r="H662" s="20"/>
      <c r="I662" s="20"/>
    </row>
    <row r="663" spans="4:9" x14ac:dyDescent="0.6">
      <c r="D663" s="20"/>
      <c r="E663" s="20"/>
      <c r="F663" s="20"/>
      <c r="G663" s="20"/>
      <c r="H663" s="20"/>
      <c r="I663" s="20"/>
    </row>
    <row r="664" spans="4:9" x14ac:dyDescent="0.6">
      <c r="D664" s="20"/>
      <c r="E664" s="20"/>
      <c r="F664" s="20"/>
      <c r="G664" s="20"/>
      <c r="H664" s="20"/>
      <c r="I664" s="20"/>
    </row>
    <row r="665" spans="4:9" x14ac:dyDescent="0.6">
      <c r="D665" s="20"/>
      <c r="E665" s="20"/>
      <c r="F665" s="20"/>
      <c r="G665" s="20"/>
      <c r="H665" s="20"/>
      <c r="I665" s="20"/>
    </row>
    <row r="666" spans="4:9" x14ac:dyDescent="0.6">
      <c r="D666" s="20"/>
      <c r="E666" s="20"/>
      <c r="F666" s="20"/>
      <c r="G666" s="20"/>
      <c r="H666" s="20"/>
      <c r="I666" s="20"/>
    </row>
    <row r="667" spans="4:9" x14ac:dyDescent="0.6">
      <c r="D667" s="20"/>
      <c r="E667" s="20"/>
      <c r="F667" s="20"/>
      <c r="G667" s="20"/>
      <c r="H667" s="20"/>
      <c r="I667" s="20"/>
    </row>
    <row r="668" spans="4:9" x14ac:dyDescent="0.6">
      <c r="D668" s="20"/>
      <c r="E668" s="20"/>
      <c r="F668" s="20"/>
      <c r="G668" s="20"/>
      <c r="H668" s="20"/>
      <c r="I668" s="20"/>
    </row>
    <row r="669" spans="4:9" x14ac:dyDescent="0.6">
      <c r="D669" s="20"/>
      <c r="E669" s="20"/>
      <c r="F669" s="20"/>
      <c r="G669" s="20"/>
      <c r="H669" s="20"/>
      <c r="I669" s="20"/>
    </row>
  </sheetData>
  <sheetProtection algorithmName="SHA-512" hashValue="QdKO98cvZcrtrNZF1uJ2n28thjOAdP//eXsTETIF19jrckdhxNSpDR8DWdg35IVZSuoCs5n2ORX/htGiUE9+/Q==" saltValue="9w7fLAxS8Bl9+TnAT0ht1Q==" spinCount="100000" sheet="1" objects="1" scenarios="1" formatCells="0" formatColumns="0" formatRows="0" insertColumns="0" insertRows="0"/>
  <mergeCells count="15">
    <mergeCell ref="A155:B155"/>
    <mergeCell ref="E155:H155"/>
    <mergeCell ref="A1:K1"/>
    <mergeCell ref="A3:K3"/>
    <mergeCell ref="A4:J4"/>
    <mergeCell ref="A5:A7"/>
    <mergeCell ref="B5:B7"/>
    <mergeCell ref="D5:D6"/>
    <mergeCell ref="E5:E6"/>
    <mergeCell ref="K5:K7"/>
    <mergeCell ref="L5:L6"/>
    <mergeCell ref="N5:O5"/>
    <mergeCell ref="Q5:Q6"/>
    <mergeCell ref="A2:K2"/>
    <mergeCell ref="F150:I150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61FD6-8421-4ACD-85A0-6BE5757161F3}">
  <dimension ref="A1:I446"/>
  <sheetViews>
    <sheetView topLeftCell="A439" workbookViewId="0">
      <selection activeCell="E442" sqref="E442:F442"/>
    </sheetView>
  </sheetViews>
  <sheetFormatPr defaultRowHeight="13.8" x14ac:dyDescent="0.25"/>
  <cols>
    <col min="2" max="2" width="19" bestFit="1" customWidth="1"/>
    <col min="3" max="3" width="18.69921875" bestFit="1" customWidth="1"/>
    <col min="4" max="4" width="10.796875" bestFit="1" customWidth="1"/>
    <col min="7" max="7" width="10.796875" bestFit="1" customWidth="1"/>
    <col min="8" max="8" width="9.8984375" bestFit="1" customWidth="1"/>
  </cols>
  <sheetData>
    <row r="1" spans="1:9" ht="21" x14ac:dyDescent="0.6">
      <c r="A1" s="1350" t="s">
        <v>143</v>
      </c>
      <c r="B1" s="1350"/>
      <c r="C1" s="1350"/>
      <c r="D1" s="1350"/>
      <c r="E1" s="1350"/>
      <c r="F1" s="1350"/>
      <c r="G1" s="1350"/>
      <c r="H1" s="1350"/>
      <c r="I1" s="1350"/>
    </row>
    <row r="2" spans="1:9" ht="21" x14ac:dyDescent="0.6">
      <c r="A2" s="1350" t="s">
        <v>134</v>
      </c>
      <c r="B2" s="1350"/>
      <c r="C2" s="1350"/>
      <c r="D2" s="1350"/>
      <c r="E2" s="1350"/>
      <c r="F2" s="1350"/>
      <c r="G2" s="1350"/>
      <c r="H2" s="1350"/>
      <c r="I2" s="1350"/>
    </row>
    <row r="3" spans="1:9" ht="21" x14ac:dyDescent="0.6">
      <c r="A3" s="1350" t="s">
        <v>0</v>
      </c>
      <c r="B3" s="1350"/>
      <c r="C3" s="1350"/>
      <c r="D3" s="1350"/>
      <c r="E3" s="1350"/>
      <c r="F3" s="1350"/>
      <c r="G3" s="1350"/>
      <c r="H3" s="1350"/>
      <c r="I3" s="1350"/>
    </row>
    <row r="4" spans="1:9" ht="21" x14ac:dyDescent="0.55000000000000004">
      <c r="A4" s="1097"/>
      <c r="B4" s="1389" t="str">
        <f>+[7]งบประจำและงบกลยุทธ์!A4</f>
        <v xml:space="preserve">     ประจำเดือนพฤษภาคม 2568</v>
      </c>
      <c r="C4" s="1389"/>
      <c r="D4" s="1389"/>
      <c r="E4" s="1389"/>
      <c r="F4" s="1389"/>
      <c r="G4" s="1389"/>
      <c r="H4" s="1389"/>
      <c r="I4" s="1098" t="s">
        <v>144</v>
      </c>
    </row>
    <row r="5" spans="1:9" ht="42" x14ac:dyDescent="0.25">
      <c r="A5" s="391" t="s">
        <v>23</v>
      </c>
      <c r="B5" s="392" t="s">
        <v>24</v>
      </c>
      <c r="C5" s="59" t="s">
        <v>37</v>
      </c>
      <c r="D5" s="58" t="s">
        <v>22</v>
      </c>
      <c r="E5" s="60" t="s">
        <v>3</v>
      </c>
      <c r="F5" s="61" t="s">
        <v>38</v>
      </c>
      <c r="G5" s="60" t="s">
        <v>25</v>
      </c>
      <c r="H5" s="60" t="s">
        <v>5</v>
      </c>
      <c r="I5" s="62" t="s">
        <v>6</v>
      </c>
    </row>
    <row r="6" spans="1:9" ht="18.600000000000001" x14ac:dyDescent="0.25">
      <c r="A6" s="393" t="str">
        <f>+[7]ระบบการควบคุมฯ!A7</f>
        <v>ก</v>
      </c>
      <c r="B6" s="107" t="str">
        <f>+[7]ระบบการควบคุมฯ!B7</f>
        <v xml:space="preserve">แผนงานบุคลากรภาครัฐ </v>
      </c>
      <c r="C6" s="394" t="str">
        <f>+[7]ระบบการควบคุมฯ!C7 [7]ระบบการควบคุมฯ!C7</f>
        <v>20004 1400 0800</v>
      </c>
      <c r="D6" s="395">
        <f>+D7</f>
        <v>7815900</v>
      </c>
      <c r="E6" s="395">
        <f t="shared" ref="E6:H7" si="0">+E7</f>
        <v>0</v>
      </c>
      <c r="F6" s="395">
        <f t="shared" si="0"/>
        <v>0</v>
      </c>
      <c r="G6" s="395">
        <f t="shared" si="0"/>
        <v>5588072.4299999997</v>
      </c>
      <c r="H6" s="395">
        <f t="shared" si="0"/>
        <v>2227827.5700000003</v>
      </c>
      <c r="I6" s="396"/>
    </row>
    <row r="7" spans="1:9" ht="55.8" customHeight="1" x14ac:dyDescent="0.25">
      <c r="A7" s="397">
        <f>+[7]ระบบการควบคุมฯ!A8</f>
        <v>1</v>
      </c>
      <c r="B7" s="398" t="str">
        <f>+[7]ระบบการควบคุมฯ!B8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7" s="398" t="str">
        <f>+[7]ระบบการควบคุมฯ!C8</f>
        <v>20004 1400 0800</v>
      </c>
      <c r="D7" s="399">
        <f>+D8</f>
        <v>7815900</v>
      </c>
      <c r="E7" s="399">
        <f t="shared" si="0"/>
        <v>0</v>
      </c>
      <c r="F7" s="399">
        <f t="shared" si="0"/>
        <v>0</v>
      </c>
      <c r="G7" s="399">
        <f t="shared" si="0"/>
        <v>5588072.4299999997</v>
      </c>
      <c r="H7" s="399">
        <f t="shared" si="0"/>
        <v>2227827.5700000003</v>
      </c>
      <c r="I7" s="400"/>
    </row>
    <row r="8" spans="1:9" ht="74.400000000000006" x14ac:dyDescent="0.25">
      <c r="A8" s="401">
        <f>+[7]ระบบการควบคุมฯ!A10</f>
        <v>1.1000000000000001</v>
      </c>
      <c r="B8" s="63" t="str">
        <f>+[7]ระบบการควบคุมฯ!B10</f>
        <v>กิจกรรมค่าใช้จ่ายบุคลากรภาครัฐของสำนักงานคณะกรรมการการศึกษาขั้นพื้นฐาน</v>
      </c>
      <c r="C8" s="64" t="str">
        <f>+[7]ระบบการควบคุมฯ!C10</f>
        <v>20004 68 79456 00000</v>
      </c>
      <c r="D8" s="402">
        <f>+D9+D15</f>
        <v>7815900</v>
      </c>
      <c r="E8" s="402">
        <f>+E9+E15</f>
        <v>0</v>
      </c>
      <c r="F8" s="402">
        <f>+F9+F15</f>
        <v>0</v>
      </c>
      <c r="G8" s="402">
        <f>+G9+G15</f>
        <v>5588072.4299999997</v>
      </c>
      <c r="H8" s="402">
        <f>+H9+H15</f>
        <v>2227827.5700000003</v>
      </c>
      <c r="I8" s="403"/>
    </row>
    <row r="9" spans="1:9" ht="18.600000000000001" x14ac:dyDescent="0.25">
      <c r="A9" s="404"/>
      <c r="B9" s="457" t="str">
        <f>+[7]ระบบการควบคุมฯ!B12</f>
        <v>งบบุคลากร  6811150</v>
      </c>
      <c r="C9" s="65" t="str">
        <f>+[7]ระบบการควบคุมฯ!C12</f>
        <v>20004 14000800 1000000</v>
      </c>
      <c r="D9" s="406">
        <f>+D10</f>
        <v>6051500</v>
      </c>
      <c r="E9" s="406">
        <f>+E10</f>
        <v>0</v>
      </c>
      <c r="F9" s="406">
        <f>+F10</f>
        <v>0</v>
      </c>
      <c r="G9" s="406">
        <f>+G10</f>
        <v>4292812.26</v>
      </c>
      <c r="H9" s="406">
        <f>+H10</f>
        <v>1758687.7400000002</v>
      </c>
      <c r="I9" s="407"/>
    </row>
    <row r="10" spans="1:9" ht="74.400000000000006" x14ac:dyDescent="0.25">
      <c r="A10" s="408" t="str">
        <f>+[7]ระบบการควบคุมฯ!A14</f>
        <v>1.1.1</v>
      </c>
      <c r="B10" s="409" t="str">
        <f>+[7]ระบบการควบคุมฯ!B14</f>
        <v>ค่าตอบแทนพนักงานราชการ 26 อัตรา  5 เดือน(ต.ค.67 - มีค 68) 2,930,000 บาท</v>
      </c>
      <c r="C10" s="410" t="str">
        <f>+[7]ระบบการควบคุมฯ!C14</f>
        <v>ศธ 04002/ว5144 ลว.21 ต.ค.67 ครั้งที่ 2</v>
      </c>
      <c r="D10" s="411">
        <f>+[7]ระบบการควบคุมฯ!F14</f>
        <v>6051500</v>
      </c>
      <c r="E10" s="411">
        <f>+[7]ระบบการควบคุมฯ!G14+[7]ระบบการควบคุมฯ!H14</f>
        <v>0</v>
      </c>
      <c r="F10" s="411">
        <f>+[7]ระบบการควบคุมฯ!I14+[7]ระบบการควบคุมฯ!J14</f>
        <v>0</v>
      </c>
      <c r="G10" s="411">
        <f>+[7]ระบบการควบคุมฯ!K14+[7]ระบบการควบคุมฯ!L14</f>
        <v>4292812.26</v>
      </c>
      <c r="H10" s="412">
        <f>+D10-E10-F10-G10</f>
        <v>1758687.7400000002</v>
      </c>
      <c r="I10" s="413" t="s">
        <v>14</v>
      </c>
    </row>
    <row r="11" spans="1:9" ht="93" hidden="1" customHeight="1" x14ac:dyDescent="0.25">
      <c r="A11" s="414" t="str">
        <f>+[7]ระบบการควบคุมฯ!A15</f>
        <v>1.1.1.1</v>
      </c>
      <c r="B11" s="415" t="str">
        <f>+[7]ระบบการควบคุมฯ!B15</f>
        <v>ค่าตอบแทนพนักงานราชการ 26 อัตรา (มีค-เมย 67) 1,206,200 บาท เงินเลื่อนค่าตอบแทนพนักงานราชการ 5 เดือน (ตค 66 -กพ 67) 103,300</v>
      </c>
      <c r="C11" s="416" t="str">
        <f>+[7]ระบบการควบคุมฯ!C15</f>
        <v>ศธ 04002/ว660 ลว.19 กพ 68 ครั้งที่ 270</v>
      </c>
      <c r="D11" s="417"/>
      <c r="E11" s="417"/>
      <c r="F11" s="417"/>
      <c r="G11" s="417"/>
      <c r="H11" s="418"/>
      <c r="I11" s="419"/>
    </row>
    <row r="12" spans="1:9" ht="74.400000000000006" hidden="1" customHeight="1" x14ac:dyDescent="0.25">
      <c r="A12" s="414" t="str">
        <f>+[7]ระบบการควบคุมฯ!A16</f>
        <v>1.1.1.2</v>
      </c>
      <c r="B12" s="415" t="str">
        <f>+[7]ระบบการควบคุมฯ!B16</f>
        <v xml:space="preserve">ค่าตอบแทนพนักงานราชการ 26 อัตรา 3 เดือน (พค-กค 68) 1,812,000 บาท </v>
      </c>
      <c r="C12" s="416" t="str">
        <f>+[7]ระบบการควบคุมฯ!C16</f>
        <v>ศธ 04002/ว1390 ลว. 2 เมย 68 ครั้งที่ 390</v>
      </c>
      <c r="D12" s="417"/>
      <c r="E12" s="417"/>
      <c r="F12" s="417"/>
      <c r="G12" s="417"/>
      <c r="H12" s="418"/>
      <c r="I12" s="419"/>
    </row>
    <row r="13" spans="1:9" ht="55.8" hidden="1" customHeight="1" x14ac:dyDescent="0.25">
      <c r="A13" s="420" t="str">
        <f>+[7]ระบบการควบคุมฯ!A17</f>
        <v>1.1.1.3</v>
      </c>
      <c r="B13" s="72">
        <f>+[7]ระบบการควบคุมฯ!B17</f>
        <v>0</v>
      </c>
      <c r="C13" s="73">
        <f>+[7]ระบบการควบคุมฯ!C17</f>
        <v>0</v>
      </c>
      <c r="D13" s="421"/>
      <c r="E13" s="421"/>
      <c r="F13" s="421"/>
      <c r="G13" s="421"/>
      <c r="H13" s="422"/>
      <c r="I13" s="74"/>
    </row>
    <row r="14" spans="1:9" ht="55.8" hidden="1" customHeight="1" x14ac:dyDescent="0.25">
      <c r="A14" s="420" t="str">
        <f>+[7]ระบบการควบคุมฯ!A18</f>
        <v>1.1.1.4</v>
      </c>
      <c r="B14" s="72">
        <f>+[7]ระบบการควบคุมฯ!B18</f>
        <v>0</v>
      </c>
      <c r="C14" s="73">
        <f>+[7]ระบบการควบคุมฯ!C18</f>
        <v>0</v>
      </c>
      <c r="D14" s="423"/>
      <c r="E14" s="423"/>
      <c r="F14" s="423"/>
      <c r="G14" s="423"/>
      <c r="H14" s="424"/>
      <c r="I14" s="77"/>
    </row>
    <row r="15" spans="1:9" ht="18.600000000000001" x14ac:dyDescent="0.25">
      <c r="A15" s="404">
        <f>+[7]ระบบการควบคุมฯ!A22</f>
        <v>0</v>
      </c>
      <c r="B15" s="457" t="str">
        <f>+[7]ระบบการควบคุมฯ!B22</f>
        <v xml:space="preserve"> งบดำเนินงาน 6811220</v>
      </c>
      <c r="C15" s="65" t="str">
        <f>+[7]ระบบการควบคุมฯ!C22</f>
        <v>20004 1420 0800 2000000</v>
      </c>
      <c r="D15" s="406">
        <f>SUM(D16:D21)</f>
        <v>1764400</v>
      </c>
      <c r="E15" s="406">
        <f>SUM(E16:E21)</f>
        <v>0</v>
      </c>
      <c r="F15" s="406">
        <f>SUM(F16:F21)</f>
        <v>0</v>
      </c>
      <c r="G15" s="406">
        <f>SUM(G16:G21)</f>
        <v>1295260.17</v>
      </c>
      <c r="H15" s="406">
        <f>SUM(H16:H21)</f>
        <v>469139.83000000007</v>
      </c>
      <c r="I15" s="407"/>
    </row>
    <row r="16" spans="1:9" ht="111.6" x14ac:dyDescent="0.25">
      <c r="A16" s="425" t="str">
        <f>+[7]ระบบการควบคุมฯ!A24</f>
        <v>1.1.2</v>
      </c>
      <c r="B16" s="66" t="str">
        <f>+[7]ระบบการควบคุมฯ!B24</f>
        <v>เงินสมทบกองทุนประกันสังคมพนักงานราชการ 26 อัตรา (ต.ค.67 - มีค 68)98,000 บาท/เงินสมทบกองทุนทดแทน 12 เดือน (มค67 - ธค 68) จำนวนเงิน 15,000 บาท</v>
      </c>
      <c r="C16" s="67" t="str">
        <f>+[7]ระบบการควบคุมฯ!C24</f>
        <v>ศธ 04002/ว5144 ลว.21 ต.ค.67 ครั้งที่ 2</v>
      </c>
      <c r="D16" s="426">
        <f>+[7]ระบบการควบคุมฯ!F24</f>
        <v>210500</v>
      </c>
      <c r="E16" s="426">
        <f>+[7]ระบบการควบคุมฯ!G24+[7]ระบบการควบคุมฯ!H24</f>
        <v>0</v>
      </c>
      <c r="F16" s="426">
        <f>+[7]ระบบการควบคุมฯ!I24+[7]ระบบการควบคุมฯ!J24</f>
        <v>0</v>
      </c>
      <c r="G16" s="426">
        <f>+[7]ระบบการควบคุมฯ!K24+[7]ระบบการควบคุมฯ!L24</f>
        <v>135315</v>
      </c>
      <c r="H16" s="427">
        <f>+D16-E16-F16-G16</f>
        <v>75185</v>
      </c>
      <c r="I16" s="68" t="s">
        <v>14</v>
      </c>
    </row>
    <row r="17" spans="1:9" ht="55.8" x14ac:dyDescent="0.25">
      <c r="A17" s="1294" t="str">
        <f>+[7]ระบบการควบคุมฯ!A25</f>
        <v>1.1.2.1</v>
      </c>
      <c r="B17" s="265" t="str">
        <f>+[7]ระบบการควบคุมฯ!B25</f>
        <v>เงินสมทบกองทุนประกันสังคม จำนวน 5 เดือน  ( มีนาคม -เมษายน 2568) 39,000</v>
      </c>
      <c r="C17" s="1295" t="str">
        <f>+[7]ระบบการควบคุมฯ!C25</f>
        <v>ศธ 04002/ว660 ลว.19 กพ 68 ครั้งที่ 270</v>
      </c>
      <c r="D17" s="471"/>
      <c r="E17" s="471"/>
      <c r="F17" s="471"/>
      <c r="G17" s="471"/>
      <c r="H17" s="1296"/>
      <c r="I17" s="1297"/>
    </row>
    <row r="18" spans="1:9" ht="74.400000000000006" hidden="1" customHeight="1" x14ac:dyDescent="0.25">
      <c r="A18" s="428" t="str">
        <f>+[7]ระบบการควบคุมฯ!A26</f>
        <v>1.1.2.2</v>
      </c>
      <c r="B18" s="75" t="str">
        <f>+[7]ระบบการควบคุมฯ!B26</f>
        <v>เงินสมทบกองทุนประกันสังคม จำนวน 3 เดือน  (พฤษภาคม 2567 - กรกฎาคม 2567) 58,500 บาท</v>
      </c>
      <c r="C18" s="76" t="str">
        <f>+[7]ระบบการควบคุมฯ!C26</f>
        <v>ศธ 04002/ว1390 ลว. 2 เมย 68 ครั้งที่ 390</v>
      </c>
      <c r="D18" s="423"/>
      <c r="E18" s="423"/>
      <c r="F18" s="423"/>
      <c r="G18" s="423"/>
      <c r="H18" s="424"/>
      <c r="I18" s="77"/>
    </row>
    <row r="19" spans="1:9" ht="55.8" hidden="1" customHeight="1" x14ac:dyDescent="0.25">
      <c r="A19" s="428" t="str">
        <f>+[7]ระบบการควบคุมฯ!A27</f>
        <v>1.1.2.3</v>
      </c>
      <c r="B19" s="75">
        <f>+[7]ระบบการควบคุมฯ!B27</f>
        <v>0</v>
      </c>
      <c r="C19" s="76">
        <f>+[7]ระบบการควบคุมฯ!C27</f>
        <v>0</v>
      </c>
      <c r="D19" s="426"/>
      <c r="E19" s="423"/>
      <c r="F19" s="423"/>
      <c r="G19" s="423"/>
      <c r="H19" s="424"/>
      <c r="I19" s="77"/>
    </row>
    <row r="20" spans="1:9" ht="74.400000000000006" x14ac:dyDescent="0.25">
      <c r="A20" s="425" t="str">
        <f>+[7]ระบบการควบคุมฯ!A32</f>
        <v>1.1.3</v>
      </c>
      <c r="B20" s="66" t="str">
        <f>+[7]ระบบการควบคุมฯ!B32</f>
        <v xml:space="preserve">ค่าเช่าบ้าน  (ตุลาคม  2566 - กพ. 2567) ครั้งที่ 1 728,400 บาท </v>
      </c>
      <c r="C20" s="67" t="str">
        <f>+[7]ระบบการควบคุมฯ!C32</f>
        <v>ศธ 04002/ว5415 ลว4พ.ย.2024 โอนครั้งที่ 42</v>
      </c>
      <c r="D20" s="426">
        <f>+[7]ระบบการควบคุมฯ!F32</f>
        <v>1553900</v>
      </c>
      <c r="E20" s="426">
        <f>+[7]ระบบการควบคุมฯ!G32+[7]ระบบการควบคุมฯ!H32</f>
        <v>0</v>
      </c>
      <c r="F20" s="426">
        <f>+[7]ระบบการควบคุมฯ!I32+[7]ระบบการควบคุมฯ!J32</f>
        <v>0</v>
      </c>
      <c r="G20" s="426">
        <f>+[7]ระบบการควบคุมฯ!K32+[7]ระบบการควบคุมฯ!L32</f>
        <v>1159945.17</v>
      </c>
      <c r="H20" s="427">
        <f>+D20-E20-F20-G20</f>
        <v>393954.83000000007</v>
      </c>
      <c r="I20" s="68" t="s">
        <v>14</v>
      </c>
    </row>
    <row r="21" spans="1:9" ht="37.200000000000003" hidden="1" customHeight="1" x14ac:dyDescent="0.25">
      <c r="A21" s="432" t="str">
        <f>+[7]ระบบการควบคุมฯ!A33</f>
        <v>1.1.3.1</v>
      </c>
      <c r="B21" s="69" t="str">
        <f>+[7]ระบบการควบคุมฯ!B33</f>
        <v>ค่าเช่าบ้านครั้งที่ 2 (มี.ค. - เม.ย 67) จำนวนเงิน 370,400 บาท</v>
      </c>
      <c r="C21" s="70" t="str">
        <f>+[7]ระบบการควบคุมฯ!C33</f>
        <v>ศธ 04002/ว934 ลว. 10 มี.ค. 68 ครั้งที่ 321</v>
      </c>
      <c r="D21" s="433"/>
      <c r="E21" s="433"/>
      <c r="F21" s="433"/>
      <c r="G21" s="433"/>
      <c r="H21" s="434"/>
      <c r="I21" s="71"/>
    </row>
    <row r="22" spans="1:9" ht="37.200000000000003" hidden="1" customHeight="1" x14ac:dyDescent="0.25">
      <c r="A22" s="420" t="str">
        <f>+[7]ระบบการควบคุมฯ!A34</f>
        <v>1.1.3.2</v>
      </c>
      <c r="B22" s="72" t="str">
        <f>+[7]ระบบการควบคุมฯ!B34</f>
        <v>ค่าเช่าบ้านครั้งที่ 3 (พค-กค 68) จำนวนเงิน 455,100 บาท</v>
      </c>
      <c r="C22" s="73" t="str">
        <f>+[7]ระบบการควบคุมฯ!C34</f>
        <v>ศธ 04002/ว1931 ลว. 8 พ.ค 68 ครั้งที่ 473</v>
      </c>
      <c r="D22" s="421"/>
      <c r="E22" s="421"/>
      <c r="F22" s="421"/>
      <c r="G22" s="421"/>
      <c r="H22" s="422"/>
      <c r="I22" s="74"/>
    </row>
    <row r="23" spans="1:9" ht="37.200000000000003" x14ac:dyDescent="0.25">
      <c r="A23" s="393" t="str">
        <f>+[3]ระบบการควบคุมฯ!A30</f>
        <v>ข</v>
      </c>
      <c r="B23" s="107" t="str">
        <f>+[3]ระบบการควบคุมฯ!B30</f>
        <v xml:space="preserve">แผนงานยุทธศาสตร์พัฒนาคุณภาพการศึกษาและการเรียนรู้ </v>
      </c>
      <c r="C23" s="394" t="str">
        <f>+[7]ระบบการควบคุมฯ!C37</f>
        <v>20004 3300</v>
      </c>
      <c r="D23" s="395">
        <f>+D24+D58+D72+D149+D161</f>
        <v>19763730</v>
      </c>
      <c r="E23" s="395">
        <f>+E24+E58+E72+E149+E161</f>
        <v>0</v>
      </c>
      <c r="F23" s="395">
        <f>+F24+F58+F72+F149+F161</f>
        <v>0</v>
      </c>
      <c r="G23" s="395">
        <f>+G24+G58+G72+G149+G161</f>
        <v>13263703.719999999</v>
      </c>
      <c r="H23" s="395">
        <f>+H24+H58+H72+H149+H161</f>
        <v>6500026.2799999993</v>
      </c>
      <c r="I23" s="395">
        <f>+I24+I72</f>
        <v>0</v>
      </c>
    </row>
    <row r="24" spans="1:9" ht="55.8" x14ac:dyDescent="0.25">
      <c r="A24" s="1298">
        <f>+[3]ระบบการควบคุมฯ!A31</f>
        <v>1</v>
      </c>
      <c r="B24" s="1299" t="str">
        <f>+[3]ระบบการควบคุมฯ!B31</f>
        <v>โครงการพัฒนาหลักสูตรกระบวนการเรียนการสอน การวัดและประเมินผล</v>
      </c>
      <c r="C24" s="1299" t="str">
        <f>+[7]ระบบการควบคุมฯ!C43</f>
        <v>20004 3320 3300 2000000</v>
      </c>
      <c r="D24" s="1300">
        <f>+D25+D28+D32+D37+D41+D45+D52+D55</f>
        <v>46760</v>
      </c>
      <c r="E24" s="1300">
        <f>+E25+E28+E32+E37+E41+E45+E52+E55</f>
        <v>0</v>
      </c>
      <c r="F24" s="1300">
        <f t="shared" ref="F24:H24" si="1">+F25+F28+F32+F37+F41+F45+F52+F55</f>
        <v>0</v>
      </c>
      <c r="G24" s="1300">
        <f t="shared" si="1"/>
        <v>32062</v>
      </c>
      <c r="H24" s="1300">
        <f t="shared" si="1"/>
        <v>14698</v>
      </c>
      <c r="I24" s="1301"/>
    </row>
    <row r="25" spans="1:9" ht="55.8" x14ac:dyDescent="0.25">
      <c r="A25" s="401">
        <f>+[7]ระบบการควบคุมฯ!A46</f>
        <v>1.1000000000000001</v>
      </c>
      <c r="B25" s="63" t="str">
        <f>+[7]ระบบการควบคุมฯ!B46</f>
        <v>กิจกรรมการส่งเสริมและพัฒนาระบบการประกันคุณภาพภายในสถานศึกษา</v>
      </c>
      <c r="C25" s="64" t="str">
        <f>+[7]ระบบการควบคุมฯ!C46</f>
        <v>20004 68 00015 00000</v>
      </c>
      <c r="D25" s="402">
        <f>+D26</f>
        <v>4000</v>
      </c>
      <c r="E25" s="402">
        <f t="shared" ref="E25:H25" si="2">+E26</f>
        <v>0</v>
      </c>
      <c r="F25" s="402">
        <f t="shared" si="2"/>
        <v>0</v>
      </c>
      <c r="G25" s="402">
        <f t="shared" si="2"/>
        <v>0</v>
      </c>
      <c r="H25" s="402">
        <f t="shared" si="2"/>
        <v>4000</v>
      </c>
      <c r="I25" s="403"/>
    </row>
    <row r="26" spans="1:9" ht="18.600000000000001" x14ac:dyDescent="0.25">
      <c r="A26" s="404"/>
      <c r="B26" s="78" t="str">
        <f>+[7]ระบบการควบคุมฯ!B47</f>
        <v>งบดำเนินงาน   68112xx</v>
      </c>
      <c r="C26" s="79" t="str">
        <f>+[7]ระบบการควบคุมฯ!C47</f>
        <v>20004 3320 3300 2000000</v>
      </c>
      <c r="D26" s="435">
        <f>SUM(D27)</f>
        <v>4000</v>
      </c>
      <c r="E26" s="435">
        <f t="shared" ref="E26:I26" si="3">SUM(E27)</f>
        <v>0</v>
      </c>
      <c r="F26" s="435">
        <f t="shared" si="3"/>
        <v>0</v>
      </c>
      <c r="G26" s="435">
        <f t="shared" si="3"/>
        <v>0</v>
      </c>
      <c r="H26" s="435">
        <f t="shared" si="3"/>
        <v>4000</v>
      </c>
      <c r="I26" s="435">
        <f t="shared" si="3"/>
        <v>0</v>
      </c>
    </row>
    <row r="27" spans="1:9" ht="93" hidden="1" customHeight="1" x14ac:dyDescent="0.25">
      <c r="A27" s="429" t="str">
        <f>+[7]ระบบการควบคุมฯ!A48</f>
        <v>1.1.1</v>
      </c>
      <c r="B27" s="81" t="str">
        <f>+[7]ระบบการควบคุมฯ!B48</f>
        <v xml:space="preserve">สนับสนุนการคัดเลือกสถานศึกษาเพื่อรับรางวัล IQA AWARD ประจำปีการศึกษา 2567 </v>
      </c>
      <c r="C27" s="95" t="str">
        <f>+[7]ระบบการควบคุมฯ!C48</f>
        <v>ศธ 04002/ว2336  ลว. 29 พ.ค. 68 โอนครั้งที่ 542</v>
      </c>
      <c r="D27" s="430">
        <f>+[7]ระบบการควบคุมฯ!F48</f>
        <v>4000</v>
      </c>
      <c r="E27" s="430">
        <f>+[7]ระบบการควบคุมฯ!G48+[7]ระบบการควบคุมฯ!H48</f>
        <v>0</v>
      </c>
      <c r="F27" s="430"/>
      <c r="G27" s="430">
        <f>+[7]ระบบการควบคุมฯ!K48+[7]ระบบการควบคุมฯ!L48</f>
        <v>0</v>
      </c>
      <c r="H27" s="431">
        <f>+D27-E27-F27-G27</f>
        <v>4000</v>
      </c>
      <c r="I27" s="82" t="s">
        <v>49</v>
      </c>
    </row>
    <row r="28" spans="1:9" ht="55.8" x14ac:dyDescent="0.25">
      <c r="A28" s="401">
        <f>+[7]ระบบการควบคุมฯ!A52</f>
        <v>1.2</v>
      </c>
      <c r="B28" s="63" t="str">
        <f>+[7]ระบบการควบคุมฯ!B52</f>
        <v>กิจกรรมการยกระดับผลการทดสอบทางการศึกษาระดับชาติที่สอดคล้องกับบริบทพื้นที่</v>
      </c>
      <c r="C28" s="64" t="str">
        <f>+[7]ระบบการควบคุมฯ!C52</f>
        <v>20004 68 00040 00000</v>
      </c>
      <c r="D28" s="402">
        <f>+D29</f>
        <v>40360</v>
      </c>
      <c r="E28" s="402">
        <f>+E29</f>
        <v>0</v>
      </c>
      <c r="F28" s="402">
        <f>+F29</f>
        <v>0</v>
      </c>
      <c r="G28" s="402">
        <f>+G29</f>
        <v>29662</v>
      </c>
      <c r="H28" s="402">
        <f>+H29</f>
        <v>10698</v>
      </c>
      <c r="I28" s="403"/>
    </row>
    <row r="29" spans="1:9" ht="18.600000000000001" x14ac:dyDescent="0.25">
      <c r="A29" s="404"/>
      <c r="B29" s="78" t="str">
        <f>+[7]ระบบการควบคุมฯ!B53</f>
        <v>งบดำเนินงาน   6811200</v>
      </c>
      <c r="C29" s="79" t="str">
        <f>+[7]ระบบการควบคุมฯ!C53</f>
        <v>20004 3320 3300 2000000</v>
      </c>
      <c r="D29" s="435">
        <f>SUM(D30:D31)</f>
        <v>40360</v>
      </c>
      <c r="E29" s="435">
        <f>SUM(E30:E31)</f>
        <v>0</v>
      </c>
      <c r="F29" s="435">
        <f>SUM(F30:F31)</f>
        <v>0</v>
      </c>
      <c r="G29" s="435">
        <f>SUM(G30:G31)</f>
        <v>29662</v>
      </c>
      <c r="H29" s="435">
        <f>SUM(H30:H31)</f>
        <v>10698</v>
      </c>
      <c r="I29" s="407"/>
    </row>
    <row r="30" spans="1:9" ht="316.2" hidden="1" customHeight="1" x14ac:dyDescent="0.25">
      <c r="A30" s="429" t="str">
        <f>+[7]ระบบการควบคุมฯ!A54</f>
        <v>1.2.1</v>
      </c>
      <c r="B30" s="80" t="str">
        <f>+[7]ระบบการควบคุมฯ!B54</f>
        <v>ค่าใช้จ่ายในการดำเนินโครงการการประเมินความสามารถด้านการอ่านของผู้เรียน (RT) ชั้นประถมศึกษาปีที่ 1 ปีการศึกษา 2567 จำนวนเงิน 20,260.00 บาท และค่าใช้จ่ายในการดำเนินโครงการการประเมินคุณภาพผู้เรียน (NT) ชั้นประถมศึกษาปีที่ 3 ปีการศึกษา 2566 รุ่นที่ 1 สำหรับสำนักงานเขตพื้นที่การศึกษาที่เป็นศูนย์สอบ  ระหว่างวันที่ 6 – 8 พฤศจิกายน 2567 สำหรับโรงเรียน  ตามโครงการพระราชดำริ สมเด็จพระกนิษฐาธิราชเจ้า กรมสมเด็จพระเทพรัตนราชสุดาฯ สยามบรมราชกุมารี โรงเรียนกองทุนการศึกษาและโรงเรียนทั่วไป จำนวน 20,100 บาท</v>
      </c>
      <c r="C30" s="81" t="str">
        <f>+[7]ระบบการควบคุมฯ!C54</f>
        <v>ศธ 04002/ว163  ลว. 15 มค 68โอนครั้งที่ 192</v>
      </c>
      <c r="D30" s="430">
        <f>+[7]ระบบการควบคุมฯ!F54</f>
        <v>40360</v>
      </c>
      <c r="E30" s="430">
        <f>+[7]ระบบการควบคุมฯ!G54+[7]ระบบการควบคุมฯ!H54</f>
        <v>0</v>
      </c>
      <c r="F30" s="430">
        <f>+[7]ระบบการควบคุมฯ!I54+[7]ระบบการควบคุมฯ!J54</f>
        <v>0</v>
      </c>
      <c r="G30" s="430">
        <f>+[7]ระบบการควบคุมฯ!K54+[7]ระบบการควบคุมฯ!L54</f>
        <v>29662</v>
      </c>
      <c r="H30" s="431">
        <f>+D30-E30-F30-G30</f>
        <v>10698</v>
      </c>
      <c r="I30" s="82" t="s">
        <v>49</v>
      </c>
    </row>
    <row r="31" spans="1:9" ht="73.8" hidden="1" customHeight="1" x14ac:dyDescent="0.25">
      <c r="A31" s="429" t="s">
        <v>78</v>
      </c>
      <c r="B31" s="80">
        <f>+[7]ระบบการควบคุมฯ!B58</f>
        <v>0</v>
      </c>
      <c r="C31" s="81">
        <f>+[7]ระบบการควบคุมฯ!C58</f>
        <v>0</v>
      </c>
      <c r="D31" s="430">
        <f>+[7]ระบบการควบคุมฯ!F58</f>
        <v>0</v>
      </c>
      <c r="E31" s="430">
        <f>+[7]ระบบการควบคุมฯ!G58+[7]ระบบการควบคุมฯ!H58</f>
        <v>0</v>
      </c>
      <c r="F31" s="430">
        <f>+[7]ระบบการควบคุมฯ!I58+[7]ระบบการควบคุมฯ!J58</f>
        <v>0</v>
      </c>
      <c r="G31" s="430">
        <f>+[7]ระบบการควบคุมฯ!K58+[7]ระบบการควบคุมฯ!L58</f>
        <v>0</v>
      </c>
      <c r="H31" s="431">
        <f>+D31-E31-F31-G31</f>
        <v>0</v>
      </c>
      <c r="I31" s="83" t="s">
        <v>79</v>
      </c>
    </row>
    <row r="32" spans="1:9" ht="55.8" x14ac:dyDescent="0.25">
      <c r="A32" s="436">
        <f>+[7]ระบบการควบคุมฯ!A61</f>
        <v>1.3</v>
      </c>
      <c r="B32" s="63" t="str">
        <f>+[7]ระบบการควบคุมฯ!B61</f>
        <v>กิจกรรมการขับเคลื่อนการจัดการเรียนรู้วิทยาการคำนวณและการออกแบบเทคโนโลยี</v>
      </c>
      <c r="C32" s="63" t="str">
        <f>+[7]ระบบการควบคุมฯ!C61</f>
        <v>20004 68 00075 00000</v>
      </c>
      <c r="D32" s="437">
        <f>+D33</f>
        <v>0</v>
      </c>
      <c r="E32" s="437">
        <f>+E33</f>
        <v>0</v>
      </c>
      <c r="F32" s="437">
        <f>+F33</f>
        <v>0</v>
      </c>
      <c r="G32" s="437">
        <f>+G33</f>
        <v>0</v>
      </c>
      <c r="H32" s="437">
        <f>+H33</f>
        <v>0</v>
      </c>
      <c r="I32" s="403"/>
    </row>
    <row r="33" spans="1:9" ht="18.600000000000001" x14ac:dyDescent="0.25">
      <c r="A33" s="404"/>
      <c r="B33" s="405" t="str">
        <f>+[7]ระบบการควบคุมฯ!B62</f>
        <v>งบดำเนินงาน   6811200</v>
      </c>
      <c r="C33" s="65" t="str">
        <f>+[7]ระบบการควบคุมฯ!C62</f>
        <v>20004 3320 3300 2000000</v>
      </c>
      <c r="D33" s="406">
        <f>SUM(D34:D36)</f>
        <v>0</v>
      </c>
      <c r="E33" s="406">
        <f t="shared" ref="E33:H33" si="4">SUM(E34:E36)</f>
        <v>0</v>
      </c>
      <c r="F33" s="406">
        <f t="shared" si="4"/>
        <v>0</v>
      </c>
      <c r="G33" s="406">
        <f t="shared" si="4"/>
        <v>0</v>
      </c>
      <c r="H33" s="406">
        <f t="shared" si="4"/>
        <v>0</v>
      </c>
      <c r="I33" s="407"/>
    </row>
    <row r="34" spans="1:9" ht="93" hidden="1" customHeight="1" x14ac:dyDescent="0.25">
      <c r="A34" s="429" t="str">
        <f>+[7]ระบบการควบคุมฯ!A63</f>
        <v>1.3.1</v>
      </c>
      <c r="B34" s="80">
        <f>+[7]ระบบการควบคุมฯ!B63</f>
        <v>0</v>
      </c>
      <c r="C34" s="80">
        <f>+[7]ระบบการควบคุมฯ!C63</f>
        <v>0</v>
      </c>
      <c r="D34" s="430"/>
      <c r="E34" s="430"/>
      <c r="F34" s="430"/>
      <c r="G34" s="426"/>
      <c r="H34" s="431">
        <f>+D34-E34-F34-G34</f>
        <v>0</v>
      </c>
      <c r="I34" s="82" t="s">
        <v>49</v>
      </c>
    </row>
    <row r="35" spans="1:9" ht="409.6" hidden="1" customHeight="1" x14ac:dyDescent="0.25">
      <c r="A35" s="429" t="str">
        <f>+[7]ระบบการควบคุมฯ!A64</f>
        <v>1.3.2</v>
      </c>
      <c r="B35" s="80" t="str">
        <f>+[7]ระบบการควบคุมฯ!B64</f>
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</c>
      <c r="C35" s="80" t="str">
        <f>+[7]ระบบการควบคุมฯ!C64</f>
        <v>ศธ 04002/ว2439 ลว. 17 มค 67 โอนครั้งที่ 139</v>
      </c>
      <c r="D35" s="430"/>
      <c r="E35" s="430"/>
      <c r="F35" s="430"/>
      <c r="G35" s="426"/>
      <c r="H35" s="431">
        <f>+D35-E35-F35-G35</f>
        <v>0</v>
      </c>
      <c r="I35" s="82" t="s">
        <v>49</v>
      </c>
    </row>
    <row r="36" spans="1:9" ht="93" hidden="1" customHeight="1" x14ac:dyDescent="0.25">
      <c r="A36" s="429" t="str">
        <f>+[7]ระบบการควบคุมฯ!A65</f>
        <v>1.1.3</v>
      </c>
      <c r="B36" s="80" t="str">
        <f>+[7]ระบบการควบคุมฯ!B65</f>
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</c>
      <c r="C36" s="80" t="str">
        <f>+[7]ระบบการควบคุมฯ!C65</f>
        <v>ศธ 04002/ว3556  ลว. 15 สค 67 โอนครั้งที่ 324</v>
      </c>
      <c r="D36" s="430"/>
      <c r="E36" s="430"/>
      <c r="F36" s="430"/>
      <c r="G36" s="430"/>
      <c r="H36" s="431">
        <f>+D36-E36-F36-G36</f>
        <v>0</v>
      </c>
      <c r="I36" s="82" t="s">
        <v>49</v>
      </c>
    </row>
    <row r="37" spans="1:9" ht="55.8" x14ac:dyDescent="0.25">
      <c r="A37" s="401">
        <f>+[7]ระบบการควบคุมฯ!A68</f>
        <v>1.4</v>
      </c>
      <c r="B37" s="63" t="str">
        <f>+[7]ระบบการควบคุมฯ!B68</f>
        <v>กิจกรรมการพัฒนาระบบธนาคารหน่วยกิต และผลคะแนนการเรียนเฉลี่ยสะสม</v>
      </c>
      <c r="C37" s="63" t="str">
        <f>+[7]ระบบการควบคุมฯ!C68</f>
        <v>20004 68 00088 00000</v>
      </c>
      <c r="D37" s="402">
        <f>+D38</f>
        <v>0</v>
      </c>
      <c r="E37" s="402">
        <f>+E38</f>
        <v>0</v>
      </c>
      <c r="F37" s="402">
        <f>+F38</f>
        <v>0</v>
      </c>
      <c r="G37" s="402">
        <f>+G38</f>
        <v>0</v>
      </c>
      <c r="H37" s="402">
        <f>+H38</f>
        <v>0</v>
      </c>
      <c r="I37" s="403"/>
    </row>
    <row r="38" spans="1:9" ht="18.600000000000001" x14ac:dyDescent="0.25">
      <c r="A38" s="404"/>
      <c r="B38" s="405" t="str">
        <f>+[7]ระบบการควบคุมฯ!B69</f>
        <v>งบรายจ่ายอื่น   6811500</v>
      </c>
      <c r="C38" s="78" t="str">
        <f>+[1]ระบบการควบคุมฯ!C48</f>
        <v>20004 32003100 5000005</v>
      </c>
      <c r="D38" s="406">
        <f>SUM(D39:D40)</f>
        <v>0</v>
      </c>
      <c r="E38" s="406">
        <f>SUM(E39:E40)</f>
        <v>0</v>
      </c>
      <c r="F38" s="406">
        <f>SUM(F39:F40)</f>
        <v>0</v>
      </c>
      <c r="G38" s="406">
        <f>SUM(G39:G40)</f>
        <v>0</v>
      </c>
      <c r="H38" s="406">
        <f>SUM(H39:H40)</f>
        <v>0</v>
      </c>
      <c r="I38" s="407"/>
    </row>
    <row r="39" spans="1:9" ht="111.6" hidden="1" customHeight="1" x14ac:dyDescent="0.25">
      <c r="A39" s="429" t="str">
        <f>+[7]ระบบการควบคุมฯ!A70</f>
        <v>1.4.1</v>
      </c>
      <c r="B39" s="80" t="str">
        <f>+[7]ระบบการควบคุมฯ!B70</f>
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</c>
      <c r="C39" s="84" t="str">
        <f>+[7]ระบบการควบคุมฯ!C70</f>
        <v>ศธ 04002/ว2345 ลว.11 มิย 67 โอนครั้งที่ 118</v>
      </c>
      <c r="D39" s="430"/>
      <c r="E39" s="430"/>
      <c r="F39" s="430"/>
      <c r="G39" s="430"/>
      <c r="H39" s="431">
        <f>+D39-E39-F39-G39</f>
        <v>0</v>
      </c>
      <c r="I39" s="82" t="s">
        <v>80</v>
      </c>
    </row>
    <row r="40" spans="1:9" ht="18.600000000000001" hidden="1" customHeight="1" x14ac:dyDescent="0.25">
      <c r="A40" s="429"/>
      <c r="B40" s="80"/>
      <c r="C40" s="84"/>
      <c r="D40" s="430">
        <f>+[7]ระบบการควบคุมฯ!F71</f>
        <v>0</v>
      </c>
      <c r="E40" s="430">
        <f>+[7]ระบบการควบคุมฯ!G71+[7]ระบบการควบคุมฯ!H71</f>
        <v>0</v>
      </c>
      <c r="F40" s="430">
        <f>+[7]ระบบการควบคุมฯ!I71+[7]ระบบการควบคุมฯ!J71</f>
        <v>0</v>
      </c>
      <c r="G40" s="430">
        <f>+[7]ระบบการควบคุมฯ!K71+[7]ระบบการควบคุมฯ!L71</f>
        <v>0</v>
      </c>
      <c r="H40" s="431">
        <f>+D40-E40-F40-G40</f>
        <v>0</v>
      </c>
      <c r="I40" s="82"/>
    </row>
    <row r="41" spans="1:9" ht="55.8" x14ac:dyDescent="0.25">
      <c r="A41" s="401">
        <f>+[7]ระบบการควบคุมฯ!A72</f>
        <v>1.5</v>
      </c>
      <c r="B41" s="85" t="str">
        <f>+[7]ระบบการควบคุมฯ!B72</f>
        <v>กิจกรรมส่งเสริมและพัฒนาศักยภาพตามพหุปัญญาระดับการศึกษาขั้นพื้นฐาน</v>
      </c>
      <c r="C41" s="86" t="str">
        <f>+[7]ระบบการควบคุมฯ!C72</f>
        <v>20004 68 00107 00000</v>
      </c>
      <c r="D41" s="402">
        <f>+D42</f>
        <v>0</v>
      </c>
      <c r="E41" s="402"/>
      <c r="F41" s="402"/>
      <c r="G41" s="437">
        <f>+[1]ระบบการควบคุมฯ!K48+[1]ระบบการควบคุมฯ!L48</f>
        <v>0</v>
      </c>
      <c r="H41" s="438">
        <f>+D41-E41-F41-G41</f>
        <v>0</v>
      </c>
      <c r="I41" s="63"/>
    </row>
    <row r="42" spans="1:9" ht="18.600000000000001" x14ac:dyDescent="0.25">
      <c r="A42" s="404"/>
      <c r="B42" s="439" t="str">
        <f>+[7]ระบบการควบคุมฯ!B73</f>
        <v>งบรายจ่ายอื่น   6811500</v>
      </c>
      <c r="C42" s="78" t="str">
        <f>+[7]ระบบการควบคุมฯ!C73</f>
        <v>20004 31003100 5000007</v>
      </c>
      <c r="D42" s="406">
        <f>SUM(D43:D44)</f>
        <v>0</v>
      </c>
      <c r="E42" s="406">
        <f>SUM(E43:E44)</f>
        <v>0</v>
      </c>
      <c r="F42" s="406">
        <f>SUM(F43:F44)</f>
        <v>0</v>
      </c>
      <c r="G42" s="406">
        <f>SUM(G43:G44)</f>
        <v>0</v>
      </c>
      <c r="H42" s="406">
        <f>SUM(H43:H44)</f>
        <v>0</v>
      </c>
      <c r="I42" s="406"/>
    </row>
    <row r="43" spans="1:9" ht="130.19999999999999" hidden="1" customHeight="1" x14ac:dyDescent="0.25">
      <c r="A43" s="429" t="str">
        <f>+[7]ระบบการควบคุมฯ!A74</f>
        <v>1.4.1</v>
      </c>
      <c r="B43" s="80" t="str">
        <f>+[7]ระบบการควบคุมฯ!B74</f>
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</c>
      <c r="C43" s="84" t="str">
        <f>+[7]ระบบการควบคุมฯ!C74</f>
        <v>ศธ 04002/ว2988  ลว. 20 ก.ค. 66 โอนครั้งที่ 688 งบ 10800 บาท</v>
      </c>
      <c r="D43" s="430">
        <f>+[7]ระบบการควบคุมฯ!F74</f>
        <v>0</v>
      </c>
      <c r="E43" s="430">
        <f>+[7]ระบบการควบคุมฯ!G74+[7]ระบบการควบคุมฯ!H74</f>
        <v>0</v>
      </c>
      <c r="F43" s="430">
        <f>+[7]ระบบการควบคุมฯ!I74+[7]ระบบการควบคุมฯ!J74</f>
        <v>0</v>
      </c>
      <c r="G43" s="431">
        <f>+[7]ระบบการควบคุมฯ!K74+[7]ระบบการควบคุมฯ!L74</f>
        <v>0</v>
      </c>
      <c r="H43" s="431">
        <f>+D43-E43-F43-G43</f>
        <v>0</v>
      </c>
      <c r="I43" s="440" t="s">
        <v>81</v>
      </c>
    </row>
    <row r="44" spans="1:9" ht="111.6" hidden="1" customHeight="1" x14ac:dyDescent="0.25">
      <c r="A44" s="429" t="str">
        <f>+[7]ระบบการควบคุมฯ!A75</f>
        <v>1.4.2</v>
      </c>
      <c r="B44" s="80" t="str">
        <f>+[7]ระบบการควบคุมฯ!B75</f>
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</c>
      <c r="C44" s="84" t="str">
        <f>+[7]ระบบการควบคุมฯ!C75</f>
        <v xml:space="preserve">ศธ 04002/ว3528  ลว. 22 ส.ค. 66 โอนครั้งที่ 797 </v>
      </c>
      <c r="D44" s="430">
        <f>+[7]ระบบการควบคุมฯ!F75</f>
        <v>0</v>
      </c>
      <c r="E44" s="430">
        <f>+[7]ระบบการควบคุมฯ!G75+[7]ระบบการควบคุมฯ!H75</f>
        <v>0</v>
      </c>
      <c r="F44" s="430">
        <f>+[7]ระบบการควบคุมฯ!I75+[7]ระบบการควบคุมฯ!J75</f>
        <v>0</v>
      </c>
      <c r="G44" s="431">
        <f>+[7]ระบบการควบคุมฯ!K75+[7]ระบบการควบคุมฯ!L75</f>
        <v>0</v>
      </c>
      <c r="H44" s="431">
        <f>+D44-E44-F44-G44</f>
        <v>0</v>
      </c>
      <c r="I44" s="440" t="s">
        <v>81</v>
      </c>
    </row>
    <row r="45" spans="1:9" ht="37.200000000000003" x14ac:dyDescent="0.25">
      <c r="A45" s="401">
        <f>+[7]ระบบการควบคุมฯ!A77</f>
        <v>1.6</v>
      </c>
      <c r="B45" s="85" t="str">
        <f>+[7]ระบบการควบคุมฯ!B77</f>
        <v>กิจกรรมการขับเคลื่อนการจัดการเรียนรู้สตีมศึกษา</v>
      </c>
      <c r="C45" s="86" t="str">
        <f>+[1]ระบบการควบคุมฯ!C51</f>
        <v>20004 6686176 00000</v>
      </c>
      <c r="D45" s="402">
        <f>+D46</f>
        <v>2400</v>
      </c>
      <c r="E45" s="402">
        <f>+E46</f>
        <v>0</v>
      </c>
      <c r="F45" s="402">
        <f>+F46</f>
        <v>0</v>
      </c>
      <c r="G45" s="402">
        <f>+G46</f>
        <v>2400</v>
      </c>
      <c r="H45" s="402">
        <f>+H46</f>
        <v>0</v>
      </c>
      <c r="I45" s="63"/>
    </row>
    <row r="46" spans="1:9" ht="18.600000000000001" x14ac:dyDescent="0.25">
      <c r="A46" s="404"/>
      <c r="B46" s="439" t="str">
        <f>+[7]ระบบการควบคุมฯ!B78</f>
        <v>งบดำเนินงาน   68112xx</v>
      </c>
      <c r="C46" s="78" t="str">
        <f>+[7]ระบบการควบคุมฯ!C78</f>
        <v>20004 3320 3300 2000000</v>
      </c>
      <c r="D46" s="406">
        <f>SUM(D47:D51)</f>
        <v>2400</v>
      </c>
      <c r="E46" s="406">
        <f>SUM(E47:E51)</f>
        <v>0</v>
      </c>
      <c r="F46" s="406">
        <f>SUM(F47:F51)</f>
        <v>0</v>
      </c>
      <c r="G46" s="406">
        <f>SUM(G47:G51)</f>
        <v>2400</v>
      </c>
      <c r="H46" s="406">
        <f>SUM(H47:H51)</f>
        <v>0</v>
      </c>
      <c r="I46" s="406"/>
    </row>
    <row r="47" spans="1:9" ht="186" x14ac:dyDescent="0.25">
      <c r="A47" s="429" t="str">
        <f>+[7]ระบบการควบคุมฯ!A79</f>
        <v>1.6.1</v>
      </c>
      <c r="B47" s="80" t="str">
        <f>+[7]ระบบการควบคุมฯ!B79</f>
        <v>ค่าใช้จ่ายในการเดินทางเข้าร่วมประชุมเชิงปฏิบัติการฝึกอบรมและพัฒนาศักยภาพครูผู้สอนในประเทศไทยในการจัดการเรียนรู้สตีมศึกษาที่ส่งเสริมและพัฒนาผู้เรียนตามความถนัดและความสนใจ ระหว่างวันที่ 15 – 18 พฤศจิกายน 2567  ณ โรงแรมรอแยล เบญจา กรุงเทพมหานคร</v>
      </c>
      <c r="C47" s="84" t="str">
        <f>+[7]ระบบการควบคุมฯ!C79</f>
        <v>ศธ 04002/ว5614 ลว.18 พย 67 โอนครั้งที่ 67</v>
      </c>
      <c r="D47" s="426">
        <f>+[7]ระบบการควบคุมฯ!F79</f>
        <v>2400</v>
      </c>
      <c r="E47" s="426">
        <f>+[7]ระบบการควบคุมฯ!G79+[7]ระบบการควบคุมฯ!H79</f>
        <v>0</v>
      </c>
      <c r="F47" s="426">
        <f>+[7]ระบบการควบคุมฯ!I79+[7]ระบบการควบคุมฯ!J79</f>
        <v>0</v>
      </c>
      <c r="G47" s="426">
        <f>+[7]ระบบการควบคุมฯ!K79+[7]ระบบการควบคุมฯ!L79</f>
        <v>2400</v>
      </c>
      <c r="H47" s="427">
        <f>+D47-E47-F47-G47</f>
        <v>0</v>
      </c>
      <c r="I47" s="440" t="s">
        <v>49</v>
      </c>
    </row>
    <row r="48" spans="1:9" ht="167.4" x14ac:dyDescent="0.25">
      <c r="A48" s="429" t="str">
        <f>+[7]ระบบการควบคุมฯ!A80</f>
        <v>1.6.2</v>
      </c>
      <c r="B48" s="80" t="str">
        <f>+[7]ระบบการควบคุมฯ!B80</f>
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</c>
      <c r="C48" s="84" t="str">
        <f>+[7]ระบบการควบคุมฯ!C80</f>
        <v>ศธ 04002/ว244 ลว.17 มค 67 โอนครั้งที่ 195</v>
      </c>
      <c r="D48" s="430"/>
      <c r="E48" s="426"/>
      <c r="F48" s="426"/>
      <c r="G48" s="426"/>
      <c r="H48" s="431">
        <f>+D48-E48-F48-G48</f>
        <v>0</v>
      </c>
      <c r="I48" s="440" t="s">
        <v>49</v>
      </c>
    </row>
    <row r="49" spans="1:9" ht="223.2" hidden="1" customHeight="1" x14ac:dyDescent="0.25">
      <c r="A49" s="429" t="str">
        <f>+[7]ระบบการควบคุมฯ!A82</f>
        <v>1.6.3</v>
      </c>
      <c r="B49" s="441" t="str">
        <f>+[7]ระบบการควบคุมฯ!B82</f>
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</c>
      <c r="C49" s="84" t="str">
        <f>+[7]ระบบการควบคุมฯ!C82</f>
        <v>ศธ 04002/ว2149 ลว.31 พ.ค.67โอนครั้งที่ 75</v>
      </c>
      <c r="D49" s="430"/>
      <c r="E49" s="430"/>
      <c r="F49" s="430"/>
      <c r="G49" s="431"/>
      <c r="H49" s="431">
        <f>+D49-E49-F49-G49</f>
        <v>0</v>
      </c>
      <c r="I49" s="440" t="s">
        <v>49</v>
      </c>
    </row>
    <row r="50" spans="1:9" ht="93" hidden="1" customHeight="1" x14ac:dyDescent="0.25">
      <c r="A50" s="429" t="str">
        <f>+[7]ระบบการควบคุมฯ!A82</f>
        <v>1.6.3</v>
      </c>
      <c r="B50" s="80"/>
      <c r="C50" s="84"/>
      <c r="D50" s="430">
        <f>+[7]ระบบการควบคุมฯ!D82</f>
        <v>0</v>
      </c>
      <c r="E50" s="430">
        <f>+[7]ระบบการควบคุมฯ!G82+[7]ระบบการควบคุมฯ!H82</f>
        <v>0</v>
      </c>
      <c r="F50" s="430">
        <f>+[7]ระบบการควบคุมฯ!I82+[7]ระบบการควบคุมฯ!J82</f>
        <v>0</v>
      </c>
      <c r="G50" s="430">
        <f>+[7]ระบบการควบคุมฯ!K82+[7]ระบบการควบคุมฯ!L82</f>
        <v>0</v>
      </c>
      <c r="H50" s="431">
        <f>+D50-E50-F50-G50</f>
        <v>0</v>
      </c>
      <c r="I50" s="442" t="s">
        <v>49</v>
      </c>
    </row>
    <row r="51" spans="1:9" ht="18.600000000000001" hidden="1" customHeight="1" x14ac:dyDescent="0.25">
      <c r="A51" s="429"/>
      <c r="B51" s="80"/>
      <c r="C51" s="84"/>
      <c r="D51" s="430">
        <f>+[1]ระบบการควบคุมฯ!F56</f>
        <v>0</v>
      </c>
      <c r="E51" s="430">
        <f>+[1]ระบบการควบคุมฯ!G56+[1]ระบบการควบคุมฯ!H56</f>
        <v>0</v>
      </c>
      <c r="F51" s="430">
        <f>+[1]ระบบการควบคุมฯ!I56+[1]ระบบการควบคุมฯ!J56</f>
        <v>0</v>
      </c>
      <c r="G51" s="431">
        <f>+[1]ระบบการควบคุมฯ!K56+[1]ระบบการควบคุมฯ!L56</f>
        <v>0</v>
      </c>
      <c r="H51" s="431">
        <f>+D51-E51-F51-G51</f>
        <v>0</v>
      </c>
      <c r="I51" s="443"/>
    </row>
    <row r="52" spans="1:9" ht="18.600000000000001" hidden="1" customHeight="1" x14ac:dyDescent="0.25">
      <c r="A52" s="436"/>
      <c r="B52" s="444"/>
      <c r="C52" s="445"/>
      <c r="D52" s="437"/>
      <c r="E52" s="437"/>
      <c r="F52" s="437"/>
      <c r="G52" s="437"/>
      <c r="H52" s="437"/>
      <c r="I52" s="446"/>
    </row>
    <row r="53" spans="1:9" ht="18.600000000000001" x14ac:dyDescent="0.25">
      <c r="A53" s="447">
        <f>+[1]ระบบการควบคุมฯ!A58</f>
        <v>0</v>
      </c>
      <c r="B53" s="92" t="str">
        <f>+[1]ระบบการควบคุมฯ!B58</f>
        <v>งบรายจ่ายอื่น   6611500</v>
      </c>
      <c r="C53" s="448" t="str">
        <f>+[1]ระบบการควบคุมฯ!C58</f>
        <v>20004 31003100 5000003</v>
      </c>
      <c r="D53" s="406">
        <f>+D54</f>
        <v>0</v>
      </c>
      <c r="E53" s="406">
        <f t="shared" ref="E53:H56" si="5">+E54</f>
        <v>0</v>
      </c>
      <c r="F53" s="406">
        <f t="shared" si="5"/>
        <v>0</v>
      </c>
      <c r="G53" s="406">
        <f t="shared" si="5"/>
        <v>0</v>
      </c>
      <c r="H53" s="406">
        <f t="shared" si="5"/>
        <v>0</v>
      </c>
      <c r="I53" s="449"/>
    </row>
    <row r="54" spans="1:9" ht="18.600000000000001" hidden="1" customHeight="1" x14ac:dyDescent="0.25">
      <c r="A54" s="429"/>
      <c r="B54" s="87"/>
      <c r="C54" s="84"/>
      <c r="D54" s="430"/>
      <c r="E54" s="430"/>
      <c r="F54" s="430"/>
      <c r="G54" s="431"/>
      <c r="H54" s="431"/>
      <c r="I54" s="440"/>
    </row>
    <row r="55" spans="1:9" ht="93" x14ac:dyDescent="0.25">
      <c r="A55" s="436">
        <f>+[7]ระบบการควบคุมฯ!A84</f>
        <v>1.7</v>
      </c>
      <c r="B55" s="88" t="str">
        <f>+[7]ระบบการควบคุมฯ!B84</f>
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v>
      </c>
      <c r="C55" s="86" t="str">
        <f>+[7]ระบบการควบคุมฯ!C84</f>
        <v>20004 68 00156 00000</v>
      </c>
      <c r="D55" s="437">
        <f>+D56</f>
        <v>0</v>
      </c>
      <c r="E55" s="437">
        <f t="shared" si="5"/>
        <v>0</v>
      </c>
      <c r="F55" s="437">
        <f t="shared" si="5"/>
        <v>0</v>
      </c>
      <c r="G55" s="437">
        <f t="shared" si="5"/>
        <v>0</v>
      </c>
      <c r="H55" s="437">
        <f t="shared" si="5"/>
        <v>0</v>
      </c>
      <c r="I55" s="446"/>
    </row>
    <row r="56" spans="1:9" ht="18.600000000000001" x14ac:dyDescent="0.25">
      <c r="A56" s="447"/>
      <c r="B56" s="92" t="str">
        <f>+[7]ระบบการควบคุมฯ!B85</f>
        <v>งบรายจ่ายอื่น   6811500</v>
      </c>
      <c r="C56" s="448" t="str">
        <f>+[7]ระบบการควบคุมฯ!C85</f>
        <v>20004 31003170 5000012</v>
      </c>
      <c r="D56" s="406">
        <f>+D57</f>
        <v>0</v>
      </c>
      <c r="E56" s="406">
        <f t="shared" si="5"/>
        <v>0</v>
      </c>
      <c r="F56" s="406">
        <f t="shared" si="5"/>
        <v>0</v>
      </c>
      <c r="G56" s="406">
        <f t="shared" si="5"/>
        <v>0</v>
      </c>
      <c r="H56" s="406">
        <f t="shared" si="5"/>
        <v>0</v>
      </c>
      <c r="I56" s="449"/>
    </row>
    <row r="57" spans="1:9" ht="186" hidden="1" customHeight="1" x14ac:dyDescent="0.25">
      <c r="A57" s="429" t="str">
        <f>+[7]ระบบการควบคุมฯ!A86</f>
        <v>1.6.1</v>
      </c>
      <c r="B57" s="87" t="str">
        <f>+[7]ระบบการควบคุมฯ!B86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57" s="84" t="str">
        <f>+[7]ระบบการควบคุมฯ!C86</f>
        <v>ศธ 04002/ว5470 ลว.1 ธ.ค.65 โอนครั้งที่ 102</v>
      </c>
      <c r="D57" s="430">
        <f>+[7]ระบบการควบคุมฯ!F86</f>
        <v>0</v>
      </c>
      <c r="E57" s="430">
        <f>+[7]ระบบการควบคุมฯ!G86+[7]ระบบการควบคุมฯ!H86</f>
        <v>0</v>
      </c>
      <c r="F57" s="430">
        <f>+[7]ระบบการควบคุมฯ!I86+[7]ระบบการควบคุมฯ!J86</f>
        <v>0</v>
      </c>
      <c r="G57" s="431">
        <f>+[7]ระบบการควบคุมฯ!K86+[7]ระบบการควบคุมฯ!L86</f>
        <v>0</v>
      </c>
      <c r="H57" s="431">
        <f>+D57-E57-F57-G57</f>
        <v>0</v>
      </c>
      <c r="I57" s="440" t="s">
        <v>49</v>
      </c>
    </row>
    <row r="58" spans="1:9" ht="55.8" hidden="1" customHeight="1" x14ac:dyDescent="0.25">
      <c r="A58" s="1298">
        <f>+[7]ระบบการควบคุมฯ!A88</f>
        <v>2</v>
      </c>
      <c r="B58" s="1299" t="str">
        <f>+[7]ระบบการควบคุมฯ!B88</f>
        <v>โครงการพัฒนาสมรรถนะครูและบุคลากรทางการศึกษาเพื่อความเป็นเลิศ</v>
      </c>
      <c r="C58" s="1302" t="str">
        <f>+[7]ระบบการควบคุมฯ!C88</f>
        <v>20004 3320 4700</v>
      </c>
      <c r="D58" s="1300">
        <f>+D59+D62+D65+D68</f>
        <v>800</v>
      </c>
      <c r="E58" s="1300">
        <f t="shared" ref="E58:H58" si="6">+E59+E62+E65+E68</f>
        <v>0</v>
      </c>
      <c r="F58" s="1300">
        <f t="shared" si="6"/>
        <v>0</v>
      </c>
      <c r="G58" s="1300">
        <f t="shared" si="6"/>
        <v>800</v>
      </c>
      <c r="H58" s="1300">
        <f t="shared" si="6"/>
        <v>0</v>
      </c>
      <c r="I58" s="1300">
        <f t="shared" ref="E58:I59" si="7">+I59</f>
        <v>0</v>
      </c>
    </row>
    <row r="59" spans="1:9" ht="55.8" x14ac:dyDescent="0.25">
      <c r="A59" s="401">
        <f>+[3]ระบบการควบคุมฯ!A40</f>
        <v>2.1</v>
      </c>
      <c r="B59" s="450" t="str">
        <f>+[7]ระบบการควบคุมฯ!B90</f>
        <v xml:space="preserve">กิจกรรมพัฒนาสมรรถนะครูและบุคลากรทางการศึกษาเพื่อความเป็นเลิศ </v>
      </c>
      <c r="C59" s="91" t="str">
        <f>+[7]ระบบการควบคุมฯ!C90</f>
        <v>20004 68 00140 00000</v>
      </c>
      <c r="D59" s="402">
        <f>+D60</f>
        <v>800</v>
      </c>
      <c r="E59" s="402">
        <f t="shared" si="7"/>
        <v>0</v>
      </c>
      <c r="F59" s="402">
        <f t="shared" si="7"/>
        <v>0</v>
      </c>
      <c r="G59" s="402">
        <f t="shared" si="7"/>
        <v>800</v>
      </c>
      <c r="H59" s="402">
        <f t="shared" si="7"/>
        <v>0</v>
      </c>
      <c r="I59" s="402">
        <f t="shared" si="7"/>
        <v>0</v>
      </c>
    </row>
    <row r="60" spans="1:9" ht="18.600000000000001" x14ac:dyDescent="0.25">
      <c r="A60" s="404"/>
      <c r="B60" s="439" t="str">
        <f>+[7]ระบบการควบคุมฯ!B91</f>
        <v>งบดำเนินงาน   68112xx</v>
      </c>
      <c r="C60" s="65" t="str">
        <f>+[7]ระบบการควบคุมฯ!C91</f>
        <v>20004 31320 4700 2000000</v>
      </c>
      <c r="D60" s="406">
        <f t="shared" ref="D60:I60" si="8">SUM(D61)</f>
        <v>800</v>
      </c>
      <c r="E60" s="406">
        <f t="shared" si="8"/>
        <v>0</v>
      </c>
      <c r="F60" s="406">
        <f t="shared" si="8"/>
        <v>0</v>
      </c>
      <c r="G60" s="406">
        <f t="shared" si="8"/>
        <v>800</v>
      </c>
      <c r="H60" s="406">
        <f t="shared" si="8"/>
        <v>0</v>
      </c>
      <c r="I60" s="406">
        <f t="shared" si="8"/>
        <v>0</v>
      </c>
    </row>
    <row r="61" spans="1:9" ht="130.19999999999999" hidden="1" customHeight="1" x14ac:dyDescent="0.25">
      <c r="A61" s="429" t="str">
        <f>+[7]ระบบการควบคุมฯ!A92</f>
        <v>2.1.1</v>
      </c>
      <c r="B61" s="80" t="str">
        <f>+[7]ระบบการควบคุมฯ!B92</f>
        <v xml:space="preserve">ค่าใช้จ่ายในการเดินทางเข้าร่วมโครงการพัฒนาศึกษานิเทศก์ ประจำปีงบประมาณ พ.ศ. 2568 (รุ่นที่ 2) ระยะระหว่างการพัฒนา(On – site Training) ระหว่างวันที่ 2-6 มีนาคม 2568 ณ โรงแรมอิงธาร รีสอร์ท จังหวัดนครนายก      </v>
      </c>
      <c r="C61" s="80" t="str">
        <f>+[7]ระบบการควบคุมฯ!C92</f>
        <v>ศธ 04002/ว967 ลว.12 มี.ค. 68 ครั้งที่ 328</v>
      </c>
      <c r="D61" s="430">
        <f>+[7]ระบบการควบคุมฯ!F92</f>
        <v>800</v>
      </c>
      <c r="E61" s="430">
        <f>+[7]ระบบการควบคุมฯ!G92+[7]ระบบการควบคุมฯ!H92</f>
        <v>0</v>
      </c>
      <c r="F61" s="430"/>
      <c r="G61" s="443">
        <f>+[7]ระบบการควบคุมฯ!K92+[7]ระบบการควบคุมฯ!L92</f>
        <v>800</v>
      </c>
      <c r="H61" s="443">
        <f>+D61-E61-F61-G61</f>
        <v>0</v>
      </c>
      <c r="I61" s="1303" t="s">
        <v>45</v>
      </c>
    </row>
    <row r="62" spans="1:9" ht="37.200000000000003" x14ac:dyDescent="0.25">
      <c r="A62" s="436">
        <f>+[1]ระบบการควบคุมฯ!A65</f>
        <v>2.2000000000000002</v>
      </c>
      <c r="B62" s="85" t="str">
        <f>+[1]ระบบการควบคุมฯ!B65</f>
        <v xml:space="preserve">กิจกรรมการพัฒนาครูและบุคลากรทางการศึกษา           </v>
      </c>
      <c r="C62" s="85" t="str">
        <f>+[1]ระบบการควบคุมฯ!C65</f>
        <v>20004 66 00091 00000</v>
      </c>
      <c r="D62" s="437">
        <f>+D63</f>
        <v>0</v>
      </c>
      <c r="E62" s="437">
        <f t="shared" ref="E62:H69" si="9">+E63</f>
        <v>0</v>
      </c>
      <c r="F62" s="437">
        <f t="shared" si="9"/>
        <v>0</v>
      </c>
      <c r="G62" s="437">
        <f t="shared" si="9"/>
        <v>0</v>
      </c>
      <c r="H62" s="437">
        <f t="shared" si="9"/>
        <v>0</v>
      </c>
      <c r="I62" s="446"/>
    </row>
    <row r="63" spans="1:9" ht="18.600000000000001" x14ac:dyDescent="0.25">
      <c r="A63" s="447" t="s">
        <v>46</v>
      </c>
      <c r="B63" s="451" t="str">
        <f>+[7]ระบบการควบคุมฯ!B95</f>
        <v>งบดำเนินงาน   68112xx</v>
      </c>
      <c r="C63" s="92" t="str">
        <f>+[1]ระบบการควบคุมฯ!C66</f>
        <v>20004 32004500 2000000</v>
      </c>
      <c r="D63" s="406">
        <f>+D64</f>
        <v>0</v>
      </c>
      <c r="E63" s="406">
        <f t="shared" si="9"/>
        <v>0</v>
      </c>
      <c r="F63" s="406">
        <f t="shared" si="9"/>
        <v>0</v>
      </c>
      <c r="G63" s="406">
        <f t="shared" si="9"/>
        <v>0</v>
      </c>
      <c r="H63" s="449">
        <f>+D63-E63-F63-G63</f>
        <v>0</v>
      </c>
      <c r="I63" s="449"/>
    </row>
    <row r="64" spans="1:9" ht="93" hidden="1" customHeight="1" x14ac:dyDescent="0.25">
      <c r="A64" s="429" t="s">
        <v>46</v>
      </c>
      <c r="B64" s="80" t="str">
        <f>+[1]ระบบการควบคุมฯ!B67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64" s="80" t="str">
        <f>+[1]ระบบการควบคุมฯ!C67</f>
        <v>ศธ 04002/ว2595 ลว.7 ก.ค.65 โอนครั้งที่ 604</v>
      </c>
      <c r="D64" s="430">
        <f>+[1]ระบบการควบคุมฯ!F67</f>
        <v>0</v>
      </c>
      <c r="E64" s="430">
        <f>+[1]ระบบการควบคุมฯ!G67+[1]ระบบการควบคุมฯ!H67</f>
        <v>0</v>
      </c>
      <c r="F64" s="430">
        <f>+[1]ระบบการควบคุมฯ!I67+[1]ระบบการควบคุมฯ!J67</f>
        <v>0</v>
      </c>
      <c r="G64" s="443">
        <f>+[1]ระบบการควบคุมฯ!K67+[1]ระบบการควบคุมฯ!L67</f>
        <v>0</v>
      </c>
      <c r="H64" s="443">
        <f>+D64-E64-F64-G64</f>
        <v>0</v>
      </c>
      <c r="I64" s="440" t="s">
        <v>49</v>
      </c>
    </row>
    <row r="65" spans="1:9" ht="18.600000000000001" x14ac:dyDescent="0.25">
      <c r="A65" s="436">
        <f>+[7]ระบบการควบคุมฯ!A97</f>
        <v>2.2999999999999998</v>
      </c>
      <c r="B65" s="85" t="str">
        <f>+[7]ระบบการควบคุมฯ!B97</f>
        <v xml:space="preserve">กิจกรรมพัฒนาศูนย์ HCEC </v>
      </c>
      <c r="C65" s="85" t="str">
        <f>+[7]ระบบการควบคุมฯ!C97</f>
        <v>20004 67 00103 00000</v>
      </c>
      <c r="D65" s="437">
        <f>+D66</f>
        <v>0</v>
      </c>
      <c r="E65" s="437">
        <f t="shared" si="9"/>
        <v>0</v>
      </c>
      <c r="F65" s="437">
        <f t="shared" si="9"/>
        <v>0</v>
      </c>
      <c r="G65" s="437">
        <f t="shared" si="9"/>
        <v>0</v>
      </c>
      <c r="H65" s="437">
        <f t="shared" si="9"/>
        <v>0</v>
      </c>
      <c r="I65" s="446"/>
    </row>
    <row r="66" spans="1:9" ht="18.600000000000001" x14ac:dyDescent="0.25">
      <c r="A66" s="447"/>
      <c r="B66" s="451" t="str">
        <f>+[7]ระบบการควบคุมฯ!B98</f>
        <v>งบดำเนินงาน   68112xx</v>
      </c>
      <c r="C66" s="93" t="str">
        <f>+[7]ระบบการควบคุมฯ!C98</f>
        <v>20004 31004500 2000000</v>
      </c>
      <c r="D66" s="406">
        <f>+D67</f>
        <v>0</v>
      </c>
      <c r="E66" s="406">
        <f t="shared" si="9"/>
        <v>0</v>
      </c>
      <c r="F66" s="406">
        <f t="shared" si="9"/>
        <v>0</v>
      </c>
      <c r="G66" s="406">
        <f t="shared" si="9"/>
        <v>0</v>
      </c>
      <c r="H66" s="449">
        <f>+D66-E66-F66-G66</f>
        <v>0</v>
      </c>
      <c r="I66" s="449"/>
    </row>
    <row r="67" spans="1:9" ht="111.6" hidden="1" customHeight="1" x14ac:dyDescent="0.25">
      <c r="A67" s="429" t="str">
        <f>+[7]ระบบการควบคุมฯ!A99</f>
        <v>2.3.1</v>
      </c>
      <c r="B67" s="80">
        <f>+[7]ระบบการควบคุมฯ!B99</f>
        <v>0</v>
      </c>
      <c r="C67" s="81">
        <f>+[7]ระบบการควบคุมฯ!C99</f>
        <v>0</v>
      </c>
      <c r="D67" s="430"/>
      <c r="E67" s="430"/>
      <c r="F67" s="430"/>
      <c r="G67" s="443"/>
      <c r="H67" s="443">
        <f>+D67-E67-F67-G67</f>
        <v>0</v>
      </c>
      <c r="I67" s="440" t="s">
        <v>49</v>
      </c>
    </row>
    <row r="68" spans="1:9" ht="37.200000000000003" x14ac:dyDescent="0.25">
      <c r="A68" s="436">
        <f>+[7]ระบบการควบคุมฯ!A101</f>
        <v>2.4</v>
      </c>
      <c r="B68" s="85" t="str">
        <f>+[7]ระบบการควบคุมฯ!B101</f>
        <v xml:space="preserve">กิจกรรมพัฒนาครูเพื่อการจัดการเรียนรู้สู่ฐานสมรรถนะ  </v>
      </c>
      <c r="C68" s="85" t="str">
        <f>+[7]ระบบการควบคุมฯ!C101</f>
        <v>20004 67 00104 00000</v>
      </c>
      <c r="D68" s="437">
        <f>+D69</f>
        <v>0</v>
      </c>
      <c r="E68" s="437">
        <f t="shared" si="9"/>
        <v>0</v>
      </c>
      <c r="F68" s="437">
        <f t="shared" si="9"/>
        <v>0</v>
      </c>
      <c r="G68" s="437">
        <f t="shared" si="9"/>
        <v>0</v>
      </c>
      <c r="H68" s="437">
        <f t="shared" si="9"/>
        <v>0</v>
      </c>
      <c r="I68" s="446"/>
    </row>
    <row r="69" spans="1:9" ht="18.600000000000001" x14ac:dyDescent="0.25">
      <c r="A69" s="447">
        <f>+[7]ระบบการควบคุมฯ!A102</f>
        <v>0</v>
      </c>
      <c r="B69" s="92" t="str">
        <f>+[7]ระบบการควบคุมฯ!B102</f>
        <v>งบดำเนินงาน   68112xx</v>
      </c>
      <c r="C69" s="92" t="str">
        <f>+[7]ระบบการควบคุมฯ!C102</f>
        <v>20004 31004500 2000000</v>
      </c>
      <c r="D69" s="406">
        <f>+D70</f>
        <v>0</v>
      </c>
      <c r="E69" s="406">
        <f t="shared" si="9"/>
        <v>0</v>
      </c>
      <c r="F69" s="406">
        <f t="shared" si="9"/>
        <v>0</v>
      </c>
      <c r="G69" s="406">
        <f t="shared" si="9"/>
        <v>0</v>
      </c>
      <c r="H69" s="449">
        <f>+D69-E69-F69-G69</f>
        <v>0</v>
      </c>
      <c r="I69" s="449"/>
    </row>
    <row r="70" spans="1:9" ht="148.80000000000001" hidden="1" customHeight="1" x14ac:dyDescent="0.25">
      <c r="A70" s="429" t="str">
        <f>+[7]ระบบการควบคุมฯ!A103</f>
        <v>2.4.1</v>
      </c>
      <c r="B70" s="452" t="str">
        <f>+[7]ระบบการควบคุมฯ!B103</f>
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</c>
      <c r="C70" s="452" t="str">
        <f>+[7]ระบบการควบคุมฯ!C103</f>
        <v>ศธ 04002/ว2072 ลว. 27 พค 67 โอนครั้งที่ 59</v>
      </c>
      <c r="D70" s="453"/>
      <c r="E70" s="430"/>
      <c r="F70" s="430"/>
      <c r="G70" s="443"/>
      <c r="H70" s="454">
        <f>+D70-E70-F70-G70</f>
        <v>0</v>
      </c>
      <c r="I70" s="440" t="s">
        <v>49</v>
      </c>
    </row>
    <row r="71" spans="1:9" ht="18.600000000000001" hidden="1" customHeight="1" x14ac:dyDescent="0.25">
      <c r="A71" s="429"/>
      <c r="B71" s="80"/>
      <c r="C71" s="94"/>
      <c r="D71" s="430"/>
      <c r="E71" s="430"/>
      <c r="F71" s="430"/>
      <c r="G71" s="443"/>
      <c r="H71" s="443"/>
      <c r="I71" s="443"/>
    </row>
    <row r="72" spans="1:9" ht="37.200000000000003" x14ac:dyDescent="0.25">
      <c r="A72" s="397">
        <f>+[7]ระบบการควบคุมฯ!A107</f>
        <v>3</v>
      </c>
      <c r="B72" s="398" t="str">
        <f>+[1]ระบบการควบคุมฯ!B71</f>
        <v>โครงการขับเคลื่อนการพัฒนาการศึกษาที่ยั่งยืน</v>
      </c>
      <c r="C72" s="89" t="str">
        <f>+[7]ระบบการควบคุมฯ!C107</f>
        <v xml:space="preserve">20004 3300630 </v>
      </c>
      <c r="D72" s="399">
        <f>+D73+D78+D81+D89+D92+D97+D104+D110+D118+D130+D146</f>
        <v>19351330</v>
      </c>
      <c r="E72" s="399">
        <f t="shared" ref="E72:H72" si="10">+E73+E78+E81+E89+E92+E97+E104+E110+E118+E130+E146</f>
        <v>0</v>
      </c>
      <c r="F72" s="399">
        <f t="shared" si="10"/>
        <v>0</v>
      </c>
      <c r="G72" s="399">
        <f t="shared" si="10"/>
        <v>13218301.719999999</v>
      </c>
      <c r="H72" s="399">
        <f t="shared" si="10"/>
        <v>6133028.2799999993</v>
      </c>
      <c r="I72" s="399"/>
    </row>
    <row r="73" spans="1:9" ht="37.200000000000003" x14ac:dyDescent="0.25">
      <c r="A73" s="401">
        <f>+[7]ระบบการควบคุมฯ!A113</f>
        <v>3.1</v>
      </c>
      <c r="B73" s="63" t="str">
        <f>+[7]ระบบการควบคุมฯ!B113</f>
        <v xml:space="preserve">กิจกรรมสานความร่วมมือภาคีเครือข่ายด้านการจัดการศึกษา </v>
      </c>
      <c r="C73" s="64" t="str">
        <f>+[7]ระบบการควบคุมฯ!C113</f>
        <v>20004 68 00078 00000</v>
      </c>
      <c r="D73" s="402">
        <f t="shared" ref="D73:I73" si="11">+D74</f>
        <v>0</v>
      </c>
      <c r="E73" s="402">
        <f t="shared" si="11"/>
        <v>0</v>
      </c>
      <c r="F73" s="402">
        <f t="shared" si="11"/>
        <v>0</v>
      </c>
      <c r="G73" s="402">
        <f t="shared" si="11"/>
        <v>0</v>
      </c>
      <c r="H73" s="402">
        <f t="shared" si="11"/>
        <v>0</v>
      </c>
      <c r="I73" s="402">
        <f t="shared" si="11"/>
        <v>0</v>
      </c>
    </row>
    <row r="74" spans="1:9" ht="18.600000000000001" x14ac:dyDescent="0.25">
      <c r="A74" s="404">
        <f>+[7]ระบบการควบคุมฯ!A114</f>
        <v>1</v>
      </c>
      <c r="B74" s="405" t="str">
        <f>+[7]ระบบการควบคุมฯ!B114</f>
        <v>งบรายจ่ายอื่น   6811500</v>
      </c>
      <c r="C74" s="78"/>
      <c r="D74" s="406">
        <f>SUM(D75:D77)</f>
        <v>0</v>
      </c>
      <c r="E74" s="406">
        <f t="shared" ref="E74:H74" si="12">SUM(E75:E77)</f>
        <v>0</v>
      </c>
      <c r="F74" s="406">
        <f t="shared" si="12"/>
        <v>0</v>
      </c>
      <c r="G74" s="406">
        <f t="shared" si="12"/>
        <v>0</v>
      </c>
      <c r="H74" s="406">
        <f t="shared" si="12"/>
        <v>0</v>
      </c>
      <c r="I74" s="406">
        <f>SUM(I75)</f>
        <v>0</v>
      </c>
    </row>
    <row r="75" spans="1:9" ht="148.80000000000001" hidden="1" customHeight="1" x14ac:dyDescent="0.25">
      <c r="A75" s="429" t="str">
        <f>+[7]ระบบการควบคุมฯ!A116</f>
        <v>3.1.1.1</v>
      </c>
      <c r="B75" s="80" t="str">
        <f>+[7]ระบบการควบคุมฯ!B116</f>
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</c>
      <c r="C75" s="84" t="str">
        <f>+[7]ระบบการควบคุมฯ!C116</f>
        <v>ศธ 04002/ว1915 ลว.  11 พค 66 โอนครั้งที่ 515</v>
      </c>
      <c r="D75" s="430">
        <f>+[7]ระบบการควบคุมฯ!F116</f>
        <v>0</v>
      </c>
      <c r="E75" s="430">
        <f>+[7]ระบบการควบคุมฯ!G116+[7]ระบบการควบคุมฯ!H116</f>
        <v>0</v>
      </c>
      <c r="F75" s="430">
        <f>+[7]ระบบการควบคุมฯ!I116+[7]ระบบการควบคุมฯ!J116</f>
        <v>0</v>
      </c>
      <c r="G75" s="443">
        <f>+[7]ระบบการควบคุมฯ!K116+[7]ระบบการควบคุมฯ!L116</f>
        <v>0</v>
      </c>
      <c r="H75" s="443">
        <f>+D75-E75-F75-G75</f>
        <v>0</v>
      </c>
      <c r="I75" s="440" t="s">
        <v>82</v>
      </c>
    </row>
    <row r="76" spans="1:9" ht="130.19999999999999" hidden="1" customHeight="1" x14ac:dyDescent="0.25">
      <c r="A76" s="429" t="str">
        <f>+[7]ระบบการควบคุมฯ!A117</f>
        <v>3.1.1</v>
      </c>
      <c r="B76" s="80" t="str">
        <f>+[7]ระบบการควบคุมฯ!B117</f>
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</c>
      <c r="C76" s="84" t="str">
        <f>+[7]ระบบการควบคุมฯ!C117</f>
        <v xml:space="preserve">ศธ 04002/ว5680 ลว.  27 ธค  66 โอนครั้งที่ 110 </v>
      </c>
      <c r="D76" s="430"/>
      <c r="E76" s="430"/>
      <c r="F76" s="430"/>
      <c r="G76" s="430"/>
      <c r="H76" s="443">
        <f>+D76-E76-F76-G76</f>
        <v>0</v>
      </c>
      <c r="I76" s="440"/>
    </row>
    <row r="77" spans="1:9" ht="148.80000000000001" hidden="1" customHeight="1" x14ac:dyDescent="0.25">
      <c r="A77" s="429" t="str">
        <f>+[7]ระบบการควบคุมฯ!A118</f>
        <v>3.1.2</v>
      </c>
      <c r="B77" s="80" t="str">
        <f>+[7]ระบบการควบคุมฯ!B118</f>
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</c>
      <c r="C77" s="84" t="str">
        <f>+[7]ระบบการควบคุมฯ!C118</f>
        <v>ศธ 04002/ว3488 ลว.  9 สค 67 โอนครั้งที่ 297</v>
      </c>
      <c r="D77" s="430"/>
      <c r="E77" s="430"/>
      <c r="F77" s="430"/>
      <c r="G77" s="430"/>
      <c r="H77" s="443">
        <f>+D77-E77-F77-G77</f>
        <v>0</v>
      </c>
      <c r="I77" s="440" t="s">
        <v>145</v>
      </c>
    </row>
    <row r="78" spans="1:9" ht="74.400000000000006" x14ac:dyDescent="0.25">
      <c r="A78" s="401">
        <f>+[7]ระบบการควบคุมฯ!A119</f>
        <v>3.2</v>
      </c>
      <c r="B78" s="455" t="str">
        <f>+[7]ระบบการควบคุมฯ!B119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78" s="456" t="str">
        <f>+[7]ระบบการควบคุมฯ!C119</f>
        <v>20004 68 00085 00000</v>
      </c>
      <c r="D78" s="402">
        <f t="shared" ref="D78:I78" si="13">+D79</f>
        <v>7000</v>
      </c>
      <c r="E78" s="402">
        <f t="shared" si="13"/>
        <v>0</v>
      </c>
      <c r="F78" s="402">
        <f t="shared" si="13"/>
        <v>0</v>
      </c>
      <c r="G78" s="402">
        <f t="shared" si="13"/>
        <v>0</v>
      </c>
      <c r="H78" s="402">
        <f t="shared" si="13"/>
        <v>7000</v>
      </c>
      <c r="I78" s="402">
        <f t="shared" si="13"/>
        <v>0</v>
      </c>
    </row>
    <row r="79" spans="1:9" ht="18.600000000000001" x14ac:dyDescent="0.25">
      <c r="A79" s="404" t="str">
        <f>+[7]ระบบการควบคุมฯ!A120</f>
        <v>3.2.1</v>
      </c>
      <c r="B79" s="405" t="str">
        <f>+[7]ระบบการควบคุมฯ!B120</f>
        <v>งบดำเนินงาน   6811xx</v>
      </c>
      <c r="C79" s="78" t="str">
        <f>+[7]ระบบการควบคุมฯ!C120</f>
        <v>20004 3320 6300 2000000</v>
      </c>
      <c r="D79" s="406">
        <f t="shared" ref="D79:I79" si="14">SUM(D80)</f>
        <v>7000</v>
      </c>
      <c r="E79" s="406">
        <f t="shared" si="14"/>
        <v>0</v>
      </c>
      <c r="F79" s="406">
        <f t="shared" si="14"/>
        <v>0</v>
      </c>
      <c r="G79" s="406">
        <f t="shared" si="14"/>
        <v>0</v>
      </c>
      <c r="H79" s="406">
        <f t="shared" si="14"/>
        <v>7000</v>
      </c>
      <c r="I79" s="406">
        <f t="shared" si="14"/>
        <v>0</v>
      </c>
    </row>
    <row r="80" spans="1:9" ht="111.6" hidden="1" customHeight="1" x14ac:dyDescent="0.25">
      <c r="A80" s="429" t="str">
        <f>+[7]ระบบการควบคุมฯ!A121</f>
        <v>3.2.1.1</v>
      </c>
      <c r="B80" s="80" t="str">
        <f>+[7]ระบบการควบคุมฯ!B121</f>
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</c>
      <c r="C80" s="84" t="str">
        <f>+[7]ระบบการควบคุมฯ!C121</f>
        <v>ศธ 04002/ว789 ลว.  26 กพ 68 โอนครั้งที่ 292</v>
      </c>
      <c r="D80" s="430">
        <f>+[7]ระบบการควบคุมฯ!D121</f>
        <v>7000</v>
      </c>
      <c r="E80" s="430">
        <f>+[7]ระบบการควบคุมฯ!G121+[7]ระบบการควบคุมฯ!H121</f>
        <v>0</v>
      </c>
      <c r="F80" s="430"/>
      <c r="G80" s="443">
        <f>+[7]ระบบการควบคุมฯ!K121+[7]ระบบการควบคุมฯ!L121</f>
        <v>0</v>
      </c>
      <c r="H80" s="443">
        <f>+D80-E80-F80-G80</f>
        <v>7000</v>
      </c>
      <c r="I80" s="440" t="s">
        <v>12</v>
      </c>
    </row>
    <row r="81" spans="1:9" ht="55.8" x14ac:dyDescent="0.25">
      <c r="A81" s="401">
        <f>+[7]ระบบการควบคุมฯ!A126</f>
        <v>3.3</v>
      </c>
      <c r="B81" s="63" t="str">
        <f>+[7]ระบบการควบคุมฯ!B126</f>
        <v>กิจกรรมการยกระดับคุณภาพด้านวิทยาศาสตร์ศึกษาเพื่อความเป็นเลิศ</v>
      </c>
      <c r="C81" s="64" t="str">
        <f>+[7]ระบบการควบคุมฯ!C126</f>
        <v>20004 68 00093 00000</v>
      </c>
      <c r="D81" s="402">
        <f t="shared" ref="D81:I81" si="15">+D82</f>
        <v>47930</v>
      </c>
      <c r="E81" s="402">
        <f t="shared" si="15"/>
        <v>0</v>
      </c>
      <c r="F81" s="402">
        <f t="shared" si="15"/>
        <v>0</v>
      </c>
      <c r="G81" s="402">
        <f t="shared" si="15"/>
        <v>24000</v>
      </c>
      <c r="H81" s="402">
        <f t="shared" si="15"/>
        <v>23930</v>
      </c>
      <c r="I81" s="402">
        <f t="shared" si="15"/>
        <v>0</v>
      </c>
    </row>
    <row r="82" spans="1:9" ht="18.600000000000001" x14ac:dyDescent="0.25">
      <c r="A82" s="404"/>
      <c r="B82" s="405" t="str">
        <f>+[7]ระบบการควบคุมฯ!B127</f>
        <v>งบดำเนินงาน   68112xx</v>
      </c>
      <c r="C82" s="78" t="str">
        <f>+[7]ระบบการควบคุมฯ!C127</f>
        <v>20004 3320 6300 2000000</v>
      </c>
      <c r="D82" s="406">
        <f>SUM(D83:D88)</f>
        <v>47930</v>
      </c>
      <c r="E82" s="406">
        <f>SUM(E83:E88)</f>
        <v>0</v>
      </c>
      <c r="F82" s="406">
        <f>SUM(F83:F88)</f>
        <v>0</v>
      </c>
      <c r="G82" s="406">
        <f>SUM(G83:G88)</f>
        <v>24000</v>
      </c>
      <c r="H82" s="406">
        <f>SUM(H83:H88)</f>
        <v>23930</v>
      </c>
      <c r="I82" s="406">
        <f>SUM(I83)</f>
        <v>0</v>
      </c>
    </row>
    <row r="83" spans="1:9" ht="204.6" x14ac:dyDescent="0.25">
      <c r="A83" s="429" t="str">
        <f>+[7]ระบบการควบคุมฯ!A128</f>
        <v>3.3.1.1</v>
      </c>
      <c r="B83" s="95" t="str">
        <f>+[7]ระบบการควบคุมฯ!B128</f>
        <v xml:space="preserve">1.จัดสรรวัดเขียนเขต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20,000.-บาท  จำนวน 10 โรงเรียน  โรงเรียนละ 2,000.-บาท </v>
      </c>
      <c r="C83" s="84" t="str">
        <f>+[7]ระบบการควบคุมฯ!C128</f>
        <v>ศธ 04002/ว5375 ลว.  1 พย 67 โอนครั้งที่ 37</v>
      </c>
      <c r="D83" s="430">
        <f>+[7]ระบบการควบคุมฯ!F128</f>
        <v>30000</v>
      </c>
      <c r="E83" s="430">
        <f>+[7]ระบบการควบคุมฯ!G128+[7]ระบบการควบคุมฯ!H128</f>
        <v>0</v>
      </c>
      <c r="F83" s="430">
        <f>+[7]ระบบการควบคุมฯ!I128+[7]ระบบการควบคุมฯ!J128</f>
        <v>0</v>
      </c>
      <c r="G83" s="430">
        <f>+[7]ระบบการควบคุมฯ!K128+[7]ระบบการควบคุมฯ!L128</f>
        <v>24000</v>
      </c>
      <c r="H83" s="443">
        <f t="shared" ref="H83:H88" si="16">+D83-E83-F83-G83</f>
        <v>6000</v>
      </c>
      <c r="I83" s="440" t="s">
        <v>146</v>
      </c>
    </row>
    <row r="84" spans="1:9" ht="93" hidden="1" customHeight="1" x14ac:dyDescent="0.25">
      <c r="A84" s="429" t="str">
        <f>+[7]ระบบการควบคุมฯ!A129</f>
        <v>3.3.1.2</v>
      </c>
      <c r="B84" s="95" t="str">
        <f>+[7]ระบบการควบคุมฯ!B129</f>
        <v xml:space="preserve">ค่าใช้จ่ายในการดำเนินงานของโรงเรียนโครงการวิทยาศาสตร์พลังสิบ ระดับประถมศึกษา ตามหลักสูตร ชั้นประถมศึกษาปีที่ 6  </v>
      </c>
      <c r="C84" s="84" t="str">
        <f>+[7]ระบบการควบคุมฯ!C129</f>
        <v>ที่ ศธ 04002/ว1438 ลว. 3 เม.ย. 68 ครั้ง 392</v>
      </c>
      <c r="D84" s="430">
        <f>+[7]ระบบการควบคุมฯ!F129</f>
        <v>10000</v>
      </c>
      <c r="E84" s="430"/>
      <c r="F84" s="430"/>
      <c r="G84" s="443"/>
      <c r="H84" s="443">
        <f t="shared" si="16"/>
        <v>10000</v>
      </c>
      <c r="I84" s="440" t="s">
        <v>49</v>
      </c>
    </row>
    <row r="85" spans="1:9" ht="297.60000000000002" hidden="1" customHeight="1" x14ac:dyDescent="0.25">
      <c r="A85" s="429" t="str">
        <f>+[7]ระบบการควบคุมฯ!A130</f>
        <v>3.3.1.3</v>
      </c>
      <c r="B85" s="95" t="str">
        <f>+[7]ระบบการควบคุมฯ!B130</f>
        <v xml:space="preserve">ค่าใช้จ่ายในการลงทะเบียน/ค่าใช้จ่ายในการเดินทางเข้าร่วมการประชุมวิชาการระดับชาติศึกษาศาสตร์วิจัย มหาวิทยาลัยนเรศวร ครั้งที่ 12 ประจำปี 2568  </v>
      </c>
      <c r="C85" s="84" t="str">
        <f>+[7]ระบบการควบคุมฯ!C130</f>
        <v>ที่ ศธ 04002/ว1438 ลว. 3 เม.ย. 68  ครั้งที่ 393</v>
      </c>
      <c r="D85" s="430">
        <f>+[7]ระบบการควบคุมฯ!F130</f>
        <v>5930</v>
      </c>
      <c r="E85" s="430"/>
      <c r="F85" s="430"/>
      <c r="G85" s="443"/>
      <c r="H85" s="443">
        <f t="shared" si="16"/>
        <v>5930</v>
      </c>
      <c r="I85" s="1304" t="s">
        <v>259</v>
      </c>
    </row>
    <row r="86" spans="1:9" ht="74.400000000000006" hidden="1" customHeight="1" x14ac:dyDescent="0.25">
      <c r="A86" s="429" t="str">
        <f>+[7]ระบบการควบคุมฯ!A131</f>
        <v>3.3.1.4</v>
      </c>
      <c r="B86" s="95" t="str">
        <f>+[7]ระบบการควบคุมฯ!B131</f>
        <v xml:space="preserve">ค่าใช้จ่ายในการนิเทศ ติดตาม โรงเรียนในโครงการวิทยาศาสตร์พลังสิบ ระดับประถมศึกษา  </v>
      </c>
      <c r="C86" s="84" t="str">
        <f>+[7]ระบบการควบคุมฯ!C131</f>
        <v>ศธ 04002/ว2070 ลว.  19 พค 68 โอนครั้งที่ 492 ยอด 2,000 บาท</v>
      </c>
      <c r="D86" s="430">
        <f>+[7]ระบบการควบคุมฯ!F131</f>
        <v>2000</v>
      </c>
      <c r="E86" s="430">
        <f>+[1]ระบบการควบคุมฯ!G94+[1]ระบบการควบคุมฯ!H94</f>
        <v>0</v>
      </c>
      <c r="F86" s="430">
        <f>+[1]ระบบการควบคุมฯ!I94+[1]ระบบการควบคุมฯ!J94</f>
        <v>0</v>
      </c>
      <c r="G86" s="443">
        <f>+[1]ระบบการควบคุมฯ!K94+[1]ระบบการควบคุมฯ!L94</f>
        <v>0</v>
      </c>
      <c r="H86" s="443">
        <f t="shared" si="16"/>
        <v>2000</v>
      </c>
      <c r="I86" s="440" t="s">
        <v>83</v>
      </c>
    </row>
    <row r="87" spans="1:9" ht="37.200000000000003" hidden="1" customHeight="1" x14ac:dyDescent="0.25">
      <c r="A87" s="429" t="str">
        <f>+[7]ระบบการควบคุมฯ!A132</f>
        <v>3.3.5</v>
      </c>
      <c r="B87" s="95">
        <f>+[7]ระบบการควบคุมฯ!B132</f>
        <v>0</v>
      </c>
      <c r="C87" s="84">
        <f>+[7]ระบบการควบคุมฯ!C132</f>
        <v>0</v>
      </c>
      <c r="D87" s="430">
        <f>+[7]ระบบการควบคุมฯ!F132</f>
        <v>0</v>
      </c>
      <c r="E87" s="430">
        <f>+[7]ระบบการควบคุมฯ!G132+[7]ระบบการควบคุมฯ!H132</f>
        <v>0</v>
      </c>
      <c r="F87" s="430">
        <f>+[7]ระบบการควบคุมฯ!I132+[7]ระบบการควบคุมฯ!J132</f>
        <v>0</v>
      </c>
      <c r="G87" s="443">
        <f>+[7]ระบบการควบคุมฯ!K132+[7]ระบบการควบคุมฯ!L132</f>
        <v>0</v>
      </c>
      <c r="H87" s="443">
        <f t="shared" si="16"/>
        <v>0</v>
      </c>
      <c r="I87" s="440" t="s">
        <v>84</v>
      </c>
    </row>
    <row r="88" spans="1:9" ht="223.2" hidden="1" customHeight="1" x14ac:dyDescent="0.25">
      <c r="A88" s="429" t="str">
        <f>+[7]ระบบการควบคุมฯ!A133</f>
        <v>3.3.6</v>
      </c>
      <c r="B88" s="95"/>
      <c r="C88" s="84"/>
      <c r="D88" s="430">
        <f>+[7]ระบบการควบคุมฯ!F133</f>
        <v>0</v>
      </c>
      <c r="E88" s="430">
        <f>+[7]ระบบการควบคุมฯ!G133+[7]ระบบการควบคุมฯ!H133</f>
        <v>0</v>
      </c>
      <c r="F88" s="430">
        <f>+[7]ระบบการควบคุมฯ!I133+[7]ระบบการควบคุมฯ!J133</f>
        <v>0</v>
      </c>
      <c r="G88" s="443">
        <f>+[7]ระบบการควบคุมฯ!K133+[7]ระบบการควบคุมฯ!L133</f>
        <v>0</v>
      </c>
      <c r="H88" s="443">
        <f t="shared" si="16"/>
        <v>0</v>
      </c>
      <c r="I88" s="440" t="s">
        <v>85</v>
      </c>
    </row>
    <row r="89" spans="1:9" ht="55.8" x14ac:dyDescent="0.25">
      <c r="A89" s="436">
        <f>+[7]ระบบการควบคุมฯ!A142</f>
        <v>3.4</v>
      </c>
      <c r="B89" s="63" t="str">
        <f>+[1]ระบบการควบคุมฯ!B83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89" s="64" t="s">
        <v>147</v>
      </c>
      <c r="D89" s="437">
        <f t="shared" ref="D89:I89" si="17">+D90</f>
        <v>0</v>
      </c>
      <c r="E89" s="437">
        <f t="shared" si="17"/>
        <v>0</v>
      </c>
      <c r="F89" s="437">
        <f t="shared" si="17"/>
        <v>0</v>
      </c>
      <c r="G89" s="437">
        <f t="shared" si="17"/>
        <v>0</v>
      </c>
      <c r="H89" s="437">
        <f t="shared" si="17"/>
        <v>0</v>
      </c>
      <c r="I89" s="437">
        <f t="shared" si="17"/>
        <v>0</v>
      </c>
    </row>
    <row r="90" spans="1:9" ht="18.600000000000001" x14ac:dyDescent="0.25">
      <c r="A90" s="404">
        <f>+[7]ระบบการควบคุมฯ!A143</f>
        <v>0</v>
      </c>
      <c r="B90" s="457" t="str">
        <f>+[7]ระบบการควบคุมฯ!B143</f>
        <v>งบรายจ่ายอื่น   6811500</v>
      </c>
      <c r="C90" s="78"/>
      <c r="D90" s="406">
        <f t="shared" ref="D90:I90" si="18">SUM(D91)</f>
        <v>0</v>
      </c>
      <c r="E90" s="406">
        <f t="shared" si="18"/>
        <v>0</v>
      </c>
      <c r="F90" s="406">
        <f t="shared" si="18"/>
        <v>0</v>
      </c>
      <c r="G90" s="406">
        <f t="shared" si="18"/>
        <v>0</v>
      </c>
      <c r="H90" s="406">
        <f t="shared" si="18"/>
        <v>0</v>
      </c>
      <c r="I90" s="406">
        <f t="shared" si="18"/>
        <v>0</v>
      </c>
    </row>
    <row r="91" spans="1:9" ht="409.2" hidden="1" customHeight="1" x14ac:dyDescent="0.25">
      <c r="A91" s="458" t="str">
        <f>+[7]ระบบการควบคุมฯ!A144</f>
        <v>3.4.1</v>
      </c>
      <c r="B91" s="80" t="str">
        <f>+[1]ระบบการควบคุมฯ!B85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91" s="84" t="str">
        <f>+[1]ระบบการควบคุมฯ!C91</f>
        <v>20004 66 86178 00000</v>
      </c>
      <c r="D91" s="430"/>
      <c r="E91" s="430">
        <f>+[1]ระบบการควบคุมฯ!G91+[1]ระบบการควบคุมฯ!H91</f>
        <v>0</v>
      </c>
      <c r="F91" s="430">
        <f>+[7]ระบบการควบคุมฯ!I144+[7]ระบบการควบคุมฯ!J144</f>
        <v>0</v>
      </c>
      <c r="G91" s="443">
        <f>+[7]ระบบการควบคุมฯ!K144+[7]ระบบการควบคุมฯ!L144</f>
        <v>0</v>
      </c>
      <c r="H91" s="443">
        <f>+D91-E91-F91-G91</f>
        <v>0</v>
      </c>
      <c r="I91" s="440" t="s">
        <v>67</v>
      </c>
    </row>
    <row r="92" spans="1:9" ht="55.8" x14ac:dyDescent="0.25">
      <c r="A92" s="436">
        <f>+[7]ระบบการควบคุมฯ!A145</f>
        <v>3.5</v>
      </c>
      <c r="B92" s="63" t="str">
        <f>+[7]ระบบการควบคุมฯ!B145</f>
        <v>กิจกรรมหลักบ้านวิทยาศาสตร์น้อยประเทศไทย ระดับประถมศึกษา</v>
      </c>
      <c r="C92" s="64" t="str">
        <f>+[7]ระบบการควบคุมฯ!C145</f>
        <v>20004 68 00108 00000</v>
      </c>
      <c r="D92" s="437">
        <f t="shared" ref="D92:I92" si="19">+D93</f>
        <v>54000</v>
      </c>
      <c r="E92" s="437">
        <f t="shared" si="19"/>
        <v>0</v>
      </c>
      <c r="F92" s="437">
        <f t="shared" si="19"/>
        <v>0</v>
      </c>
      <c r="G92" s="437">
        <f t="shared" si="19"/>
        <v>21740</v>
      </c>
      <c r="H92" s="437">
        <f t="shared" si="19"/>
        <v>32260</v>
      </c>
      <c r="I92" s="437">
        <f t="shared" si="19"/>
        <v>0</v>
      </c>
    </row>
    <row r="93" spans="1:9" ht="18.600000000000001" x14ac:dyDescent="0.25">
      <c r="A93" s="404">
        <f>+[7]ระบบการควบคุมฯ!A146</f>
        <v>1</v>
      </c>
      <c r="B93" s="457" t="str">
        <f>+[7]ระบบการควบคุมฯ!B146</f>
        <v>งบดำเนินงาน   68112xx</v>
      </c>
      <c r="C93" s="78"/>
      <c r="D93" s="406">
        <f>SUM(D94:D96)</f>
        <v>54000</v>
      </c>
      <c r="E93" s="406">
        <f t="shared" ref="E93:H93" si="20">SUM(E94:E96)</f>
        <v>0</v>
      </c>
      <c r="F93" s="406">
        <f t="shared" si="20"/>
        <v>0</v>
      </c>
      <c r="G93" s="406">
        <f t="shared" si="20"/>
        <v>21740</v>
      </c>
      <c r="H93" s="406">
        <f t="shared" si="20"/>
        <v>32260</v>
      </c>
      <c r="I93" s="406">
        <f>SUM(I94)</f>
        <v>0</v>
      </c>
    </row>
    <row r="94" spans="1:9" ht="148.80000000000001" hidden="1" customHeight="1" x14ac:dyDescent="0.25">
      <c r="A94" s="458" t="str">
        <f>+[7]ระบบการควบคุมฯ!A147</f>
        <v>3.5.1</v>
      </c>
      <c r="B94" s="80" t="str">
        <f>+[7]ระบบการควบคุมฯ!B147</f>
        <v xml:space="preserve">1.ค่าใช้จ่ายนิเทศ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ระดับปฐมวัย 5,000 บาท  2.ค่าใช้จ่ายในการนิเทศ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ระดับประถมศึกษา จำนวนเงิน 5,000.00 บาท 3. เค่าใช้จ่ายในการขยายผลฝึกอบรมตามแนวทางของโครงการบ้านนักวิทยาศาสตร์น้อยประเทศไทย ระดับปฐมวัย จำนวนเงิน 10,000.-บาท </v>
      </c>
      <c r="C94" s="84" t="str">
        <f>+[7]ระบบการควบคุมฯ!C147</f>
        <v xml:space="preserve">ศธ 04002/ว41 ลว.  3 มค 68 โอนครั้งที่ 170 </v>
      </c>
      <c r="D94" s="430">
        <f>+[7]ระบบการควบคุมฯ!F147</f>
        <v>30000</v>
      </c>
      <c r="E94" s="430">
        <f>+[7]ระบบการควบคุมฯ!G147+[7]ระบบการควบคุมฯ!H147</f>
        <v>0</v>
      </c>
      <c r="F94" s="430"/>
      <c r="G94" s="430">
        <f>+[7]ระบบการควบคุมฯ!K147+[7]ระบบการควบคุมฯ!L147</f>
        <v>20140</v>
      </c>
      <c r="H94" s="443">
        <f t="shared" ref="H94:H96" si="21">+D94-E94-F94-G94</f>
        <v>9860</v>
      </c>
      <c r="I94" s="440" t="s">
        <v>148</v>
      </c>
    </row>
    <row r="95" spans="1:9" ht="241.8" hidden="1" customHeight="1" x14ac:dyDescent="0.25">
      <c r="A95" s="458" t="str">
        <f>+[7]ระบบการควบคุมฯ!A148</f>
        <v>3.5.2</v>
      </c>
      <c r="B95" s="80" t="str">
        <f>+[7]ระบบการควบคุมฯ!B148</f>
        <v xml:space="preserve">ค่าใช้จ่ายในการดินทางเข้าร่วมการอบรมเชิงปฏิบัติการ ขั้นเฉพาะทางสำหรับผู้นำเครือข่าท้องถิ่น (Local Network ;  LN) และวิทยากรเครือข่ายท้องถิ่น (Local Trainer ; LT) </v>
      </c>
      <c r="C95" s="84" t="str">
        <f>+[7]ระบบการควบคุมฯ!C148</f>
        <v>ศธ 04002/ว604/14 กพ 68 โอนครั้งที่ 262</v>
      </c>
      <c r="D95" s="430">
        <f>+[7]ระบบการควบคุมฯ!F148</f>
        <v>4000</v>
      </c>
      <c r="E95" s="430">
        <f>+[7]ระบบการควบคุมฯ!G148+[7]ระบบการควบคุมฯ!H148</f>
        <v>0</v>
      </c>
      <c r="F95" s="430"/>
      <c r="G95" s="430">
        <f>+[7]ระบบการควบคุมฯ!K148+[7]ระบบการควบคุมฯ!L148</f>
        <v>1600</v>
      </c>
      <c r="H95" s="443">
        <f t="shared" si="21"/>
        <v>2400</v>
      </c>
      <c r="I95" s="440" t="s">
        <v>49</v>
      </c>
    </row>
    <row r="96" spans="1:9" ht="167.4" hidden="1" customHeight="1" x14ac:dyDescent="0.25">
      <c r="A96" s="458" t="str">
        <f>+[7]ระบบการควบคุมฯ!A149</f>
        <v>3.5.3</v>
      </c>
      <c r="B96" s="80" t="str">
        <f>+[7]ระบบการควบคุมฯ!B149</f>
        <v xml:space="preserve">ค่าใช้จ่ายในการขยายผลการฝึกอบรมเชิงปฏิบัติการขั้นเฉพาะทางในหัวข้อ “เทคโนโลยี : จากที่นี่ไปที่นั่น” ให้กับครูผู้สอนระดับปฐมวัยและระดับประถมศึกษาในโรงเรียนที่เข้าร่วมโครงการบ้านนักวิทยาศาสตร์น้อย ประเทศไทย ประจำปีงบประมาณ พ.ศ. 2568  1. เพื่อเป็นค่าใช้จ่ายในการขยายผลตามแนวทางของโครงบ้านนักวิยาศาสตร์น้อย ประเทศไทย   1. ระดับปฐมวัย เขตละ 10,000 บาท (หนึ่งหมื่นบาทถ้วน) 2. ระดับประถมศึกษา เขตละ 10,000 บาท (หนึ่งหมื่นบาทถ้วน)
</v>
      </c>
      <c r="C96" s="84" t="str">
        <f>+[7]ระบบการควบคุมฯ!C149</f>
        <v xml:space="preserve">ศธ 04002/ว1935 ลว.  8 พ.ค. 68 โอนครั้งที่ 472  </v>
      </c>
      <c r="D96" s="430">
        <f>+[7]ระบบการควบคุมฯ!F149</f>
        <v>20000</v>
      </c>
      <c r="E96" s="430">
        <f>+[7]ระบบการควบคุมฯ!G149+[7]ระบบการควบคุมฯ!H149</f>
        <v>0</v>
      </c>
      <c r="F96" s="430"/>
      <c r="G96" s="430">
        <f>+[7]ระบบการควบคุมฯ!K149+[7]ระบบการควบคุมฯ!L149</f>
        <v>0</v>
      </c>
      <c r="H96" s="443">
        <f t="shared" si="21"/>
        <v>20000</v>
      </c>
      <c r="I96" s="440" t="s">
        <v>49</v>
      </c>
    </row>
    <row r="97" spans="1:9" ht="111.6" hidden="1" customHeight="1" x14ac:dyDescent="0.25">
      <c r="A97" s="436">
        <f>+[7]ระบบการควบคุมฯ!A187</f>
        <v>3.6</v>
      </c>
      <c r="B97" s="63" t="str">
        <f>+[7]ระบบการควบคุมฯ!B187</f>
        <v xml:space="preserve">กิจกรรมการจัดการศึกษาเพื่อการมีงานทำ  </v>
      </c>
      <c r="C97" s="63" t="str">
        <f>+[7]ระบบการควบคุมฯ!C187</f>
        <v>20004 66 86178 00000</v>
      </c>
      <c r="D97" s="437">
        <f t="shared" ref="D97:I97" si="22">+D98</f>
        <v>0</v>
      </c>
      <c r="E97" s="437">
        <f t="shared" si="22"/>
        <v>0</v>
      </c>
      <c r="F97" s="437">
        <f t="shared" si="22"/>
        <v>0</v>
      </c>
      <c r="G97" s="437">
        <f t="shared" si="22"/>
        <v>0</v>
      </c>
      <c r="H97" s="437">
        <f t="shared" si="22"/>
        <v>0</v>
      </c>
      <c r="I97" s="437">
        <f t="shared" si="22"/>
        <v>0</v>
      </c>
    </row>
    <row r="98" spans="1:9" ht="204.6" hidden="1" customHeight="1" x14ac:dyDescent="0.25">
      <c r="A98" s="404">
        <f>+[7]ระบบการควบคุมฯ!A183</f>
        <v>3.7</v>
      </c>
      <c r="B98" s="439" t="str">
        <f>+[7]ระบบการควบคุมฯ!B188</f>
        <v xml:space="preserve"> งบดำเนินงาน 68112xx</v>
      </c>
      <c r="C98" s="78"/>
      <c r="D98" s="406">
        <f>SUM(D99:D103)</f>
        <v>0</v>
      </c>
      <c r="E98" s="406">
        <f t="shared" ref="E98:I98" si="23">SUM(E99:E103)</f>
        <v>0</v>
      </c>
      <c r="F98" s="406">
        <f t="shared" si="23"/>
        <v>0</v>
      </c>
      <c r="G98" s="406">
        <f t="shared" si="23"/>
        <v>0</v>
      </c>
      <c r="H98" s="406">
        <f t="shared" si="23"/>
        <v>0</v>
      </c>
      <c r="I98" s="406">
        <f t="shared" si="23"/>
        <v>0</v>
      </c>
    </row>
    <row r="99" spans="1:9" ht="111.6" hidden="1" customHeight="1" x14ac:dyDescent="0.25">
      <c r="A99" s="458"/>
      <c r="B99" s="80"/>
      <c r="C99" s="84"/>
      <c r="D99" s="430"/>
      <c r="E99" s="430"/>
      <c r="F99" s="430"/>
      <c r="G99" s="443"/>
      <c r="H99" s="443"/>
      <c r="I99" s="440"/>
    </row>
    <row r="100" spans="1:9" ht="167.4" hidden="1" customHeight="1" x14ac:dyDescent="0.25">
      <c r="A100" s="458"/>
      <c r="B100" s="80"/>
      <c r="C100" s="84"/>
      <c r="D100" s="430"/>
      <c r="E100" s="430"/>
      <c r="F100" s="430"/>
      <c r="G100" s="443"/>
      <c r="H100" s="443"/>
      <c r="I100" s="440"/>
    </row>
    <row r="101" spans="1:9" ht="111.6" hidden="1" customHeight="1" x14ac:dyDescent="0.25">
      <c r="A101" s="458"/>
      <c r="B101" s="80"/>
      <c r="C101" s="84"/>
      <c r="D101" s="430"/>
      <c r="E101" s="430"/>
      <c r="F101" s="430"/>
      <c r="G101" s="443"/>
      <c r="H101" s="443"/>
      <c r="I101" s="440"/>
    </row>
    <row r="102" spans="1:9" ht="223.2" hidden="1" customHeight="1" x14ac:dyDescent="0.25">
      <c r="A102" s="458"/>
      <c r="B102" s="80"/>
      <c r="C102" s="84"/>
      <c r="D102" s="430"/>
      <c r="E102" s="430"/>
      <c r="F102" s="430"/>
      <c r="G102" s="443"/>
      <c r="H102" s="443"/>
      <c r="I102" s="440"/>
    </row>
    <row r="103" spans="1:9" ht="18.600000000000001" x14ac:dyDescent="0.25">
      <c r="A103" s="458"/>
      <c r="B103" s="80"/>
      <c r="C103" s="84"/>
      <c r="D103" s="430"/>
      <c r="E103" s="430"/>
      <c r="F103" s="430"/>
      <c r="G103" s="443"/>
      <c r="H103" s="443"/>
      <c r="I103" s="440"/>
    </row>
    <row r="104" spans="1:9" ht="74.400000000000006" x14ac:dyDescent="0.25">
      <c r="A104" s="436">
        <f>+[7]ระบบการควบคุมฯ!A190</f>
        <v>3.7</v>
      </c>
      <c r="B104" s="63" t="str">
        <f>+[7]ระบบการควบคุมฯ!B190</f>
        <v xml:space="preserve">กิจกรรมจัดหาบุคลากรสนับสนุน การปฏิบัติงานให้ราชการ กิจกรรมย่อยครูผู้ทรงคุณค่าแห่งแผ่นดิน </v>
      </c>
      <c r="C104" s="63" t="str">
        <f>+[7]ระบบการควบคุมฯ!C190</f>
        <v>20004 68 00154 86190 00000</v>
      </c>
      <c r="D104" s="437">
        <f t="shared" ref="D104:I104" si="24">+D105</f>
        <v>127500</v>
      </c>
      <c r="E104" s="437">
        <f t="shared" si="24"/>
        <v>0</v>
      </c>
      <c r="F104" s="437">
        <f t="shared" si="24"/>
        <v>0</v>
      </c>
      <c r="G104" s="437">
        <f t="shared" si="24"/>
        <v>68000</v>
      </c>
      <c r="H104" s="437">
        <f t="shared" si="24"/>
        <v>59500</v>
      </c>
      <c r="I104" s="437">
        <f t="shared" si="24"/>
        <v>0</v>
      </c>
    </row>
    <row r="105" spans="1:9" ht="18.600000000000001" x14ac:dyDescent="0.25">
      <c r="A105" s="404">
        <f>+[7]ระบบการควบคุมฯ!A191</f>
        <v>0</v>
      </c>
      <c r="B105" s="439" t="str">
        <f>+[7]ระบบการควบคุมฯ!B191</f>
        <v xml:space="preserve"> งบรายจ่ายอื่น 6811500</v>
      </c>
      <c r="C105" s="78" t="str">
        <f>+[7]ระบบการควบคุมฯ!C191</f>
        <v xml:space="preserve">20004 3300 6300 5000006 </v>
      </c>
      <c r="D105" s="406">
        <f t="shared" ref="D105:I105" si="25">SUM(D106)</f>
        <v>127500</v>
      </c>
      <c r="E105" s="406">
        <f t="shared" si="25"/>
        <v>0</v>
      </c>
      <c r="F105" s="406">
        <f t="shared" si="25"/>
        <v>0</v>
      </c>
      <c r="G105" s="406">
        <f t="shared" si="25"/>
        <v>68000</v>
      </c>
      <c r="H105" s="406">
        <f t="shared" si="25"/>
        <v>59500</v>
      </c>
      <c r="I105" s="406">
        <f t="shared" si="25"/>
        <v>0</v>
      </c>
    </row>
    <row r="106" spans="1:9" ht="111.6" hidden="1" customHeight="1" x14ac:dyDescent="0.25">
      <c r="A106" s="429" t="str">
        <f>+[7]ระบบการควบคุมฯ!A192</f>
        <v>3.7.1</v>
      </c>
      <c r="B106" s="452" t="str">
        <f>+[7]ระบบการควบคุมฯ!B192</f>
        <v>ค่าตอบแทนการจ้างอัตราจ้างครูผู้ทรงคุณค่าแห่งแผ่นดิน งวดที่ 1 ระยะเวลา 5 เดือน (พฤศจิกายน 2567 – มีนาคม 2568)  1 อัตรา 85,000 บาท</v>
      </c>
      <c r="C106" s="84" t="str">
        <f>+[7]ระบบการควบคุมฯ!C192</f>
        <v>ศธ 04002/ว5124 ลว.18/10/2024 โอนครั้งที่ 1</v>
      </c>
      <c r="D106" s="430">
        <f>+[7]ระบบการควบคุมฯ!F192</f>
        <v>127500</v>
      </c>
      <c r="E106" s="430">
        <f>+[7]ระบบการควบคุมฯ!G192+[7]ระบบการควบคุมฯ!H192</f>
        <v>0</v>
      </c>
      <c r="F106" s="430">
        <f>+[7]ระบบการควบคุมฯ!I192+[7]ระบบการควบคุมฯ!J192</f>
        <v>0</v>
      </c>
      <c r="G106" s="430">
        <f>+[7]ระบบการควบคุมฯ!K192+[7]ระบบการควบคุมฯ!L192</f>
        <v>68000</v>
      </c>
      <c r="H106" s="443">
        <f>+D106-E106-F106-G106</f>
        <v>59500</v>
      </c>
      <c r="I106" s="440" t="s">
        <v>14</v>
      </c>
    </row>
    <row r="107" spans="1:9" ht="74.400000000000006" hidden="1" customHeight="1" x14ac:dyDescent="0.25">
      <c r="A107" s="429" t="str">
        <f>+[7]ระบบการควบคุมฯ!A193</f>
        <v>3.7.1.1</v>
      </c>
      <c r="B107" s="452" t="str">
        <f>+[7]ระบบการควบคุมฯ!B193</f>
        <v>ครูผู้ทรงคุณค่าแห่งแผ่นดิน ครั้งที่ 2 ระยะเวลา 2 เดือน 16 วัน (16 พฤษภาคม 2568 – 31 กรกฎาคม  2568)   จำนวน 1 อัตรา อัตราละ 17,000.-บาท จำนวนเงิน 42,500 บาท</v>
      </c>
      <c r="C107" s="84" t="str">
        <f>+[7]ระบบการควบคุมฯ!C193</f>
        <v>ศธ 04002/ว1526 ลว.10/4/2025 โอนครั้งที่ 408</v>
      </c>
      <c r="D107" s="423"/>
      <c r="E107" s="423"/>
      <c r="F107" s="423"/>
      <c r="G107" s="459"/>
      <c r="H107" s="459"/>
      <c r="I107" s="460"/>
    </row>
    <row r="108" spans="1:9" ht="74.400000000000006" hidden="1" customHeight="1" x14ac:dyDescent="0.25">
      <c r="A108" s="429">
        <f>+[7]ระบบการควบคุมฯ!A194</f>
        <v>0</v>
      </c>
      <c r="B108" s="452">
        <f>+[7]ระบบการควบคุมฯ!B194</f>
        <v>0</v>
      </c>
      <c r="C108" s="84">
        <f>+[7]ระบบการควบคุมฯ!C194</f>
        <v>0</v>
      </c>
      <c r="D108" s="423"/>
      <c r="E108" s="423"/>
      <c r="F108" s="423"/>
      <c r="G108" s="459"/>
      <c r="H108" s="459"/>
      <c r="I108" s="460"/>
    </row>
    <row r="109" spans="1:9" ht="18.600000000000001" x14ac:dyDescent="0.25">
      <c r="A109" s="429">
        <f>+[7]ระบบการควบคุมฯ!A195</f>
        <v>0</v>
      </c>
      <c r="B109" s="452">
        <f>+[7]ระบบการควบคุมฯ!B195</f>
        <v>0</v>
      </c>
      <c r="C109" s="84">
        <f>+[7]ระบบการควบคุมฯ!C195</f>
        <v>0</v>
      </c>
      <c r="D109" s="423"/>
      <c r="E109" s="423"/>
      <c r="F109" s="423"/>
      <c r="G109" s="459"/>
      <c r="H109" s="459"/>
      <c r="I109" s="460"/>
    </row>
    <row r="110" spans="1:9" ht="55.8" x14ac:dyDescent="0.25">
      <c r="A110" s="401">
        <f>+[7]ระบบการควบคุมฯ!A198</f>
        <v>3.8</v>
      </c>
      <c r="B110" s="63" t="str">
        <f>+[7]ระบบการควบคุมฯ!B198</f>
        <v>กิจกรรมจัดหาบุคลากรสนับสนุนการปฏิบัติงานให้ราชการ (คืนครูสำหรับเด็กพิการ)</v>
      </c>
      <c r="C110" s="63" t="str">
        <f>+[7]ระบบการควบคุมฯ!C198</f>
        <v>20004 68 00154 00122</v>
      </c>
      <c r="D110" s="402">
        <f t="shared" ref="D110:I110" si="26">+D111</f>
        <v>2616100</v>
      </c>
      <c r="E110" s="402">
        <f t="shared" si="26"/>
        <v>0</v>
      </c>
      <c r="F110" s="402">
        <f t="shared" si="26"/>
        <v>0</v>
      </c>
      <c r="G110" s="402">
        <f t="shared" si="26"/>
        <v>1886132.47</v>
      </c>
      <c r="H110" s="402">
        <f t="shared" si="26"/>
        <v>729967.53</v>
      </c>
      <c r="I110" s="402">
        <f t="shared" si="26"/>
        <v>0</v>
      </c>
    </row>
    <row r="111" spans="1:9" ht="18.600000000000001" x14ac:dyDescent="0.25">
      <c r="A111" s="404">
        <f>+[7]ระบบการควบคุมฯ!A199</f>
        <v>0</v>
      </c>
      <c r="B111" s="439" t="str">
        <f>+[7]ระบบการควบคุมฯ!B199</f>
        <v xml:space="preserve"> งบรายจ่ายอื่น 6811500</v>
      </c>
      <c r="C111" s="78" t="str">
        <f>+[7]ระบบการควบคุมฯ!C199</f>
        <v>20004 3300 6300 5000001</v>
      </c>
      <c r="D111" s="406">
        <f>SUM(D112:D116)</f>
        <v>2616100</v>
      </c>
      <c r="E111" s="406">
        <f>SUM(E112:E116)</f>
        <v>0</v>
      </c>
      <c r="F111" s="406">
        <f>SUM(F112:F116)</f>
        <v>0</v>
      </c>
      <c r="G111" s="406">
        <f>SUM(G112:G116)</f>
        <v>1886132.47</v>
      </c>
      <c r="H111" s="406">
        <f>SUM(H112:H116)</f>
        <v>729967.53</v>
      </c>
      <c r="I111" s="406">
        <f>SUM(I112)</f>
        <v>0</v>
      </c>
    </row>
    <row r="112" spans="1:9" ht="93" hidden="1" customHeight="1" x14ac:dyDescent="0.25">
      <c r="A112" s="429" t="str">
        <f>+[7]ระบบการควบคุมฯ!A200</f>
        <v>3.8.1</v>
      </c>
      <c r="B112" s="452" t="str">
        <f>+[7]ระบบการควบคุมฯ!B200</f>
        <v>จ้างเหมาพี่เลี้ยงเด็กพิการ  จำนวน31 อัตรา ครั้งที่ 1 (ตุลาคม 67 -มีค 68) ค่าจ้าง1,674,000 บาท (จ้างชั่วคราวรายเดิม 15 ราย จ้างเหมา 16 ราย</v>
      </c>
      <c r="C112" s="84" t="str">
        <f>+[7]ระบบการควบคุมฯ!C200</f>
        <v>ศธ 04002/ว5326 ลว 30 ตค 66 ครั้งที่ 28</v>
      </c>
      <c r="D112" s="430">
        <f>+[7]ระบบการควบคุมฯ!F200</f>
        <v>2616100</v>
      </c>
      <c r="E112" s="430">
        <f>+[7]ระบบการควบคุมฯ!G200+[7]ระบบการควบคุมฯ!H200</f>
        <v>0</v>
      </c>
      <c r="F112" s="430">
        <f>+[7]ระบบการควบคุมฯ!I200+[7]ระบบการควบคุมฯ!J200</f>
        <v>0</v>
      </c>
      <c r="G112" s="430">
        <f>+[7]ระบบการควบคุมฯ!K200+[7]ระบบการควบคุมฯ!L200</f>
        <v>1886132.47</v>
      </c>
      <c r="H112" s="443">
        <f>+D112-E112-F112-G112</f>
        <v>729967.53</v>
      </c>
      <c r="I112" s="440" t="s">
        <v>14</v>
      </c>
    </row>
    <row r="113" spans="1:9" ht="74.400000000000006" hidden="1" customHeight="1" x14ac:dyDescent="0.25">
      <c r="A113" s="429" t="str">
        <f>+[7]ระบบการควบคุมฯ!A201</f>
        <v>3.8.1.1</v>
      </c>
      <c r="B113" s="452" t="str">
        <f>+[7]ระบบการควบคุมฯ!B201</f>
        <v>พี่เลี้ยงเด็กพิการอัตราจ้างชั่วคราวรายเดือน จำนวน 36 อัตรา ครั้งที่ 2 (เม.ย. - มิ.ย. 68) ค่าจ้าง 942,100.-บาท จัดสรรแผน 1 เม.ย. 68 30 อัตรา เหลือ 6 อัตรา</v>
      </c>
      <c r="C113" s="84"/>
      <c r="D113" s="430"/>
      <c r="E113" s="430"/>
      <c r="F113" s="430"/>
      <c r="G113" s="430"/>
      <c r="H113" s="443"/>
      <c r="I113" s="440"/>
    </row>
    <row r="114" spans="1:9" ht="93" hidden="1" customHeight="1" x14ac:dyDescent="0.25">
      <c r="A114" s="429">
        <f>+[7]ระบบการควบคุมฯ!A203</f>
        <v>0</v>
      </c>
      <c r="B114" s="452">
        <f>+[7]ระบบการควบคุมฯ!B203</f>
        <v>0</v>
      </c>
      <c r="C114" s="84">
        <f>+[7]ระบบการควบคุมฯ!C203</f>
        <v>0</v>
      </c>
      <c r="D114" s="430"/>
      <c r="E114" s="430"/>
      <c r="F114" s="430"/>
      <c r="G114" s="430"/>
      <c r="H114" s="443">
        <f>+D114-E114-F114-G114</f>
        <v>0</v>
      </c>
      <c r="I114" s="440" t="s">
        <v>14</v>
      </c>
    </row>
    <row r="115" spans="1:9" ht="130.19999999999999" hidden="1" customHeight="1" x14ac:dyDescent="0.25">
      <c r="A115" s="429">
        <f>+[7]ระบบการควบคุมฯ!A204</f>
        <v>0</v>
      </c>
      <c r="B115" s="452">
        <f>+[7]ระบบการควบคุมฯ!B204</f>
        <v>0</v>
      </c>
      <c r="C115" s="84">
        <f>+[7]ระบบการควบคุมฯ!C204</f>
        <v>0</v>
      </c>
      <c r="D115" s="423"/>
      <c r="E115" s="423"/>
      <c r="F115" s="423"/>
      <c r="G115" s="459"/>
      <c r="H115" s="459"/>
      <c r="I115" s="460"/>
    </row>
    <row r="116" spans="1:9" ht="18.600000000000001" hidden="1" customHeight="1" x14ac:dyDescent="0.25">
      <c r="A116" s="429">
        <f>+[7]ระบบการควบคุมฯ!A205</f>
        <v>0</v>
      </c>
      <c r="B116" s="452">
        <f>+[7]ระบบการควบคุมฯ!B205</f>
        <v>0</v>
      </c>
      <c r="C116" s="84">
        <f>+[7]ระบบการควบคุมฯ!C205</f>
        <v>0</v>
      </c>
      <c r="D116" s="423"/>
      <c r="E116" s="423"/>
      <c r="F116" s="423"/>
      <c r="G116" s="459"/>
      <c r="H116" s="459"/>
      <c r="I116" s="460"/>
    </row>
    <row r="117" spans="1:9" ht="18.600000000000001" x14ac:dyDescent="0.25">
      <c r="A117" s="429">
        <f>+[7]ระบบการควบคุมฯ!A206</f>
        <v>0</v>
      </c>
      <c r="B117" s="452">
        <f>+[7]ระบบการควบคุมฯ!B206</f>
        <v>0</v>
      </c>
      <c r="C117" s="84">
        <f>+[7]ระบบการควบคุมฯ!C206</f>
        <v>0</v>
      </c>
      <c r="D117" s="423"/>
      <c r="E117" s="423"/>
      <c r="F117" s="423"/>
      <c r="G117" s="459"/>
      <c r="H117" s="459"/>
      <c r="I117" s="460"/>
    </row>
    <row r="118" spans="1:9" ht="74.400000000000006" x14ac:dyDescent="0.25">
      <c r="A118" s="401">
        <f>+[7]ระบบการควบคุมฯ!A207</f>
        <v>3.9</v>
      </c>
      <c r="B118" s="63" t="str">
        <f>+[7]ระบบการควบคุมฯ!B207</f>
        <v>กิจกรรมจัดหาบุคลากรสนับสนุนการปฏิบัติงานให้ราชการ (คืนครูสำหรับผู้จบการศึกษาขั้นพื้นฐาน)</v>
      </c>
      <c r="C118" s="63" t="str">
        <f>+[7]ระบบการควบคุมฯ!C207</f>
        <v>20004 68 00154 00153</v>
      </c>
      <c r="D118" s="402">
        <f t="shared" ref="D118:I118" si="27">+D119</f>
        <v>4436800</v>
      </c>
      <c r="E118" s="402">
        <f t="shared" si="27"/>
        <v>0</v>
      </c>
      <c r="F118" s="402">
        <f t="shared" si="27"/>
        <v>0</v>
      </c>
      <c r="G118" s="402">
        <f t="shared" si="27"/>
        <v>2995485.71</v>
      </c>
      <c r="H118" s="402">
        <f t="shared" si="27"/>
        <v>1441314.2899999998</v>
      </c>
      <c r="I118" s="402">
        <f t="shared" si="27"/>
        <v>0</v>
      </c>
    </row>
    <row r="119" spans="1:9" ht="18.600000000000001" x14ac:dyDescent="0.25">
      <c r="A119" s="404">
        <f>+[7]ระบบการควบคุมฯ!A218</f>
        <v>0</v>
      </c>
      <c r="B119" s="439" t="str">
        <f>+[7]ระบบการควบคุมฯ!B218</f>
        <v xml:space="preserve"> งบรายจ่ายอื่น 6811500</v>
      </c>
      <c r="C119" s="78" t="str">
        <f>+[7]ระบบการควบคุมฯ!C218</f>
        <v>20004 3300 6300 5000005</v>
      </c>
      <c r="D119" s="406">
        <f>SUM(D120:D128)</f>
        <v>4436800</v>
      </c>
      <c r="E119" s="406">
        <f t="shared" ref="E119:H119" si="28">SUM(E120:E128)</f>
        <v>0</v>
      </c>
      <c r="F119" s="406">
        <f t="shared" si="28"/>
        <v>0</v>
      </c>
      <c r="G119" s="406">
        <f t="shared" si="28"/>
        <v>2995485.71</v>
      </c>
      <c r="H119" s="406">
        <f t="shared" si="28"/>
        <v>1441314.2899999998</v>
      </c>
      <c r="I119" s="406">
        <f>SUM(I120)</f>
        <v>0</v>
      </c>
    </row>
    <row r="120" spans="1:9" ht="93" hidden="1" customHeight="1" x14ac:dyDescent="0.25">
      <c r="A120" s="408" t="str">
        <f>+[7]ระบบการควบคุมฯ!A220</f>
        <v>3.9.1</v>
      </c>
      <c r="B120" s="474" t="str">
        <f>+[7]ระบบการควบคุมฯ!B220</f>
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(ต.ค.67 - มีค 68 ) จำนวนเงิน 216,000.-บาท</v>
      </c>
      <c r="C120" s="474" t="str">
        <f>+[7]ระบบการควบคุมฯ!C220</f>
        <v>ศธ 04002/ว5274 ลว.29/ต.ค./2024 โอนครั้งที่ 18</v>
      </c>
      <c r="D120" s="411">
        <f>+[7]ระบบการควบคุมฯ!F220</f>
        <v>325200</v>
      </c>
      <c r="E120" s="411"/>
      <c r="F120" s="411">
        <f>+[7]ระบบการควบคุมฯ!I220+[7]ระบบการควบคุมฯ!J220</f>
        <v>0</v>
      </c>
      <c r="G120" s="475">
        <f>+[7]ระบบการควบคุมฯ!K220+[7]ระบบการควบคุมฯ!L220</f>
        <v>214075.56</v>
      </c>
      <c r="H120" s="475">
        <f>+D120-E120-F120-G120</f>
        <v>111124.44</v>
      </c>
      <c r="I120" s="476" t="s">
        <v>14</v>
      </c>
    </row>
    <row r="121" spans="1:9" ht="93" hidden="1" customHeight="1" x14ac:dyDescent="0.25">
      <c r="A121" s="420" t="str">
        <f>+[7]ระบบการควบคุมฯ!A221</f>
        <v>3.9.1.1</v>
      </c>
      <c r="B121" s="467" t="str">
        <f>+[7]ระบบการควบคุมฯ!B221</f>
        <v>ค่าจ้างบุคลากรปฏิบัติงานในสำนักงานเขตพื้นที่การศึกษาที่ขาดแคลน จำนวน 4 อัตรา   ครั้งที่ 2  (เม.ย.68 - ก.ค 68) จำนวนเงิน 109,200.-บาท</v>
      </c>
      <c r="C121" s="467" t="str">
        <f>+[7]ระบบการควบคุมฯ!C221</f>
        <v>ศธ 04002/ว1307 ลว.28 มี.ค. 68 โอนครั้งที่ 377</v>
      </c>
      <c r="D121" s="421"/>
      <c r="E121" s="1438"/>
      <c r="F121" s="1438"/>
      <c r="G121" s="1438"/>
      <c r="H121" s="468"/>
      <c r="I121" s="469"/>
    </row>
    <row r="122" spans="1:9" ht="74.400000000000006" hidden="1" customHeight="1" x14ac:dyDescent="0.25">
      <c r="A122" s="429" t="str">
        <f>+[7]ระบบการควบคุมฯ!A222</f>
        <v>3.8.1.2</v>
      </c>
      <c r="B122" s="452">
        <f>+[7]ระบบการควบคุมฯ!B222</f>
        <v>0</v>
      </c>
      <c r="C122" s="452">
        <f>+[7]ระบบการควบคุมฯ!C222</f>
        <v>0</v>
      </c>
      <c r="D122" s="430"/>
      <c r="E122" s="430"/>
      <c r="F122" s="430"/>
      <c r="G122" s="443"/>
      <c r="H122" s="443"/>
      <c r="I122" s="440"/>
    </row>
    <row r="123" spans="1:9" ht="74.400000000000006" x14ac:dyDescent="0.25">
      <c r="A123" s="429" t="str">
        <f>+[7]ระบบการควบคุมฯ!A223</f>
        <v>3.8.1.3</v>
      </c>
      <c r="B123" s="452">
        <f>+[7]ระบบการควบคุมฯ!B223</f>
        <v>0</v>
      </c>
      <c r="C123" s="452">
        <f>+[7]ระบบการควบคุมฯ!C223</f>
        <v>0</v>
      </c>
      <c r="D123" s="430">
        <f>+[7]ระบบการควบคุมฯ!F223</f>
        <v>0</v>
      </c>
      <c r="E123" s="430">
        <f>+[7]ระบบการควบคุมฯ!G223+[7]ระบบการควบคุมฯ!H223</f>
        <v>0</v>
      </c>
      <c r="F123" s="430">
        <f>+[7]ระบบการควบคุมฯ!I223+[7]ระบบการควบคุมฯ!J223</f>
        <v>0</v>
      </c>
      <c r="G123" s="443">
        <f>+[7]ระบบการควบคุมฯ!K223+[7]ระบบการควบคุมฯ!L223</f>
        <v>0</v>
      </c>
      <c r="H123" s="443">
        <f t="shared" ref="H123:H125" si="29">+D123-E123-F123-G123</f>
        <v>0</v>
      </c>
      <c r="I123" s="440" t="s">
        <v>14</v>
      </c>
    </row>
    <row r="124" spans="1:9" ht="111.6" hidden="1" customHeight="1" x14ac:dyDescent="0.25">
      <c r="A124" s="408" t="str">
        <f>+[7]ระบบการควบคุมฯ!A225</f>
        <v>3.9.2</v>
      </c>
      <c r="B124" s="474" t="str">
        <f>+[7]ระบบการควบคุมฯ!B225</f>
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1(ต.ค.67 - มีค 68)จำนวนเงิน 2,160,000.-บาท   จ้างเหมาเดิม 3 ราย จ้างชั่วคราวเดิม 21</v>
      </c>
      <c r="C124" s="474" t="str">
        <f>+[7]ระบบการควบคุมฯ!C225</f>
        <v>ศธ 04002/ว5274 ลว.29/ต.ค./2024 โอนครั้งที่ 18</v>
      </c>
      <c r="D124" s="411">
        <f>+[7]ระบบการควบคุมฯ!F225</f>
        <v>3571600</v>
      </c>
      <c r="E124" s="411">
        <f>+[7]ระบบการควบคุมฯ!G225+[7]ระบบการควบคุมฯ!H225</f>
        <v>0</v>
      </c>
      <c r="F124" s="411">
        <f>+[7]ระบบการควบคุมฯ!I225+[7]ระบบการควบคุมฯ!J225</f>
        <v>0</v>
      </c>
      <c r="G124" s="411">
        <f>+[7]ระบบการควบคุมฯ!K225+[7]ระบบการควบคุมฯ!L225</f>
        <v>2467481.58</v>
      </c>
      <c r="H124" s="475">
        <f>+D124-E124-F124-G124</f>
        <v>1104118.42</v>
      </c>
      <c r="I124" s="476" t="s">
        <v>14</v>
      </c>
    </row>
    <row r="125" spans="1:9" ht="111.6" hidden="1" customHeight="1" x14ac:dyDescent="0.25">
      <c r="A125" s="420" t="str">
        <f>+[7]ระบบการควบคุมฯ!A226</f>
        <v>3.9.2.1</v>
      </c>
      <c r="B125" s="467" t="str">
        <f>+[7]ระบบการควบคุมฯ!B226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1,411,600.-บาท </v>
      </c>
      <c r="C125" s="467" t="str">
        <f>+[7]ระบบการควบคุมฯ!C226</f>
        <v>ศธ 04002/ว1307 ลว.28 มี.ค. 68 โอนครั้งที่ 377</v>
      </c>
      <c r="D125" s="421">
        <f>+[7]ระบบการควบคุมฯ!F228</f>
        <v>0</v>
      </c>
      <c r="E125" s="421">
        <f>+[7]ระบบการควบคุมฯ!G228+[7]ระบบการควบคุมฯ!H228</f>
        <v>0</v>
      </c>
      <c r="F125" s="421">
        <f>+[7]ระบบการควบคุมฯ!I228+[7]ระบบการควบคุมฯ!J228</f>
        <v>0</v>
      </c>
      <c r="G125" s="468">
        <f>+[7]ระบบการควบคุมฯ!K228+[7]ระบบการควบคุมฯ!L228</f>
        <v>0</v>
      </c>
      <c r="H125" s="468">
        <f t="shared" si="29"/>
        <v>0</v>
      </c>
      <c r="I125" s="469"/>
    </row>
    <row r="126" spans="1:9" ht="111.6" hidden="1" customHeight="1" x14ac:dyDescent="0.25">
      <c r="A126" s="432">
        <f>+[7]ระบบการควบคุมฯ!A227</f>
        <v>0</v>
      </c>
      <c r="B126" s="461">
        <f>+[7]ระบบการควบคุมฯ!B227</f>
        <v>0</v>
      </c>
      <c r="C126" s="461">
        <f>+[7]ระบบการควบคุมฯ!C227</f>
        <v>0</v>
      </c>
      <c r="D126" s="433"/>
      <c r="E126" s="433"/>
      <c r="F126" s="433"/>
      <c r="G126" s="462"/>
      <c r="H126" s="462"/>
      <c r="I126" s="463"/>
    </row>
    <row r="127" spans="1:9" ht="18.600000000000001" x14ac:dyDescent="0.25">
      <c r="A127" s="420">
        <f>+[7]ระบบการควบคุมฯ!A228</f>
        <v>0</v>
      </c>
      <c r="B127" s="467">
        <f>+[7]ระบบการควบคุมฯ!B228</f>
        <v>0</v>
      </c>
      <c r="C127" s="467">
        <f>+[7]ระบบการควบคุมฯ!C228</f>
        <v>0</v>
      </c>
      <c r="D127" s="421"/>
      <c r="E127" s="421"/>
      <c r="F127" s="421"/>
      <c r="G127" s="468"/>
      <c r="H127" s="468"/>
      <c r="I127" s="469"/>
    </row>
    <row r="128" spans="1:9" ht="93" x14ac:dyDescent="0.25">
      <c r="A128" s="408" t="str">
        <f>+[7]ระบบการควบคุมฯ!A230</f>
        <v>3.9.3</v>
      </c>
      <c r="B128" s="474" t="str">
        <f>+[7]ระบบการควบคุมฯ!B230</f>
        <v>ค่าจ้างสำหรับโครงการครูคลังสมอง ครั้งที่ 1  ระยะเวลา     6 เดือน (ตุลาคม 2567 ถึง มีนาคม 2568) อัตราละ 15,000.-บาท 270,000 บาท</v>
      </c>
      <c r="C128" s="474" t="str">
        <f>+[7]ระบบการควบคุมฯ!C230</f>
        <v>ศธ 04002/ว5512 ลว. 11 พย 67 โอนครั้งที่ 55</v>
      </c>
      <c r="D128" s="411">
        <f>+[7]ระบบการควบคุมฯ!F230</f>
        <v>540000</v>
      </c>
      <c r="E128" s="411">
        <f>+[7]ระบบการควบคุมฯ!G230+[7]ระบบการควบคุมฯ!H230</f>
        <v>0</v>
      </c>
      <c r="F128" s="411">
        <f>+[7]ระบบการควบคุมฯ!I230+[7]ระบบการควบคุมฯ!J230</f>
        <v>0</v>
      </c>
      <c r="G128" s="475">
        <f>+[7]ระบบการควบคุมฯ!K230+[7]ระบบการควบคุมฯ!L230</f>
        <v>313928.57</v>
      </c>
      <c r="H128" s="475">
        <f>+D128-E128-F128-G128</f>
        <v>226071.43</v>
      </c>
      <c r="I128" s="476"/>
    </row>
    <row r="129" spans="1:9" ht="93" x14ac:dyDescent="0.25">
      <c r="A129" s="420" t="str">
        <f>+[7]ระบบการควบคุมฯ!A231</f>
        <v>3.9.3.1</v>
      </c>
      <c r="B129" s="467" t="str">
        <f>+[7]ระบบการควบคุมฯ!B231</f>
        <v>ค่าจ้างสำหรับโครงการครูคลังสมอง ครั้งที่ 2  ระยะเวลา  2 เดือน (เมษายน 2568 ถึง พฤษภาคม 2568) อัตราละ 15,000.-บาท  90,000 บาท</v>
      </c>
      <c r="C129" s="467" t="str">
        <f>+[7]ระบบการควบคุมฯ!C231</f>
        <v>ศธ 04002/ว1326 ลว. 31 มี.ค.68 โอนครั้งที่ 382</v>
      </c>
      <c r="D129" s="421"/>
      <c r="E129" s="421"/>
      <c r="F129" s="421"/>
      <c r="G129" s="468"/>
      <c r="H129" s="468"/>
      <c r="I129" s="469"/>
    </row>
    <row r="130" spans="1:9" ht="74.400000000000006" x14ac:dyDescent="0.25">
      <c r="A130" s="1305">
        <f>+[7]ระบบการควบคุมฯ!A233</f>
        <v>3.1</v>
      </c>
      <c r="B130" s="63" t="str">
        <f>+[7]ระบบการควบคุมฯ!B233</f>
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</c>
      <c r="C130" s="63" t="str">
        <f>+[7]ระบบการควบคุมฯ!C233</f>
        <v>20004 68 00154 87195</v>
      </c>
      <c r="D130" s="402">
        <f t="shared" ref="D130:I130" si="30">+D131</f>
        <v>12062000</v>
      </c>
      <c r="E130" s="402">
        <f t="shared" si="30"/>
        <v>0</v>
      </c>
      <c r="F130" s="402">
        <f t="shared" si="30"/>
        <v>0</v>
      </c>
      <c r="G130" s="402">
        <f t="shared" si="30"/>
        <v>8222943.5399999991</v>
      </c>
      <c r="H130" s="402">
        <f t="shared" si="30"/>
        <v>3839056.46</v>
      </c>
      <c r="I130" s="402">
        <f t="shared" si="30"/>
        <v>0</v>
      </c>
    </row>
    <row r="131" spans="1:9" ht="111.6" hidden="1" customHeight="1" x14ac:dyDescent="0.25">
      <c r="A131" s="404">
        <f>+[7]ระบบการควบคุมฯ!A235</f>
        <v>1</v>
      </c>
      <c r="B131" s="470" t="str">
        <f>+[7]ระบบการควบคุมฯ!B235</f>
        <v xml:space="preserve"> งบรายจ่ายอื่น 6811500</v>
      </c>
      <c r="C131" s="78" t="str">
        <f>+[7]ระบบการควบคุมฯ!C235</f>
        <v>20004 33006300 5000007</v>
      </c>
      <c r="D131" s="406">
        <f>SUM(D132:D142)</f>
        <v>12062000</v>
      </c>
      <c r="E131" s="406">
        <f t="shared" ref="E131:H131" si="31">SUM(E132:E142)</f>
        <v>0</v>
      </c>
      <c r="F131" s="406">
        <f t="shared" si="31"/>
        <v>0</v>
      </c>
      <c r="G131" s="406">
        <f t="shared" si="31"/>
        <v>8222943.5399999991</v>
      </c>
      <c r="H131" s="406">
        <f t="shared" si="31"/>
        <v>3839056.46</v>
      </c>
      <c r="I131" s="406">
        <f>SUM(I132)</f>
        <v>0</v>
      </c>
    </row>
    <row r="132" spans="1:9" ht="111.6" hidden="1" customHeight="1" x14ac:dyDescent="0.25">
      <c r="A132" s="408" t="str">
        <f>+[7]ระบบการควบคุมฯ!A237</f>
        <v>3.10.1</v>
      </c>
      <c r="B132" s="474" t="str">
        <f>+[7]ระบบการควบคุมฯ!B237</f>
        <v xml:space="preserve">ค่าจ้างเหมาธุรการโรงเรียนรายเดิมจ้างต่อเนื่อง  อัตราละ 15,000.00 บาท จำนวน 32 อัตรา  (รายเดิมมีประกันสังคม 23 อัตรา จ้างเหมาบริการ 9 อัตรา) ครั้งที่ 1  (ต.ค.67 - 31 มีค 68) จำนวนเงิน 1,080,100.-บาท </v>
      </c>
      <c r="C132" s="96" t="str">
        <f>+[7]ระบบการควบคุมฯ!C237</f>
        <v>ศธ 04002/ว4543ลว.31/ต.ค./2023 โอนครั้งที่ 14</v>
      </c>
      <c r="D132" s="411">
        <f>+[7]ระบบการควบคุมฯ!F237</f>
        <v>4782600</v>
      </c>
      <c r="E132" s="411">
        <f>+[7]ระบบการควบคุมฯ!G237+[7]ระบบการควบคุมฯ!H237</f>
        <v>0</v>
      </c>
      <c r="F132" s="411">
        <f>+[7]ระบบการควบคุมฯ!I237+[7]ระบบการควบคุมฯ!J237</f>
        <v>0</v>
      </c>
      <c r="G132" s="411">
        <f>+[7]ระบบการควบคุมฯ!K237+[7]ระบบการควบคุมฯ!L237</f>
        <v>3291154.38</v>
      </c>
      <c r="H132" s="475">
        <f>+D132-E132-F132-G132</f>
        <v>1491445.62</v>
      </c>
      <c r="I132" s="476" t="s">
        <v>14</v>
      </c>
    </row>
    <row r="133" spans="1:9" ht="93" hidden="1" customHeight="1" x14ac:dyDescent="0.25">
      <c r="A133" s="420" t="str">
        <f>+[7]ระบบการควบคุมฯ!A238</f>
        <v>3.10.1.1</v>
      </c>
      <c r="B133" s="464" t="str">
        <f>+[7]ระบบการควบคุมฯ!B238</f>
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(เม.ย.68 - ก.ค 68) จำนวนเงิน 1,902,600.-บาท </v>
      </c>
      <c r="C133" s="97" t="str">
        <f>+[7]ระบบการควบคุมฯ!C238</f>
        <v>ศธ 04002/ว1328 ลว. 31 มี.ค. 68 โอนครั้งที่ 380</v>
      </c>
      <c r="D133" s="417"/>
      <c r="E133" s="417"/>
      <c r="F133" s="417"/>
      <c r="G133" s="465"/>
      <c r="H133" s="465"/>
      <c r="I133" s="466"/>
    </row>
    <row r="134" spans="1:9" ht="18.600000000000001" x14ac:dyDescent="0.25">
      <c r="A134" s="420" t="str">
        <f>+[7]ระบบการควบคุมฯ!A239</f>
        <v>3.9.1.2</v>
      </c>
      <c r="B134" s="467">
        <f>+[7]ระบบการควบคุมฯ!B239</f>
        <v>0</v>
      </c>
      <c r="C134" s="98">
        <f>+[7]ระบบการควบคุมฯ!C239</f>
        <v>0</v>
      </c>
      <c r="D134" s="421"/>
      <c r="E134" s="421"/>
      <c r="F134" s="421"/>
      <c r="G134" s="468"/>
      <c r="H134" s="468"/>
      <c r="I134" s="469"/>
    </row>
    <row r="135" spans="1:9" ht="74.400000000000006" hidden="1" customHeight="1" x14ac:dyDescent="0.25">
      <c r="A135" s="420" t="str">
        <f>+[7]ระบบการควบคุมฯ!A240</f>
        <v>3.9.1.3</v>
      </c>
      <c r="B135" s="467">
        <f>+[7]ระบบการควบคุมฯ!B240</f>
        <v>0</v>
      </c>
      <c r="C135" s="98">
        <f>+[7]ระบบการควบคุมฯ!C240</f>
        <v>0</v>
      </c>
      <c r="D135" s="471"/>
      <c r="E135" s="471"/>
      <c r="F135" s="471"/>
      <c r="G135" s="472"/>
      <c r="H135" s="472"/>
      <c r="I135" s="473"/>
    </row>
    <row r="136" spans="1:9" ht="93" hidden="1" customHeight="1" x14ac:dyDescent="0.25">
      <c r="A136" s="408" t="str">
        <f>+[7]ระบบการควบคุมฯ!A241</f>
        <v>3.10.2</v>
      </c>
      <c r="B136" s="474" t="str">
        <f>+[7]ระบบการควบคุมฯ!B241</f>
        <v>ค่าจ้างเหมาธุรการโรงเรียนรายเดิมจ้างต่อเนื่อง อัตราละ 9,000.-บาท  จำนวน 20 อัตรา ครั้งที่ 1  (ตค 67 -มีค 68) จำนวนเงิน  1080,100.-บาท</v>
      </c>
      <c r="C136" s="96" t="str">
        <f>+[7]ระบบการควบคุมฯ!C241</f>
        <v>ศธ 04002/ว4236 ลว.25 ตค 67 โอนครั้งที่ 14</v>
      </c>
      <c r="D136" s="411">
        <f>+[7]ระบบการควบคุมฯ!F241</f>
        <v>1796300</v>
      </c>
      <c r="E136" s="411">
        <f>+[7]ระบบการควบคุมฯ!G241+[7]ระบบการควบคุมฯ!H241</f>
        <v>0</v>
      </c>
      <c r="F136" s="411">
        <f>+[7]ระบบการควบคุมฯ!I241+[7]ระบบการควบคุมฯ!J241</f>
        <v>0</v>
      </c>
      <c r="G136" s="411">
        <f>+[7]ระบบการควบคุมฯ!K241+[7]ระบบการควบคุมฯ!L241</f>
        <v>1255323.73</v>
      </c>
      <c r="H136" s="475">
        <f>+D136-E136-F136-G136</f>
        <v>540976.27</v>
      </c>
      <c r="I136" s="476" t="s">
        <v>14</v>
      </c>
    </row>
    <row r="137" spans="1:9" ht="93" hidden="1" customHeight="1" x14ac:dyDescent="0.25">
      <c r="A137" s="414" t="str">
        <f>+[7]ระบบการควบคุมฯ!A242</f>
        <v>3.10.2.1</v>
      </c>
      <c r="B137" s="464" t="str">
        <f>+[7]ระบบการควบคุมฯ!B242</f>
        <v>ค่าจ้างเหมาธุรการโรงเรียนรายเดิมจ้างต่อเนื่อง อัตราละ 9,000.-บาท  จำนวน 20 อัตรา ครั้งที่ 1  (เม.ย.68 -ก.ค 68) จำนวนเงิน  716,300.-บาท</v>
      </c>
      <c r="C137" s="97" t="str">
        <f>+[7]ระบบการควบคุมฯ!C242</f>
        <v>ศธ 04002/ว1328 ลว. 31 มี.ค. 68 โอนครั้งที่ 380</v>
      </c>
      <c r="D137" s="417"/>
      <c r="E137" s="417"/>
      <c r="F137" s="417"/>
      <c r="G137" s="465"/>
      <c r="H137" s="465">
        <f t="shared" ref="H137:H140" si="32">+D137-E137-F137-G137</f>
        <v>0</v>
      </c>
      <c r="I137" s="466"/>
    </row>
    <row r="138" spans="1:9" ht="74.400000000000006" x14ac:dyDescent="0.25">
      <c r="A138" s="420" t="s">
        <v>149</v>
      </c>
      <c r="B138" s="467">
        <f>+[7]ระบบการควบคุมฯ!B243</f>
        <v>0</v>
      </c>
      <c r="C138" s="98">
        <f>+[7]ระบบการควบคุมฯ!C243</f>
        <v>0</v>
      </c>
      <c r="D138" s="421"/>
      <c r="E138" s="421"/>
      <c r="F138" s="421"/>
      <c r="G138" s="468"/>
      <c r="H138" s="475">
        <f t="shared" si="32"/>
        <v>0</v>
      </c>
      <c r="I138" s="476" t="s">
        <v>14</v>
      </c>
    </row>
    <row r="139" spans="1:9" ht="74.400000000000006" x14ac:dyDescent="0.25">
      <c r="A139" s="420" t="s">
        <v>150</v>
      </c>
      <c r="B139" s="467">
        <f>+[7]ระบบการควบคุมฯ!B244</f>
        <v>0</v>
      </c>
      <c r="C139" s="98">
        <f>+[7]ระบบการควบคุมฯ!C244</f>
        <v>0</v>
      </c>
      <c r="D139" s="421"/>
      <c r="E139" s="421"/>
      <c r="F139" s="421"/>
      <c r="G139" s="468"/>
      <c r="H139" s="475">
        <f t="shared" si="32"/>
        <v>0</v>
      </c>
      <c r="I139" s="476" t="s">
        <v>14</v>
      </c>
    </row>
    <row r="140" spans="1:9" ht="93" x14ac:dyDescent="0.25">
      <c r="A140" s="408" t="str">
        <f>+[7]ระบบการควบคุมฯ!A245</f>
        <v>3.10.3</v>
      </c>
      <c r="B140" s="474" t="str">
        <f>+[7]ระบบการควบคุมฯ!B245</f>
        <v>ค่าจ้างนักการภารโรง ค่าจ้าง 9,000.-บาท จำนวน 60 อัตรา (เดิม 14 จ้างเหมา 3 งบกลางเดิม 43) ครั้งที่ 1  (ตค67 - มีค 68) จำนวนเงิน 3,240,600บาท</v>
      </c>
      <c r="C140" s="96" t="str">
        <f>+[7]ระบบการควบคุมฯ!C245</f>
        <v>ศธ 04002/ว4236 ลว.25 ตค 67 โอนครั้งที่ 14</v>
      </c>
      <c r="D140" s="411">
        <f>+[7]ระบบการควบคุมฯ!F245</f>
        <v>5348100</v>
      </c>
      <c r="E140" s="411">
        <f>+[7]ระบบการควบคุมฯ!G245+[7]ระบบการควบคุมฯ!H245</f>
        <v>0</v>
      </c>
      <c r="F140" s="411">
        <f>+[7]ระบบการควบคุมฯ!I245+[7]ระบบการควบคุมฯ!J245</f>
        <v>0</v>
      </c>
      <c r="G140" s="475">
        <f>+[7]ระบบการควบคุมฯ!K245+[7]ระบบการควบคุมฯ!L245</f>
        <v>3617558.29</v>
      </c>
      <c r="H140" s="475">
        <f t="shared" si="32"/>
        <v>1730541.71</v>
      </c>
      <c r="I140" s="476" t="s">
        <v>14</v>
      </c>
    </row>
    <row r="141" spans="1:9" ht="130.19999999999999" x14ac:dyDescent="0.25">
      <c r="A141" s="420" t="str">
        <f>+[7]ระบบการควบคุมฯ!A246</f>
        <v>3.10.3.1</v>
      </c>
      <c r="B141" s="467" t="str">
        <f>+[7]ระบบการควบคุมฯ!B246</f>
        <v>ค่าจ้างเหมาบริการนักการภารโรง อัตราละ 9,000.-บาท จำนวน 63 อัตรา (รายเดิมจ้างชั่วคราว  14 อัตรา  จ้างเหมาบริการ 3 อัตรา งบกลางเดิม  43 อัตรา ทดแทนเกษียณ 3 อัตรา) จำนวนเงิน 2,108,100.-บาท</v>
      </c>
      <c r="C141" s="98" t="str">
        <f>+[7]ระบบการควบคุมฯ!C246</f>
        <v>ศธ 04002/ว1328 ลว. 31 มี.ค. 68 โอนครั้งที่ 380</v>
      </c>
      <c r="D141" s="421"/>
      <c r="E141" s="421"/>
      <c r="F141" s="421"/>
      <c r="G141" s="468"/>
      <c r="H141" s="468"/>
      <c r="I141" s="469"/>
    </row>
    <row r="142" spans="1:9" ht="148.80000000000001" x14ac:dyDescent="0.25">
      <c r="A142" s="429" t="str">
        <f>+[7]ระบบการควบคุมฯ!A247</f>
        <v>3.10.4</v>
      </c>
      <c r="B142" s="452" t="str">
        <f>+[7]ระบบการควบคุมฯ!B247</f>
        <v>นักการภารโรง กรณีทดแทนลูกจ้างประจำเกษียณอายุและว่างโดยเหตุอื่นระหว่างปี เมื่อสิ้นปีงบประมาณ พ.ศ. 2567 ครั้งที่ 1 ระยะเวลา      5 เดือน (พฤศจิกายน 2567 - มีนาคม 2568) จำนวน 3 อัตราๆละ 9000 บาท</v>
      </c>
      <c r="C142" s="84" t="str">
        <f>+[7]ระบบการควบคุมฯ!C247</f>
        <v>ศธ 04002/ว5486 ลว. 8 พย 67 โอนครั้งที่ 50</v>
      </c>
      <c r="D142" s="430">
        <f>+[7]ระบบการควบคุมฯ!F247</f>
        <v>135000</v>
      </c>
      <c r="E142" s="430">
        <f>+[7]ระบบการควบคุมฯ!G247+[7]ระบบการควบคุมฯ!H247</f>
        <v>0</v>
      </c>
      <c r="F142" s="430">
        <f>+[7]ระบบการควบคุมฯ!I247+[7]ระบบการควบคุมฯ!J247</f>
        <v>0</v>
      </c>
      <c r="G142" s="443">
        <f>+[7]ระบบการควบคุมฯ!K247+[7]ระบบการควบคุมฯ!L247</f>
        <v>58907.14</v>
      </c>
      <c r="H142" s="443">
        <f t="shared" ref="H142" si="33">+D142-E142-F142-G142</f>
        <v>76092.86</v>
      </c>
      <c r="I142" s="440" t="s">
        <v>14</v>
      </c>
    </row>
    <row r="143" spans="1:9" ht="18.600000000000001" x14ac:dyDescent="0.25">
      <c r="A143" s="477">
        <f>+[7]ระบบการควบคุมฯ!A250</f>
        <v>2</v>
      </c>
      <c r="B143" s="478" t="str">
        <f>+[7]ระบบการควบคุมฯ!B250</f>
        <v xml:space="preserve"> งบรายจ่ายอื่น 6811500</v>
      </c>
      <c r="C143" s="99" t="str">
        <f>+[7]ระบบการควบคุมฯ!C250</f>
        <v>20004 31006100 5000027</v>
      </c>
      <c r="D143" s="479">
        <f>SUM(D144:D145)</f>
        <v>0</v>
      </c>
      <c r="E143" s="479">
        <f>SUM(E144:E145)</f>
        <v>0</v>
      </c>
      <c r="F143" s="479">
        <f>SUM(F144:F145)</f>
        <v>0</v>
      </c>
      <c r="G143" s="479">
        <f>SUM(G144:G145)</f>
        <v>0</v>
      </c>
      <c r="H143" s="479">
        <f>SUM(H144:H145)</f>
        <v>0</v>
      </c>
      <c r="I143" s="480"/>
    </row>
    <row r="144" spans="1:9" ht="55.8" x14ac:dyDescent="0.25">
      <c r="A144" s="420" t="str">
        <f>+[7]ระบบการควบคุมฯ!A251</f>
        <v>3.11.2.1</v>
      </c>
      <c r="B144" s="467" t="str">
        <f>+[7]ระบบการควบคุมฯ!B251</f>
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</c>
      <c r="C144" s="98" t="str">
        <f>+[7]ระบบการควบคุมฯ!C251</f>
        <v>ศธ 04002/ว3430 ลว. 17 สค 66 โอนครั้งที่ 770</v>
      </c>
      <c r="D144" s="421">
        <f>+[7]ระบบการควบคุมฯ!F251</f>
        <v>0</v>
      </c>
      <c r="E144" s="421">
        <f>+[7]ระบบการควบคุมฯ!G251+[7]ระบบการควบคุมฯ!H251</f>
        <v>0</v>
      </c>
      <c r="F144" s="421">
        <f>+[7]ระบบการควบคุมฯ!I251+[7]ระบบการควบคุมฯ!J251</f>
        <v>0</v>
      </c>
      <c r="G144" s="468">
        <f>+[7]ระบบการควบคุมฯ!K251+[7]ระบบการควบคุมฯ!L251</f>
        <v>0</v>
      </c>
      <c r="H144" s="468">
        <f>+D144-E144-F144-G144</f>
        <v>0</v>
      </c>
      <c r="I144" s="469" t="s">
        <v>86</v>
      </c>
    </row>
    <row r="145" spans="1:9" ht="186" hidden="1" customHeight="1" x14ac:dyDescent="0.25">
      <c r="A145" s="420" t="str">
        <f>+[7]ระบบการควบคุมฯ!A252</f>
        <v>3.11.2.2</v>
      </c>
      <c r="B145" s="467" t="str">
        <f>+[7]ระบบการควบคุมฯ!B252</f>
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</c>
      <c r="C145" s="98" t="str">
        <f>+[7]ระบบการควบคุมฯ!C252</f>
        <v>ศธ 04002/ว3449 ลว. 17 สค 66 โอนครั้งที่ 777</v>
      </c>
      <c r="D145" s="421">
        <f>+[7]ระบบการควบคุมฯ!F252</f>
        <v>0</v>
      </c>
      <c r="E145" s="421">
        <f>+[7]ระบบการควบคุมฯ!G252+[7]ระบบการควบคุมฯ!H252</f>
        <v>0</v>
      </c>
      <c r="F145" s="421">
        <f>+[7]ระบบการควบคุมฯ!I252+[7]ระบบการควบคุมฯ!J252</f>
        <v>0</v>
      </c>
      <c r="G145" s="468">
        <f>+[7]ระบบการควบคุมฯ!K252+[7]ระบบการควบคุมฯ!L252</f>
        <v>0</v>
      </c>
      <c r="H145" s="468">
        <f>+D145-E145-F145-G145</f>
        <v>0</v>
      </c>
      <c r="I145" s="469" t="s">
        <v>86</v>
      </c>
    </row>
    <row r="146" spans="1:9" ht="37.200000000000003" x14ac:dyDescent="0.25">
      <c r="A146" s="481">
        <f>+[7]ระบบการควบคุมฯ!A254</f>
        <v>3.12</v>
      </c>
      <c r="B146" s="63" t="str">
        <f>+[7]ระบบการควบคุมฯ!B254</f>
        <v xml:space="preserve">กิจกรรมการยกระดับคุณภาพการเรียนรู้ภาษาไทย  </v>
      </c>
      <c r="C146" s="63" t="str">
        <f>+[7]ระบบการควบคุมฯ!C254</f>
        <v>20004 67 96778 00000</v>
      </c>
      <c r="D146" s="402">
        <f t="shared" ref="D146:I146" si="34">+D147</f>
        <v>0</v>
      </c>
      <c r="E146" s="402">
        <f t="shared" si="34"/>
        <v>0</v>
      </c>
      <c r="F146" s="402">
        <f t="shared" si="34"/>
        <v>0</v>
      </c>
      <c r="G146" s="402">
        <f t="shared" si="34"/>
        <v>0</v>
      </c>
      <c r="H146" s="402">
        <f t="shared" si="34"/>
        <v>0</v>
      </c>
      <c r="I146" s="402">
        <f t="shared" si="34"/>
        <v>0</v>
      </c>
    </row>
    <row r="147" spans="1:9" ht="18.600000000000001" x14ac:dyDescent="0.25">
      <c r="A147" s="404">
        <f>+[7]ระบบการควบคุมฯ!A255</f>
        <v>0</v>
      </c>
      <c r="B147" s="482" t="str">
        <f>+[7]ระบบการควบคุมฯ!B255</f>
        <v xml:space="preserve"> งบรายจ่ายอื่น 6811500</v>
      </c>
      <c r="C147" s="78" t="str">
        <f>+[7]ระบบการควบคุมฯ!C255</f>
        <v>20004 31006100 5000029</v>
      </c>
      <c r="D147" s="406">
        <f t="shared" ref="D147:I147" si="35">SUM(D148)</f>
        <v>0</v>
      </c>
      <c r="E147" s="406">
        <f t="shared" si="35"/>
        <v>0</v>
      </c>
      <c r="F147" s="406">
        <f t="shared" si="35"/>
        <v>0</v>
      </c>
      <c r="G147" s="406">
        <f t="shared" si="35"/>
        <v>0</v>
      </c>
      <c r="H147" s="406">
        <f t="shared" si="35"/>
        <v>0</v>
      </c>
      <c r="I147" s="406">
        <f t="shared" si="35"/>
        <v>0</v>
      </c>
    </row>
    <row r="148" spans="1:9" ht="186" x14ac:dyDescent="0.25">
      <c r="A148" s="429" t="str">
        <f>+[7]ระบบการควบคุมฯ!A256</f>
        <v>3.10.1</v>
      </c>
      <c r="B148" s="483" t="str">
        <f>+[7]ระบบการควบคุมฯ!B256</f>
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</c>
      <c r="C148" s="84" t="str">
        <f>+[7]ระบบการควบคุมฯ!C256</f>
        <v>ศธ 04002/ว2546 ลว 24 มิย 67 โอนครั้งที่ 152</v>
      </c>
      <c r="D148" s="430"/>
      <c r="E148" s="430"/>
      <c r="F148" s="430"/>
      <c r="G148" s="443"/>
      <c r="H148" s="443">
        <f>+D148-E148-F148-G148</f>
        <v>0</v>
      </c>
      <c r="I148" s="484" t="s">
        <v>151</v>
      </c>
    </row>
    <row r="149" spans="1:9" ht="186" hidden="1" customHeight="1" x14ac:dyDescent="0.25">
      <c r="A149" s="485">
        <f>+[3]ระบบการควบคุมฯ!A62</f>
        <v>4</v>
      </c>
      <c r="B149" s="109" t="str">
        <f>+[3]ระบบการควบคุมฯ!B62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49" s="100" t="str">
        <f>+[1]ระบบการควบคุมฯ!C136</f>
        <v>20004 31006200</v>
      </c>
      <c r="D149" s="486">
        <f>+D150+D156</f>
        <v>0</v>
      </c>
      <c r="E149" s="486">
        <f>+E150+E156</f>
        <v>0</v>
      </c>
      <c r="F149" s="486">
        <f>+F150+F156</f>
        <v>0</v>
      </c>
      <c r="G149" s="486">
        <f>+G150+G156</f>
        <v>0</v>
      </c>
      <c r="H149" s="486">
        <f>+H150+H156</f>
        <v>0</v>
      </c>
      <c r="I149" s="101"/>
    </row>
    <row r="150" spans="1:9" ht="111.6" hidden="1" customHeight="1" x14ac:dyDescent="0.25">
      <c r="A150" s="487">
        <f>+[1]ระบบการควบคุมฯ!A137</f>
        <v>4.0999999999999996</v>
      </c>
      <c r="B150" s="102" t="str">
        <f>+[1]ระบบการควบคุมฯ!B137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50" s="102" t="str">
        <f>+[1]ระบบการควบคุมฯ!C137</f>
        <v>20004 66 5203900000</v>
      </c>
      <c r="D150" s="488">
        <f>+D151+D154</f>
        <v>0</v>
      </c>
      <c r="E150" s="488">
        <f t="shared" ref="E150:H150" si="36">+E151+E154</f>
        <v>0</v>
      </c>
      <c r="F150" s="488">
        <f t="shared" si="36"/>
        <v>0</v>
      </c>
      <c r="G150" s="488">
        <f t="shared" si="36"/>
        <v>0</v>
      </c>
      <c r="H150" s="488">
        <f t="shared" si="36"/>
        <v>0</v>
      </c>
      <c r="I150" s="489"/>
    </row>
    <row r="151" spans="1:9" ht="18.600000000000001" x14ac:dyDescent="0.25">
      <c r="A151" s="490"/>
      <c r="B151" s="491" t="str">
        <f>+[1]ระบบการควบคุมฯ!B138</f>
        <v>งบรายจ่ายอื่น 6611500</v>
      </c>
      <c r="C151" s="103" t="str">
        <f>+[1]ระบบการควบคุมฯ!C138</f>
        <v xml:space="preserve">20004 31006200 </v>
      </c>
      <c r="D151" s="492">
        <f>SUM(D152:D153)</f>
        <v>0</v>
      </c>
      <c r="E151" s="492">
        <f>SUM(E152:E153)</f>
        <v>0</v>
      </c>
      <c r="F151" s="492">
        <f>SUM(F152:F153)</f>
        <v>0</v>
      </c>
      <c r="G151" s="492">
        <f>SUM(G152:G153)</f>
        <v>0</v>
      </c>
      <c r="H151" s="492">
        <f>SUM(H152:H153)</f>
        <v>0</v>
      </c>
      <c r="I151" s="104"/>
    </row>
    <row r="152" spans="1:9" ht="74.400000000000006" hidden="1" customHeight="1" x14ac:dyDescent="0.25">
      <c r="A152" s="493" t="str">
        <f>+[1]ระบบการควบคุมฯ!A139</f>
        <v>4.1.1</v>
      </c>
      <c r="B152" s="105" t="str">
        <f>+[7]ระบบการควบคุมฯ!B264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52" s="105" t="str">
        <f>+[7]ระบบการควบคุมฯ!C264</f>
        <v xml:space="preserve">ศธ 04002/ว2221 ลว. 5 มิย 2567 โอนครั้งที่ 86  </v>
      </c>
      <c r="D152" s="494"/>
      <c r="E152" s="495"/>
      <c r="F152" s="495"/>
      <c r="G152" s="495"/>
      <c r="H152" s="495">
        <f>+D152-E152-F152-G152</f>
        <v>0</v>
      </c>
      <c r="I152" s="87" t="s">
        <v>69</v>
      </c>
    </row>
    <row r="153" spans="1:9" ht="111.6" x14ac:dyDescent="0.25">
      <c r="A153" s="493" t="str">
        <f>+[1]ระบบการควบคุมฯ!A140</f>
        <v>4.1.2</v>
      </c>
      <c r="B153" s="105" t="str">
        <f>+[7]ระบบการควบคุมฯ!B265</f>
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</c>
      <c r="C153" s="105" t="str">
        <f>+[7]ระบบการควบคุมฯ!C265</f>
        <v>ศธ 04002/ว2796 ลว.2 ก.ค. 2567 โอนครั้งที่ 175</v>
      </c>
      <c r="D153" s="494"/>
      <c r="E153" s="495"/>
      <c r="F153" s="495"/>
      <c r="G153" s="495"/>
      <c r="H153" s="495">
        <f>+D153-E153-F153-G153</f>
        <v>0</v>
      </c>
      <c r="I153" s="87" t="s">
        <v>69</v>
      </c>
    </row>
    <row r="154" spans="1:9" ht="18.600000000000001" x14ac:dyDescent="0.25">
      <c r="A154" s="404">
        <f>+[7]ระบบการควบคุมฯ!A266</f>
        <v>0</v>
      </c>
      <c r="B154" s="496" t="str">
        <f>+[7]ระบบการควบคุมฯ!B266</f>
        <v>งบรายจ่ายอื่น 6711500</v>
      </c>
      <c r="C154" s="78" t="str">
        <f>+[7]ระบบการควบคุมฯ!C266</f>
        <v>20004 31006200 5000001</v>
      </c>
      <c r="D154" s="406">
        <f>+D155</f>
        <v>0</v>
      </c>
      <c r="E154" s="406">
        <f t="shared" ref="E154:H154" si="37">+E155</f>
        <v>0</v>
      </c>
      <c r="F154" s="406">
        <f t="shared" si="37"/>
        <v>0</v>
      </c>
      <c r="G154" s="406">
        <f t="shared" si="37"/>
        <v>0</v>
      </c>
      <c r="H154" s="406">
        <f t="shared" si="37"/>
        <v>0</v>
      </c>
      <c r="I154" s="406">
        <f>SUM(I155)</f>
        <v>0</v>
      </c>
    </row>
    <row r="155" spans="1:9" ht="241.8" hidden="1" customHeight="1" x14ac:dyDescent="0.25">
      <c r="A155" s="429" t="str">
        <f>+[7]ระบบการควบคุมฯ!A267</f>
        <v>4.1.3</v>
      </c>
      <c r="B155" s="452" t="str">
        <f>+[7]ระบบการควบคุมฯ!B267</f>
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</c>
      <c r="C155" s="84" t="str">
        <f>+[7]ระบบการควบคุมฯ!C267</f>
        <v>ศธ 04002/ว3577 ลว.15 ส.ค. 2567 โอนครั้งที่ 351</v>
      </c>
      <c r="D155" s="430"/>
      <c r="E155" s="430"/>
      <c r="F155" s="430"/>
      <c r="G155" s="430"/>
      <c r="H155" s="443">
        <f>+D155-E155-F155-G155</f>
        <v>0</v>
      </c>
      <c r="I155" s="440" t="s">
        <v>14</v>
      </c>
    </row>
    <row r="156" spans="1:9" ht="167.4" hidden="1" customHeight="1" x14ac:dyDescent="0.25">
      <c r="A156" s="487">
        <f>+[1]ระบบการควบคุมฯ!A142</f>
        <v>4.2</v>
      </c>
      <c r="B156" s="142" t="str">
        <f>+[3]ระบบการควบคุมฯ!B63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56" s="142" t="str">
        <f>+[1]ระบบการควบคุมฯ!C142</f>
        <v>20004 66 86179 00000</v>
      </c>
      <c r="D156" s="488">
        <f t="shared" ref="D156:I156" si="38">+D157</f>
        <v>0</v>
      </c>
      <c r="E156" s="488">
        <f t="shared" si="38"/>
        <v>0</v>
      </c>
      <c r="F156" s="488">
        <f t="shared" si="38"/>
        <v>0</v>
      </c>
      <c r="G156" s="488">
        <f t="shared" si="38"/>
        <v>0</v>
      </c>
      <c r="H156" s="488">
        <f t="shared" si="38"/>
        <v>0</v>
      </c>
      <c r="I156" s="488">
        <f t="shared" ca="1" si="38"/>
        <v>0</v>
      </c>
    </row>
    <row r="157" spans="1:9" ht="111.6" hidden="1" customHeight="1" x14ac:dyDescent="0.25">
      <c r="A157" s="497"/>
      <c r="B157" s="448" t="str">
        <f>+[7]ระบบการควบคุมฯ!B270</f>
        <v>งบรายจ่ายอื่น 6811500</v>
      </c>
      <c r="C157" s="448" t="str">
        <f>+[1]ระบบการควบคุมฯ!C143</f>
        <v>20004 31006200 5000007</v>
      </c>
      <c r="D157" s="498">
        <f>SUM(D158:D160)</f>
        <v>0</v>
      </c>
      <c r="E157" s="498">
        <f>SUM(E158:E160)</f>
        <v>0</v>
      </c>
      <c r="F157" s="498">
        <f>SUM(F158:F160)</f>
        <v>0</v>
      </c>
      <c r="G157" s="498">
        <f>SUM(G158:G160)</f>
        <v>0</v>
      </c>
      <c r="H157" s="498">
        <f>SUM(H158:H160)</f>
        <v>0</v>
      </c>
      <c r="I157" s="498">
        <f ca="1">+I157</f>
        <v>0</v>
      </c>
    </row>
    <row r="158" spans="1:9" ht="241.8" x14ac:dyDescent="0.25">
      <c r="A158" s="493" t="str">
        <f>+[7]ระบบการควบคุมฯ!A271</f>
        <v>4.2.1</v>
      </c>
      <c r="B158" s="105" t="str">
        <f>+[7]ระบบการควบคุมฯ!B271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58" s="105" t="str">
        <f>+[7]ระบบการควบคุมฯ!C271</f>
        <v>ศธ 04002/ว58 ลว. 9 มค 66 โอนครั้งที่ 176</v>
      </c>
      <c r="D158" s="494">
        <f>+[7]ระบบการควบคุมฯ!F271</f>
        <v>0</v>
      </c>
      <c r="E158" s="495">
        <f>+'[7]ยุทธศาสตร์เสริมสร้าง 31006200'!I37+'[7]ยุทธศาสตร์เสริมสร้าง 31006200'!J37</f>
        <v>0</v>
      </c>
      <c r="F158" s="495">
        <f>+[7]ระบบการควบคุมฯ!I271+[7]ระบบการควบคุมฯ!J271</f>
        <v>0</v>
      </c>
      <c r="G158" s="495">
        <f>+[7]ระบบการควบคุมฯ!K271+[7]ระบบการควบคุมฯ!L271</f>
        <v>0</v>
      </c>
      <c r="H158" s="495">
        <f>+D158-E158-F158-G158</f>
        <v>0</v>
      </c>
      <c r="I158" s="87" t="s">
        <v>71</v>
      </c>
    </row>
    <row r="159" spans="1:9" ht="167.4" x14ac:dyDescent="0.25">
      <c r="A159" s="493" t="str">
        <f>+[7]ระบบการควบคุมฯ!A272</f>
        <v>4.2.2</v>
      </c>
      <c r="B159" s="105" t="str">
        <f>+[7]ระบบการควบคุมฯ!B272</f>
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</c>
      <c r="C159" s="105" t="str">
        <f>+[7]ระบบการควบคุมฯ!C272</f>
        <v>ศธ 04002/ว3099 ลว. 3 สค 66 โอนครั้งที่ 719</v>
      </c>
      <c r="D159" s="494">
        <f>+[7]ระบบการควบคุมฯ!F272</f>
        <v>0</v>
      </c>
      <c r="E159" s="495">
        <f>+'[7]ยุทธศาสตร์เสริมสร้าง 31006200'!I38+'[7]ยุทธศาสตร์เสริมสร้าง 31006200'!J38</f>
        <v>0</v>
      </c>
      <c r="F159" s="495">
        <f>+[7]ระบบการควบคุมฯ!I272+[7]ระบบการควบคุมฯ!J272</f>
        <v>0</v>
      </c>
      <c r="G159" s="495">
        <f>+[7]ระบบการควบคุมฯ!K272+[7]ระบบการควบคุมฯ!L272</f>
        <v>0</v>
      </c>
      <c r="H159" s="495">
        <f>+D159-E159-F159-G159</f>
        <v>0</v>
      </c>
      <c r="I159" s="87" t="s">
        <v>87</v>
      </c>
    </row>
    <row r="160" spans="1:9" ht="111.6" x14ac:dyDescent="0.25">
      <c r="A160" s="493" t="str">
        <f>+[1]ระบบการควบคุมฯ!A146</f>
        <v>4.2.3</v>
      </c>
      <c r="B160" s="105" t="str">
        <f>+[1]ระบบการควบคุมฯ!B146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60" s="105" t="str">
        <f>+[1]ระบบการควบคุมฯ!C146</f>
        <v>ศธ 04002/ว1771 ลว.10/พ.ค./2565 โอนครั้งที่ 433</v>
      </c>
      <c r="D160" s="494">
        <f>+[1]ระบบการควบคุมฯ!F146</f>
        <v>0</v>
      </c>
      <c r="E160" s="495">
        <f>+[1]ระบบการควบคุมฯ!G146+[1]ระบบการควบคุมฯ!H146</f>
        <v>0</v>
      </c>
      <c r="F160" s="495">
        <f>+[1]ระบบการควบคุมฯ!I146+[1]ระบบการควบคุมฯ!J146</f>
        <v>0</v>
      </c>
      <c r="G160" s="495">
        <f>+[1]ระบบการควบคุมฯ!K146+[1]ระบบการควบคุมฯ!L146</f>
        <v>0</v>
      </c>
      <c r="H160" s="495">
        <f>+D160-E160-F160-G160</f>
        <v>0</v>
      </c>
      <c r="I160" s="87" t="s">
        <v>49</v>
      </c>
    </row>
    <row r="161" spans="1:9" ht="111.6" hidden="1" customHeight="1" x14ac:dyDescent="0.25">
      <c r="A161" s="485">
        <f>+[7]ระบบการควบคุมฯ!A276</f>
        <v>5</v>
      </c>
      <c r="B161" s="499" t="str">
        <f>+[7]ระบบการควบคุมฯ!B276</f>
        <v>โครงการโรงเรียนคุณภาพ</v>
      </c>
      <c r="C161" s="500" t="str">
        <f>+[7]ระบบการควบคุมฯ!C276</f>
        <v>20004 3300 B800</v>
      </c>
      <c r="D161" s="486">
        <f>+D162+D163</f>
        <v>364840</v>
      </c>
      <c r="E161" s="486">
        <f t="shared" ref="E161:I161" si="39">+E162+E163</f>
        <v>0</v>
      </c>
      <c r="F161" s="486">
        <f t="shared" si="39"/>
        <v>0</v>
      </c>
      <c r="G161" s="486">
        <f t="shared" si="39"/>
        <v>12540</v>
      </c>
      <c r="H161" s="486">
        <f t="shared" si="39"/>
        <v>352300</v>
      </c>
      <c r="I161" s="486">
        <f t="shared" si="39"/>
        <v>0</v>
      </c>
    </row>
    <row r="162" spans="1:9" ht="93" hidden="1" customHeight="1" x14ac:dyDescent="0.25">
      <c r="A162" s="497"/>
      <c r="B162" s="448" t="str">
        <f>+B179</f>
        <v>งบดำเนินงาน   68112xx</v>
      </c>
      <c r="C162" s="448" t="str">
        <f>+[7]ระบบการควบคุมฯ!C277</f>
        <v>20004 3320 B800 2000000</v>
      </c>
      <c r="D162" s="498">
        <f>+D165+D179</f>
        <v>364840</v>
      </c>
      <c r="E162" s="498">
        <f t="shared" ref="E162:H162" si="40">+E165+E179</f>
        <v>0</v>
      </c>
      <c r="F162" s="498">
        <f t="shared" si="40"/>
        <v>0</v>
      </c>
      <c r="G162" s="498">
        <f t="shared" si="40"/>
        <v>12540</v>
      </c>
      <c r="H162" s="498">
        <f t="shared" si="40"/>
        <v>352300</v>
      </c>
      <c r="I162" s="501"/>
    </row>
    <row r="163" spans="1:9" ht="186" hidden="1" customHeight="1" x14ac:dyDescent="0.25">
      <c r="A163" s="497"/>
      <c r="B163" s="448" t="str">
        <f>+B171</f>
        <v>งบรายจ่ายอื่น   6811500</v>
      </c>
      <c r="C163" s="448"/>
      <c r="D163" s="498">
        <f>+D171+D176</f>
        <v>0</v>
      </c>
      <c r="E163" s="498">
        <f t="shared" ref="E163:H163" si="41">+E171+E176</f>
        <v>0</v>
      </c>
      <c r="F163" s="498">
        <f t="shared" si="41"/>
        <v>0</v>
      </c>
      <c r="G163" s="498">
        <f t="shared" si="41"/>
        <v>0</v>
      </c>
      <c r="H163" s="498">
        <f t="shared" si="41"/>
        <v>0</v>
      </c>
      <c r="I163" s="501"/>
    </row>
    <row r="164" spans="1:9" ht="37.200000000000003" x14ac:dyDescent="0.25">
      <c r="A164" s="584">
        <f>+[7]ระบบการควบคุมฯ!A281</f>
        <v>5.0999999999999996</v>
      </c>
      <c r="B164" s="86" t="str">
        <f>+[7]ระบบการควบคุมฯ!B281</f>
        <v xml:space="preserve">กิจกรรมขับเคลื่อนโรงเรียนคุณภาพ  </v>
      </c>
      <c r="C164" s="86" t="str">
        <f>+[7]ระบบการควบคุมฯ!C281</f>
        <v>20004 68 00132 00000</v>
      </c>
      <c r="D164" s="585">
        <f>+D165</f>
        <v>342840</v>
      </c>
      <c r="E164" s="585">
        <f t="shared" ref="E164:H164" si="42">+E165</f>
        <v>0</v>
      </c>
      <c r="F164" s="585">
        <f t="shared" si="42"/>
        <v>0</v>
      </c>
      <c r="G164" s="585">
        <f t="shared" si="42"/>
        <v>12540</v>
      </c>
      <c r="H164" s="585">
        <f t="shared" si="42"/>
        <v>330300</v>
      </c>
      <c r="I164" s="1112"/>
    </row>
    <row r="165" spans="1:9" ht="18.600000000000001" x14ac:dyDescent="0.25">
      <c r="A165" s="542">
        <f>+[7]ระบบการควบคุมฯ!A282</f>
        <v>0</v>
      </c>
      <c r="B165" s="448" t="str">
        <f>+[7]ระบบการควบคุมฯ!B282</f>
        <v>งบดำเนินงาน  68112xx</v>
      </c>
      <c r="C165" s="448" t="str">
        <f>+[7]ระบบการควบคุมฯ!C282</f>
        <v>20004 3320 B800 2000000</v>
      </c>
      <c r="D165" s="498">
        <f>SUM(D166:D169)</f>
        <v>342840</v>
      </c>
      <c r="E165" s="498">
        <f t="shared" ref="E165:H165" si="43">SUM(E166:E169)</f>
        <v>0</v>
      </c>
      <c r="F165" s="498">
        <f t="shared" si="43"/>
        <v>0</v>
      </c>
      <c r="G165" s="498">
        <f t="shared" si="43"/>
        <v>12540</v>
      </c>
      <c r="H165" s="498">
        <f t="shared" si="43"/>
        <v>330300</v>
      </c>
      <c r="I165" s="449"/>
    </row>
    <row r="166" spans="1:9" ht="130.19999999999999" hidden="1" customHeight="1" x14ac:dyDescent="0.25">
      <c r="A166" s="493" t="str">
        <f>+[7]ระบบการควบคุมฯ!A283</f>
        <v>5.1.1</v>
      </c>
      <c r="B166" s="84" t="str">
        <f>+[7]ระบบการควบคุมฯ!B283</f>
        <v xml:space="preserve">ค่าใช้จ่ายในการบริหารจัดการประเมินความสามารถด้านการอ่านของผู้เรียน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2567 สำหรับโรงเรียนโครงการ 1 อำเภอ 1 โรงเรียนคุณภาพ      </v>
      </c>
      <c r="C166" s="84" t="str">
        <f>+[7]ระบบการควบคุมฯ!C283</f>
        <v>ศธ 04002/ว292 ลว. 24 ม.ค.68 โอนครั้งที่ 215</v>
      </c>
      <c r="D166" s="494">
        <f>+[7]ระบบการควบคุมฯ!F283</f>
        <v>15840</v>
      </c>
      <c r="E166" s="494">
        <f>+[7]ระบบการควบคุมฯ!G283+[7]ระบบการควบคุมฯ!H283</f>
        <v>0</v>
      </c>
      <c r="F166" s="494"/>
      <c r="G166" s="494">
        <f>+[7]ระบบการควบคุมฯ!K283+[7]ระบบการควบคุมฯ!L283</f>
        <v>12540</v>
      </c>
      <c r="H166" s="494">
        <f>D166-E166-F166-G166</f>
        <v>3300</v>
      </c>
      <c r="I166" s="87" t="s">
        <v>260</v>
      </c>
    </row>
    <row r="167" spans="1:9" ht="93" x14ac:dyDescent="0.25">
      <c r="A167" s="493" t="str">
        <f>+[7]ระบบการควบคุมฯ!A284</f>
        <v>5.1.2</v>
      </c>
      <c r="B167" s="84" t="str">
        <f>+[7]ระบบการควบคุมฯ!B284</f>
        <v xml:space="preserve">ค่าใช้จ่ายในการส่งเสริม สนับสนุน เตรียมความพร้อมและยกระดับคุณธรรมและความโปร่งใสในการดำเนินงานของสถานศึกษา </v>
      </c>
      <c r="C167" s="84" t="str">
        <f>+[7]ระบบการควบคุมฯ!C284</f>
        <v>ศธ 04002/ว1988 ลว. 15 พ.ค.68 ครั้งที่ 482</v>
      </c>
      <c r="D167" s="494">
        <f>+[7]ระบบการควบคุมฯ!F284</f>
        <v>56000</v>
      </c>
      <c r="E167" s="494">
        <f>+[7]ระบบการควบคุมฯ!G284+[7]ระบบการควบคุมฯ!H284</f>
        <v>0</v>
      </c>
      <c r="F167" s="494"/>
      <c r="G167" s="494">
        <f>+[7]ระบบการควบคุมฯ!K284+[7]ระบบการควบคุมฯ!L284</f>
        <v>0</v>
      </c>
      <c r="H167" s="494">
        <f>D167-E167-F167-G167</f>
        <v>56000</v>
      </c>
      <c r="I167" s="87" t="s">
        <v>260</v>
      </c>
    </row>
    <row r="168" spans="1:9" ht="167.4" x14ac:dyDescent="0.25">
      <c r="A168" s="493" t="str">
        <f>+[7]ระบบการควบคุมฯ!A285</f>
        <v>5.1.3</v>
      </c>
      <c r="B168" s="84" t="str">
        <f>+[7]ระบบการควบคุมฯ!B285</f>
        <v xml:space="preserve">ค่าจ้างครูผู้สอนภาษาอังกฤษและภาษาจีน ภาคเรียนที่ 1 ปีการศึกษา 2568 โครงการ 1 อำเภอ   1 โรงเรียนคุณภาพ ระยะเวลา  5  เดือน (พฤษภาคม 2568 - กันยายน 2568)  จำนวน 2 อัตราเดือนละ 27,000.-บาท จำนวนเงิน 270,000.-บาท </v>
      </c>
      <c r="C168" s="84" t="str">
        <f>+[7]ระบบการควบคุมฯ!C285</f>
        <v>ศธ 04002/ว2017 ลว. 16 พ.ค.68 ครั้งที่ 491</v>
      </c>
      <c r="D168" s="494">
        <f>+[7]ระบบการควบคุมฯ!F285</f>
        <v>270000</v>
      </c>
      <c r="E168" s="494">
        <f>+[7]ระบบการควบคุมฯ!G285+[7]ระบบการควบคุมฯ!H285</f>
        <v>0</v>
      </c>
      <c r="F168" s="494"/>
      <c r="G168" s="494">
        <f>+[7]ระบบการควบคุมฯ!K285+[7]ระบบการควบคุมฯ!L285</f>
        <v>0</v>
      </c>
      <c r="H168" s="494">
        <f>D168-E168-F168-G168</f>
        <v>270000</v>
      </c>
      <c r="I168" s="114" t="s">
        <v>269</v>
      </c>
    </row>
    <row r="169" spans="1:9" ht="186" hidden="1" customHeight="1" x14ac:dyDescent="0.25">
      <c r="A169" s="493" t="str">
        <f>+[7]ระบบการควบคุมฯ!A286</f>
        <v>5.1.4</v>
      </c>
      <c r="B169" s="84" t="str">
        <f>+[7]ระบบการควบคุมฯ!B286</f>
        <v xml:space="preserve">ค่าใช้จ่ายในการเดินทางเข้าร่วมการอบรมเชิงปฏิบัติการขยายผลการพัฒนาสมรรถนะการใช้ปัญญาประดิษฐ์ (AI) ในการจัดการเรียนการสอน โรงเรียน 1 อำเภอ 1 โรงเรียนคุณภาพ ระหว่างวันที่ 22 – 24 พฤษภาคม 2568 ณ โรงแรมริเวอร์ไซด์ กรุงเทพมหานคร </v>
      </c>
      <c r="C169" s="84" t="str">
        <f>+[7]ระบบการควบคุมฯ!C286</f>
        <v>ศธ 04002/ว2318 ลว. 29 พ.ค.68 ครั้งที่ 534</v>
      </c>
      <c r="D169" s="494">
        <f>+[7]ระบบการควบคุมฯ!F286</f>
        <v>1000</v>
      </c>
      <c r="E169" s="494">
        <f>+[7]ระบบการควบคุมฯ!G286+[7]ระบบการควบคุมฯ!H286</f>
        <v>0</v>
      </c>
      <c r="F169" s="494"/>
      <c r="G169" s="494">
        <f>+[7]ระบบการควบคุมฯ!K286+[7]ระบบการควบคุมฯ!L286</f>
        <v>0</v>
      </c>
      <c r="H169" s="494">
        <f>D169-E169-F169-G169</f>
        <v>1000</v>
      </c>
      <c r="I169" s="87" t="s">
        <v>260</v>
      </c>
    </row>
    <row r="170" spans="1:9" ht="55.8" x14ac:dyDescent="0.25">
      <c r="A170" s="487">
        <f>+[7]ระบบการควบคุมฯ!A288</f>
        <v>5.2</v>
      </c>
      <c r="B170" s="142" t="str">
        <f>+[7]ระบบการควบคุมฯ!B288</f>
        <v>กิจกรรมการยกระดับคุณภาพการศึกษาเพื่อขับเคลื่อนโรงเรียนคุณภาพ</v>
      </c>
      <c r="C170" s="142" t="str">
        <f>+[7]ระบบการควบคุมฯ!C288</f>
        <v>20004 68 00133 00000</v>
      </c>
      <c r="D170" s="488">
        <f>+D171</f>
        <v>0</v>
      </c>
      <c r="E170" s="488">
        <f>+E171</f>
        <v>0</v>
      </c>
      <c r="F170" s="488">
        <f>+F171</f>
        <v>0</v>
      </c>
      <c r="G170" s="488">
        <f>+G171</f>
        <v>0</v>
      </c>
      <c r="H170" s="488">
        <f>+H171</f>
        <v>0</v>
      </c>
      <c r="I170" s="489"/>
    </row>
    <row r="171" spans="1:9" ht="18.600000000000001" x14ac:dyDescent="0.25">
      <c r="A171" s="497"/>
      <c r="B171" s="448" t="str">
        <f>+[7]ระบบการควบคุมฯ!B305</f>
        <v>งบรายจ่ายอื่น   6811500</v>
      </c>
      <c r="C171" s="448" t="str">
        <f>+[7]ระบบการควบคุมฯ!C305</f>
        <v>20004 3100B600 5000001</v>
      </c>
      <c r="D171" s="498">
        <f>SUM(D172:D174)</f>
        <v>0</v>
      </c>
      <c r="E171" s="498">
        <f>SUM(E172:E174)</f>
        <v>0</v>
      </c>
      <c r="F171" s="498">
        <f>SUM(F172:F174)</f>
        <v>0</v>
      </c>
      <c r="G171" s="498">
        <f>SUM(G172:G174)</f>
        <v>0</v>
      </c>
      <c r="H171" s="498">
        <f>SUM(H172:H174)</f>
        <v>0</v>
      </c>
      <c r="I171" s="501"/>
    </row>
    <row r="172" spans="1:9" ht="111.6" x14ac:dyDescent="0.25">
      <c r="A172" s="493" t="str">
        <f>+[7]ระบบการควบคุมฯ!A306</f>
        <v>5.1.1.1</v>
      </c>
      <c r="B172" s="84" t="str">
        <f>+[7]ระบบการควบคุมฯ!B306</f>
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</c>
      <c r="C172" s="84" t="str">
        <f>+[7]ระบบการควบคุมฯ!C306</f>
        <v>ศธ 04002/ว1964 ลว.23 พค 67 โอนครั้งที่ 42</v>
      </c>
      <c r="D172" s="494">
        <f>+[7]ระบบการควบคุมฯ!F306</f>
        <v>0</v>
      </c>
      <c r="E172" s="494">
        <f>+[7]ระบบการควบคุมฯ!G306</f>
        <v>0</v>
      </c>
      <c r="F172" s="494">
        <f>+[7]ระบบการควบคุมฯ!H306</f>
        <v>0</v>
      </c>
      <c r="G172" s="494">
        <f>+[7]ระบบการควบคุมฯ!I306</f>
        <v>0</v>
      </c>
      <c r="H172" s="494">
        <f>G172+D172-E172-F172</f>
        <v>0</v>
      </c>
      <c r="I172" s="87" t="s">
        <v>88</v>
      </c>
    </row>
    <row r="173" spans="1:9" ht="93" x14ac:dyDescent="0.25">
      <c r="A173" s="493" t="str">
        <f>+[7]ระบบการควบคุมฯ!A307</f>
        <v>5.1.1.2</v>
      </c>
      <c r="B173" s="84" t="str">
        <f>+[7]ระบบการควบคุมฯ!B307</f>
        <v xml:space="preserve">ค่าใช้จ่ายในการบริหารโครงการโรงเรียนคุณภาพ ตามนโยบาย “1 อำเภอ 1 โรงเรียนคุณภาพ”  </v>
      </c>
      <c r="C173" s="84" t="str">
        <f>+[7]ระบบการควบคุมฯ!C307</f>
        <v>ศธ 04002/ว2152 ลว.31 พค โอนครั้งที่ 78</v>
      </c>
      <c r="D173" s="494"/>
      <c r="E173" s="494"/>
      <c r="F173" s="494"/>
      <c r="G173" s="494"/>
      <c r="H173" s="494">
        <f>+D173-E173-F173-G173</f>
        <v>0</v>
      </c>
      <c r="I173" s="87" t="s">
        <v>152</v>
      </c>
    </row>
    <row r="174" spans="1:9" ht="186" x14ac:dyDescent="0.25">
      <c r="A174" s="493" t="str">
        <f>+[7]ระบบการควบคุมฯ!A308</f>
        <v>5.1.1.3</v>
      </c>
      <c r="B174" s="84" t="str">
        <f>+[7]ระบบการควบคุมฯ!B308</f>
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</c>
      <c r="C174" s="84" t="str">
        <f>+[7]ระบบการควบคุมฯ!C308</f>
        <v>ศธ 04002/ว3401 ลว.6 ส.ค.2567 โอนครั้งที่ 289 กำหนดส่ง 31 สค 67</v>
      </c>
      <c r="D174" s="494"/>
      <c r="E174" s="494"/>
      <c r="F174" s="494"/>
      <c r="G174" s="494"/>
      <c r="H174" s="494">
        <f>+D174-E174-F174-G174</f>
        <v>0</v>
      </c>
      <c r="I174" s="126" t="s">
        <v>153</v>
      </c>
    </row>
    <row r="175" spans="1:9" ht="111.6" hidden="1" customHeight="1" x14ac:dyDescent="0.25">
      <c r="A175" s="502">
        <f>+[7]ระบบการควบคุมฯ!A297</f>
        <v>5.3</v>
      </c>
      <c r="B175" s="142" t="str">
        <f>+[7]ระบบการควบคุมฯ!B297</f>
        <v>กิจกรรมการยกระดับคุณภาพการศึกษาสำหรับโรงเรียนคุณภาพตามนโยบาย 1 อำเภอ 1 โรงเรียนคุณภาพ</v>
      </c>
      <c r="C175" s="142" t="str">
        <f>+[7]ระบบการควบคุมฯ!C297</f>
        <v>20004 68 00134 00000</v>
      </c>
      <c r="D175" s="488">
        <f>+D176</f>
        <v>0</v>
      </c>
      <c r="E175" s="488">
        <f>+E176</f>
        <v>0</v>
      </c>
      <c r="F175" s="488">
        <f>+F176</f>
        <v>0</v>
      </c>
      <c r="G175" s="488">
        <f>+G176</f>
        <v>0</v>
      </c>
      <c r="H175" s="488">
        <f>+H176</f>
        <v>0</v>
      </c>
      <c r="I175" s="489"/>
    </row>
    <row r="176" spans="1:9" ht="46.8" hidden="1" customHeight="1" x14ac:dyDescent="0.25">
      <c r="A176" s="497"/>
      <c r="B176" s="448" t="s">
        <v>154</v>
      </c>
      <c r="C176" s="448"/>
      <c r="D176" s="498">
        <f>SUM(D177)</f>
        <v>0</v>
      </c>
      <c r="E176" s="498">
        <f>SUM(E177)</f>
        <v>0</v>
      </c>
      <c r="F176" s="498">
        <f>SUM(F177)</f>
        <v>0</v>
      </c>
      <c r="G176" s="498">
        <f>SUM(G177)</f>
        <v>0</v>
      </c>
      <c r="H176" s="498">
        <f>SUM(H177)</f>
        <v>0</v>
      </c>
      <c r="I176" s="501"/>
    </row>
    <row r="177" spans="1:9" ht="46.8" hidden="1" customHeight="1" x14ac:dyDescent="0.25">
      <c r="A177" s="493" t="s">
        <v>59</v>
      </c>
      <c r="B177" s="84" t="str">
        <f>+[1]ระบบการควบคุมฯ!B192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77" s="84" t="str">
        <f>+[1]ระบบการควบคุมฯ!C192</f>
        <v>ศธ 04002/ว3001 ลว.5ส.ค. 2565 โอนครั้งที่ 721</v>
      </c>
      <c r="D177" s="494">
        <f>+[1]ระบบการควบคุมฯ!D192</f>
        <v>0</v>
      </c>
      <c r="E177" s="494">
        <f>+[1]ระบบการควบคุมฯ!G192+[1]ระบบการควบคุมฯ!H192</f>
        <v>0</v>
      </c>
      <c r="F177" s="494">
        <f>+[1]ระบบการควบคุมฯ!I192+[1]ระบบการควบคุมฯ!J192</f>
        <v>0</v>
      </c>
      <c r="G177" s="494">
        <f>+[1]ระบบการควบคุมฯ!K192+[1]ระบบการควบคุมฯ!L192</f>
        <v>0</v>
      </c>
      <c r="H177" s="494">
        <f>+D177-E177-F177-G177</f>
        <v>0</v>
      </c>
      <c r="I177" s="126"/>
    </row>
    <row r="178" spans="1:9" ht="46.8" hidden="1" customHeight="1" x14ac:dyDescent="0.25">
      <c r="A178" s="502">
        <f>+[7]ระบบการควบคุมฯ!A374</f>
        <v>5.5</v>
      </c>
      <c r="B178" s="142" t="str">
        <f>+[7]ระบบการควบคุมฯ!B374</f>
        <v xml:space="preserve">กิจกรรมการบริหารจัดการโรงเรียนขนาดเล็ก </v>
      </c>
      <c r="C178" s="142" t="str">
        <f>+[7]ระบบการควบคุมฯ!C374</f>
        <v>20004 68 52010 00000</v>
      </c>
      <c r="D178" s="503">
        <f>+D179</f>
        <v>22000</v>
      </c>
      <c r="E178" s="503">
        <f>+E179</f>
        <v>0</v>
      </c>
      <c r="F178" s="503">
        <f>+F179</f>
        <v>0</v>
      </c>
      <c r="G178" s="503">
        <f>+G179</f>
        <v>0</v>
      </c>
      <c r="H178" s="503">
        <f>+H179</f>
        <v>22000</v>
      </c>
      <c r="I178" s="504"/>
    </row>
    <row r="179" spans="1:9" ht="55.8" hidden="1" customHeight="1" x14ac:dyDescent="0.25">
      <c r="A179" s="505" t="str">
        <f>+[7]ระบบการควบคุมฯ!A375</f>
        <v>5.5.1</v>
      </c>
      <c r="B179" s="448" t="str">
        <f>+[7]ระบบการควบคุมฯ!B375</f>
        <v>งบดำเนินงาน   68112xx</v>
      </c>
      <c r="C179" s="448" t="str">
        <f>+[7]ระบบการควบคุมฯ!C375</f>
        <v>20004 3320 B800 2000000</v>
      </c>
      <c r="D179" s="506">
        <f>SUM(D180)</f>
        <v>22000</v>
      </c>
      <c r="E179" s="506">
        <f>SUM(E180)</f>
        <v>0</v>
      </c>
      <c r="F179" s="506">
        <f>SUM(F180)</f>
        <v>0</v>
      </c>
      <c r="G179" s="506">
        <f>SUM(G180)</f>
        <v>0</v>
      </c>
      <c r="H179" s="506">
        <f>SUM(H180)</f>
        <v>22000</v>
      </c>
      <c r="I179" s="507"/>
    </row>
    <row r="180" spans="1:9" ht="46.8" hidden="1" customHeight="1" x14ac:dyDescent="0.25">
      <c r="A180" s="493" t="str">
        <f>+[7]ระบบการควบคุมฯ!A376</f>
        <v>5.5.1.1</v>
      </c>
      <c r="B180" s="84" t="str">
        <f>+[7]ระบบการควบคุมฯ!B376</f>
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</c>
      <c r="C180" s="84" t="str">
        <f>+[7]ระบบการควบคุมฯ!C376</f>
        <v>ศธ 04002/ว5914 ลว.9 ธค 67 โอนครั้งที่ 109</v>
      </c>
      <c r="D180" s="494">
        <f>+[7]ระบบการควบคุมฯ!F376</f>
        <v>22000</v>
      </c>
      <c r="E180" s="494">
        <f>+[7]ระบบการควบคุมฯ!G376+[7]ระบบการควบคุมฯ!H376</f>
        <v>0</v>
      </c>
      <c r="F180" s="494">
        <f>+[7]ระบบการควบคุมฯ!I376+[7]ระบบการควบคุมฯ!J376</f>
        <v>0</v>
      </c>
      <c r="G180" s="494">
        <f>+[7]ระบบการควบคุมฯ!K376+[7]ระบบการควบคุมฯ!L376</f>
        <v>0</v>
      </c>
      <c r="H180" s="494">
        <f>+D180-E180-F180-G180</f>
        <v>22000</v>
      </c>
      <c r="I180" s="87" t="s">
        <v>15</v>
      </c>
    </row>
    <row r="181" spans="1:9" ht="37.200000000000003" x14ac:dyDescent="0.25">
      <c r="A181" s="393" t="str">
        <f>+[1]ระบบการควบคุมฯ!A196</f>
        <v>ค</v>
      </c>
      <c r="B181" s="156" t="str">
        <f>+[1]ระบบการควบคุมฯ!B196</f>
        <v>แผนงานยุทธศาสตร์ : สร้างความเสมอภาคทางการศึกษา</v>
      </c>
      <c r="C181" s="156"/>
      <c r="D181" s="395">
        <f>+D182+D235+D241</f>
        <v>112061327</v>
      </c>
      <c r="E181" s="395">
        <f>+E182+E235+E241</f>
        <v>0</v>
      </c>
      <c r="F181" s="395">
        <f>+F182+F235+F241</f>
        <v>0</v>
      </c>
      <c r="G181" s="395">
        <f>+G182+G235+G241</f>
        <v>111990083</v>
      </c>
      <c r="H181" s="395">
        <f>+H182+H235+H241</f>
        <v>71244</v>
      </c>
      <c r="I181" s="108"/>
    </row>
    <row r="182" spans="1:9" ht="74.400000000000006" x14ac:dyDescent="0.25">
      <c r="A182" s="1306">
        <f>+[7]ระบบการควบคุมฯ!A403</f>
        <v>1</v>
      </c>
      <c r="B182" s="1307" t="str">
        <f>+[7]ระบบการควบคุมฯ!B403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182" s="1307" t="str">
        <f>+[7]ระบบการควบคุมฯ!C403</f>
        <v>20004 45002400</v>
      </c>
      <c r="D182" s="1308">
        <f>+D183</f>
        <v>112011927</v>
      </c>
      <c r="E182" s="1308">
        <f t="shared" ref="D182:I184" si="44">+E183</f>
        <v>0</v>
      </c>
      <c r="F182" s="1308">
        <f t="shared" si="44"/>
        <v>0</v>
      </c>
      <c r="G182" s="1308">
        <f t="shared" si="44"/>
        <v>111990083</v>
      </c>
      <c r="H182" s="1308">
        <f t="shared" si="44"/>
        <v>21844</v>
      </c>
      <c r="I182" s="1309"/>
    </row>
    <row r="183" spans="1:9" ht="37.200000000000003" x14ac:dyDescent="0.25">
      <c r="A183" s="487">
        <f>+[7]ระบบการควบคุมฯ!A405</f>
        <v>1.1000000000000001</v>
      </c>
      <c r="B183" s="142" t="str">
        <f>+[7]ระบบการควบคุมฯ!B405</f>
        <v xml:space="preserve">กิจกรรมการสนับสนุนค่าใช้จ่ายในการจัดการศึกษาขั้นพื้นฐาน </v>
      </c>
      <c r="C183" s="508" t="str">
        <f>+[7]ระบบการควบคุมฯ!C405</f>
        <v>20004 68 51993 00000</v>
      </c>
      <c r="D183" s="488">
        <f t="shared" si="44"/>
        <v>112011927</v>
      </c>
      <c r="E183" s="488">
        <f t="shared" si="44"/>
        <v>0</v>
      </c>
      <c r="F183" s="488">
        <f t="shared" si="44"/>
        <v>0</v>
      </c>
      <c r="G183" s="488">
        <f t="shared" si="44"/>
        <v>111990083</v>
      </c>
      <c r="H183" s="488">
        <f t="shared" si="44"/>
        <v>21844</v>
      </c>
      <c r="I183" s="112"/>
    </row>
    <row r="184" spans="1:9" ht="18.600000000000001" x14ac:dyDescent="0.25">
      <c r="A184" s="497"/>
      <c r="B184" s="448" t="str">
        <f>+[7]ระบบการควบคุมฯ!B406</f>
        <v xml:space="preserve"> งบเงินอุดหนุน 6811410</v>
      </c>
      <c r="C184" s="149" t="str">
        <f>+[7]ระบบการควบคุมฯ!C406</f>
        <v>20004 45002400</v>
      </c>
      <c r="D184" s="498">
        <f>+D185</f>
        <v>112011927</v>
      </c>
      <c r="E184" s="498">
        <f t="shared" si="44"/>
        <v>0</v>
      </c>
      <c r="F184" s="498">
        <f t="shared" si="44"/>
        <v>0</v>
      </c>
      <c r="G184" s="498">
        <f t="shared" si="44"/>
        <v>111990083</v>
      </c>
      <c r="H184" s="498">
        <f t="shared" si="44"/>
        <v>21844</v>
      </c>
      <c r="I184" s="111"/>
    </row>
    <row r="185" spans="1:9" ht="111.6" hidden="1" customHeight="1" x14ac:dyDescent="0.25">
      <c r="A185" s="509" t="str">
        <f>+[7]ระบบการควบคุมฯ!A407</f>
        <v>1.1.1</v>
      </c>
      <c r="B185" s="510" t="str">
        <f>+[7]ระบบการควบคุมฯ!B407</f>
        <v xml:space="preserve">เงินอุดหนุนทั่วไป รายการค่าใช้จ่ายในการจัดการศึกษาขั้นพื้นฐาน </v>
      </c>
      <c r="C185" s="511">
        <f>+[7]ระบบการควบคุมฯ!C407</f>
        <v>0</v>
      </c>
      <c r="D185" s="512">
        <f>+D186+D192+D202+D207+D213+D220+D227+D229+D232</f>
        <v>112011927</v>
      </c>
      <c r="E185" s="512">
        <f t="shared" ref="E185:H185" si="45">+E186+E192+E202+E207+E213+E220+E227+E229+E232</f>
        <v>0</v>
      </c>
      <c r="F185" s="512">
        <f t="shared" si="45"/>
        <v>0</v>
      </c>
      <c r="G185" s="512">
        <f t="shared" si="45"/>
        <v>111990083</v>
      </c>
      <c r="H185" s="512">
        <f t="shared" si="45"/>
        <v>21844</v>
      </c>
      <c r="I185" s="513"/>
    </row>
    <row r="186" spans="1:9" ht="46.8" hidden="1" customHeight="1" x14ac:dyDescent="0.25">
      <c r="A186" s="514" t="str">
        <f>+[7]ระบบการควบคุมฯ!A408</f>
        <v>1.1.1.1</v>
      </c>
      <c r="B186" s="515" t="str">
        <f>+[7]ระบบการควบคุมฯ!B408</f>
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</c>
      <c r="C186" s="515" t="str">
        <f>+[7]ระบบการควบคุมฯ!C408</f>
        <v>ศธ 04002/ว1018 ลว.8/3/2024โอนครั้งที่ 209</v>
      </c>
      <c r="D186" s="516">
        <f>SUM(D187:D191)</f>
        <v>0</v>
      </c>
      <c r="E186" s="516">
        <f t="shared" ref="E186:I186" si="46">SUM(E187:E191)</f>
        <v>0</v>
      </c>
      <c r="F186" s="516">
        <f t="shared" si="46"/>
        <v>0</v>
      </c>
      <c r="G186" s="516">
        <f t="shared" si="46"/>
        <v>0</v>
      </c>
      <c r="H186" s="516">
        <f t="shared" si="46"/>
        <v>0</v>
      </c>
      <c r="I186" s="516">
        <f t="shared" si="46"/>
        <v>0</v>
      </c>
    </row>
    <row r="187" spans="1:9" ht="37.200000000000003" hidden="1" customHeight="1" x14ac:dyDescent="0.25">
      <c r="A187" s="493" t="str">
        <f>+[7]ระบบการควบคุมฯ!A410</f>
        <v>1)</v>
      </c>
      <c r="B187" s="105" t="str">
        <f>+[7]ระบบการควบคุมฯ!B410</f>
        <v>ค่าหนังสือเรียน รหัสบัญชีย่อย 0022001/10,931,200</v>
      </c>
      <c r="C187" s="105" t="str">
        <f>+[7]ระบบการควบคุมฯ!C410</f>
        <v>20004 42002270 4100040</v>
      </c>
      <c r="D187" s="517"/>
      <c r="E187" s="430"/>
      <c r="F187" s="518"/>
      <c r="G187" s="430"/>
      <c r="H187" s="518">
        <f>+D187-E187-F187-G187</f>
        <v>0</v>
      </c>
      <c r="I187" s="113" t="s">
        <v>14</v>
      </c>
    </row>
    <row r="188" spans="1:9" ht="55.8" hidden="1" customHeight="1" x14ac:dyDescent="0.25">
      <c r="A188" s="493" t="str">
        <f>+[7]ระบบการควบคุมฯ!A412</f>
        <v>2)</v>
      </c>
      <c r="B188" s="105" t="str">
        <f>+[7]ระบบการควบคุมฯ!B412</f>
        <v>ค่าอุปกรณ์การเรียน รหัสบัญชีย่อย 0022002/3,421,000</v>
      </c>
      <c r="C188" s="105" t="str">
        <f>+[7]ระบบการควบคุมฯ!C412</f>
        <v>20004 42002270 4100117</v>
      </c>
      <c r="D188" s="517"/>
      <c r="E188" s="430"/>
      <c r="F188" s="518"/>
      <c r="G188" s="430"/>
      <c r="H188" s="518">
        <f t="shared" ref="H188:H191" si="47">+D188-E188-F188-G188</f>
        <v>0</v>
      </c>
      <c r="I188" s="113" t="s">
        <v>14</v>
      </c>
    </row>
    <row r="189" spans="1:9" ht="46.8" hidden="1" customHeight="1" x14ac:dyDescent="0.25">
      <c r="A189" s="493" t="str">
        <f>+[7]ระบบการควบคุมฯ!A413</f>
        <v>3)</v>
      </c>
      <c r="B189" s="105" t="str">
        <f>+[7]ระบบการควบคุมฯ!B413</f>
        <v>ค่าเครื่องแบบนักเรียน รหัสบัญชีย่อย 0022003/6,461,500</v>
      </c>
      <c r="C189" s="105" t="str">
        <f>+[7]ระบบการควบคุมฯ!C413</f>
        <v>20004 42002270 4100194</v>
      </c>
      <c r="D189" s="517"/>
      <c r="E189" s="430"/>
      <c r="F189" s="518"/>
      <c r="G189" s="430"/>
      <c r="H189" s="518">
        <f t="shared" si="47"/>
        <v>0</v>
      </c>
      <c r="I189" s="113" t="s">
        <v>14</v>
      </c>
    </row>
    <row r="190" spans="1:9" ht="111.6" hidden="1" customHeight="1" x14ac:dyDescent="0.25">
      <c r="A190" s="493" t="str">
        <f>+[7]ระบบการควบคุมฯ!A415</f>
        <v>4)</v>
      </c>
      <c r="B190" s="105" t="str">
        <f>+[7]ระบบการควบคุมฯ!B415</f>
        <v>ค่ากิจกรรมพัฒนาคุณภาพผู้เรียน รหัสบัญชีย่อย 0022004/2,636,400</v>
      </c>
      <c r="C190" s="105" t="str">
        <f>+[7]ระบบการควบคุมฯ!C415</f>
        <v>20005 42002270 4100271</v>
      </c>
      <c r="D190" s="517"/>
      <c r="E190" s="430"/>
      <c r="F190" s="518"/>
      <c r="G190" s="430"/>
      <c r="H190" s="518">
        <f t="shared" si="47"/>
        <v>0</v>
      </c>
      <c r="I190" s="113" t="s">
        <v>14</v>
      </c>
    </row>
    <row r="191" spans="1:9" ht="46.8" hidden="1" customHeight="1" x14ac:dyDescent="0.25">
      <c r="A191" s="493" t="str">
        <f>+[7]ระบบการควบคุมฯ!A417</f>
        <v>5)</v>
      </c>
      <c r="B191" s="105" t="str">
        <f>+[7]ระบบการควบคุมฯ!B417</f>
        <v>ค่าจัดการเรียนการสอน รหัสบัญชีย่อย 0022005/4,713,100</v>
      </c>
      <c r="C191" s="105" t="str">
        <f>+[7]ระบบการควบคุมฯ!C417</f>
        <v>20006 42002270 4100348</v>
      </c>
      <c r="D191" s="517"/>
      <c r="E191" s="430"/>
      <c r="F191" s="518"/>
      <c r="G191" s="430"/>
      <c r="H191" s="518">
        <f t="shared" si="47"/>
        <v>0</v>
      </c>
      <c r="I191" s="113" t="s">
        <v>14</v>
      </c>
    </row>
    <row r="192" spans="1:9" ht="46.8" hidden="1" customHeight="1" x14ac:dyDescent="0.25">
      <c r="A192" s="485" t="str">
        <f>+[7]ระบบการควบคุมฯ!A419</f>
        <v>1.1.1.2</v>
      </c>
      <c r="B192" s="499" t="str">
        <f>+[7]ระบบการควบคุมฯ!B419</f>
        <v>เงินอุดหนุนทั่วไป รายการค่าใช้จ่ายในการจัดการศึกษาขั้นพื้นฐาน รหัสเจ้าของบัญชีย่อย 2000400000</v>
      </c>
      <c r="C192" s="533">
        <f>+[7]ระบบการควบคุมฯ!C419</f>
        <v>0</v>
      </c>
      <c r="D192" s="486">
        <f>SUM(D197:D201)</f>
        <v>107785406</v>
      </c>
      <c r="E192" s="486">
        <f t="shared" ref="E192:H192" si="48">SUM(E197:E201)</f>
        <v>0</v>
      </c>
      <c r="F192" s="486">
        <f t="shared" si="48"/>
        <v>0</v>
      </c>
      <c r="G192" s="486">
        <f t="shared" si="48"/>
        <v>107782586</v>
      </c>
      <c r="H192" s="486">
        <f t="shared" si="48"/>
        <v>2820</v>
      </c>
      <c r="I192" s="486">
        <f t="shared" ref="I192" si="49">SUM(I197:I199)</f>
        <v>0</v>
      </c>
    </row>
    <row r="193" spans="1:9" ht="46.8" hidden="1" customHeight="1" x14ac:dyDescent="0.25">
      <c r="A193" s="485">
        <f>+[7]ระบบการควบคุมฯ!A420</f>
        <v>1</v>
      </c>
      <c r="B193" s="499" t="str">
        <f>+[7]ระบบการควบคุมฯ!B420</f>
        <v xml:space="preserve"> ภาคเรียนที่ 2/2567 70%  จำนวน 35,866,384‬.00 บาท</v>
      </c>
      <c r="C193" s="499" t="str">
        <f>+[7]ระบบการควบคุมฯ!C420</f>
        <v>ศธ 04002/ว5233 ลว.25/ต.ค./2024 โอนครั้งที่ 9</v>
      </c>
      <c r="D193" s="486"/>
      <c r="E193" s="486"/>
      <c r="F193" s="486"/>
      <c r="G193" s="486"/>
      <c r="H193" s="486"/>
      <c r="I193" s="486"/>
    </row>
    <row r="194" spans="1:9" ht="55.8" hidden="1" customHeight="1" x14ac:dyDescent="0.25">
      <c r="A194" s="485">
        <f>+[7]ระบบการควบคุมฯ!A421</f>
        <v>2</v>
      </c>
      <c r="B194" s="499" t="str">
        <f>+[7]ระบบการควบคุมฯ!B421</f>
        <v xml:space="preserve"> ภาคเรียนที่ 2/2567 30% จำนวน 14,453,317‬.00 บาท</v>
      </c>
      <c r="C194" s="499" t="str">
        <f>+[7]ระบบการควบคุมฯ!C421</f>
        <v>ศธ 04002/ว5976 ลว.12/ธ.ค./2024 โอนครั้งที่ 121</v>
      </c>
      <c r="D194" s="486"/>
      <c r="E194" s="486"/>
      <c r="F194" s="486"/>
      <c r="G194" s="486"/>
      <c r="H194" s="486"/>
      <c r="I194" s="486"/>
    </row>
    <row r="195" spans="1:9" ht="46.8" hidden="1" customHeight="1" x14ac:dyDescent="0.25">
      <c r="A195" s="485">
        <f>+[7]ระบบการควบคุมฯ!A422</f>
        <v>3</v>
      </c>
      <c r="B195" s="499" t="str">
        <f>+[7]ระบบการควบคุมฯ!B422</f>
        <v xml:space="preserve"> ภาคเรียนที่ 1/2568 70%  จำนวน 40,209,500‬.00 บาท</v>
      </c>
      <c r="C195" s="499" t="str">
        <f>+[7]ระบบการควบคุมฯ!C422</f>
        <v>ศธ 04002/ว799 ลว.27/ก.พ./2025 โอนครั้งที่ 291</v>
      </c>
      <c r="D195" s="486"/>
      <c r="E195" s="486"/>
      <c r="F195" s="486"/>
      <c r="G195" s="486"/>
      <c r="H195" s="486"/>
      <c r="I195" s="486"/>
    </row>
    <row r="196" spans="1:9" ht="130.19999999999999" hidden="1" customHeight="1" x14ac:dyDescent="0.25">
      <c r="A196" s="485">
        <f>+[7]ระบบการควบคุมฯ!A423</f>
        <v>3</v>
      </c>
      <c r="B196" s="499" t="str">
        <f>+[7]ระบบการควบคุมฯ!B423</f>
        <v xml:space="preserve"> ภาคเรียนที่ 1/2568 70% (เพิ่มเติม) จำนวน 17,256,205‬.00 บาท</v>
      </c>
      <c r="C196" s="499" t="str">
        <f>+[7]ระบบการควบคุมฯ!C423</f>
        <v>ศธ 04002/ว1268 ลว.26/มี.ค./2025 โอนครั้งที่ 363</v>
      </c>
      <c r="D196" s="486"/>
      <c r="E196" s="486"/>
      <c r="F196" s="486"/>
      <c r="G196" s="486"/>
      <c r="H196" s="486"/>
      <c r="I196" s="486"/>
    </row>
    <row r="197" spans="1:9" ht="46.8" hidden="1" customHeight="1" x14ac:dyDescent="0.25">
      <c r="A197" s="1099" t="str">
        <f>+[7]ระบบการควบคุมฯ!A424</f>
        <v>1)</v>
      </c>
      <c r="B197" s="129" t="str">
        <f>+[7]ระบบการควบคุมฯ!B424</f>
        <v>ค่าจัดการเรียนการสอน รหัสบัญชีย่อย 0024315/25,377,708/10,219,9446/17,709,100/7,595,070</v>
      </c>
      <c r="C197" s="129" t="str">
        <f>+[7]ระบบการควบคุมฯ!C424</f>
        <v>20006 45002400 4100348</v>
      </c>
      <c r="D197" s="494">
        <f>+[7]ระบบการควบคุมฯ!F424</f>
        <v>60901822</v>
      </c>
      <c r="E197" s="495">
        <f>+[7]ระบบการควบคุมฯ!G424+[7]ระบบการควบคุมฯ!H424</f>
        <v>0</v>
      </c>
      <c r="F197" s="495">
        <f>+[7]ระบบการควบคุมฯ!I424+[7]ระบบการควบคุมฯ!J424</f>
        <v>0</v>
      </c>
      <c r="G197" s="495">
        <f>+[7]ระบบการควบคุมฯ!K424+[7]ระบบการควบคุมฯ!L424</f>
        <v>60901677</v>
      </c>
      <c r="H197" s="495">
        <f>+D197-E197-F197-G197</f>
        <v>145</v>
      </c>
      <c r="I197" s="113" t="s">
        <v>14</v>
      </c>
    </row>
    <row r="198" spans="1:9" ht="46.8" hidden="1" customHeight="1" x14ac:dyDescent="0.25">
      <c r="A198" s="1099" t="str">
        <f>+[7]ระบบการควบคุมฯ!A425</f>
        <v>2)</v>
      </c>
      <c r="B198" s="129" t="str">
        <f>+[7]ระบบการควบคุมฯ!B425</f>
        <v>ค่าอุปกรณ์การเรียน รหัสบัญชีย่อย 0024084/4,293,970/1,734,630/2,982,600/1,282,570</v>
      </c>
      <c r="C198" s="129" t="str">
        <f>+[7]ระบบการควบคุมฯ!C425</f>
        <v>20004 45002400 4100117</v>
      </c>
      <c r="D198" s="494">
        <f>+[7]ระบบการควบคุมฯ!F425</f>
        <v>10293770</v>
      </c>
      <c r="E198" s="495">
        <f>+[7]ระบบการควบคุมฯ!G425+[7]ระบบการควบคุมฯ!H425</f>
        <v>0</v>
      </c>
      <c r="F198" s="495">
        <f>+[7]ระบบการควบคุมฯ!I425+[7]ระบบการควบคุมฯ!J425</f>
        <v>0</v>
      </c>
      <c r="G198" s="495">
        <f>+[7]ระบบการควบคุมฯ!K425+[7]ระบบการควบคุมฯ!L425</f>
        <v>10291095</v>
      </c>
      <c r="H198" s="495">
        <f>+D198-E198-F198-G198</f>
        <v>2675</v>
      </c>
      <c r="I198" s="113" t="s">
        <v>14</v>
      </c>
    </row>
    <row r="199" spans="1:9" ht="46.8" hidden="1" customHeight="1" x14ac:dyDescent="0.25">
      <c r="A199" s="1099" t="str">
        <f>+[7]ระบบการควบคุมฯ!A426</f>
        <v>3)</v>
      </c>
      <c r="B199" s="129" t="str">
        <f>+[7]ระบบการควบคุมฯ!B426</f>
        <v>ค่ากิจกรรมพัฒนาคุณภาพผู้เรียน รหัสบัญชีย่อย 0024238/6194706/2,498,743/4,329,300/1,859,508</v>
      </c>
      <c r="C199" s="129" t="str">
        <f>+[7]ระบบการควบคุมฯ!C426</f>
        <v>20005 45002400 4100271</v>
      </c>
      <c r="D199" s="494">
        <f>+[7]ระบบการควบคุมฯ!F426</f>
        <v>14882257</v>
      </c>
      <c r="E199" s="495">
        <f>+[7]ระบบการควบคุมฯ!G426+[7]ระบบการควบคุมฯ!H426</f>
        <v>0</v>
      </c>
      <c r="F199" s="495">
        <f>+[7]ระบบการควบคุมฯ!I426+[7]ระบบการควบคุมฯ!J426</f>
        <v>0</v>
      </c>
      <c r="G199" s="495">
        <f>+[7]ระบบการควบคุมฯ!K426+[7]ระบบการควบคุมฯ!L426</f>
        <v>14882257</v>
      </c>
      <c r="H199" s="495">
        <f>+D199-E199-F199-G199</f>
        <v>0</v>
      </c>
      <c r="I199" s="113" t="s">
        <v>14</v>
      </c>
    </row>
    <row r="200" spans="1:9" ht="186" hidden="1" customHeight="1" x14ac:dyDescent="0.25">
      <c r="A200" s="1099" t="str">
        <f>+[7]ระบบการควบคุมฯ!A427</f>
        <v>4)</v>
      </c>
      <c r="B200" s="129" t="str">
        <f>+[7]ระบบการควบคุมฯ!B427</f>
        <v xml:space="preserve">ค่าหนังสือเรียน รหัสบัญชีย่อย  0024007  (9558600+4101457    </v>
      </c>
      <c r="C200" s="129" t="str">
        <f>+[7]ระบบการควบคุมฯ!C427</f>
        <v>20006 45002400 4100040</v>
      </c>
      <c r="D200" s="494">
        <f>+[7]ระบบการควบคุมฯ!F427</f>
        <v>13660057</v>
      </c>
      <c r="E200" s="495">
        <f>+[7]ระบบการควบคุมฯ!G427+[7]ระบบการควบคุมฯ!H427</f>
        <v>0</v>
      </c>
      <c r="F200" s="495">
        <f>+[7]ระบบการควบคุมฯ!I427+[7]ระบบการควบคุมฯ!J427</f>
        <v>0</v>
      </c>
      <c r="G200" s="495">
        <f>+[7]ระบบการควบคุมฯ!K427+[7]ระบบการควบคุมฯ!L427</f>
        <v>13660057</v>
      </c>
      <c r="H200" s="495">
        <f>+D200-E200-F200-G200</f>
        <v>0</v>
      </c>
      <c r="I200" s="113" t="s">
        <v>14</v>
      </c>
    </row>
    <row r="201" spans="1:9" ht="37.200000000000003" hidden="1" customHeight="1" x14ac:dyDescent="0.25">
      <c r="A201" s="1099" t="str">
        <f>+[7]ระบบการควบคุมฯ!A428</f>
        <v>5)</v>
      </c>
      <c r="B201" s="129" t="str">
        <f>+[7]ระบบการควบคุมฯ!B428</f>
        <v>ค่าเครื่องแบบนักเรียน   รหัสบัญชีย่อย 0024162      (5629900+2417600)</v>
      </c>
      <c r="C201" s="129" t="str">
        <f>+[7]ระบบการควบคุมฯ!C428</f>
        <v>20007 45002400 4100194</v>
      </c>
      <c r="D201" s="494">
        <f>+[7]ระบบการควบคุมฯ!F428</f>
        <v>8047500</v>
      </c>
      <c r="E201" s="495">
        <f>+[7]ระบบการควบคุมฯ!G428+[7]ระบบการควบคุมฯ!H428</f>
        <v>0</v>
      </c>
      <c r="F201" s="495">
        <f>+[7]ระบบการควบคุมฯ!I428+[7]ระบบการควบคุมฯ!J428</f>
        <v>0</v>
      </c>
      <c r="G201" s="495">
        <f>+[7]ระบบการควบคุมฯ!K428+[7]ระบบการควบคุมฯ!L428</f>
        <v>8047500</v>
      </c>
      <c r="H201" s="495">
        <f>+D201-E201-F201-G201</f>
        <v>0</v>
      </c>
      <c r="I201" s="113" t="s">
        <v>14</v>
      </c>
    </row>
    <row r="202" spans="1:9" ht="37.200000000000003" hidden="1" customHeight="1" x14ac:dyDescent="0.25">
      <c r="A202" s="514" t="str">
        <f>+[7]ระบบการควบคุมฯ!A453</f>
        <v>1.1.2</v>
      </c>
      <c r="B202" s="515" t="str">
        <f>+[7]ระบบการควบคุมฯ!B453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</c>
      <c r="C202" s="515" t="str">
        <f>+[7]ระบบการควบคุมฯ!C429</f>
        <v xml:space="preserve">ศธ 04002/ว5681 ลว.20/12/2023 โอนครั้งที่ 99 จำนวน13,680,740‬.00บาท </v>
      </c>
      <c r="D202" s="516">
        <f t="shared" ref="D202:I202" si="50">SUM(D203:D206)</f>
        <v>0</v>
      </c>
      <c r="E202" s="516">
        <f t="shared" si="50"/>
        <v>0</v>
      </c>
      <c r="F202" s="516">
        <f t="shared" si="50"/>
        <v>0</v>
      </c>
      <c r="G202" s="516">
        <f t="shared" si="50"/>
        <v>0</v>
      </c>
      <c r="H202" s="516">
        <f t="shared" si="50"/>
        <v>0</v>
      </c>
      <c r="I202" s="516">
        <f t="shared" si="50"/>
        <v>0</v>
      </c>
    </row>
    <row r="203" spans="1:9" ht="37.200000000000003" hidden="1" customHeight="1" x14ac:dyDescent="0.25">
      <c r="A203" s="493" t="str">
        <f>+[7]ระบบการควบคุมฯ!A430</f>
        <v>1)</v>
      </c>
      <c r="B203" s="105" t="str">
        <f>+[7]ระบบการควบคุมฯ!B430</f>
        <v>ค่าอุปกรณ์การเรียน รหัสบัญชีย่อย 0022002/1745120</v>
      </c>
      <c r="C203" s="105" t="str">
        <f>+[7]ระบบการควบคุมฯ!C430</f>
        <v>20004 42002270 4100117</v>
      </c>
      <c r="D203" s="517"/>
      <c r="E203" s="518"/>
      <c r="F203" s="518"/>
      <c r="G203" s="518"/>
      <c r="H203" s="518">
        <f>+D203-E203-F203-G203</f>
        <v>0</v>
      </c>
      <c r="I203" s="113" t="s">
        <v>14</v>
      </c>
    </row>
    <row r="204" spans="1:9" ht="37.200000000000003" hidden="1" customHeight="1" x14ac:dyDescent="0.25">
      <c r="A204" s="493"/>
      <c r="B204" s="105" t="str">
        <f>+[7]ระบบการควบคุมฯ!B432</f>
        <v>31 กค 67 โอนคืนส่วนกลาง ครั้ง 212 6700</v>
      </c>
      <c r="C204" s="105"/>
      <c r="D204" s="517"/>
      <c r="E204" s="518"/>
      <c r="F204" s="518"/>
      <c r="G204" s="518"/>
      <c r="H204" s="518"/>
      <c r="I204" s="113"/>
    </row>
    <row r="205" spans="1:9" ht="37.200000000000003" hidden="1" customHeight="1" x14ac:dyDescent="0.25">
      <c r="A205" s="493" t="str">
        <f>+[7]ระบบการควบคุมฯ!A433</f>
        <v>2)</v>
      </c>
      <c r="B205" s="105" t="str">
        <f>+[7]ระบบการควบคุมฯ!B433</f>
        <v>ค่ากิจกรรมพัฒนาคุณภาพผู้เรียน รหัสบัญชีย่อย 0022004/2379548</v>
      </c>
      <c r="C205" s="105" t="str">
        <f>+[7]ระบบการควบคุมฯ!C433</f>
        <v>20005 42002270 4100271</v>
      </c>
      <c r="D205" s="517">
        <f>+[7]ระบบการควบคุมฯ!F433</f>
        <v>0</v>
      </c>
      <c r="E205" s="518">
        <f>+[7]ระบบการควบคุมฯ!G433+[7]ระบบการควบคุมฯ!H433</f>
        <v>0</v>
      </c>
      <c r="F205" s="518">
        <f>+[7]ระบบการควบคุมฯ!I433+[7]ระบบการควบคุมฯ!J433</f>
        <v>0</v>
      </c>
      <c r="G205" s="518">
        <f>+[7]ระบบการควบคุมฯ!K433+[7]ระบบการควบคุมฯ!L433</f>
        <v>0</v>
      </c>
      <c r="H205" s="518">
        <f>+D205-E205-F205-G205</f>
        <v>0</v>
      </c>
      <c r="I205" s="113" t="s">
        <v>14</v>
      </c>
    </row>
    <row r="206" spans="1:9" ht="148.80000000000001" hidden="1" customHeight="1" x14ac:dyDescent="0.25">
      <c r="A206" s="493" t="str">
        <f>+[7]ระบบการควบคุมฯ!A434</f>
        <v>3)</v>
      </c>
      <c r="B206" s="105" t="str">
        <f>+[7]ระบบการควบคุมฯ!B434</f>
        <v>ค่าจัดการเรียนการสอน รหัสบัญชีย่อย 0022005/9556072</v>
      </c>
      <c r="C206" s="105" t="str">
        <f>+[7]ระบบการควบคุมฯ!C434</f>
        <v>20006 42002270 4100348</v>
      </c>
      <c r="D206" s="517">
        <f>+[7]ระบบการควบคุมฯ!F434</f>
        <v>0</v>
      </c>
      <c r="E206" s="518">
        <f>+[7]ระบบการควบคุมฯ!G434+[7]ระบบการควบคุมฯ!H434</f>
        <v>0</v>
      </c>
      <c r="F206" s="518">
        <f>+[7]ระบบการควบคุมฯ!I434+[7]ระบบการควบคุมฯ!J434</f>
        <v>0</v>
      </c>
      <c r="G206" s="518">
        <f>+[7]ระบบการควบคุมฯ!K434+[7]ระบบการควบคุมฯ!L434</f>
        <v>0</v>
      </c>
      <c r="H206" s="518">
        <f>+D206-E206-F206-G206</f>
        <v>0</v>
      </c>
      <c r="I206" s="113" t="s">
        <v>14</v>
      </c>
    </row>
    <row r="207" spans="1:9" ht="37.200000000000003" hidden="1" customHeight="1" x14ac:dyDescent="0.25">
      <c r="A207" s="514" t="str">
        <f>+[7]ระบบการควบคุมฯ!A435</f>
        <v>1.1.1.4</v>
      </c>
      <c r="B207" s="515" t="str">
        <f>+[7]ระบบการควบคุมฯ!B435</f>
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</c>
      <c r="C207" s="515" t="str">
        <f>+[7]ระบบการควบคุมฯ!C435</f>
        <v>ศธ 04002/ว3172 ลว.22 กค 67 โอนครั้งที่ 253 จำนวน 23,956,921.00  บาท</v>
      </c>
      <c r="D207" s="516">
        <f>SUM(D208:D212)</f>
        <v>0</v>
      </c>
      <c r="E207" s="516">
        <f t="shared" ref="E207:H207" si="51">SUM(E208:E212)</f>
        <v>0</v>
      </c>
      <c r="F207" s="516">
        <f t="shared" si="51"/>
        <v>0</v>
      </c>
      <c r="G207" s="516">
        <f t="shared" si="51"/>
        <v>0</v>
      </c>
      <c r="H207" s="516">
        <f t="shared" si="51"/>
        <v>0</v>
      </c>
      <c r="I207" s="519" t="s">
        <v>14</v>
      </c>
    </row>
    <row r="208" spans="1:9" ht="74.400000000000006" hidden="1" customHeight="1" x14ac:dyDescent="0.25">
      <c r="A208" s="493" t="str">
        <f>+[7]ระบบการควบคุมฯ!A436</f>
        <v>1)</v>
      </c>
      <c r="B208" s="105" t="str">
        <f>+[7]ระบบการควบคุมฯ!B436</f>
        <v>ค่าหนังสือเรียน 5,720,936 รหัสกิจกรรมย่อย 0022001</v>
      </c>
      <c r="C208" s="105" t="str">
        <f>+[7]ระบบการควบคุมฯ!C436</f>
        <v>20004 42002200 4100037</v>
      </c>
      <c r="D208" s="517"/>
      <c r="E208" s="518"/>
      <c r="F208" s="518"/>
      <c r="G208" s="518"/>
      <c r="H208" s="518">
        <f>+D208-E208-F208-G208</f>
        <v>0</v>
      </c>
      <c r="I208" s="113" t="s">
        <v>14</v>
      </c>
    </row>
    <row r="209" spans="1:9" ht="204.6" hidden="1" customHeight="1" x14ac:dyDescent="0.25">
      <c r="A209" s="493" t="str">
        <f>+[7]ระบบการควบคุมฯ!A437</f>
        <v>2)</v>
      </c>
      <c r="B209" s="129" t="str">
        <f>+[7]ระบบการควบคุมฯ!B437</f>
        <v>ค่าอุปกรณ์การเรียน รหัสบัญชีย่อย 0022002/2,632,890บาท</v>
      </c>
      <c r="C209" s="129" t="str">
        <f>+[7]ระบบการควบคุมฯ!C437</f>
        <v>20004 42002200 4100114</v>
      </c>
      <c r="D209" s="494"/>
      <c r="E209" s="495"/>
      <c r="F209" s="495"/>
      <c r="G209" s="495"/>
      <c r="H209" s="495">
        <f t="shared" ref="H209:H212" si="52">+D209-E209-F209-G209</f>
        <v>0</v>
      </c>
      <c r="I209" s="113" t="s">
        <v>14</v>
      </c>
    </row>
    <row r="210" spans="1:9" ht="55.8" hidden="1" customHeight="1" x14ac:dyDescent="0.25">
      <c r="A210" s="493" t="str">
        <f>+[7]ระบบการควบคุมฯ!A438</f>
        <v>3)</v>
      </c>
      <c r="B210" s="105" t="str">
        <f>+[7]ระบบการควบคุมฯ!B438</f>
        <v>ค่าเครื่องแบบนักเรียน รหัสบัญชีย่อย 0022003/3,360,875</v>
      </c>
      <c r="C210" s="105" t="str">
        <f>+[7]ระบบการควบคุมฯ!C438</f>
        <v>20004 42002200 4100191</v>
      </c>
      <c r="D210" s="517"/>
      <c r="E210" s="518"/>
      <c r="F210" s="518"/>
      <c r="G210" s="518"/>
      <c r="H210" s="518">
        <f t="shared" si="52"/>
        <v>0</v>
      </c>
      <c r="I210" s="113" t="s">
        <v>14</v>
      </c>
    </row>
    <row r="211" spans="1:9" ht="37.200000000000003" hidden="1" customHeight="1" x14ac:dyDescent="0.25">
      <c r="A211" s="493" t="str">
        <f>+[7]ระบบการควบคุมฯ!A439</f>
        <v>4)</v>
      </c>
      <c r="B211" s="105" t="str">
        <f>+[7]ระบบการควบคุมฯ!B439</f>
        <v>ค่ากิจกรรมพัฒนาคุณภาพผู้เรียน รหัสบัญชีย่อย 0022004/2,436,510</v>
      </c>
      <c r="C211" s="105" t="str">
        <f>+[7]ระบบการควบคุมฯ!C439</f>
        <v>20005 42002200 4100268</v>
      </c>
      <c r="D211" s="517"/>
      <c r="E211" s="518"/>
      <c r="F211" s="518"/>
      <c r="G211" s="518"/>
      <c r="H211" s="518">
        <f t="shared" si="52"/>
        <v>0</v>
      </c>
      <c r="I211" s="113" t="s">
        <v>14</v>
      </c>
    </row>
    <row r="212" spans="1:9" ht="223.2" hidden="1" customHeight="1" x14ac:dyDescent="0.25">
      <c r="A212" s="493" t="str">
        <f>+[7]ระบบการควบคุมฯ!A440</f>
        <v>5)</v>
      </c>
      <c r="B212" s="105" t="str">
        <f>+[7]ระบบการควบคุมฯ!B440</f>
        <v>ค่าจัดการเรียนการสอน รหัสบัญชีย่อย 0022005/9,805,710</v>
      </c>
      <c r="C212" s="105" t="str">
        <f>+[7]ระบบการควบคุมฯ!C440</f>
        <v>20006 42002200 4100345</v>
      </c>
      <c r="D212" s="517"/>
      <c r="E212" s="518"/>
      <c r="F212" s="518"/>
      <c r="G212" s="518"/>
      <c r="H212" s="518">
        <f t="shared" si="52"/>
        <v>0</v>
      </c>
      <c r="I212" s="113" t="s">
        <v>14</v>
      </c>
    </row>
    <row r="213" spans="1:9" ht="223.2" hidden="1" customHeight="1" x14ac:dyDescent="0.25">
      <c r="A213" s="514" t="str">
        <f>+[7]ระบบการควบคุมฯ!A453</f>
        <v>1.1.2</v>
      </c>
      <c r="B213" s="515" t="str">
        <f>+[7]ระบบการควบคุมฯ!B453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</c>
      <c r="C213" s="515"/>
      <c r="D213" s="516">
        <f t="shared" ref="D213:I213" si="53">SUM(D217:D219)</f>
        <v>3514521</v>
      </c>
      <c r="E213" s="516">
        <f t="shared" si="53"/>
        <v>0</v>
      </c>
      <c r="F213" s="516">
        <f t="shared" si="53"/>
        <v>0</v>
      </c>
      <c r="G213" s="516">
        <f t="shared" si="53"/>
        <v>3504997</v>
      </c>
      <c r="H213" s="516">
        <f t="shared" si="53"/>
        <v>9524</v>
      </c>
      <c r="I213" s="516">
        <f t="shared" si="53"/>
        <v>0</v>
      </c>
    </row>
    <row r="214" spans="1:9" ht="55.8" hidden="1" customHeight="1" x14ac:dyDescent="0.25">
      <c r="A214" s="497"/>
      <c r="B214" s="124" t="str">
        <f>+B184</f>
        <v xml:space="preserve"> งบเงินอุดหนุน 6811410</v>
      </c>
      <c r="C214" s="124" t="str">
        <f>+C184</f>
        <v>20004 45002400</v>
      </c>
      <c r="D214" s="1100">
        <f>+D215</f>
        <v>3514521</v>
      </c>
      <c r="E214" s="1100">
        <f t="shared" ref="E214:H215" si="54">+E215</f>
        <v>0</v>
      </c>
      <c r="F214" s="1100">
        <f t="shared" si="54"/>
        <v>0</v>
      </c>
      <c r="G214" s="1100">
        <f t="shared" si="54"/>
        <v>3504997</v>
      </c>
      <c r="H214" s="1100">
        <f t="shared" si="54"/>
        <v>9524</v>
      </c>
      <c r="I214" s="1100"/>
    </row>
    <row r="215" spans="1:9" ht="18.600000000000001" hidden="1" customHeight="1" x14ac:dyDescent="0.25">
      <c r="A215" s="485" t="str">
        <f>+[7]ระบบการควบคุมฯ!A454</f>
        <v>1.1.2.1</v>
      </c>
      <c r="B215" s="109" t="str">
        <f>+[7]ระบบการควบคุมฯ!B454</f>
        <v>เงินอุดหนุนทั่วไป รายการค่าใช้จ่ายในการจัดการศึกษาขั้นพื้นฐาน  สำหรับการจัดการศึกษาโดยครอบครัวและสถานประกอบการ 3,514,521 บาท</v>
      </c>
      <c r="C215" s="109" t="str">
        <f>+[7]ระบบการควบคุมฯ!C454</f>
        <v>ศธ 04002/ว5969 ลว.11/12/2024 โอนครั้งที่ 117</v>
      </c>
      <c r="D215" s="1101">
        <f>+D216</f>
        <v>3514521</v>
      </c>
      <c r="E215" s="1101">
        <f t="shared" si="54"/>
        <v>0</v>
      </c>
      <c r="F215" s="1101">
        <f t="shared" si="54"/>
        <v>0</v>
      </c>
      <c r="G215" s="1101">
        <f t="shared" si="54"/>
        <v>3504997</v>
      </c>
      <c r="H215" s="1101">
        <f t="shared" si="54"/>
        <v>9524</v>
      </c>
      <c r="I215" s="1101">
        <f t="shared" ref="I215:I216" si="55">SUM(I218:I220)</f>
        <v>0</v>
      </c>
    </row>
    <row r="216" spans="1:9" ht="37.200000000000003" hidden="1" customHeight="1" x14ac:dyDescent="0.25">
      <c r="A216" s="485">
        <v>1</v>
      </c>
      <c r="B216" s="109" t="str">
        <f>+[7]ระบบการควบคุมฯ!B455</f>
        <v xml:space="preserve">ภาคเรียนที่ 2/2567 สำหรับการจัดการศึกษาโดยครอบครัวและสถานประกอบการ  จำนวน 3 รายการ </v>
      </c>
      <c r="C216" s="109"/>
      <c r="D216" s="1101">
        <f>SUM(D217:D219)</f>
        <v>3514521</v>
      </c>
      <c r="E216" s="1101">
        <f t="shared" ref="E216:H216" si="56">SUM(E217:E219)</f>
        <v>0</v>
      </c>
      <c r="F216" s="1101">
        <f t="shared" si="56"/>
        <v>0</v>
      </c>
      <c r="G216" s="1101">
        <f t="shared" si="56"/>
        <v>3504997</v>
      </c>
      <c r="H216" s="1101">
        <f t="shared" si="56"/>
        <v>9524</v>
      </c>
      <c r="I216" s="1101">
        <f t="shared" si="55"/>
        <v>0</v>
      </c>
    </row>
    <row r="217" spans="1:9" ht="18.600000000000001" hidden="1" customHeight="1" x14ac:dyDescent="0.25">
      <c r="A217" s="493" t="str">
        <f>+[7]ระบบการควบคุมฯ!A456</f>
        <v>1)</v>
      </c>
      <c r="B217" s="105" t="str">
        <f>+[7]ระบบการควบคุมฯ!B456</f>
        <v>ค่าอุปกรณ์การเรียน รหัสบัญชีย่อย 0024084/123,230/</v>
      </c>
      <c r="C217" s="105" t="str">
        <f>+[7]ระบบการควบคุมฯ!C456</f>
        <v>20004 45002400 4100117</v>
      </c>
      <c r="D217" s="517">
        <f>+[7]ระบบการควบคุมฯ!D456</f>
        <v>123230</v>
      </c>
      <c r="E217" s="518">
        <f>+[7]ระบบการควบคุมฯ!G456+[7]ระบบการควบคุมฯ!H456</f>
        <v>0</v>
      </c>
      <c r="F217" s="518">
        <f>+[7]ระบบการควบคุมฯ!I456+[7]ระบบการควบคุมฯ!J456</f>
        <v>0</v>
      </c>
      <c r="G217" s="518">
        <f>+[7]ระบบการควบคุมฯ!K456+[7]ระบบการควบคุมฯ!L456</f>
        <v>122790</v>
      </c>
      <c r="H217" s="518">
        <f>+D217-E217-F217-G217</f>
        <v>440</v>
      </c>
      <c r="I217" s="113" t="s">
        <v>14</v>
      </c>
    </row>
    <row r="218" spans="1:9" ht="93.6" hidden="1" customHeight="1" x14ac:dyDescent="0.25">
      <c r="A218" s="493" t="str">
        <f>+[7]ระบบการควบคุมฯ!A457</f>
        <v>2)</v>
      </c>
      <c r="B218" s="105" t="str">
        <f>+[7]ระบบการควบคุมฯ!B457</f>
        <v>ค่ากิจกรรมพัฒนาคุณภาพผู้เรียน รหัสบัญชีย่อย 0024238 /245,485</v>
      </c>
      <c r="C218" s="105" t="str">
        <f>+[7]ระบบการควบคุมฯ!C457</f>
        <v>20004 45002400 4100117</v>
      </c>
      <c r="D218" s="517">
        <f>+[7]ระบบการควบคุมฯ!D457</f>
        <v>245485</v>
      </c>
      <c r="E218" s="518">
        <f>+[7]ระบบการควบคุมฯ!G457+[7]ระบบการควบคุมฯ!H457</f>
        <v>0</v>
      </c>
      <c r="F218" s="518">
        <f>+[7]ระบบการควบคุมฯ!I457+[7]ระบบการควบคุมฯ!J457</f>
        <v>0</v>
      </c>
      <c r="G218" s="518">
        <f>+[7]ระบบการควบคุมฯ!K457+[7]ระบบการควบคุมฯ!L457</f>
        <v>244939</v>
      </c>
      <c r="H218" s="518">
        <f>+D218-E218-F218-G218</f>
        <v>546</v>
      </c>
      <c r="I218" s="113" t="s">
        <v>14</v>
      </c>
    </row>
    <row r="219" spans="1:9" ht="372" hidden="1" customHeight="1" x14ac:dyDescent="0.25">
      <c r="A219" s="493" t="str">
        <f>+[7]ระบบการควบคุมฯ!A459</f>
        <v>3)</v>
      </c>
      <c r="B219" s="105" t="str">
        <f>+[7]ระบบการควบคุมฯ!B459</f>
        <v>ค่าจัดกิจกรรมการเรียนการสอน รหัสบัญชีย่อย 0024315/3,145,806</v>
      </c>
      <c r="C219" s="105" t="str">
        <f>+[7]ระบบการควบคุมฯ!C459</f>
        <v>20004 45002400 4100348</v>
      </c>
      <c r="D219" s="517">
        <f>+[7]ระบบการควบคุมฯ!F459</f>
        <v>3145806</v>
      </c>
      <c r="E219" s="518">
        <f>+[7]ระบบการควบคุมฯ!G459+[7]ระบบการควบคุมฯ!H459</f>
        <v>0</v>
      </c>
      <c r="F219" s="518">
        <f>+[7]ระบบการควบคุมฯ!I459+[7]ระบบการควบคุมฯ!J459</f>
        <v>0</v>
      </c>
      <c r="G219" s="518">
        <f>+[7]ระบบการควบคุมฯ!K459+[7]ระบบการควบคุมฯ!L459</f>
        <v>3137268</v>
      </c>
      <c r="H219" s="518">
        <f>+D219-E219-F219-G219</f>
        <v>8538</v>
      </c>
      <c r="I219" s="113" t="s">
        <v>14</v>
      </c>
    </row>
    <row r="220" spans="1:9" ht="55.8" hidden="1" customHeight="1" x14ac:dyDescent="0.25">
      <c r="A220" s="514" t="str">
        <f>+[7]ระบบการควบคุมฯ!A461</f>
        <v>1.1.2.2</v>
      </c>
      <c r="B220" s="515" t="str">
        <f>+[7]ระบบการควบคุมฯ!B461</f>
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</c>
      <c r="C220" s="515"/>
      <c r="D220" s="516">
        <f>SUM(D222:D226)</f>
        <v>0</v>
      </c>
      <c r="E220" s="516">
        <f t="shared" ref="E220:G221" si="57">SUM(E222:E226)</f>
        <v>0</v>
      </c>
      <c r="F220" s="516">
        <f t="shared" si="57"/>
        <v>0</v>
      </c>
      <c r="G220" s="516">
        <f t="shared" si="57"/>
        <v>0</v>
      </c>
      <c r="H220" s="516">
        <f>+D220-E220-F220-G220</f>
        <v>0</v>
      </c>
      <c r="I220" s="516">
        <f t="shared" ref="I220:I221" si="58">SUM(I222:I224)</f>
        <v>0</v>
      </c>
    </row>
    <row r="221" spans="1:9" ht="37.200000000000003" hidden="1" customHeight="1" x14ac:dyDescent="0.25">
      <c r="A221" s="485" t="str">
        <f>+[7]ระบบการควบคุมฯ!A462</f>
        <v>1.1.2.2.1</v>
      </c>
      <c r="B221" s="109" t="str">
        <f>+[7]ระบบการควบคุมฯ!B462</f>
        <v>หนังสือเรียน รหัสบัญชีย่อย 0022001</v>
      </c>
      <c r="C221" s="109"/>
      <c r="D221" s="1101">
        <f>SUM(D223:D227)</f>
        <v>0</v>
      </c>
      <c r="E221" s="1101">
        <f t="shared" si="57"/>
        <v>0</v>
      </c>
      <c r="F221" s="1101">
        <f t="shared" si="57"/>
        <v>0</v>
      </c>
      <c r="G221" s="1101">
        <f t="shared" si="57"/>
        <v>0</v>
      </c>
      <c r="H221" s="1101">
        <f>+D221-E221-F221-G221</f>
        <v>0</v>
      </c>
      <c r="I221" s="1101">
        <f t="shared" si="58"/>
        <v>0</v>
      </c>
    </row>
    <row r="222" spans="1:9" ht="18.600000000000001" hidden="1" customHeight="1" x14ac:dyDescent="0.25">
      <c r="A222" s="493" t="str">
        <f>+[7]ระบบการควบคุมฯ!A462</f>
        <v>1.1.2.2.1</v>
      </c>
      <c r="B222" s="125" t="str">
        <f>+[7]ระบบการควบคุมฯ!B462</f>
        <v>หนังสือเรียน รหัสบัญชีย่อย 0022001</v>
      </c>
      <c r="C222" s="125" t="str">
        <f>+[7]ระบบการควบคุมฯ!C462</f>
        <v>20004 42002200 4100037</v>
      </c>
      <c r="D222" s="517"/>
      <c r="E222" s="517"/>
      <c r="F222" s="517"/>
      <c r="G222" s="517"/>
      <c r="H222" s="517">
        <f t="shared" ref="H222:H228" si="59">+D222-E222-F222-G222</f>
        <v>0</v>
      </c>
      <c r="I222" s="517">
        <f t="shared" ref="I222" si="60">SUM(I223:I229)</f>
        <v>0</v>
      </c>
    </row>
    <row r="223" spans="1:9" ht="148.80000000000001" hidden="1" customHeight="1" x14ac:dyDescent="0.25">
      <c r="A223" s="493" t="str">
        <f>+[7]ระบบการควบคุมฯ!A463</f>
        <v>1.1.2.2.2</v>
      </c>
      <c r="B223" s="125" t="str">
        <f>+[7]ระบบการควบคุมฯ!B463</f>
        <v>ค่าอุปกรณ์การเรียน รหัสบัญชีย่อย 0022002</v>
      </c>
      <c r="C223" s="125" t="str">
        <f>+[7]ระบบการควบคุมฯ!C463</f>
        <v>20004 42002200 4100114</v>
      </c>
      <c r="D223" s="517"/>
      <c r="E223" s="517"/>
      <c r="F223" s="517"/>
      <c r="G223" s="517"/>
      <c r="H223" s="517">
        <f t="shared" si="59"/>
        <v>0</v>
      </c>
      <c r="I223" s="517">
        <f t="shared" ref="I223" si="61">SUM(I224:I230)</f>
        <v>0</v>
      </c>
    </row>
    <row r="224" spans="1:9" ht="130.19999999999999" hidden="1" customHeight="1" x14ac:dyDescent="0.25">
      <c r="A224" s="493" t="str">
        <f>+[7]ระบบการควบคุมฯ!A464</f>
        <v>1.1.2.2.3</v>
      </c>
      <c r="B224" s="125" t="str">
        <f>+[7]ระบบการควบคุมฯ!B464</f>
        <v>ค่าเครื่องแบบนักเรียน รหัสบัญชีย่อย 0022003</v>
      </c>
      <c r="C224" s="125" t="str">
        <f>+[7]ระบบการควบคุมฯ!C464</f>
        <v>20004 42002200 4100191</v>
      </c>
      <c r="D224" s="517"/>
      <c r="E224" s="517"/>
      <c r="F224" s="517"/>
      <c r="G224" s="517"/>
      <c r="H224" s="517">
        <f t="shared" si="59"/>
        <v>0</v>
      </c>
      <c r="I224" s="517">
        <f t="shared" ref="I224" si="62">SUM(I229:I231)</f>
        <v>0</v>
      </c>
    </row>
    <row r="225" spans="1:9" ht="55.8" hidden="1" customHeight="1" x14ac:dyDescent="0.25">
      <c r="A225" s="493" t="str">
        <f>+[7]ระบบการควบคุมฯ!A465</f>
        <v>1.1.2.2.4</v>
      </c>
      <c r="B225" s="125" t="str">
        <f>+[7]ระบบการควบคุมฯ!B465</f>
        <v>ค่ากิจกรรมพัฒนาคุณภาพผู้เรียน รหัสบัญชีย่อย 0022004</v>
      </c>
      <c r="C225" s="125" t="str">
        <f>+[7]ระบบการควบคุมฯ!C465</f>
        <v>20005 42002200 4100268</v>
      </c>
      <c r="D225" s="517"/>
      <c r="E225" s="517"/>
      <c r="F225" s="517"/>
      <c r="G225" s="517"/>
      <c r="H225" s="517">
        <f t="shared" si="59"/>
        <v>0</v>
      </c>
      <c r="I225" s="517">
        <f>SUM(I226:I235)</f>
        <v>0</v>
      </c>
    </row>
    <row r="226" spans="1:9" ht="18.600000000000001" hidden="1" customHeight="1" x14ac:dyDescent="0.25">
      <c r="A226" s="493" t="str">
        <f>+[7]ระบบการควบคุมฯ!A466</f>
        <v>1.1.2.2.5</v>
      </c>
      <c r="B226" s="125" t="str">
        <f>+[7]ระบบการควบคุมฯ!B466</f>
        <v>ค่าจัดการเรียนการสอน รหัสบัญชีย่อย 0022005</v>
      </c>
      <c r="C226" s="125" t="str">
        <f>+[7]ระบบการควบคุมฯ!C466</f>
        <v>20006 42002200 4100345</v>
      </c>
      <c r="D226" s="517"/>
      <c r="E226" s="517"/>
      <c r="F226" s="517"/>
      <c r="G226" s="517"/>
      <c r="H226" s="517">
        <f t="shared" si="59"/>
        <v>0</v>
      </c>
      <c r="I226" s="517">
        <f>SUM(I231:I236)</f>
        <v>0</v>
      </c>
    </row>
    <row r="227" spans="1:9" ht="167.4" hidden="1" customHeight="1" x14ac:dyDescent="0.25">
      <c r="A227" s="514" t="str">
        <f>+[7]ระบบการควบคุมฯ!A467</f>
        <v>1.1.2.2</v>
      </c>
      <c r="B227" s="515" t="str">
        <f>+[7]ระบบการควบคุมฯ!B467</f>
        <v xml:space="preserve">งบเงินอุดหนุน เงินอุดหนุนทั่วไป รายการค่าใช้จ่ายในการจัดการศึกษาขั้นพื้นฐาน  รายการค่าเครื่องแบบนักเรียน สำหรับจัดสรรงบประมาณให้กับนักเรียนผู้ที่ได้รับการสนับสนุนงบประมาณ  ค่าเครื่องแบบนักเรียน (เพิ่มเติม) </v>
      </c>
      <c r="C227" s="515" t="str">
        <f>+[7]ระบบการควบคุมฯ!C467</f>
        <v>ศธ 04002/ว5898 ลว.6/12/2024 โอนครั้งที่ 5</v>
      </c>
      <c r="D227" s="516">
        <f>SUM(D228)</f>
        <v>0</v>
      </c>
      <c r="E227" s="516">
        <f t="shared" ref="E227:G227" si="63">SUM(E228)</f>
        <v>0</v>
      </c>
      <c r="F227" s="516">
        <f t="shared" si="63"/>
        <v>0</v>
      </c>
      <c r="G227" s="516">
        <f t="shared" si="63"/>
        <v>0</v>
      </c>
      <c r="H227" s="516">
        <f t="shared" si="59"/>
        <v>0</v>
      </c>
      <c r="I227" s="516">
        <f>SUM(I232:I237)</f>
        <v>0</v>
      </c>
    </row>
    <row r="228" spans="1:9" ht="18.600000000000001" hidden="1" customHeight="1" x14ac:dyDescent="0.25">
      <c r="A228" s="493" t="str">
        <f>+[7]ระบบการควบคุมฯ!A468</f>
        <v>1.1.2.2.1</v>
      </c>
      <c r="B228" s="125" t="str">
        <f>+[7]ระบบการควบคุมฯ!B468</f>
        <v>ค่าเครื่องแบบนักเรียน รหัสบัญชีย่อย 0022003</v>
      </c>
      <c r="C228" s="125" t="str">
        <f>+[7]ระบบการควบคุมฯ!C468</f>
        <v>20004 42002200 4100191</v>
      </c>
      <c r="D228" s="517"/>
      <c r="E228" s="517"/>
      <c r="F228" s="517"/>
      <c r="G228" s="517"/>
      <c r="H228" s="517">
        <f t="shared" si="59"/>
        <v>0</v>
      </c>
      <c r="I228" s="517">
        <f>SUM(I233:I238)</f>
        <v>0</v>
      </c>
    </row>
    <row r="229" spans="1:9" ht="74.400000000000006" x14ac:dyDescent="0.25">
      <c r="A229" s="514" t="str">
        <f>+[7]ระบบการควบคุมฯ!A469</f>
        <v>1.1.3</v>
      </c>
      <c r="B229" s="515" t="str">
        <f>+[7]ระบบการควบคุมฯ!B469</f>
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</c>
      <c r="C229" s="515" t="str">
        <f>+[7]ระบบการควบคุมฯ!C469</f>
        <v>20004450024004100348</v>
      </c>
      <c r="D229" s="516">
        <f>SUM(D230)</f>
        <v>712000</v>
      </c>
      <c r="E229" s="516">
        <f t="shared" ref="E229:H229" si="64">SUM(E230)</f>
        <v>0</v>
      </c>
      <c r="F229" s="516">
        <f t="shared" si="64"/>
        <v>0</v>
      </c>
      <c r="G229" s="516">
        <f t="shared" si="64"/>
        <v>702500</v>
      </c>
      <c r="H229" s="516">
        <f t="shared" si="64"/>
        <v>9500</v>
      </c>
      <c r="I229" s="516">
        <f t="shared" ref="I229" si="65">SUM(I230:I236)</f>
        <v>0</v>
      </c>
    </row>
    <row r="230" spans="1:9" ht="37.200000000000003" hidden="1" customHeight="1" x14ac:dyDescent="0.25">
      <c r="A230" s="493" t="str">
        <f>+[7]ระบบการควบคุมฯ!A471</f>
        <v>1.1.3.1</v>
      </c>
      <c r="B230" s="129" t="str">
        <f>+[7]ระบบการควบคุมฯ!B471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746 ราย จำนวนเงิน 373,000.00 บาท ระดับมัธยมศึกษาตอนต้น รายละ 1,500.-บาท จำนวน 226 ราย จำนวนเงิน 339,000.00 บาท รวมเป็นเงินทั้งสิ้น 712,000‬.00 บาท </v>
      </c>
      <c r="C230" s="129" t="str">
        <f>+[7]ระบบการควบคุมฯ!C471</f>
        <v>ศธ 04002/ว307 ลว.27 ม.ค.68 โอนครั้งที่ 222</v>
      </c>
      <c r="D230" s="494">
        <f>+[7]ระบบการควบคุมฯ!F471</f>
        <v>712000</v>
      </c>
      <c r="E230" s="495">
        <f>+[7]ระบบการควบคุมฯ!G471+[7]ระบบการควบคุมฯ!H471</f>
        <v>0</v>
      </c>
      <c r="F230" s="518">
        <f>+[7]ระบบการควบคุมฯ!I470+[7]ระบบการควบคุมฯ!J470</f>
        <v>0</v>
      </c>
      <c r="G230" s="495">
        <f>+[7]ระบบการควบคุมฯ!K471+[7]ระบบการควบคุมฯ!L471</f>
        <v>702500</v>
      </c>
      <c r="H230" s="495">
        <f>+D230-E230-F230-G230</f>
        <v>9500</v>
      </c>
      <c r="I230" s="113" t="s">
        <v>14</v>
      </c>
    </row>
    <row r="231" spans="1:9" ht="18.600000000000001" hidden="1" customHeight="1" x14ac:dyDescent="0.25">
      <c r="A231" s="493"/>
      <c r="B231" s="129" t="str">
        <f>+[7]ระบบการควบคุมฯ!B473</f>
        <v>โอนกลับส่วนกลาง ที่ ศธ 04002/ว3206/ 15 กค 67 ครั้งที่ 212</v>
      </c>
      <c r="C231" s="129"/>
      <c r="D231" s="494"/>
      <c r="E231" s="1113"/>
      <c r="F231" s="495"/>
      <c r="G231" s="495"/>
      <c r="H231" s="495"/>
      <c r="I231" s="113"/>
    </row>
    <row r="232" spans="1:9" ht="18.600000000000001" hidden="1" customHeight="1" x14ac:dyDescent="0.25">
      <c r="A232" s="514" t="str">
        <f>+[7]ระบบการควบคุมฯ!A476</f>
        <v>1.1.3.2</v>
      </c>
      <c r="B232" s="515" t="str">
        <f>+[7]ระบบการควบคุมฯ!B476</f>
        <v xml:space="preserve">รายการค่าจัดการเรียนการสอน (ปัจจัยพื้นฐานนักเรียนยากจน) </v>
      </c>
      <c r="C232" s="515" t="str">
        <f>+[7]ระบบการควบคุมฯ!C476</f>
        <v xml:space="preserve">20004 42002200 4100345 </v>
      </c>
      <c r="D232" s="516">
        <f>SUM(D233:D234)</f>
        <v>0</v>
      </c>
      <c r="E232" s="516">
        <f t="shared" ref="E232:H232" si="66">SUM(E233:E234)</f>
        <v>0</v>
      </c>
      <c r="F232" s="516">
        <f t="shared" si="66"/>
        <v>0</v>
      </c>
      <c r="G232" s="516">
        <f t="shared" si="66"/>
        <v>0</v>
      </c>
      <c r="H232" s="516">
        <f t="shared" si="66"/>
        <v>0</v>
      </c>
      <c r="I232" s="516">
        <f t="shared" ref="I232" si="67">SUM(I233:I239)</f>
        <v>0</v>
      </c>
    </row>
    <row r="233" spans="1:9" ht="37.200000000000003" hidden="1" customHeight="1" x14ac:dyDescent="0.25">
      <c r="A233" s="493" t="str">
        <f>+[7]ระบบการควบคุมฯ!A477</f>
        <v>1.1.3.2.1</v>
      </c>
      <c r="B233" s="129">
        <f>+[7]ระบบการควบคุมฯ!B477</f>
        <v>0</v>
      </c>
      <c r="C233" s="129">
        <f>+[7]ระบบการควบคุมฯ!C477</f>
        <v>0</v>
      </c>
      <c r="D233" s="494"/>
      <c r="E233" s="495"/>
      <c r="F233" s="495"/>
      <c r="G233" s="495"/>
      <c r="H233" s="495">
        <f>+D233-E233-F233-G233</f>
        <v>0</v>
      </c>
      <c r="I233" s="113" t="s">
        <v>14</v>
      </c>
    </row>
    <row r="234" spans="1:9" ht="18.600000000000001" hidden="1" customHeight="1" x14ac:dyDescent="0.25">
      <c r="A234" s="493" t="str">
        <f>+[7]ระบบการควบคุมฯ!A478</f>
        <v>1.1.3.2.2</v>
      </c>
      <c r="B234" s="129" t="str">
        <f>+[7]ระบบการควบคุมฯ!B478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457 ราย จำนวนเงิน 228,500.00 บาท ระดับมัธยมศึกษาตอนต้น รายละ 1,500.-บาท จำนวน 152 ราย จำนวนเงิน 228,000.00 บาท รวมเป็นเงินทั้งสิ้น 456,500‬.00 บาท </v>
      </c>
      <c r="C234" s="129" t="str">
        <f>+[7]ระบบการควบคุมฯ!C478</f>
        <v>ศธ 04002/ว3973 ลว.3 กย 67 โอนครั้งที่ 379</v>
      </c>
      <c r="D234" s="494"/>
      <c r="E234" s="495"/>
      <c r="F234" s="495"/>
      <c r="G234" s="495"/>
      <c r="H234" s="495">
        <f>+D234-E234-F234-G234</f>
        <v>0</v>
      </c>
      <c r="I234" s="113" t="s">
        <v>14</v>
      </c>
    </row>
    <row r="235" spans="1:9" ht="18.600000000000001" hidden="1" customHeight="1" x14ac:dyDescent="0.25">
      <c r="A235" s="1306">
        <f>+[7]ระบบการควบคุมฯ!A498</f>
        <v>2</v>
      </c>
      <c r="B235" s="1310" t="str">
        <f>+[7]ระบบการควบคุมฯ!B498</f>
        <v xml:space="preserve">โครงการพัฒนาสื่อและเทคโนโลยีสารสนเทศเพื่อการศึกษา </v>
      </c>
      <c r="C235" s="1310" t="str">
        <f>+[7]ระบบการควบคุมฯ!C498</f>
        <v xml:space="preserve">20004 4520 4900 </v>
      </c>
      <c r="D235" s="1308">
        <f>+D236</f>
        <v>37000</v>
      </c>
      <c r="E235" s="1311">
        <f t="shared" ref="E235:H236" si="68">+E237</f>
        <v>0</v>
      </c>
      <c r="F235" s="1311">
        <f t="shared" si="68"/>
        <v>0</v>
      </c>
      <c r="G235" s="1311">
        <f t="shared" si="68"/>
        <v>0</v>
      </c>
      <c r="H235" s="1311">
        <f t="shared" si="68"/>
        <v>37000</v>
      </c>
      <c r="I235" s="1309"/>
    </row>
    <row r="236" spans="1:9" ht="74.400000000000006" hidden="1" customHeight="1" x14ac:dyDescent="0.25">
      <c r="A236" s="497"/>
      <c r="B236" s="448" t="str">
        <f>+[7]ระบบการควบคุมฯ!B499</f>
        <v xml:space="preserve"> งบดำเนินงาน 68112xx</v>
      </c>
      <c r="C236" s="149"/>
      <c r="D236" s="498">
        <f>+D238</f>
        <v>37000</v>
      </c>
      <c r="E236" s="498">
        <f t="shared" si="68"/>
        <v>0</v>
      </c>
      <c r="F236" s="498">
        <f t="shared" si="68"/>
        <v>0</v>
      </c>
      <c r="G236" s="498">
        <f t="shared" si="68"/>
        <v>0</v>
      </c>
      <c r="H236" s="498">
        <f t="shared" si="68"/>
        <v>37000</v>
      </c>
      <c r="I236" s="111"/>
    </row>
    <row r="237" spans="1:9" ht="18.600000000000001" hidden="1" customHeight="1" x14ac:dyDescent="0.25">
      <c r="A237" s="487">
        <f>+[7]ระบบการควบคุมฯ!A501</f>
        <v>2.1</v>
      </c>
      <c r="B237" s="142" t="str">
        <f>+[7]ระบบการควบคุมฯ!B501</f>
        <v xml:space="preserve">กิจกรรมการส่งเสริมการจัดการศึกษาทางไกล </v>
      </c>
      <c r="C237" s="508" t="str">
        <f>+[7]ระบบการควบคุมฯ!C501</f>
        <v>20004 68 86184 00000</v>
      </c>
      <c r="D237" s="488">
        <f>+D238</f>
        <v>37000</v>
      </c>
      <c r="E237" s="520">
        <f t="shared" ref="E237:H237" si="69">+E238</f>
        <v>0</v>
      </c>
      <c r="F237" s="520">
        <f t="shared" si="69"/>
        <v>0</v>
      </c>
      <c r="G237" s="520">
        <f t="shared" si="69"/>
        <v>0</v>
      </c>
      <c r="H237" s="520">
        <f t="shared" si="69"/>
        <v>37000</v>
      </c>
      <c r="I237" s="112"/>
    </row>
    <row r="238" spans="1:9" ht="167.4" hidden="1" customHeight="1" x14ac:dyDescent="0.25">
      <c r="A238" s="521" t="str">
        <f>+[7]ระบบการควบคุมฯ!A502</f>
        <v>2.1.1</v>
      </c>
      <c r="B238" s="448" t="str">
        <f>+[7]ระบบการควบคุมฯ!B502</f>
        <v xml:space="preserve"> งบดำเนินงาน 68112xx</v>
      </c>
      <c r="C238" s="149" t="str">
        <f>+[7]ระบบการควบคุมฯ!C502</f>
        <v xml:space="preserve">20004 4520 4900 2000000 </v>
      </c>
      <c r="D238" s="498">
        <f>SUM(D239:D240)</f>
        <v>37000</v>
      </c>
      <c r="E238" s="498">
        <f t="shared" ref="E238:H238" si="70">SUM(E239:E240)</f>
        <v>0</v>
      </c>
      <c r="F238" s="498">
        <f t="shared" si="70"/>
        <v>0</v>
      </c>
      <c r="G238" s="498">
        <f t="shared" si="70"/>
        <v>0</v>
      </c>
      <c r="H238" s="498">
        <f t="shared" si="70"/>
        <v>37000</v>
      </c>
      <c r="I238" s="111"/>
    </row>
    <row r="239" spans="1:9" ht="167.4" hidden="1" customHeight="1" x14ac:dyDescent="0.25">
      <c r="A239" s="493" t="str">
        <f>+[7]ระบบการควบคุมฯ!A503</f>
        <v>2.1.1.1</v>
      </c>
      <c r="B239" s="1312" t="str">
        <f>+[7]ระบบการควบคุมฯ!B503</f>
        <v xml:space="preserve">1. ค่าใช้จ่ายในการซ่อมบำรุงชุดอุปกรณ์ (DLTV) โรงเรียนที่จัดการเรียนการสอนโดยใช้การศึกษาทางไกลผ่านดาวเทียม (DLTV) ประจำปีงบประมาณ พ.ศ. 2565 จำนวนเงิน 10,000.-บาท (หนึ่งหมื่นบาทถ้วน)           2.ค่าใช้จ่ายในการพัฒนาคุณภาพการศึกษาด้วยเทคโนโลยีการศึกษาทางไกล (DLTV)  ประจำปีงบประมาณ พ.ศ. 2568 จำนวนเงิน 25,000‬.-บาท (สองหมื่นห้าพันบาทถ้วน) </v>
      </c>
      <c r="C239" s="129" t="str">
        <f>+[7]ระบบการควบคุมฯ!C503</f>
        <v>ศธ 04002/ว72 ลว.7  มค 68 โอนครั้งที่ 174</v>
      </c>
      <c r="D239" s="494">
        <f>+[7]ระบบการควบคุมฯ!F503</f>
        <v>35000</v>
      </c>
      <c r="E239" s="495">
        <f>+[7]ระบบการควบคุมฯ!G503+[7]ระบบการควบคุมฯ!H503</f>
        <v>0</v>
      </c>
      <c r="F239" s="518">
        <f>+[7]ระบบการควบคุมฯ!I479+[7]ระบบการควบคุมฯ!J479</f>
        <v>0</v>
      </c>
      <c r="G239" s="495">
        <f>+[7]ระบบการควบคุมฯ!K503+[7]ระบบการควบคุมฯ!L503</f>
        <v>0</v>
      </c>
      <c r="H239" s="495">
        <f>+D239-E239-F239-G239</f>
        <v>35000</v>
      </c>
      <c r="I239" s="1114" t="s">
        <v>248</v>
      </c>
    </row>
    <row r="240" spans="1:9" ht="223.2" x14ac:dyDescent="0.25">
      <c r="A240" s="493" t="str">
        <f>+[7]ระบบการควบคุมฯ!A504</f>
        <v>2.1.1.2</v>
      </c>
      <c r="B240" s="129" t="str">
        <f>+[7]ระบบการควบคุมฯ!B504</f>
        <v>ค่าใช้จ่ายในการเดินทางเข้าร่วมการประชุมเชิงปฏิบัติการเพื่อขับเคลื่อนโครงการยกระดับคุณภาพการศึกษาด้วยเทคโนโลยีการศึกษาทางไกลผ่านดาวเทียม DLTV ประจำปีงบประมาณ พ.ศ. 2568 สำนักงานคณะกรรมการการศึกษาขั้นพื้นฐาน ระหว่างวันที่ 2-3 เมษายน 2568 ณ โรงแรมบางกอกพาเลส กรุงเทพมหานคร</v>
      </c>
      <c r="C240" s="562" t="str">
        <f>+[7]ระบบการควบคุมฯ!C504</f>
        <v>ศธ 04002/ว1247 ลว.26  มค 68 โอนครั้งที่ 362</v>
      </c>
      <c r="D240" s="562">
        <f>+[7]ระบบการควบคุมฯ!F504</f>
        <v>2000</v>
      </c>
      <c r="E240" s="562">
        <f>+[7]ระบบการควบคุมฯ!G504+[7]ระบบการควบคุมฯ!H504</f>
        <v>0</v>
      </c>
      <c r="F240" s="562"/>
      <c r="G240" s="562">
        <f>+[7]ระบบการควบคุมฯ!K504+[7]ระบบการควบคุมฯ!L504</f>
        <v>0</v>
      </c>
      <c r="H240" s="495">
        <f>+D240-E240-F240-G240</f>
        <v>2000</v>
      </c>
      <c r="I240" s="522" t="s">
        <v>155</v>
      </c>
    </row>
    <row r="241" spans="1:9" ht="55.8" x14ac:dyDescent="0.25">
      <c r="A241" s="1439">
        <f>+[7]ระบบการควบคุมฯ!A522</f>
        <v>3</v>
      </c>
      <c r="B241" s="1440" t="str">
        <f>+[7]ระบบการควบคุมฯ!B522</f>
        <v>โครงการสร้างโอกาสและลดความเหลื่อมล้ำทางการศึกษาในระดับพื้นที่</v>
      </c>
      <c r="C241" s="1440" t="str">
        <f>+[7]ระบบการควบคุมฯ!C522</f>
        <v>20004 4520 6900 2000000</v>
      </c>
      <c r="D241" s="1441">
        <f>+D242+D246</f>
        <v>12400</v>
      </c>
      <c r="E241" s="1441">
        <f t="shared" ref="E241:H241" si="71">+E242+E246</f>
        <v>0</v>
      </c>
      <c r="F241" s="1441">
        <f t="shared" si="71"/>
        <v>0</v>
      </c>
      <c r="G241" s="1441">
        <f t="shared" si="71"/>
        <v>0</v>
      </c>
      <c r="H241" s="1441">
        <f t="shared" si="71"/>
        <v>12400</v>
      </c>
      <c r="I241" s="1442"/>
    </row>
    <row r="242" spans="1:9" ht="37.200000000000003" x14ac:dyDescent="0.25">
      <c r="A242" s="487">
        <f>+[7]ระบบการควบคุมฯ!A523</f>
        <v>3.1</v>
      </c>
      <c r="B242" s="142" t="str">
        <f>+[7]ระบบการควบคุมฯ!B523</f>
        <v xml:space="preserve">กิจกรรมการยกระดับคุณภาพโรงเรียนขยายโอกาส </v>
      </c>
      <c r="C242" s="508" t="str">
        <f>+[7]ระบบการควบคุมฯ!C523</f>
        <v xml:space="preserve">20004 68 00106 00000 </v>
      </c>
      <c r="D242" s="488">
        <f>+D243</f>
        <v>12400</v>
      </c>
      <c r="E242" s="520">
        <f t="shared" ref="E242:H242" si="72">+E243</f>
        <v>0</v>
      </c>
      <c r="F242" s="520">
        <f t="shared" si="72"/>
        <v>0</v>
      </c>
      <c r="G242" s="520">
        <f t="shared" si="72"/>
        <v>0</v>
      </c>
      <c r="H242" s="520">
        <f t="shared" si="72"/>
        <v>12400</v>
      </c>
      <c r="I242" s="112"/>
    </row>
    <row r="243" spans="1:9" ht="18.600000000000001" x14ac:dyDescent="0.25">
      <c r="A243" s="497"/>
      <c r="B243" s="448" t="str">
        <f>+[7]ระบบการควบคุมฯ!B524</f>
        <v xml:space="preserve"> งบดำเนินงาน 68112xx</v>
      </c>
      <c r="C243" s="149" t="str">
        <f>+[7]ระบบการควบคุมฯ!C524</f>
        <v>20004 4520 6900 2000000</v>
      </c>
      <c r="D243" s="498">
        <f>SUM(D244:D245)</f>
        <v>12400</v>
      </c>
      <c r="E243" s="498">
        <f t="shared" ref="E243:H243" si="73">SUM(E244:E245)</f>
        <v>0</v>
      </c>
      <c r="F243" s="498">
        <f t="shared" si="73"/>
        <v>0</v>
      </c>
      <c r="G243" s="498">
        <f t="shared" si="73"/>
        <v>0</v>
      </c>
      <c r="H243" s="498">
        <f t="shared" si="73"/>
        <v>12400</v>
      </c>
      <c r="I243" s="111"/>
    </row>
    <row r="244" spans="1:9" ht="111.6" x14ac:dyDescent="0.25">
      <c r="A244" s="523" t="str">
        <f>+[7]ระบบการควบคุมฯ!A525</f>
        <v>3.1.1</v>
      </c>
      <c r="B244" s="129" t="str">
        <f>+[7]ระบบการควบคุมฯ!B525</f>
        <v xml:space="preserve">ค่าใช้จ่ายในการสนับสนุนแนวทางการดำเนินการส่งเสริมเพื่อยกระดับคุณภาพการศึกษาตามแนวทางการประเมินระดับนานาชาติ (PISA) ภาคเรียนที่ 1/2568 </v>
      </c>
      <c r="C244" s="129" t="str">
        <f>+[7]ระบบการควบคุมฯ!C525</f>
        <v>ศธ 04002/ว1915 ลว.8 พค 68 โอนครั้งที่ 469</v>
      </c>
      <c r="D244" s="494">
        <f>+[7]ระบบการควบคุมฯ!F525</f>
        <v>10000</v>
      </c>
      <c r="E244" s="495">
        <f>+[7]ระบบการควบคุมฯ!G525+[7]ระบบการควบคุมฯ!H525</f>
        <v>0</v>
      </c>
      <c r="F244" s="495"/>
      <c r="G244" s="495">
        <f>+[7]ระบบการควบคุมฯ!K525+[7]ระบบการควบคุมฯ!L525</f>
        <v>0</v>
      </c>
      <c r="H244" s="495">
        <f>+D244-E244-F244-G244</f>
        <v>10000</v>
      </c>
      <c r="I244" s="113" t="s">
        <v>156</v>
      </c>
    </row>
    <row r="245" spans="1:9" ht="111.6" x14ac:dyDescent="0.25">
      <c r="A245" s="523" t="str">
        <f>+[7]ระบบการควบคุมฯ!A526</f>
        <v>3.1.2</v>
      </c>
      <c r="B245" s="129" t="str">
        <f>+[7]ระบบการควบคุมฯ!B526</f>
        <v>ค่าใช้จ่ายในการเดินทางเข้าร่วมประชุมเชิงปฏิบัติการพัฒนาครู ผู้บริหาร และศึกษานิเทศก์ โรงเรียนขยายโอกาสทาการศึกษาสู่การพัฒนาสมรรถนะความฉลาดรู้ของผู้เรียน</v>
      </c>
      <c r="C245" s="129" t="str">
        <f>+[7]ระบบการควบคุมฯ!C526</f>
        <v>ศธ 04002/ว2335 ลว.29 พค 68 โอนครั้งที่ 543</v>
      </c>
      <c r="D245" s="494">
        <f>+[7]ระบบการควบคุมฯ!F526</f>
        <v>2400</v>
      </c>
      <c r="E245" s="495">
        <f>+[7]ระบบการควบคุมฯ!G526+[7]ระบบการควบคุมฯ!H526</f>
        <v>0</v>
      </c>
      <c r="F245" s="495"/>
      <c r="G245" s="495">
        <f>+[7]ระบบการควบคุมฯ!K526+[7]ระบบการควบคุมฯ!L526</f>
        <v>0</v>
      </c>
      <c r="H245" s="495">
        <f>+D245-E245-F245-G245</f>
        <v>2400</v>
      </c>
      <c r="I245" s="114" t="s">
        <v>16</v>
      </c>
    </row>
    <row r="246" spans="1:9" ht="55.8" x14ac:dyDescent="0.25">
      <c r="A246" s="487">
        <f>+[7]ระบบการควบคุมฯ!A527</f>
        <v>4</v>
      </c>
      <c r="B246" s="142" t="str">
        <f>+[7]ระบบการควบคุมฯ!B527</f>
        <v>กิจกรรมพัฒนาการจัดการศึกษาโรงเรียนที่ตั้งในพื้นที่ลักษณะพิเศษ</v>
      </c>
      <c r="C246" s="508" t="str">
        <f>+[7]ระบบการควบคุมฯ!C527</f>
        <v>20004 67 00017 00000</v>
      </c>
      <c r="D246" s="488">
        <f>+D247</f>
        <v>0</v>
      </c>
      <c r="E246" s="520">
        <f>+E247</f>
        <v>0</v>
      </c>
      <c r="F246" s="520">
        <f>+F247</f>
        <v>0</v>
      </c>
      <c r="G246" s="520">
        <f>+G247</f>
        <v>0</v>
      </c>
      <c r="H246" s="520">
        <f>+H247</f>
        <v>0</v>
      </c>
      <c r="I246" s="112"/>
    </row>
    <row r="247" spans="1:9" ht="18.600000000000001" x14ac:dyDescent="0.25">
      <c r="A247" s="497"/>
      <c r="B247" s="448" t="str">
        <f>+[7]ระบบการควบคุมฯ!B528</f>
        <v xml:space="preserve"> งบดำเนินงาน 67112xx</v>
      </c>
      <c r="C247" s="149" t="str">
        <f>+[7]ระบบการควบคุมฯ!C528</f>
        <v xml:space="preserve">20004 42006700 2000000 </v>
      </c>
      <c r="D247" s="498">
        <f>SUM(D248:D249)</f>
        <v>0</v>
      </c>
      <c r="E247" s="498">
        <f>SUM(E248:E249)</f>
        <v>0</v>
      </c>
      <c r="F247" s="498">
        <f>SUM(F248:F249)</f>
        <v>0</v>
      </c>
      <c r="G247" s="498">
        <f>SUM(G248:G249)</f>
        <v>0</v>
      </c>
      <c r="H247" s="498">
        <f>SUM(H248:H249)</f>
        <v>0</v>
      </c>
      <c r="I247" s="111"/>
    </row>
    <row r="248" spans="1:9" ht="167.4" x14ac:dyDescent="0.25">
      <c r="A248" s="493">
        <f>+[7]ระบบการควบคุมฯ!A529</f>
        <v>4.0999999999999996</v>
      </c>
      <c r="B248" s="524" t="str">
        <f>+[7]ระบบการควบคุมฯ!B529</f>
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</c>
      <c r="C248" s="129" t="str">
        <f>+[7]ระบบการควบคุมฯ!C529</f>
        <v>ศธ 04002/ว2091 ลว.28 พค 67 โอนครั้งที่ 60</v>
      </c>
      <c r="D248" s="494"/>
      <c r="E248" s="495"/>
      <c r="F248" s="495"/>
      <c r="G248" s="495"/>
      <c r="H248" s="495">
        <f>+D248-E248-F248-G248</f>
        <v>0</v>
      </c>
      <c r="I248" s="522" t="s">
        <v>157</v>
      </c>
    </row>
    <row r="249" spans="1:9" ht="18.600000000000001" x14ac:dyDescent="0.25">
      <c r="A249" s="493"/>
      <c r="B249" s="129"/>
      <c r="C249" s="129"/>
      <c r="D249" s="494"/>
      <c r="E249" s="495"/>
      <c r="F249" s="495"/>
      <c r="G249" s="495"/>
      <c r="H249" s="495"/>
      <c r="I249" s="113"/>
    </row>
    <row r="250" spans="1:9" ht="55.8" x14ac:dyDescent="0.25">
      <c r="A250" s="393" t="str">
        <f>+[3]ระบบการควบคุมฯ!A152</f>
        <v>ง</v>
      </c>
      <c r="B250" s="156" t="str">
        <f>+[3]ระบบการควบคุมฯ!B152</f>
        <v>แผนงานพื้นฐานด้านการพัฒนาและเสริมสร้างศักยภาพทรัพยากรมนุษย์</v>
      </c>
      <c r="C250" s="156"/>
      <c r="D250" s="395">
        <f>+D251+D261</f>
        <v>2065875</v>
      </c>
      <c r="E250" s="395">
        <f t="shared" ref="E250:H250" si="74">+E251+E261</f>
        <v>578188.69999999995</v>
      </c>
      <c r="F250" s="395">
        <f t="shared" si="74"/>
        <v>0</v>
      </c>
      <c r="G250" s="395">
        <f t="shared" si="74"/>
        <v>1314843.0999999999</v>
      </c>
      <c r="H250" s="395">
        <f t="shared" si="74"/>
        <v>172843.20000000013</v>
      </c>
      <c r="I250" s="108"/>
    </row>
    <row r="251" spans="1:9" ht="148.80000000000001" hidden="1" customHeight="1" x14ac:dyDescent="0.25">
      <c r="A251" s="485">
        <f>+[3]ระบบการควบคุมฯ!A153</f>
        <v>1</v>
      </c>
      <c r="B251" s="499" t="str">
        <f>+[7]ระบบการควบคุมฯ!B536</f>
        <v xml:space="preserve">ผลผลิตผู้จบการศึกษาก่อนประถมศึกษา </v>
      </c>
      <c r="C251" s="525" t="str">
        <f>+[7]ระบบการควบคุมฯ!C537</f>
        <v>20004 3720 1000 2000000</v>
      </c>
      <c r="D251" s="486">
        <f>+D252</f>
        <v>0</v>
      </c>
      <c r="E251" s="486">
        <f t="shared" ref="E251:H252" si="75">+E252</f>
        <v>0</v>
      </c>
      <c r="F251" s="486">
        <f t="shared" si="75"/>
        <v>0</v>
      </c>
      <c r="G251" s="486">
        <f t="shared" si="75"/>
        <v>0</v>
      </c>
      <c r="H251" s="486">
        <f t="shared" si="75"/>
        <v>0</v>
      </c>
      <c r="I251" s="486"/>
    </row>
    <row r="252" spans="1:9" ht="130.19999999999999" hidden="1" customHeight="1" x14ac:dyDescent="0.25">
      <c r="A252" s="497"/>
      <c r="B252" s="448" t="str">
        <f>+[7]ระบบการควบคุมฯ!B534</f>
        <v xml:space="preserve"> งบดำเนินงาน 68112xx</v>
      </c>
      <c r="C252" s="149"/>
      <c r="D252" s="498">
        <f>+D253</f>
        <v>0</v>
      </c>
      <c r="E252" s="498">
        <f t="shared" si="75"/>
        <v>0</v>
      </c>
      <c r="F252" s="498">
        <f t="shared" si="75"/>
        <v>0</v>
      </c>
      <c r="G252" s="498">
        <f t="shared" si="75"/>
        <v>0</v>
      </c>
      <c r="H252" s="498">
        <f t="shared" si="75"/>
        <v>0</v>
      </c>
      <c r="I252" s="111"/>
    </row>
    <row r="253" spans="1:9" ht="167.4" hidden="1" customHeight="1" x14ac:dyDescent="0.25">
      <c r="A253" s="526">
        <f>+[7]ระบบการควบคุมฯ!A580</f>
        <v>1</v>
      </c>
      <c r="B253" s="527" t="str">
        <f>+[7]ระบบการควบคุมฯ!B580</f>
        <v>งบสพฐ.</v>
      </c>
      <c r="C253" s="528"/>
      <c r="D253" s="529">
        <f>+D254+D257</f>
        <v>0</v>
      </c>
      <c r="E253" s="529">
        <f>+E254+E257</f>
        <v>0</v>
      </c>
      <c r="F253" s="529">
        <f>+F254+F257</f>
        <v>0</v>
      </c>
      <c r="G253" s="529">
        <f>+G254+G257</f>
        <v>0</v>
      </c>
      <c r="H253" s="529">
        <f>+H254+H257</f>
        <v>0</v>
      </c>
      <c r="I253" s="115"/>
    </row>
    <row r="254" spans="1:9" ht="130.19999999999999" hidden="1" customHeight="1" x14ac:dyDescent="0.25">
      <c r="A254" s="487">
        <f>+[7]ระบบการควบคุมฯ!A541</f>
        <v>1.1000000000000001</v>
      </c>
      <c r="B254" s="142" t="str">
        <f>+[7]ระบบการควบคุมฯ!B541</f>
        <v xml:space="preserve">กิจกรรมการจัดการศึกษาก่อนประถมศึกษา  </v>
      </c>
      <c r="C254" s="508" t="str">
        <f>+[7]ระบบการควบคุมฯ!C541</f>
        <v>20004 68 05162 00000</v>
      </c>
      <c r="D254" s="488">
        <f>+D256</f>
        <v>0</v>
      </c>
      <c r="E254" s="488">
        <f>+E256</f>
        <v>0</v>
      </c>
      <c r="F254" s="488">
        <f>+F256</f>
        <v>0</v>
      </c>
      <c r="G254" s="488">
        <f>+G256</f>
        <v>0</v>
      </c>
      <c r="H254" s="488">
        <f>+H256</f>
        <v>0</v>
      </c>
      <c r="I254" s="112"/>
    </row>
    <row r="255" spans="1:9" ht="74.400000000000006" hidden="1" customHeight="1" x14ac:dyDescent="0.25">
      <c r="A255" s="497"/>
      <c r="B255" s="448" t="str">
        <f>+[7]ระบบการควบคุมฯ!B543</f>
        <v xml:space="preserve"> งบดำเนินงาน 68112xx</v>
      </c>
      <c r="C255" s="406">
        <f>+[7]ระบบการควบคุมฯ!C617</f>
        <v>0</v>
      </c>
      <c r="D255" s="498">
        <f>+D256</f>
        <v>0</v>
      </c>
      <c r="E255" s="498">
        <f t="shared" ref="E255:H257" si="76">+E256</f>
        <v>0</v>
      </c>
      <c r="F255" s="498">
        <f t="shared" si="76"/>
        <v>0</v>
      </c>
      <c r="G255" s="498">
        <f t="shared" si="76"/>
        <v>0</v>
      </c>
      <c r="H255" s="498">
        <f t="shared" si="76"/>
        <v>0</v>
      </c>
      <c r="I255" s="111"/>
    </row>
    <row r="256" spans="1:9" ht="74.400000000000006" hidden="1" customHeight="1" x14ac:dyDescent="0.25">
      <c r="A256" s="530"/>
      <c r="B256" s="531"/>
      <c r="C256" s="531">
        <f>+[7]ระบบการควบคุมฯ!C581</f>
        <v>0</v>
      </c>
      <c r="D256" s="495">
        <f>+[7]ระบบการควบคุมฯ!F581</f>
        <v>0</v>
      </c>
      <c r="E256" s="495">
        <f>+[7]ระบบการควบคุมฯ!G581+[7]ระบบการควบคุมฯ!H581</f>
        <v>0</v>
      </c>
      <c r="F256" s="495">
        <f>+[7]ระบบการควบคุมฯ!I581+[7]ระบบการควบคุมฯ!J581</f>
        <v>0</v>
      </c>
      <c r="G256" s="495">
        <f>+[7]ระบบการควบคุมฯ!K581+[7]ระบบการควบคุมฯ!L581</f>
        <v>0</v>
      </c>
      <c r="H256" s="495">
        <f>+D256-E256-F256-G256</f>
        <v>0</v>
      </c>
      <c r="I256" s="114"/>
    </row>
    <row r="257" spans="1:9" ht="74.400000000000006" hidden="1" customHeight="1" x14ac:dyDescent="0.25">
      <c r="A257" s="487">
        <f>+[7]ระบบการควบคุมฯ!A619</f>
        <v>1.2</v>
      </c>
      <c r="B257" s="142" t="str">
        <f>+[7]ระบบการควบคุมฯ!B619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257" s="508" t="str">
        <f>+[7]ระบบการควบคุมฯ!C619</f>
        <v>20004 67 00080  00000</v>
      </c>
      <c r="D257" s="488">
        <f>+D258</f>
        <v>0</v>
      </c>
      <c r="E257" s="488">
        <f t="shared" si="76"/>
        <v>0</v>
      </c>
      <c r="F257" s="488">
        <f t="shared" si="76"/>
        <v>0</v>
      </c>
      <c r="G257" s="488">
        <f t="shared" si="76"/>
        <v>0</v>
      </c>
      <c r="H257" s="488">
        <f t="shared" si="76"/>
        <v>0</v>
      </c>
      <c r="I257" s="112"/>
    </row>
    <row r="258" spans="1:9" ht="37.200000000000003" hidden="1" customHeight="1" x14ac:dyDescent="0.25">
      <c r="A258" s="497"/>
      <c r="B258" s="448" t="str">
        <f>+[7]ระบบการควบคุมฯ!B620</f>
        <v xml:space="preserve"> งบดำเนินงาน 68112xx</v>
      </c>
      <c r="C258" s="149" t="str">
        <f>+[7]ระบบการควบคุมฯ!C620</f>
        <v>20004 3720 1000 2000000</v>
      </c>
      <c r="D258" s="498">
        <f>SUM(D259:D260)</f>
        <v>0</v>
      </c>
      <c r="E258" s="498">
        <f t="shared" ref="E258:H258" si="77">SUM(E259:E260)</f>
        <v>0</v>
      </c>
      <c r="F258" s="498">
        <f t="shared" si="77"/>
        <v>0</v>
      </c>
      <c r="G258" s="498">
        <f t="shared" si="77"/>
        <v>0</v>
      </c>
      <c r="H258" s="498">
        <f t="shared" si="77"/>
        <v>0</v>
      </c>
      <c r="I258" s="111"/>
    </row>
    <row r="259" spans="1:9" ht="37.200000000000003" hidden="1" customHeight="1" x14ac:dyDescent="0.25">
      <c r="A259" s="493" t="str">
        <f>+[7]ระบบการควบคุมฯ!A621</f>
        <v>1.2.1</v>
      </c>
      <c r="B259" s="84" t="str">
        <f>+[7]ระบบการควบคุมฯ!B621</f>
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</c>
      <c r="C259" s="84" t="str">
        <f>+[7]ระบบการควบคุมฯ!C621</f>
        <v>ที่ ศธ04002/ว5680 ลว 20 ธค 66 ครั้งที่ 100</v>
      </c>
      <c r="D259" s="494"/>
      <c r="E259" s="495"/>
      <c r="F259" s="495"/>
      <c r="G259" s="495"/>
      <c r="H259" s="495">
        <f>+D259-E259-F259-G259</f>
        <v>0</v>
      </c>
      <c r="I259" s="137" t="s">
        <v>148</v>
      </c>
    </row>
    <row r="260" spans="1:9" ht="37.200000000000003" hidden="1" customHeight="1" x14ac:dyDescent="0.25">
      <c r="A260" s="493" t="str">
        <f>+[7]ระบบการควบคุมฯ!A622</f>
        <v>1.2.2</v>
      </c>
      <c r="B260" s="84" t="str">
        <f>+[7]ระบบการควบคุมฯ!B622</f>
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</c>
      <c r="C260" s="84" t="str">
        <f>+[7]ระบบการควบคุมฯ!C622</f>
        <v>ที่ ศธ04002/ว3094 ลว 18 กค 67 ครั้งที่ 230</v>
      </c>
      <c r="D260" s="494"/>
      <c r="E260" s="495"/>
      <c r="F260" s="495"/>
      <c r="G260" s="495"/>
      <c r="H260" s="495">
        <f>+D260-E260-F260-G260</f>
        <v>0</v>
      </c>
      <c r="I260" s="532" t="s">
        <v>158</v>
      </c>
    </row>
    <row r="261" spans="1:9" ht="37.200000000000003" hidden="1" customHeight="1" x14ac:dyDescent="0.25">
      <c r="A261" s="485">
        <f>+[7]ระบบการควบคุมฯ!A627</f>
        <v>0</v>
      </c>
      <c r="B261" s="499" t="str">
        <f>+[7]ระบบการควบคุมฯ!B627</f>
        <v>ผลผลิตผู้จบการศึกษาขั้นพื้นฐาน</v>
      </c>
      <c r="C261" s="533" t="str">
        <f>+[7]ระบบการควบคุมฯ!C627</f>
        <v>20004 3720 1000 2000000</v>
      </c>
      <c r="D261" s="486">
        <f>+D262+D265+D270+D274+D276+D292+D295+D301+D305+D313+D335+D340+D343+D350+D356+D376+D384+D389</f>
        <v>2065875</v>
      </c>
      <c r="E261" s="486">
        <f t="shared" ref="E261:H261" si="78">+E262+E265+E270+E274+E276+E292+E295+E301+E305+E313+E335+E340+E343+E350+E356+E376+E384+E389</f>
        <v>578188.69999999995</v>
      </c>
      <c r="F261" s="486">
        <f t="shared" si="78"/>
        <v>0</v>
      </c>
      <c r="G261" s="486">
        <f t="shared" si="78"/>
        <v>1314843.0999999999</v>
      </c>
      <c r="H261" s="486">
        <f t="shared" si="78"/>
        <v>172843.20000000013</v>
      </c>
      <c r="I261" s="486"/>
    </row>
    <row r="262" spans="1:9" ht="74.400000000000006" hidden="1" customHeight="1" x14ac:dyDescent="0.25">
      <c r="A262" s="487">
        <f>+[7]ระบบการควบคุมฯ!A633</f>
        <v>1.1000000000000001</v>
      </c>
      <c r="B262" s="142" t="str">
        <f>+[7]ระบบการควบคุมฯ!B633</f>
        <v>กิจกรรมการยกระดับคุณภาพการศึกษาตามแนวทางโครงการบ้านนักวิทยาศาสตร์น้อยประเทศไทย</v>
      </c>
      <c r="C262" s="534" t="str">
        <f>+[7]ระบบการควบคุมฯ!C633</f>
        <v>20004 68 00080 00000</v>
      </c>
      <c r="D262" s="488">
        <f>+D263</f>
        <v>1100</v>
      </c>
      <c r="E262" s="488">
        <f t="shared" ref="E262:H263" si="79">+E263</f>
        <v>0</v>
      </c>
      <c r="F262" s="488">
        <f t="shared" si="79"/>
        <v>0</v>
      </c>
      <c r="G262" s="488">
        <f t="shared" si="79"/>
        <v>800</v>
      </c>
      <c r="H262" s="488">
        <f t="shared" si="79"/>
        <v>300</v>
      </c>
      <c r="I262" s="112"/>
    </row>
    <row r="263" spans="1:9" ht="18.600000000000001" hidden="1" customHeight="1" x14ac:dyDescent="0.25">
      <c r="A263" s="497"/>
      <c r="B263" s="448" t="str">
        <f>+[7]ระบบการควบคุมฯ!B620</f>
        <v xml:space="preserve"> งบดำเนินงาน 68112xx</v>
      </c>
      <c r="C263" s="406" t="str">
        <f>+[7]ระบบการควบคุมฯ!C620</f>
        <v>20004 3720 1000 2000000</v>
      </c>
      <c r="D263" s="498">
        <f>+D264</f>
        <v>1100</v>
      </c>
      <c r="E263" s="498">
        <f t="shared" si="79"/>
        <v>0</v>
      </c>
      <c r="F263" s="498">
        <f t="shared" si="79"/>
        <v>0</v>
      </c>
      <c r="G263" s="498">
        <f t="shared" si="79"/>
        <v>800</v>
      </c>
      <c r="H263" s="498">
        <f t="shared" si="79"/>
        <v>300</v>
      </c>
      <c r="I263" s="111"/>
    </row>
    <row r="264" spans="1:9" ht="148.80000000000001" hidden="1" customHeight="1" x14ac:dyDescent="0.25">
      <c r="A264" s="557" t="str">
        <f>+[7]ระบบการควบคุมฯ!A635</f>
        <v>1.1.1</v>
      </c>
      <c r="B264" s="125" t="str">
        <f>+[7]ระบบการควบคุมฯ!B635</f>
        <v xml:space="preserve">เพื่อเป็นค่าใช้จ่ายในการเดินทางของคณะทำงานและผู้เข้าร่วมการอบรมเชิงปฏิบัติการขั้นพื้นฐานพัฒนาผู้นำเครือข่ายท้องถิ่น (Local Network ; LN) และวิทยาศาสตร์เครือข่ายท้องถิ่น (Local Trainer ; LT) ทดแทนผู้เกษียณอายุ ลาออก เปลี่ยนสายงาน โครงการบ้านนักวิทยาศาสตร์น้อย ประเทศไทย ระดับปฐมวัยและระดับประถมศึกษา ระหว่างวันที่ 19 – 22 ธันวาคม 2567 ณ โรงแรมรอยัลซิตี้ กรุงเทพมหานคร </v>
      </c>
      <c r="C264" s="125" t="str">
        <f>+[7]ระบบการควบคุมฯ!C635</f>
        <v>ที่ ศธ04002/ว5967 ลว 11 ธค 67 ครั้งที่ 119</v>
      </c>
      <c r="D264" s="556">
        <f>+[7]ระบบการควบคุมฯ!F635</f>
        <v>1100</v>
      </c>
      <c r="E264" s="495">
        <f>+[7]ระบบการควบคุมฯ!G635+[7]ระบบการควบคุมฯ!H635</f>
        <v>0</v>
      </c>
      <c r="F264" s="517">
        <f>+[7]ระบบการควบคุมฯ!I635+[7]ระบบการควบคุมฯ!J635</f>
        <v>0</v>
      </c>
      <c r="G264" s="495">
        <f>+[7]ระบบการควบคุมฯ!K635+[7]ระบบการควบคุมฯ!L635</f>
        <v>800</v>
      </c>
      <c r="H264" s="517">
        <f>+D264-E264-F264-G264</f>
        <v>300</v>
      </c>
      <c r="I264" s="114" t="s">
        <v>49</v>
      </c>
    </row>
    <row r="265" spans="1:9" ht="37.200000000000003" hidden="1" customHeight="1" x14ac:dyDescent="0.25">
      <c r="A265" s="487">
        <f>+[7]ระบบการควบคุมฯ!A636</f>
        <v>1.2</v>
      </c>
      <c r="B265" s="142" t="str">
        <f>+[7]ระบบการควบคุมฯ!B636</f>
        <v>กิจกรรมการสนับสนุนการศึกษาขั้นพื้นฐาน</v>
      </c>
      <c r="C265" s="534" t="str">
        <f>+[7]ระบบการควบคุมฯ!C636</f>
        <v>20004 68 00146 00000</v>
      </c>
      <c r="D265" s="488">
        <f>+D266</f>
        <v>1488303</v>
      </c>
      <c r="E265" s="488">
        <f t="shared" ref="E265:H266" si="80">+E266</f>
        <v>578188.69999999995</v>
      </c>
      <c r="F265" s="488">
        <f t="shared" si="80"/>
        <v>0</v>
      </c>
      <c r="G265" s="488">
        <f t="shared" si="80"/>
        <v>863533.89999999991</v>
      </c>
      <c r="H265" s="488">
        <f t="shared" si="80"/>
        <v>46580.40000000014</v>
      </c>
      <c r="I265" s="112"/>
    </row>
    <row r="266" spans="1:9" ht="18.600000000000001" hidden="1" customHeight="1" x14ac:dyDescent="0.25">
      <c r="A266" s="497"/>
      <c r="B266" s="448" t="str">
        <f>+[7]ระบบการควบคุมฯ!B637</f>
        <v xml:space="preserve"> งบดำเนินงาน 68112xx </v>
      </c>
      <c r="C266" s="406" t="str">
        <f>+[7]ระบบการควบคุมฯ!C637</f>
        <v>20004 3720 1000 2000000</v>
      </c>
      <c r="D266" s="498">
        <f>+D267</f>
        <v>1488303</v>
      </c>
      <c r="E266" s="498">
        <f t="shared" si="80"/>
        <v>578188.69999999995</v>
      </c>
      <c r="F266" s="498">
        <f t="shared" si="80"/>
        <v>0</v>
      </c>
      <c r="G266" s="498">
        <f t="shared" si="80"/>
        <v>863533.89999999991</v>
      </c>
      <c r="H266" s="498">
        <f t="shared" si="80"/>
        <v>46580.40000000014</v>
      </c>
      <c r="I266" s="111"/>
    </row>
    <row r="267" spans="1:9" ht="148.80000000000001" hidden="1" customHeight="1" x14ac:dyDescent="0.25">
      <c r="A267" s="557" t="str">
        <f>+[7]ระบบการควบคุมฯ!A638</f>
        <v>1.2.1</v>
      </c>
      <c r="B267" s="125" t="str">
        <f>+[7]ระบบการควบคุมฯ!B638</f>
        <v xml:space="preserve">ค่าเช่าใช้บริการสัญญาณอินเทอร์เน็ต </v>
      </c>
      <c r="C267" s="541">
        <f>+[7]ระบบการควบคุมฯ!C638</f>
        <v>0</v>
      </c>
      <c r="D267" s="556">
        <f>+[7]ระบบการควบคุมฯ!F638</f>
        <v>1488303</v>
      </c>
      <c r="E267" s="495">
        <f>+[7]ระบบการควบคุมฯ!G638+[7]ระบบการควบคุมฯ!H638</f>
        <v>578188.69999999995</v>
      </c>
      <c r="F267" s="517">
        <f>+[7]ระบบการควบคุมฯ!I638+[7]ระบบการควบคุมฯ!J638</f>
        <v>0</v>
      </c>
      <c r="G267" s="495">
        <f>+[7]ระบบการควบคุมฯ!K638+[7]ระบบการควบคุมฯ!L638</f>
        <v>863533.89999999991</v>
      </c>
      <c r="H267" s="517">
        <f>+D267-E267-F267-G267</f>
        <v>46580.40000000014</v>
      </c>
      <c r="I267" s="114" t="s">
        <v>14</v>
      </c>
    </row>
    <row r="268" spans="1:9" ht="148.80000000000001" hidden="1" customHeight="1" x14ac:dyDescent="0.25">
      <c r="A268" s="1102" t="str">
        <f>+[7]ระบบการควบคุมฯ!A639</f>
        <v>1)</v>
      </c>
      <c r="B268" s="125" t="str">
        <f>+[7]ระบบการควบคุมฯ!B639</f>
        <v xml:space="preserve">ค่าเช่าใช้บริการสัญญาณอินเทอร์เน็ต 3 เดือน (ตุลาคม 2567 – ธันวาคม 2567)   514,350.-บาท </v>
      </c>
      <c r="C268" s="125" t="str">
        <f>+[7]ระบบการควบคุมฯ!C639</f>
        <v>ศธ 04002/ว5931 ลว. 9 ธค 67 โอนครั้งที่ 111</v>
      </c>
      <c r="D268" s="556">
        <f>+[7]ระบบการควบคุมฯ!F639</f>
        <v>0</v>
      </c>
      <c r="E268" s="495">
        <f>+[7]ระบบการควบคุมฯ!G639+[7]ระบบการควบคุมฯ!H639</f>
        <v>0</v>
      </c>
      <c r="F268" s="517">
        <f>+[7]ระบบการควบคุมฯ!I639+[7]ระบบการควบคุมฯ!J639</f>
        <v>0</v>
      </c>
      <c r="G268" s="495">
        <f>+[7]ระบบการควบคุมฯ!K639+[7]ระบบการควบคุมฯ!L639</f>
        <v>0</v>
      </c>
      <c r="H268" s="517">
        <f>+D268-E268-F268-G268</f>
        <v>0</v>
      </c>
      <c r="I268" s="114"/>
    </row>
    <row r="269" spans="1:9" ht="93" hidden="1" customHeight="1" x14ac:dyDescent="0.25">
      <c r="A269" s="1102" t="str">
        <f>+[7]ระบบการควบคุมฯ!A640</f>
        <v>2)</v>
      </c>
      <c r="B269" s="125" t="str">
        <f>+[7]ระบบการควบคุมฯ!B640</f>
        <v>ค่าเช่าใช้บริการสัญญาณอินเทอร์เน็ต  9 เดือน (มกราคม - กันยายน 2568) 973,953 บาท</v>
      </c>
      <c r="C269" s="125" t="str">
        <f>+[7]ระบบการควบคุมฯ!C640</f>
        <v>ศธ 04002/ว6222 ลว. 25 ธค 67 โอนครั้งที่ 160</v>
      </c>
      <c r="D269" s="556">
        <f>+[7]ระบบการควบคุมฯ!F640</f>
        <v>0</v>
      </c>
      <c r="E269" s="495">
        <f>+[7]ระบบการควบคุมฯ!G640+[7]ระบบการควบคุมฯ!H640</f>
        <v>0</v>
      </c>
      <c r="F269" s="517">
        <f>+[7]ระบบการควบคุมฯ!I640+[7]ระบบการควบคุมฯ!J640</f>
        <v>0</v>
      </c>
      <c r="G269" s="495">
        <f>+[7]ระบบการควบคุมฯ!K640+[7]ระบบการควบคุมฯ!L640</f>
        <v>0</v>
      </c>
      <c r="H269" s="517">
        <f>+D269-E269-F269-G269</f>
        <v>0</v>
      </c>
      <c r="I269" s="114"/>
    </row>
    <row r="270" spans="1:9" ht="93" hidden="1" customHeight="1" x14ac:dyDescent="0.25">
      <c r="A270" s="487">
        <f>+[7]ระบบการควบคุมฯ!A641</f>
        <v>1.3</v>
      </c>
      <c r="B270" s="142" t="str">
        <f>+[7]ระบบการควบคุมฯ!B641</f>
        <v>กิจกรรมส่งเสริมการอ่าน</v>
      </c>
      <c r="C270" s="534" t="str">
        <f>+[7]ระบบการควบคุมฯ!C641</f>
        <v>20004 68 00147 00000</v>
      </c>
      <c r="D270" s="488">
        <f>+D271</f>
        <v>10800</v>
      </c>
      <c r="E270" s="488">
        <f t="shared" ref="E270:H270" si="81">+E271</f>
        <v>0</v>
      </c>
      <c r="F270" s="488">
        <f t="shared" si="81"/>
        <v>0</v>
      </c>
      <c r="G270" s="488">
        <f t="shared" si="81"/>
        <v>800</v>
      </c>
      <c r="H270" s="488">
        <f t="shared" si="81"/>
        <v>10000</v>
      </c>
      <c r="I270" s="112"/>
    </row>
    <row r="271" spans="1:9" ht="93" hidden="1" customHeight="1" x14ac:dyDescent="0.25">
      <c r="A271" s="497"/>
      <c r="B271" s="448" t="str">
        <f>+[7]ระบบการควบคุมฯ!B644</f>
        <v xml:space="preserve">ค่าใช้จ่ายสำหรับดำเนินงานโครงการส่งเสริมการอ่านตามรอยพระราชจริยวัตร สมเด็จพระกนิษฐาธิราชเจ้ากรมสมเด็จพระเทพรัตนราชสุดาฯ สยามบรมราชกุมารี ปีงบประมาณ 2568 </v>
      </c>
      <c r="C271" s="406" t="str">
        <f>+C258</f>
        <v>20004 3720 1000 2000000</v>
      </c>
      <c r="D271" s="498">
        <f>SUM(D272:D273)</f>
        <v>10800</v>
      </c>
      <c r="E271" s="498">
        <f t="shared" ref="E271:H271" si="82">SUM(E272:E273)</f>
        <v>0</v>
      </c>
      <c r="F271" s="498">
        <f t="shared" si="82"/>
        <v>0</v>
      </c>
      <c r="G271" s="498">
        <f t="shared" si="82"/>
        <v>800</v>
      </c>
      <c r="H271" s="498">
        <f t="shared" si="82"/>
        <v>10000</v>
      </c>
      <c r="I271" s="111"/>
    </row>
    <row r="272" spans="1:9" ht="55.8" hidden="1" customHeight="1" x14ac:dyDescent="0.25">
      <c r="A272" s="493" t="str">
        <f>+[7]ระบบการควบคุมฯ!A643</f>
        <v>1.3.1</v>
      </c>
      <c r="B272" s="129" t="str">
        <f>+[7]ระบบการควบคุมฯ!B643</f>
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</c>
      <c r="C272" s="129" t="str">
        <f>+[7]ระบบการควบคุมฯ!C643</f>
        <v>ศธ04002/ว5817 ลว.28 พย 67 ครั้งที่ 91</v>
      </c>
      <c r="D272" s="494">
        <f>+[7]ระบบการควบคุมฯ!F643</f>
        <v>800</v>
      </c>
      <c r="E272" s="495">
        <f>+[7]ระบบการควบคุมฯ!G643+[7]ระบบการควบคุมฯ!H643</f>
        <v>0</v>
      </c>
      <c r="F272" s="495">
        <f>+[7]ระบบการควบคุมฯ!I643+[7]ระบบการควบคุมฯ!J643</f>
        <v>0</v>
      </c>
      <c r="G272" s="495">
        <f>+[7]ระบบการควบคุมฯ!K643+[7]ระบบการควบคุมฯ!L643</f>
        <v>800</v>
      </c>
      <c r="H272" s="494">
        <f>+[7]ระบบการควบคุมฯ!J643</f>
        <v>0</v>
      </c>
      <c r="I272" s="114" t="s">
        <v>49</v>
      </c>
    </row>
    <row r="273" spans="1:9" ht="55.8" hidden="1" customHeight="1" x14ac:dyDescent="0.25">
      <c r="A273" s="493" t="str">
        <f>+[7]ระบบการควบคุมฯ!A644</f>
        <v>1.3.2</v>
      </c>
      <c r="B273" s="129" t="str">
        <f>+[7]ระบบการควบคุมฯ!B644</f>
        <v xml:space="preserve">ค่าใช้จ่ายสำหรับดำเนินงานโครงการส่งเสริมการอ่านตามรอยพระราชจริยวัตร สมเด็จพระกนิษฐาธิราชเจ้ากรมสมเด็จพระเทพรัตนราชสุดาฯ สยามบรมราชกุมารี ปีงบประมาณ 2568 </v>
      </c>
      <c r="C273" s="129" t="str">
        <f>+[7]ระบบการควบคุมฯ!C644</f>
        <v>ศธ04002/ว524 ลว. 11 กุมภาพันธ์ 2568 ครั้งที่ 241</v>
      </c>
      <c r="D273" s="494">
        <f>+[7]ระบบการควบคุมฯ!F644</f>
        <v>10000</v>
      </c>
      <c r="E273" s="495">
        <f>+[7]ระบบการควบคุมฯ!G644+[7]ระบบการควบคุมฯ!H644</f>
        <v>0</v>
      </c>
      <c r="F273" s="495">
        <f>+[7]ระบบการควบคุมฯ!I644+[7]ระบบการควบคุมฯ!J644</f>
        <v>0</v>
      </c>
      <c r="G273" s="495">
        <f>+[7]ระบบการควบคุมฯ!K644+[7]ระบบการควบคุมฯ!L644</f>
        <v>0</v>
      </c>
      <c r="H273" s="495">
        <f t="shared" ref="H273" si="83">+D273-E273-F273-G273</f>
        <v>10000</v>
      </c>
      <c r="I273" s="114" t="s">
        <v>49</v>
      </c>
    </row>
    <row r="274" spans="1:9" ht="55.8" hidden="1" customHeight="1" x14ac:dyDescent="0.25">
      <c r="A274" s="535">
        <f>+[7]ระบบการควบคุมฯ!A645</f>
        <v>1.4</v>
      </c>
      <c r="B274" s="142" t="str">
        <f>+[7]ระบบการควบคุมฯ!B645</f>
        <v>กิจกรรมการบริหารจัดการในเขตพื้นที่การศึกษา</v>
      </c>
      <c r="C274" s="534" t="str">
        <f>+[7]ระบบการควบคุมฯ!C645</f>
        <v>20004 68 00148 00000</v>
      </c>
      <c r="D274" s="488">
        <f>+D275</f>
        <v>0</v>
      </c>
      <c r="E274" s="488">
        <f>+E275</f>
        <v>0</v>
      </c>
      <c r="F274" s="488">
        <f>+F275</f>
        <v>0</v>
      </c>
      <c r="G274" s="488">
        <f>+G275</f>
        <v>0</v>
      </c>
      <c r="H274" s="488">
        <f>+H275</f>
        <v>0</v>
      </c>
      <c r="I274" s="1115" t="s">
        <v>27</v>
      </c>
    </row>
    <row r="275" spans="1:9" ht="37.200000000000003" hidden="1" customHeight="1" x14ac:dyDescent="0.25">
      <c r="A275" s="497"/>
      <c r="B275" s="448" t="str">
        <f>+[7]ระบบการควบคุมฯ!B647</f>
        <v xml:space="preserve"> งบดำเนินงาน 68112xx </v>
      </c>
      <c r="C275" s="406" t="str">
        <f>+C261</f>
        <v>20004 3720 1000 2000000</v>
      </c>
      <c r="D275" s="498"/>
      <c r="E275" s="498"/>
      <c r="F275" s="498"/>
      <c r="G275" s="498"/>
      <c r="H275" s="498"/>
      <c r="I275" s="111"/>
    </row>
    <row r="276" spans="1:9" ht="18.600000000000001" hidden="1" customHeight="1" x14ac:dyDescent="0.25">
      <c r="A276" s="535">
        <f>+[7]ระบบการควบคุมฯ!A760</f>
        <v>1.5</v>
      </c>
      <c r="B276" s="142" t="str">
        <f>+[7]ระบบการควบคุมฯ!B760</f>
        <v>กิจกรรมการจัดการศึกษาประถมศึกษาสำหรับโรงเรียนปกติ</v>
      </c>
      <c r="C276" s="536" t="str">
        <f>+[7]ระบบการควบคุมฯ!C760</f>
        <v>20004 68 05164 00000</v>
      </c>
      <c r="D276" s="488">
        <f>+D277</f>
        <v>372952</v>
      </c>
      <c r="E276" s="488">
        <f>+E277</f>
        <v>0</v>
      </c>
      <c r="F276" s="488">
        <f>+F277</f>
        <v>0</v>
      </c>
      <c r="G276" s="488">
        <f>+G277</f>
        <v>334152</v>
      </c>
      <c r="H276" s="488">
        <f>+H277</f>
        <v>38800</v>
      </c>
      <c r="I276" s="112"/>
    </row>
    <row r="277" spans="1:9" ht="204.6" hidden="1" customHeight="1" x14ac:dyDescent="0.25">
      <c r="A277" s="497"/>
      <c r="B277" s="448" t="str">
        <f>+[7]ระบบการควบคุมฯ!B761</f>
        <v>งบดำเนินงาน  68112xx</v>
      </c>
      <c r="C277" s="406"/>
      <c r="D277" s="498">
        <f>SUM(D278:D286)</f>
        <v>372952</v>
      </c>
      <c r="E277" s="498">
        <f t="shared" ref="E277:H277" si="84">SUM(E278:E286)</f>
        <v>0</v>
      </c>
      <c r="F277" s="498">
        <f t="shared" si="84"/>
        <v>0</v>
      </c>
      <c r="G277" s="498">
        <f t="shared" si="84"/>
        <v>334152</v>
      </c>
      <c r="H277" s="498">
        <f t="shared" si="84"/>
        <v>38800</v>
      </c>
      <c r="I277" s="111"/>
    </row>
    <row r="278" spans="1:9" ht="74.400000000000006" hidden="1" customHeight="1" x14ac:dyDescent="0.25">
      <c r="A278" s="545" t="str">
        <f>+[7]ระบบการควบคุมฯ!A813</f>
        <v>1)</v>
      </c>
      <c r="B278" s="131" t="str">
        <f>+[7]ระบบการควบคุมฯ!B813</f>
        <v xml:space="preserve">ค่าตอบแทนวิทยากรสอนอิสลามศึกษารายชั่วโมง </v>
      </c>
      <c r="C278" s="131"/>
      <c r="D278" s="578">
        <f>+[7]ระบบการควบคุมฯ!F813</f>
        <v>312000</v>
      </c>
      <c r="E278" s="549">
        <f>+[7]ระบบการควบคุมฯ!G813+[7]ระบบการควบคุมฯ!H813</f>
        <v>0</v>
      </c>
      <c r="F278" s="549">
        <f>+[7]ระบบการควบคุมฯ!I813+[7]ระบบการควบคุมฯ!J813</f>
        <v>0</v>
      </c>
      <c r="G278" s="549">
        <f>+[7]ระบบการควบคุมฯ!K813+[7]ระบบการควบคุมฯ!L813</f>
        <v>278200</v>
      </c>
      <c r="H278" s="549">
        <f t="shared" ref="H278:H291" si="85">+D278-E278-F278-G278</f>
        <v>33800</v>
      </c>
      <c r="I278" s="1443" t="s">
        <v>14</v>
      </c>
    </row>
    <row r="279" spans="1:9" ht="74.400000000000006" hidden="1" customHeight="1" x14ac:dyDescent="0.25">
      <c r="A279" s="593" t="str">
        <f>+[7]ระบบการควบคุมฯ!A814</f>
        <v>1.1)</v>
      </c>
      <c r="B279" s="135" t="str">
        <f>+[7]ระบบการควบคุมฯ!B814</f>
        <v>ค่าตอบแทนวิทยากรสอนอิสลามศึกษารายชั่วโมง ภาค 2/67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</c>
      <c r="C279" s="135" t="str">
        <f>+[7]ระบบการควบคุมฯ!C814</f>
        <v>ศธ 04002/ว5854  ลว 29 พย67 โอนครั้งที่ 97</v>
      </c>
      <c r="D279" s="1444"/>
      <c r="E279" s="554"/>
      <c r="F279" s="554"/>
      <c r="G279" s="554"/>
      <c r="H279" s="554"/>
      <c r="I279" s="1445"/>
    </row>
    <row r="280" spans="1:9" ht="55.8" hidden="1" customHeight="1" x14ac:dyDescent="0.25">
      <c r="A280" s="493" t="str">
        <f>+[7]ระบบการควบคุมฯ!A815</f>
        <v>1.2)</v>
      </c>
      <c r="B280" s="129" t="str">
        <f>+[7]ระบบการควบคุมฯ!B815</f>
        <v>ค่าขนย้ายสิ่งของส่วนตัวในการเดินทางไปราชการประจำของข้าราชการ</v>
      </c>
      <c r="C280" s="129" t="str">
        <f>+[7]ระบบการควบคุมฯ!C815</f>
        <v>ศธ 04002/ว6234  ลว 25 ธค 67 โอนครั้งที่ 161</v>
      </c>
      <c r="D280" s="494">
        <f>+[7]ระบบการควบคุมฯ!F815</f>
        <v>55352</v>
      </c>
      <c r="E280" s="495">
        <f>+[7]ระบบการควบคุมฯ!G815+[7]ระบบการควบคุมฯ!H815</f>
        <v>0</v>
      </c>
      <c r="F280" s="495">
        <f>+[7]ระบบการควบคุมฯ!I815+[7]ระบบการควบคุมฯ!J815</f>
        <v>0</v>
      </c>
      <c r="G280" s="495">
        <f>+[7]ระบบการควบคุมฯ!K815+[7]ระบบการควบคุมฯ!L815</f>
        <v>55352</v>
      </c>
      <c r="H280" s="495">
        <f t="shared" ref="H280" si="86">+D280-E280-F280-G280</f>
        <v>0</v>
      </c>
      <c r="I280" s="114" t="s">
        <v>270</v>
      </c>
    </row>
    <row r="281" spans="1:9" ht="74.400000000000006" hidden="1" customHeight="1" x14ac:dyDescent="0.25">
      <c r="A281" s="129" t="str">
        <f>+[7]ระบบการควบคุมฯ!A816</f>
        <v>1.2.1)</v>
      </c>
      <c r="B281" s="129" t="str">
        <f>+[7]ระบบการควบคุมฯ!B816</f>
        <v>ค่าขนย้ายสิ่งของส่วนตัวในการเดินทางไปราชการประจำของข้าราชการ ผอ.จันทร์เพ็ญ 16,428 บาท</v>
      </c>
      <c r="C281" s="129" t="str">
        <f>+[7]ระบบการควบคุมฯ!C816</f>
        <v>ศธ 04002/ว6234  ลว 25 ธค 67 โอนครั้งที่ 161</v>
      </c>
      <c r="D281" s="494"/>
      <c r="E281" s="495"/>
      <c r="F281" s="495"/>
      <c r="G281" s="495"/>
      <c r="H281" s="495"/>
      <c r="I281" s="114"/>
    </row>
    <row r="282" spans="1:9" ht="93" hidden="1" customHeight="1" x14ac:dyDescent="0.25">
      <c r="A282" s="129" t="str">
        <f>+[7]ระบบการควบคุมฯ!A817</f>
        <v>1.2.2)</v>
      </c>
      <c r="B282" s="129" t="str">
        <f>+[7]ระบบการควบคุมฯ!B817</f>
        <v>ค่าขนย้ายสิ่งของส่วนตัวในการเดินทางไปราชการประจำของข้าราชการ รอง ผอ.สพป. (รองไกรษรและรองศิริชัย)  38,924 บาท</v>
      </c>
      <c r="C282" s="129" t="str">
        <f>+[7]ระบบการควบคุมฯ!C817</f>
        <v>ศธ 04002/ว366  ลว 29 ม.ค. 68 โอนครั้งที่ 230</v>
      </c>
      <c r="D282" s="494"/>
      <c r="E282" s="495"/>
      <c r="F282" s="495"/>
      <c r="G282" s="495"/>
      <c r="H282" s="495"/>
      <c r="I282" s="114"/>
    </row>
    <row r="283" spans="1:9" ht="37.200000000000003" hidden="1" customHeight="1" x14ac:dyDescent="0.25">
      <c r="A283" s="129" t="str">
        <f>+[7]ระบบการควบคุมฯ!A818</f>
        <v>1.3)</v>
      </c>
      <c r="B283" s="129" t="str">
        <f>+[7]ระบบการควบคุมฯ!B818</f>
        <v xml:space="preserve">ค่าใช้จ่ายในการเดินทางเข้าร่วมอบรมเชิงปฏิบัติการโครงการพัฒนาโรงเรียนต้นแบบ  ด้านอาหารและโภชนาการในโรงเรียน S.M.A.R.T.S. Model School  ระหว่างวันที่ 6-8 มีนาคม 2568  ณ โรงแรมอีสติน ธนาซิตี้ กอล์ฟ รีสอร์ท กรุงเทพฯ อำเภอบางพลี สมุทรปราการ </v>
      </c>
      <c r="C283" s="129" t="str">
        <f>+[7]ระบบการควบคุมฯ!C818</f>
        <v>ศธ 04002/ว805  ลว 27 กพ 68 โอนครั้งที่ 295</v>
      </c>
      <c r="D283" s="494">
        <f>+[7]ระบบการควบคุมฯ!F818</f>
        <v>3600</v>
      </c>
      <c r="E283" s="495">
        <f>+[7]ระบบการควบคุมฯ!G818+[7]ระบบการควบคุมฯ!H818</f>
        <v>0</v>
      </c>
      <c r="F283" s="495">
        <f>+[7]ระบบการควบคุมฯ!I818+[7]ระบบการควบคุมฯ!J818</f>
        <v>0</v>
      </c>
      <c r="G283" s="495">
        <f>+[7]ระบบการควบคุมฯ!K818+[7]ระบบการควบคุมฯ!L818</f>
        <v>600</v>
      </c>
      <c r="H283" s="495">
        <f t="shared" si="85"/>
        <v>3000</v>
      </c>
      <c r="I283" s="114" t="s">
        <v>12</v>
      </c>
    </row>
    <row r="284" spans="1:9" ht="18.600000000000001" hidden="1" customHeight="1" x14ac:dyDescent="0.25">
      <c r="A284" s="129" t="str">
        <f>+[7]ระบบการควบคุมฯ!A819</f>
        <v>1.3.1)</v>
      </c>
      <c r="B284" s="129" t="str">
        <f>+[7]ระบบการควบคุมฯ!B819</f>
        <v xml:space="preserve">ค่าพาหนะในการเดินทางเข้าร่วมโครงการอบรมการใช้งานระบบบริหารจัดการการใช้จ่ายและการเบิกจ่ายงบประมาณภาครัฐสำหรับเจ้าหน้าที่ผู้ปฏิบัติงานของหน่วยงานในสังกัดสำนักงานคณะกรรมการการศึกษาขั้นระหว่างวันที่ 3 - 4 เมษายน 2568  </v>
      </c>
      <c r="C284" s="129" t="str">
        <f>+[7]ระบบการควบคุมฯ!C819</f>
        <v>ศธ 04002/ว1307  ลว 28 มีค 68 โอนครั้งที่ 377</v>
      </c>
      <c r="D284" s="494">
        <f>+[7]ระบบการควบคุมฯ!F819</f>
        <v>2000</v>
      </c>
      <c r="E284" s="495">
        <f>+[7]ระบบการควบคุมฯ!G819+[7]ระบบการควบคุมฯ!H819</f>
        <v>0</v>
      </c>
      <c r="F284" s="495">
        <f>+[7]ระบบการควบคุมฯ!I819+[7]ระบบการควบคุมฯ!J819</f>
        <v>0</v>
      </c>
      <c r="G284" s="495">
        <f>+[7]ระบบการควบคุมฯ!K819+[7]ระบบการควบคุมฯ!L819</f>
        <v>0</v>
      </c>
      <c r="H284" s="495">
        <f t="shared" si="85"/>
        <v>2000</v>
      </c>
      <c r="I284" s="117" t="s">
        <v>14</v>
      </c>
    </row>
    <row r="285" spans="1:9" ht="186" hidden="1" customHeight="1" x14ac:dyDescent="0.25">
      <c r="A285" s="493">
        <f>+[7]ระบบการควบคุมฯ!A742</f>
        <v>0</v>
      </c>
      <c r="B285" s="129">
        <f>+[7]ระบบการควบคุมฯ!B742</f>
        <v>0</v>
      </c>
      <c r="C285" s="129">
        <f>+[7]ระบบการควบคุมฯ!C742</f>
        <v>0</v>
      </c>
      <c r="D285" s="494"/>
      <c r="E285" s="495"/>
      <c r="F285" s="495"/>
      <c r="G285" s="495"/>
      <c r="H285" s="495">
        <f t="shared" si="85"/>
        <v>0</v>
      </c>
      <c r="I285" s="123" t="s">
        <v>17</v>
      </c>
    </row>
    <row r="286" spans="1:9" ht="18.600000000000001" hidden="1" customHeight="1" x14ac:dyDescent="0.25">
      <c r="A286" s="493">
        <f>+[7]ระบบการควบคุมฯ!A743</f>
        <v>0</v>
      </c>
      <c r="B286" s="129">
        <f>+[7]ระบบการควบคุมฯ!B743</f>
        <v>0</v>
      </c>
      <c r="C286" s="129">
        <f>+[7]ระบบการควบคุมฯ!C743</f>
        <v>0</v>
      </c>
      <c r="D286" s="494"/>
      <c r="E286" s="495"/>
      <c r="F286" s="495"/>
      <c r="G286" s="495"/>
      <c r="H286" s="495">
        <f t="shared" si="85"/>
        <v>0</v>
      </c>
      <c r="I286" s="123" t="s">
        <v>14</v>
      </c>
    </row>
    <row r="287" spans="1:9" ht="18.600000000000001" hidden="1" customHeight="1" x14ac:dyDescent="0.25">
      <c r="A287" s="485" t="str">
        <f>+[7]ระบบการควบคุมฯ!A751</f>
        <v>2.1.4</v>
      </c>
      <c r="B287" s="499">
        <f>+[7]ระบบการควบคุมฯ!B751</f>
        <v>0</v>
      </c>
      <c r="C287" s="499">
        <f>+[7]ระบบการควบคุมฯ!C751</f>
        <v>0</v>
      </c>
      <c r="D287" s="486">
        <f>SUM(D288:D291)</f>
        <v>0</v>
      </c>
      <c r="E287" s="486">
        <f t="shared" ref="E287:H287" si="87">SUM(E288:E291)</f>
        <v>0</v>
      </c>
      <c r="F287" s="486">
        <f t="shared" si="87"/>
        <v>0</v>
      </c>
      <c r="G287" s="486">
        <f t="shared" si="87"/>
        <v>0</v>
      </c>
      <c r="H287" s="486">
        <f t="shared" si="87"/>
        <v>0</v>
      </c>
      <c r="I287" s="537" t="s">
        <v>14</v>
      </c>
    </row>
    <row r="288" spans="1:9" ht="18.600000000000001" hidden="1" customHeight="1" x14ac:dyDescent="0.25">
      <c r="A288" s="493" t="str">
        <f>+[7]ระบบการควบคุมฯ!A752</f>
        <v>1)</v>
      </c>
      <c r="B288" s="129">
        <f>+[7]ระบบการควบคุมฯ!B752</f>
        <v>0</v>
      </c>
      <c r="C288" s="129">
        <f>+[7]ระบบการควบคุมฯ!C751</f>
        <v>0</v>
      </c>
      <c r="D288" s="494"/>
      <c r="E288" s="495"/>
      <c r="F288" s="495"/>
      <c r="G288" s="495"/>
      <c r="H288" s="495">
        <f t="shared" si="85"/>
        <v>0</v>
      </c>
      <c r="I288" s="123"/>
    </row>
    <row r="289" spans="1:9" ht="18.600000000000001" hidden="1" customHeight="1" x14ac:dyDescent="0.25">
      <c r="A289" s="493" t="str">
        <f>+[7]ระบบการควบคุมฯ!A754</f>
        <v>2)</v>
      </c>
      <c r="B289" s="129">
        <f>+[7]ระบบการควบคุมฯ!B754</f>
        <v>0</v>
      </c>
      <c r="C289" s="129">
        <f>+C287</f>
        <v>0</v>
      </c>
      <c r="D289" s="494"/>
      <c r="E289" s="495"/>
      <c r="F289" s="495"/>
      <c r="G289" s="495"/>
      <c r="H289" s="495">
        <f t="shared" si="85"/>
        <v>0</v>
      </c>
      <c r="I289" s="123"/>
    </row>
    <row r="290" spans="1:9" ht="18.600000000000001" hidden="1" customHeight="1" x14ac:dyDescent="0.25">
      <c r="A290" s="493" t="str">
        <f>+[7]ระบบการควบคุมฯ!A756</f>
        <v>3)</v>
      </c>
      <c r="B290" s="129">
        <f>+[7]ระบบการควบคุมฯ!B756</f>
        <v>0</v>
      </c>
      <c r="C290" s="129">
        <f>+C287</f>
        <v>0</v>
      </c>
      <c r="D290" s="494"/>
      <c r="E290" s="495"/>
      <c r="F290" s="495"/>
      <c r="G290" s="495"/>
      <c r="H290" s="495">
        <f t="shared" si="85"/>
        <v>0</v>
      </c>
      <c r="I290" s="123"/>
    </row>
    <row r="291" spans="1:9" ht="18.600000000000001" hidden="1" customHeight="1" x14ac:dyDescent="0.25">
      <c r="A291" s="493" t="str">
        <f>+[7]ระบบการควบคุมฯ!A758</f>
        <v>4)</v>
      </c>
      <c r="B291" s="129">
        <f>+[7]ระบบการควบคุมฯ!B758</f>
        <v>0</v>
      </c>
      <c r="C291" s="129">
        <f>+C287</f>
        <v>0</v>
      </c>
      <c r="D291" s="494"/>
      <c r="E291" s="495"/>
      <c r="F291" s="495"/>
      <c r="G291" s="495"/>
      <c r="H291" s="495">
        <f t="shared" si="85"/>
        <v>0</v>
      </c>
      <c r="I291" s="114"/>
    </row>
    <row r="292" spans="1:9" ht="18.600000000000001" hidden="1" customHeight="1" x14ac:dyDescent="0.25">
      <c r="A292" s="487" t="str">
        <f>+[7]ระบบการควบคุมฯ!A950</f>
        <v>1.5.1</v>
      </c>
      <c r="B292" s="142" t="str">
        <f>+[7]ระบบการควบคุมฯ!B950</f>
        <v xml:space="preserve">กิจกรรมรองการพัฒนาประสิทธิภาพการบริหารจัดการการศึกษาขั้นพื้นฐาน </v>
      </c>
      <c r="C292" s="142" t="str">
        <f>+[7]ระบบการควบคุมฯ!C950</f>
        <v xml:space="preserve">20004 68 05164 00144 </v>
      </c>
      <c r="D292" s="488">
        <f>+D293</f>
        <v>18000</v>
      </c>
      <c r="E292" s="488">
        <f>+E293</f>
        <v>0</v>
      </c>
      <c r="F292" s="488">
        <f>+F293</f>
        <v>0</v>
      </c>
      <c r="G292" s="488">
        <f>+G293</f>
        <v>0</v>
      </c>
      <c r="H292" s="488">
        <f>+H293</f>
        <v>18000</v>
      </c>
      <c r="I292" s="112"/>
    </row>
    <row r="293" spans="1:9" ht="18.600000000000001" hidden="1" customHeight="1" x14ac:dyDescent="0.25">
      <c r="A293" s="497"/>
      <c r="B293" s="448" t="str">
        <f>+[7]ระบบการควบคุมฯ!B951</f>
        <v xml:space="preserve"> งบดำเนินงาน 68112xx </v>
      </c>
      <c r="C293" s="149" t="str">
        <f>+[7]ระบบการควบคุมฯ!C951</f>
        <v>20004 3720 1000 2000000</v>
      </c>
      <c r="D293" s="498">
        <f>SUM(D294)</f>
        <v>18000</v>
      </c>
      <c r="E293" s="498">
        <f>SUM(E294)</f>
        <v>0</v>
      </c>
      <c r="F293" s="498">
        <f>SUM(F294)</f>
        <v>0</v>
      </c>
      <c r="G293" s="498">
        <f>SUM(G294)</f>
        <v>0</v>
      </c>
      <c r="H293" s="498">
        <f>SUM(H294)</f>
        <v>18000</v>
      </c>
      <c r="I293" s="111"/>
    </row>
    <row r="294" spans="1:9" ht="18.600000000000001" hidden="1" customHeight="1" x14ac:dyDescent="0.25">
      <c r="A294" s="493" t="str">
        <f>+[7]ระบบการควบคุมฯ!A952</f>
        <v>1.5.1.1.1</v>
      </c>
      <c r="B294" s="129" t="str">
        <f>+[7]ระบบการควบคุมฯ!B952</f>
        <v xml:space="preserve">ค่าใช้จ่ายในการดำเนินโครงการส่งเสริมการมีรายได้ให้แก่นักเรียน (ทุนแลกงาน) ประจำปี พ.ศ. 2568 ระหว่างวันที่ 24 มีนาคม – 24 เมษายน 2568  </v>
      </c>
      <c r="C294" s="129" t="str">
        <f>+[7]ระบบการควบคุมฯ!C952</f>
        <v>ศธ 04002/ว153 ลว 14 ม.ค. 68 โอนครั้งที่ 190</v>
      </c>
      <c r="D294" s="494">
        <f>+[7]ระบบการควบคุมฯ!F952</f>
        <v>18000</v>
      </c>
      <c r="E294" s="495">
        <f>+[7]ระบบการควบคุมฯ!G952+[7]ระบบการควบคุมฯ!H952</f>
        <v>0</v>
      </c>
      <c r="F294" s="495">
        <f>+[7]ระบบการควบคุมฯ!I952+[7]ระบบการควบคุมฯ!J952</f>
        <v>0</v>
      </c>
      <c r="G294" s="495">
        <f>+[7]ระบบการควบคุมฯ!K952+[7]ระบบการควบคุมฯ!L952</f>
        <v>0</v>
      </c>
      <c r="H294" s="495">
        <f>+D294-E294-F294-G294</f>
        <v>18000</v>
      </c>
      <c r="I294" s="117" t="s">
        <v>249</v>
      </c>
    </row>
    <row r="295" spans="1:9" ht="18.600000000000001" hidden="1" customHeight="1" x14ac:dyDescent="0.25">
      <c r="A295" s="487" t="str">
        <f>+[7]ระบบการควบคุมฯ!A955</f>
        <v>1.5.2</v>
      </c>
      <c r="B295" s="142" t="str">
        <f>+[7]ระบบการควบคุมฯ!B955</f>
        <v xml:space="preserve">กิจกรรมรองเทคโนโลยีดิจิทัลเพื่อการศึกษาขั้นพื้นฐาน </v>
      </c>
      <c r="C295" s="142" t="str">
        <f>+[7]ระบบการควบคุมฯ!C955</f>
        <v>20004 68 05164 00063</v>
      </c>
      <c r="D295" s="488">
        <f t="shared" ref="D295:I295" si="88">+D296</f>
        <v>10800</v>
      </c>
      <c r="E295" s="488">
        <f t="shared" si="88"/>
        <v>0</v>
      </c>
      <c r="F295" s="488">
        <f t="shared" si="88"/>
        <v>0</v>
      </c>
      <c r="G295" s="488">
        <f t="shared" si="88"/>
        <v>5050</v>
      </c>
      <c r="H295" s="488">
        <f t="shared" si="88"/>
        <v>5750</v>
      </c>
      <c r="I295" s="488">
        <f t="shared" si="88"/>
        <v>0</v>
      </c>
    </row>
    <row r="296" spans="1:9" ht="18.600000000000001" hidden="1" customHeight="1" x14ac:dyDescent="0.25">
      <c r="A296" s="497"/>
      <c r="B296" s="448" t="str">
        <f>+[7]ระบบการควบคุมฯ!B956</f>
        <v xml:space="preserve"> งบดำเนินงาน 68112xx</v>
      </c>
      <c r="C296" s="448" t="str">
        <f>+[7]ระบบการควบคุมฯ!C956</f>
        <v>20004 3720 1000 2000000</v>
      </c>
      <c r="D296" s="498">
        <f>SUM(D297:D300)</f>
        <v>10800</v>
      </c>
      <c r="E296" s="498">
        <f>SUM(E297:E300)</f>
        <v>0</v>
      </c>
      <c r="F296" s="498">
        <f>SUM(F297:F300)</f>
        <v>0</v>
      </c>
      <c r="G296" s="498">
        <f>SUM(G297:G300)</f>
        <v>5050</v>
      </c>
      <c r="H296" s="498">
        <f>SUM(H297:H300)</f>
        <v>5750</v>
      </c>
      <c r="I296" s="498"/>
    </row>
    <row r="297" spans="1:9" ht="18.600000000000001" hidden="1" customHeight="1" x14ac:dyDescent="0.25">
      <c r="A297" s="493" t="str">
        <f>+[7]ระบบการควบคุมฯ!A957</f>
        <v>1.5.2.1</v>
      </c>
      <c r="B297" s="84" t="str">
        <f>+[7]ระบบการควบคุมฯ!B957</f>
        <v xml:space="preserve">ค่าใช้จ่ายในการเดินทางเข้าร่วมประชุมเชิงปฏิบัติการปรับปรุงเอกสารคู่มือแนวทางการบริหารจัดการข้อมูลสารสนเทศเพื่อการบริหาร     (Data Management Center : DMC) ปีการศึกษา 2568 ระหว่างวันที่ 21 – 25 เมษายน 2568  และการประชุมเชิงปฏิบัติการพัฒนาบุคลากรด้านระบบสารสนเทศเพื่อการวางแผนและสนับสนุนการบริหารงบประมาณ ปีการศึกษา 2568 ระหว่างวันที่ 5 – 9 พฤษภาคม 2568ณ โรงแรมริเวอร์ไซด์ กรุงเทพมหานคร </v>
      </c>
      <c r="C297" s="538" t="str">
        <f>+[7]ระบบการควบคุมฯ!C957</f>
        <v>ศธ 04002/ว1623 ลว 21 เม.ย. 67 ครั้งที่ 426</v>
      </c>
      <c r="D297" s="494">
        <f>+[7]ระบบการควบคุมฯ!F957</f>
        <v>800</v>
      </c>
      <c r="E297" s="495">
        <f>+[7]ระบบการควบคุมฯ!G957+[7]ระบบการควบคุมฯ!H957</f>
        <v>0</v>
      </c>
      <c r="F297" s="495">
        <f>+[7]ระบบการควบคุมฯ!I957+[7]ระบบการควบคุมฯ!J957</f>
        <v>0</v>
      </c>
      <c r="G297" s="495">
        <f>+[7]ระบบการควบคุมฯ!K957+[7]ระบบการควบคุมฯ!L957</f>
        <v>800</v>
      </c>
      <c r="H297" s="495">
        <f>+D297-E297-F297-G297</f>
        <v>0</v>
      </c>
      <c r="I297" s="126" t="s">
        <v>72</v>
      </c>
    </row>
    <row r="298" spans="1:9" ht="18.600000000000001" hidden="1" customHeight="1" x14ac:dyDescent="0.25">
      <c r="A298" s="493" t="str">
        <f>+[7]ระบบการควบคุมฯ!A959</f>
        <v>1.5.2.2</v>
      </c>
      <c r="B298" s="84" t="str">
        <f>+[7]ระบบการควบคุมฯ!B959</f>
        <v>ค่าใช้จ่ายในการดำเนินการกิจกรรมที่ 3 การพัฒนา ส่งเสริมสนับสนุนและขับเคลื่อนการใช้เทคโนโลยีในการจัดการเรียนรู้ในการขับเคลื่อนระบบคลังสื่อเทคโนโลยีดิจิทัล    (OBEC Content Center)</v>
      </c>
      <c r="C298" s="538" t="str">
        <f>+[7]ระบบการควบคุมฯ!C959</f>
        <v>ศธ 04002/ว1624 ลว 21 เม.ย.68 ครั้งที่ 427</v>
      </c>
      <c r="D298" s="494">
        <f>+[7]ระบบการควบคุมฯ!F959</f>
        <v>10000</v>
      </c>
      <c r="E298" s="495">
        <f>+[7]ระบบการควบคุมฯ!G959+[7]ระบบการควบคุมฯ!H959</f>
        <v>0</v>
      </c>
      <c r="F298" s="495">
        <f>+[7]ระบบการควบคุมฯ!I959+[7]ระบบการควบคุมฯ!J959</f>
        <v>0</v>
      </c>
      <c r="G298" s="495">
        <f>+[7]ระบบการควบคุมฯ!K959+[7]ระบบการควบคุมฯ!L959</f>
        <v>4250</v>
      </c>
      <c r="H298" s="495">
        <f>+D298-E298-F298-G298</f>
        <v>5750</v>
      </c>
      <c r="I298" s="126" t="s">
        <v>72</v>
      </c>
    </row>
    <row r="299" spans="1:9" ht="18.600000000000001" hidden="1" customHeight="1" x14ac:dyDescent="0.25">
      <c r="A299" s="493"/>
      <c r="B299" s="84"/>
      <c r="C299" s="538"/>
      <c r="D299" s="538">
        <f>+[7]ระบบการควบคุมฯ!F960</f>
        <v>0</v>
      </c>
      <c r="E299" s="538">
        <f>+[7]ระบบการควบคุมฯ!G960+[7]ระบบการควบคุมฯ!H960</f>
        <v>0</v>
      </c>
      <c r="F299" s="538">
        <f>+[7]ระบบการควบคุมฯ!I960+[7]ระบบการควบคุมฯ!J960</f>
        <v>0</v>
      </c>
      <c r="G299" s="538">
        <f>+[7]ระบบการควบคุมฯ!K960+[7]ระบบการควบคุมฯ!L960</f>
        <v>0</v>
      </c>
      <c r="H299" s="538">
        <f>+D299-E299-F299-G299</f>
        <v>0</v>
      </c>
      <c r="I299" s="87" t="s">
        <v>49</v>
      </c>
    </row>
    <row r="300" spans="1:9" ht="18.600000000000001" hidden="1" customHeight="1" x14ac:dyDescent="0.55000000000000004">
      <c r="A300" s="493">
        <f>+[7]ระบบการควบคุมฯ!A961</f>
        <v>0</v>
      </c>
      <c r="B300" s="84">
        <f>+[7]ระบบการควบคุมฯ!B961</f>
        <v>0</v>
      </c>
      <c r="C300" s="538">
        <f>+[7]ระบบการควบคุมฯ!C961</f>
        <v>0</v>
      </c>
      <c r="D300" s="538">
        <f>+[7]ระบบการควบคุมฯ!F961</f>
        <v>0</v>
      </c>
      <c r="E300" s="538">
        <f>+[7]ระบบการควบคุมฯ!G961+[7]ระบบการควบคุมฯ!H961</f>
        <v>0</v>
      </c>
      <c r="F300" s="538">
        <f>+[7]ระบบการควบคุมฯ!I961+[7]ระบบการควบคุมฯ!J961</f>
        <v>0</v>
      </c>
      <c r="G300" s="538">
        <f>+[7]ระบบการควบคุมฯ!K961+[7]ระบบการควบคุมฯ!L961</f>
        <v>0</v>
      </c>
      <c r="H300" s="538">
        <f>+D300-E300-F300-G300</f>
        <v>0</v>
      </c>
      <c r="I300" s="127" t="s">
        <v>60</v>
      </c>
    </row>
    <row r="301" spans="1:9" ht="18.600000000000001" hidden="1" customHeight="1" x14ac:dyDescent="0.25">
      <c r="A301" s="487" t="str">
        <f>+[7]ระบบการควบคุมฯ!A1036</f>
        <v>1.5.3</v>
      </c>
      <c r="B301" s="142" t="str">
        <f>+[7]ระบบการควบคุมฯ!B1036</f>
        <v xml:space="preserve">กิจกรรมรองพัฒนาระบบการวัดและประเมินผลส่งเสริมเครือข่ายความร่วมในการประเมินคุณภาพการศึกษา </v>
      </c>
      <c r="C301" s="142" t="str">
        <f>+[7]ระบบการควบคุมฯ!C1036</f>
        <v>20004 68 05164 36263</v>
      </c>
      <c r="D301" s="488">
        <f>+D302</f>
        <v>28000</v>
      </c>
      <c r="E301" s="488">
        <f t="shared" ref="E301:I302" si="89">+E302</f>
        <v>0</v>
      </c>
      <c r="F301" s="488">
        <f t="shared" si="89"/>
        <v>0</v>
      </c>
      <c r="G301" s="488">
        <f t="shared" si="89"/>
        <v>19400</v>
      </c>
      <c r="H301" s="488">
        <f t="shared" si="89"/>
        <v>8600</v>
      </c>
      <c r="I301" s="539"/>
    </row>
    <row r="302" spans="1:9" ht="18.600000000000001" hidden="1" customHeight="1" x14ac:dyDescent="0.25">
      <c r="A302" s="497"/>
      <c r="B302" s="124" t="str">
        <f>+[7]ระบบการควบคุมฯ!B1037</f>
        <v xml:space="preserve"> งบดำเนินงาน 68112xx</v>
      </c>
      <c r="C302" s="124" t="str">
        <f>+[7]ระบบการควบคุมฯ!C1037</f>
        <v>20004 3720 1000 2000000</v>
      </c>
      <c r="D302" s="498">
        <f>SUM(D303:D304)</f>
        <v>28000</v>
      </c>
      <c r="E302" s="498">
        <f>SUM(E303:E304)</f>
        <v>0</v>
      </c>
      <c r="F302" s="498">
        <f>SUM(F303:F304)</f>
        <v>0</v>
      </c>
      <c r="G302" s="498">
        <f>SUM(G303:G304)</f>
        <v>19400</v>
      </c>
      <c r="H302" s="498">
        <f>SUM(H303:H304)</f>
        <v>8600</v>
      </c>
      <c r="I302" s="540" t="str">
        <f t="shared" si="89"/>
        <v>กลุ่มส่งเสริมการจัดการศึกษา</v>
      </c>
    </row>
    <row r="303" spans="1:9" ht="18.600000000000001" hidden="1" customHeight="1" x14ac:dyDescent="0.25">
      <c r="A303" s="493">
        <f>+[7]ระบบการควบคุมฯ!A1038</f>
        <v>1</v>
      </c>
      <c r="B303" s="125" t="str">
        <f>+[7]ระบบการควบคุมฯ!B1038</f>
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ระดับเขตพื้นที่การศึกษา</v>
      </c>
      <c r="C303" s="541" t="str">
        <f>+[7]ระบบการควบคุมฯ!C1038</f>
        <v>ศธ04002/ว5487ว.8 พย 67 โอนครั้งที่ 47</v>
      </c>
      <c r="D303" s="541">
        <f>+[7]ระบบการควบคุมฯ!F1038</f>
        <v>5000</v>
      </c>
      <c r="E303" s="541">
        <f>+[7]ระบบการควบคุมฯ!G1038+[7]ระบบการควบคุมฯ!H1038</f>
        <v>0</v>
      </c>
      <c r="F303" s="495">
        <f>+[7]ระบบการควบคุมฯ!I1038+[7]ระบบการควบคุมฯ!J1038</f>
        <v>0</v>
      </c>
      <c r="G303" s="541">
        <f>+[7]ระบบการควบคุมฯ!K1038+[7]ระบบการควบคุมฯ!L1038</f>
        <v>1200</v>
      </c>
      <c r="H303" s="541">
        <f>+D303-E303-F303-G303</f>
        <v>3800</v>
      </c>
      <c r="I303" s="87" t="s">
        <v>12</v>
      </c>
    </row>
    <row r="304" spans="1:9" ht="18.600000000000001" hidden="1" customHeight="1" x14ac:dyDescent="0.25">
      <c r="A304" s="493">
        <f>+[7]ระบบการควบคุมฯ!A1039</f>
        <v>2</v>
      </c>
      <c r="B304" s="125" t="str">
        <f>+[7]ระบบการควบคุมฯ!B1039</f>
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ระดับจังหวัด</v>
      </c>
      <c r="C304" s="541" t="str">
        <f>+[7]ระบบการควบคุมฯ!C1039</f>
        <v>ศธ04002/ว5487ว.8 พย 67 โอนครั้งที่ 47</v>
      </c>
      <c r="D304" s="541">
        <f>+[7]ระบบการควบคุมฯ!F1039</f>
        <v>23000</v>
      </c>
      <c r="E304" s="541">
        <f>+[7]ระบบการควบคุมฯ!G1039+[7]ระบบการควบคุมฯ!H1039</f>
        <v>0</v>
      </c>
      <c r="F304" s="495">
        <f>+[7]ระบบการควบคุมฯ!I1039+[7]ระบบการควบคุมฯ!J1039</f>
        <v>0</v>
      </c>
      <c r="G304" s="541">
        <f>+[7]ระบบการควบคุมฯ!K1039+[7]ระบบการควบคุมฯ!L1039</f>
        <v>18200</v>
      </c>
      <c r="H304" s="541">
        <f>+D304-E304-F304-G304</f>
        <v>4800</v>
      </c>
      <c r="I304" s="87" t="s">
        <v>12</v>
      </c>
    </row>
    <row r="305" spans="1:9" ht="55.8" hidden="1" customHeight="1" x14ac:dyDescent="0.25">
      <c r="A305" s="487" t="str">
        <f>+[7]ระบบการควบคุมฯ!A971</f>
        <v>1.5.4</v>
      </c>
      <c r="B305" s="102" t="str">
        <f>+[7]ระบบการควบคุมฯ!B971</f>
        <v>กิจกรรมการสนับสนุนการศึกษาขั้นพื้นฐาน</v>
      </c>
      <c r="C305" s="102" t="str">
        <f>+[7]ระบบการควบคุมฯ!C971</f>
        <v>20004 68 0146 00000</v>
      </c>
      <c r="D305" s="488">
        <f>+D306</f>
        <v>0</v>
      </c>
      <c r="E305" s="488">
        <f>+E306</f>
        <v>0</v>
      </c>
      <c r="F305" s="488">
        <f>+F306</f>
        <v>0</v>
      </c>
      <c r="G305" s="488">
        <f>+G306</f>
        <v>0</v>
      </c>
      <c r="H305" s="488">
        <f>+H306</f>
        <v>0</v>
      </c>
      <c r="I305" s="112"/>
    </row>
    <row r="306" spans="1:9" ht="18.600000000000001" hidden="1" customHeight="1" x14ac:dyDescent="0.25">
      <c r="A306" s="542">
        <f>+[7]ระบบการควบคุมฯ!A994</f>
        <v>0</v>
      </c>
      <c r="B306" s="124" t="str">
        <f>+[7]ระบบการควบคุมฯ!B994</f>
        <v xml:space="preserve"> งบดำเนินงาน 68112xx </v>
      </c>
      <c r="C306" s="124" t="str">
        <f>+[7]ระบบการควบคุมฯ!C994</f>
        <v>20004 37201000 2000000</v>
      </c>
      <c r="D306" s="498">
        <f>SUM(D307:D312)</f>
        <v>0</v>
      </c>
      <c r="E306" s="498">
        <f t="shared" ref="E306:H306" si="90">SUM(E307:E312)</f>
        <v>0</v>
      </c>
      <c r="F306" s="498">
        <f t="shared" si="90"/>
        <v>0</v>
      </c>
      <c r="G306" s="498">
        <f t="shared" si="90"/>
        <v>0</v>
      </c>
      <c r="H306" s="498">
        <f t="shared" si="90"/>
        <v>0</v>
      </c>
      <c r="I306" s="111"/>
    </row>
    <row r="307" spans="1:9" ht="55.8" hidden="1" customHeight="1" x14ac:dyDescent="0.25">
      <c r="A307" s="493" t="str">
        <f>+[7]ระบบการควบคุมฯ!A995</f>
        <v>2.1.2.1</v>
      </c>
      <c r="B307" s="105" t="str">
        <f>+[7]ระบบการควบคุมฯ!B995</f>
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</c>
      <c r="C307" s="105" t="str">
        <f>+[7]ระบบการควบคุมฯ!C995</f>
        <v>ศธ 04002/ว5700 ลว 21 ธค 66 โอนครั้งที่ 103</v>
      </c>
      <c r="D307" s="494"/>
      <c r="E307" s="495"/>
      <c r="F307" s="495"/>
      <c r="G307" s="495"/>
      <c r="H307" s="495">
        <f>+D307-E307-F307-G307</f>
        <v>0</v>
      </c>
      <c r="I307" s="114" t="s">
        <v>14</v>
      </c>
    </row>
    <row r="308" spans="1:9" ht="93" hidden="1" customHeight="1" x14ac:dyDescent="0.25">
      <c r="A308" s="543" t="str">
        <f>+[7]ระบบการควบคุมฯ!A996</f>
        <v>2.1.2.2</v>
      </c>
      <c r="B308" s="544" t="str">
        <f>+[7]ระบบการควบคุมฯ!B996</f>
        <v xml:space="preserve">เงินสมทบกองทุนเงินทดแทน ประจำปี พ.ศ. 2567 (มกราคม - ธันวาคม 2567)                             </v>
      </c>
      <c r="C308" s="544" t="str">
        <f>+[7]ระบบการควบคุมฯ!C996</f>
        <v>ศธ 04002/ว35 ลว 4 มค 67 โอนครั้งที่ 117</v>
      </c>
      <c r="D308" s="517"/>
      <c r="E308" s="495"/>
      <c r="F308" s="518"/>
      <c r="G308" s="495"/>
      <c r="H308" s="518">
        <f>+D308-E308-F308-G308</f>
        <v>0</v>
      </c>
      <c r="I308" s="117" t="s">
        <v>14</v>
      </c>
    </row>
    <row r="309" spans="1:9" ht="186" hidden="1" customHeight="1" x14ac:dyDescent="0.25">
      <c r="A309" s="545" t="str">
        <f>+[7]ระบบการควบคุมฯ!A638</f>
        <v>1.2.1</v>
      </c>
      <c r="B309" s="118" t="str">
        <f>+[7]ระบบการควบคุมฯ!B638</f>
        <v xml:space="preserve">ค่าเช่าใช้บริการสัญญาณอินเทอร์เน็ต </v>
      </c>
      <c r="C309" s="118" t="str">
        <f>+[7]ระบบการควบคุมฯ!C640</f>
        <v>ศธ 04002/ว6222 ลว. 25 ธค 67 โอนครั้งที่ 160</v>
      </c>
      <c r="D309" s="494"/>
      <c r="E309" s="495"/>
      <c r="F309" s="495"/>
      <c r="G309" s="495"/>
      <c r="H309" s="495">
        <f>+D309-E309-F309-G309</f>
        <v>0</v>
      </c>
      <c r="I309" s="114" t="s">
        <v>14</v>
      </c>
    </row>
    <row r="310" spans="1:9" ht="55.8" x14ac:dyDescent="0.25">
      <c r="A310" s="545"/>
      <c r="B310" s="118" t="str">
        <f>+[7]ระบบการควบคุมฯ!B997</f>
        <v>ค่าเช่าใช้บริการสัญญาณอินเทอร์เน็ต 6 เดือน (เมย-มิย 66)   603600บาท</v>
      </c>
      <c r="C310" s="118" t="str">
        <f>+[7]ระบบการควบคุมฯ!C997</f>
        <v>ศธ 04002/ว1923   ลว 20 พค 67 โอนครั้งที่ 30</v>
      </c>
      <c r="D310" s="494"/>
      <c r="E310" s="495"/>
      <c r="F310" s="495"/>
      <c r="G310" s="495"/>
      <c r="H310" s="495">
        <f>+D310-E310-F310-G310</f>
        <v>0</v>
      </c>
      <c r="I310" s="114"/>
    </row>
    <row r="311" spans="1:9" ht="74.400000000000006" x14ac:dyDescent="0.25">
      <c r="A311" s="493"/>
      <c r="B311" s="129" t="str">
        <f>+[7]ระบบการควบคุมฯ!B998</f>
        <v>ค่าเช่าใช้บริการสัญญาณอินเทอร์เน็ต 3 เดือน (กรกฎาคม 2567 – กันยายน 2567)   514,3500บาท</v>
      </c>
      <c r="C311" s="129" t="str">
        <f>+[7]ระบบการควบคุมฯ!C998</f>
        <v>ศธ 04002/ว2864 ลว 2 กรกฎาคม 2567 โอนครั้งที่ 185</v>
      </c>
      <c r="D311" s="494"/>
      <c r="E311" s="495"/>
      <c r="F311" s="495"/>
      <c r="G311" s="495"/>
      <c r="H311" s="495"/>
      <c r="I311" s="114"/>
    </row>
    <row r="312" spans="1:9" ht="93" x14ac:dyDescent="0.25">
      <c r="A312" s="493" t="str">
        <f>+[7]ระบบการควบคุมฯ!A999</f>
        <v>2.1.3.2</v>
      </c>
      <c r="B312" s="546" t="str">
        <f>+[7]ระบบการควบคุมฯ!B999</f>
        <v>ค่าใช้จ่ายในการซ่อมแซม ทำความสะอาด ฟื้นฟูอาคารเรียน สิ่งปลูกสร้าง ห้องน้ำ ห้องส้วม และสภาพแวดล้อมภายในโรงเรียน</v>
      </c>
      <c r="C312" s="546" t="str">
        <f>+[7]ระบบการควบคุมฯ!C999</f>
        <v>ศธ 04002/ว4582 ลว 20 กย 67 โอนครั้งที่ 433</v>
      </c>
      <c r="D312" s="517"/>
      <c r="E312" s="518"/>
      <c r="F312" s="518"/>
      <c r="G312" s="518"/>
      <c r="H312" s="518">
        <f>+D312-E312-F312-G312</f>
        <v>0</v>
      </c>
      <c r="I312" s="117" t="s">
        <v>159</v>
      </c>
    </row>
    <row r="313" spans="1:9" ht="55.8" x14ac:dyDescent="0.25">
      <c r="A313" s="487">
        <f>+[7]ระบบการควบคุมฯ!A1042</f>
        <v>1.6</v>
      </c>
      <c r="B313" s="142" t="str">
        <f>+[7]ระบบการควบคุมฯ!B1026</f>
        <v>กิจกรรมรองการพัฒนาประสิทธิภาพการบริหารจัดการการศึกษาขั้นพื้นฐาน</v>
      </c>
      <c r="C313" s="142"/>
      <c r="D313" s="488">
        <f>+D314</f>
        <v>0</v>
      </c>
      <c r="E313" s="488">
        <f>+E314</f>
        <v>0</v>
      </c>
      <c r="F313" s="488">
        <f>+F314</f>
        <v>0</v>
      </c>
      <c r="G313" s="488">
        <f>+G314</f>
        <v>0</v>
      </c>
      <c r="H313" s="488">
        <f>+H314</f>
        <v>0</v>
      </c>
      <c r="I313" s="112"/>
    </row>
    <row r="314" spans="1:9" ht="18.600000000000001" x14ac:dyDescent="0.25">
      <c r="A314" s="542">
        <f>+[7]ระบบการควบคุมฯ!A1027</f>
        <v>0</v>
      </c>
      <c r="B314" s="448" t="str">
        <f>+[7]ระบบการควบคุมฯ!B1027</f>
        <v xml:space="preserve"> งบดำเนินงาน 68112xx </v>
      </c>
      <c r="C314" s="448"/>
      <c r="D314" s="498">
        <f>SUM(D315:D320)</f>
        <v>0</v>
      </c>
      <c r="E314" s="498">
        <f>SUM(E315:E320)</f>
        <v>0</v>
      </c>
      <c r="F314" s="498">
        <f>SUM(F315:F320)</f>
        <v>0</v>
      </c>
      <c r="G314" s="498">
        <f>SUM(G315:G320)</f>
        <v>0</v>
      </c>
      <c r="H314" s="498">
        <f>SUM(H315:H320)</f>
        <v>0</v>
      </c>
      <c r="I314" s="111"/>
    </row>
    <row r="315" spans="1:9" ht="186" x14ac:dyDescent="0.25">
      <c r="A315" s="493" t="str">
        <f>+[7]ระบบการควบคุมฯ!A1028</f>
        <v>2.1.3.1</v>
      </c>
      <c r="B315" s="129" t="str">
        <f>+[7]ระบบการควบคุมฯ!B1028</f>
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</c>
      <c r="C315" s="129" t="str">
        <f>+[7]ระบบการควบคุมฯ!C1028</f>
        <v>ศธ 04002/ว5407 ลว 27 พย 66 โอนครั้งที่ 66</v>
      </c>
      <c r="D315" s="494"/>
      <c r="E315" s="495"/>
      <c r="F315" s="495"/>
      <c r="G315" s="495"/>
      <c r="H315" s="495">
        <f>+D315-E315-F315-G315</f>
        <v>0</v>
      </c>
      <c r="I315" s="114" t="s">
        <v>14</v>
      </c>
    </row>
    <row r="316" spans="1:9" ht="93" hidden="1" customHeight="1" x14ac:dyDescent="0.25">
      <c r="A316" s="543"/>
      <c r="B316" s="544"/>
      <c r="C316" s="544"/>
      <c r="D316" s="517"/>
      <c r="E316" s="518"/>
      <c r="F316" s="518"/>
      <c r="G316" s="518"/>
      <c r="H316" s="518"/>
      <c r="I316" s="117"/>
    </row>
    <row r="317" spans="1:9" ht="18.600000000000001" x14ac:dyDescent="0.25">
      <c r="A317" s="493"/>
      <c r="B317" s="105"/>
      <c r="C317" s="105"/>
      <c r="D317" s="517"/>
      <c r="E317" s="518">
        <f>+'[1]ประถม มัธยมต้น'!I1544+'[1]ประถม มัธยมต้น'!J1544</f>
        <v>0</v>
      </c>
      <c r="F317" s="518">
        <f>+'[1]ประถม มัธยมต้น'!K1544+'[1]ประถม มัธยมต้น'!L1544</f>
        <v>0</v>
      </c>
      <c r="G317" s="518">
        <f>+'[1]ประถม มัธยมต้น'!M1544+'[1]ประถม มัธยมต้น'!N1544</f>
        <v>0</v>
      </c>
      <c r="H317" s="518">
        <f t="shared" ref="H317:H334" si="91">+D317-E317-F317-G317</f>
        <v>0</v>
      </c>
      <c r="I317" s="128"/>
    </row>
    <row r="318" spans="1:9" ht="18.600000000000001" x14ac:dyDescent="0.25">
      <c r="A318" s="493"/>
      <c r="B318" s="105"/>
      <c r="C318" s="129"/>
      <c r="D318" s="547">
        <f>+[1]ระบบการควบคุมฯ!D394</f>
        <v>0</v>
      </c>
      <c r="E318" s="547">
        <f>+[1]ระบบการควบคุมฯ!G394+[1]ระบบการควบคุมฯ!H394</f>
        <v>0</v>
      </c>
      <c r="F318" s="547">
        <f>+[1]ระบบการควบคุมฯ!I394+[1]ระบบการควบคุมฯ!J394</f>
        <v>0</v>
      </c>
      <c r="G318" s="547">
        <f>+[1]ระบบการควบคุมฯ!K394+[1]ระบบการควบคุมฯ!L394</f>
        <v>0</v>
      </c>
      <c r="H318" s="518">
        <f t="shared" si="91"/>
        <v>0</v>
      </c>
      <c r="I318" s="116"/>
    </row>
    <row r="319" spans="1:9" ht="18.600000000000001" x14ac:dyDescent="0.25">
      <c r="A319" s="493"/>
      <c r="B319" s="105"/>
      <c r="C319" s="129"/>
      <c r="D319" s="547">
        <f>+[1]ระบบการควบคุมฯ!F397</f>
        <v>0</v>
      </c>
      <c r="E319" s="547">
        <f>+[1]ระบบการควบคุมฯ!G397+[1]ระบบการควบคุมฯ!H397</f>
        <v>0</v>
      </c>
      <c r="F319" s="547">
        <f>+[1]ระบบการควบคุมฯ!I397+[1]ระบบการควบคุมฯ!J397</f>
        <v>0</v>
      </c>
      <c r="G319" s="547">
        <f>+[1]ระบบการควบคุมฯ!K397+[1]ระบบการควบคุมฯ!L397</f>
        <v>0</v>
      </c>
      <c r="H319" s="518">
        <f t="shared" si="91"/>
        <v>0</v>
      </c>
      <c r="I319" s="116"/>
    </row>
    <row r="320" spans="1:9" ht="111.6" hidden="1" customHeight="1" x14ac:dyDescent="0.25">
      <c r="A320" s="545"/>
      <c r="B320" s="130"/>
      <c r="C320" s="131"/>
      <c r="D320" s="548">
        <f>+[1]ระบบการควบคุมฯ!F398</f>
        <v>0</v>
      </c>
      <c r="E320" s="548">
        <f>+[1]ระบบการควบคุมฯ!G396+[1]ระบบการควบคุมฯ!H396</f>
        <v>0</v>
      </c>
      <c r="F320" s="548">
        <f>+[1]ระบบการควบคุมฯ!I396+[1]ระบบการควบคุมฯ!J396</f>
        <v>0</v>
      </c>
      <c r="G320" s="548">
        <f>+[1]ระบบการควบคุมฯ!K398+[1]ระบบการควบคุมฯ!L398</f>
        <v>0</v>
      </c>
      <c r="H320" s="549">
        <f t="shared" si="91"/>
        <v>0</v>
      </c>
      <c r="I320" s="132"/>
    </row>
    <row r="321" spans="1:9" ht="93" hidden="1" customHeight="1" x14ac:dyDescent="0.25">
      <c r="A321" s="550"/>
      <c r="B321" s="120"/>
      <c r="C321" s="133"/>
      <c r="D321" s="551">
        <f>+[1]ระบบการควบคุมฯ!F399</f>
        <v>0</v>
      </c>
      <c r="E321" s="551">
        <f>+[1]ระบบการควบคุมฯ!G397+[1]ระบบการควบคุมฯ!H397</f>
        <v>0</v>
      </c>
      <c r="F321" s="551">
        <f>+[1]ระบบการควบคุมฯ!I397+[1]ระบบการควบคุมฯ!J397</f>
        <v>0</v>
      </c>
      <c r="G321" s="551">
        <f>+[1]ระบบการควบคุมฯ!K399+[1]ระบบการควบคุมฯ!L399</f>
        <v>0</v>
      </c>
      <c r="H321" s="552">
        <f t="shared" si="91"/>
        <v>0</v>
      </c>
      <c r="I321" s="121"/>
    </row>
    <row r="322" spans="1:9" ht="130.19999999999999" hidden="1" customHeight="1" x14ac:dyDescent="0.25">
      <c r="A322" s="550"/>
      <c r="B322" s="120"/>
      <c r="C322" s="133"/>
      <c r="D322" s="551">
        <f>+[1]ระบบการควบคุมฯ!F400</f>
        <v>0</v>
      </c>
      <c r="E322" s="551">
        <f>+[1]ระบบการควบคุมฯ!G398+[1]ระบบการควบคุมฯ!H398</f>
        <v>0</v>
      </c>
      <c r="F322" s="551">
        <f>+[1]ระบบการควบคุมฯ!I398+[1]ระบบการควบคุมฯ!J398</f>
        <v>0</v>
      </c>
      <c r="G322" s="551">
        <f>+[1]ระบบการควบคุมฯ!K400+[1]ระบบการควบคุมฯ!L400</f>
        <v>0</v>
      </c>
      <c r="H322" s="552">
        <f t="shared" si="91"/>
        <v>0</v>
      </c>
      <c r="I322" s="134"/>
    </row>
    <row r="323" spans="1:9" ht="18.600000000000001" x14ac:dyDescent="0.25">
      <c r="A323" s="550"/>
      <c r="B323" s="120"/>
      <c r="C323" s="133"/>
      <c r="D323" s="551">
        <f>+[1]ระบบการควบคุมฯ!F401</f>
        <v>0</v>
      </c>
      <c r="E323" s="551">
        <f>+[1]ระบบการควบคุมฯ!G399+[1]ระบบการควบคุมฯ!H399</f>
        <v>0</v>
      </c>
      <c r="F323" s="551">
        <f>+[1]ระบบการควบคุมฯ!I399+[1]ระบบการควบคุมฯ!J399</f>
        <v>0</v>
      </c>
      <c r="G323" s="551">
        <f>+[1]ระบบการควบคุมฯ!K401+[1]ระบบการควบคุมฯ!L401</f>
        <v>0</v>
      </c>
      <c r="H323" s="552">
        <f t="shared" si="91"/>
        <v>0</v>
      </c>
      <c r="I323" s="134"/>
    </row>
    <row r="324" spans="1:9" ht="18.600000000000001" x14ac:dyDescent="0.25">
      <c r="A324" s="550"/>
      <c r="B324" s="120"/>
      <c r="C324" s="133"/>
      <c r="D324" s="551">
        <f>+[1]ระบบการควบคุมฯ!F402</f>
        <v>0</v>
      </c>
      <c r="E324" s="551">
        <f>+[1]ระบบการควบคุมฯ!G400+[1]ระบบการควบคุมฯ!H400</f>
        <v>0</v>
      </c>
      <c r="F324" s="551">
        <f>+[1]ระบบการควบคุมฯ!I400+[1]ระบบการควบคุมฯ!J400</f>
        <v>0</v>
      </c>
      <c r="G324" s="551">
        <f>+[1]ระบบการควบคุมฯ!K402+[1]ระบบการควบคุมฯ!L402</f>
        <v>0</v>
      </c>
      <c r="H324" s="552">
        <f t="shared" si="91"/>
        <v>0</v>
      </c>
      <c r="I324" s="134"/>
    </row>
    <row r="325" spans="1:9" ht="18.600000000000001" x14ac:dyDescent="0.25">
      <c r="A325" s="550"/>
      <c r="B325" s="120"/>
      <c r="C325" s="133"/>
      <c r="D325" s="551">
        <f>+[1]ระบบการควบคุมฯ!F403</f>
        <v>0</v>
      </c>
      <c r="E325" s="551">
        <f>+[1]ระบบการควบคุมฯ!G401+[1]ระบบการควบคุมฯ!H401</f>
        <v>0</v>
      </c>
      <c r="F325" s="551">
        <f>+[1]ระบบการควบคุมฯ!I401+[1]ระบบการควบคุมฯ!J401</f>
        <v>0</v>
      </c>
      <c r="G325" s="551">
        <f>+[1]ระบบการควบคุมฯ!K403+[1]ระบบการควบคุมฯ!L403</f>
        <v>0</v>
      </c>
      <c r="H325" s="552">
        <f t="shared" si="91"/>
        <v>0</v>
      </c>
      <c r="I325" s="121"/>
    </row>
    <row r="326" spans="1:9" ht="18.600000000000001" x14ac:dyDescent="0.25">
      <c r="A326" s="550"/>
      <c r="B326" s="120"/>
      <c r="C326" s="133"/>
      <c r="D326" s="551">
        <f>+[1]ระบบการควบคุมฯ!F404</f>
        <v>0</v>
      </c>
      <c r="E326" s="551">
        <f>+[1]ระบบการควบคุมฯ!G402+[1]ระบบการควบคุมฯ!H402</f>
        <v>0</v>
      </c>
      <c r="F326" s="551">
        <f>+[1]ระบบการควบคุมฯ!I402+[1]ระบบการควบคุมฯ!J402</f>
        <v>0</v>
      </c>
      <c r="G326" s="551">
        <f>+[1]ระบบการควบคุมฯ!K404+[1]ระบบการควบคุมฯ!L404</f>
        <v>0</v>
      </c>
      <c r="H326" s="552">
        <f t="shared" si="91"/>
        <v>0</v>
      </c>
      <c r="I326" s="121"/>
    </row>
    <row r="327" spans="1:9" ht="18.600000000000001" hidden="1" customHeight="1" x14ac:dyDescent="0.25">
      <c r="A327" s="550"/>
      <c r="B327" s="122"/>
      <c r="C327" s="135"/>
      <c r="D327" s="553">
        <f>+[1]ระบบการควบคุมฯ!F405</f>
        <v>0</v>
      </c>
      <c r="E327" s="553">
        <f>+[1]ระบบการควบคุมฯ!G403+[1]ระบบการควบคุมฯ!H403</f>
        <v>0</v>
      </c>
      <c r="F327" s="553">
        <f>+[1]ระบบการควบคุมฯ!I403+[1]ระบบการควบคุมฯ!J403</f>
        <v>0</v>
      </c>
      <c r="G327" s="553">
        <f>+[1]ระบบการควบคุมฯ!K405+[1]ระบบการควบคุมฯ!L405</f>
        <v>0</v>
      </c>
      <c r="H327" s="554">
        <f t="shared" si="91"/>
        <v>0</v>
      </c>
      <c r="I327" s="123"/>
    </row>
    <row r="328" spans="1:9" ht="74.400000000000006" customHeight="1" x14ac:dyDescent="0.25">
      <c r="A328" s="550"/>
      <c r="B328" s="122"/>
      <c r="C328" s="135"/>
      <c r="D328" s="553">
        <f>+[1]ระบบการควบคุมฯ!F406</f>
        <v>0</v>
      </c>
      <c r="E328" s="553">
        <f>+[1]ระบบการควบคุมฯ!G404+[1]ระบบการควบคุมฯ!H404</f>
        <v>0</v>
      </c>
      <c r="F328" s="553">
        <f>+[1]ระบบการควบคุมฯ!I404+[1]ระบบการควบคุมฯ!J404</f>
        <v>0</v>
      </c>
      <c r="G328" s="553">
        <f>+[1]ระบบการควบคุมฯ!K406+[1]ระบบการควบคุมฯ!L406</f>
        <v>0</v>
      </c>
      <c r="H328" s="554">
        <f t="shared" si="91"/>
        <v>0</v>
      </c>
      <c r="I328" s="123"/>
    </row>
    <row r="329" spans="1:9" ht="18.600000000000001" x14ac:dyDescent="0.25">
      <c r="A329" s="550"/>
      <c r="B329" s="122"/>
      <c r="C329" s="135"/>
      <c r="D329" s="553">
        <f>+[1]ระบบการควบคุมฯ!F407</f>
        <v>0</v>
      </c>
      <c r="E329" s="553">
        <f>+[1]ระบบการควบคุมฯ!G405+[1]ระบบการควบคุมฯ!H405</f>
        <v>0</v>
      </c>
      <c r="F329" s="553">
        <f>+[1]ระบบการควบคุมฯ!I405+[1]ระบบการควบคุมฯ!J405</f>
        <v>0</v>
      </c>
      <c r="G329" s="553">
        <f>+[1]ระบบการควบคุมฯ!K407+[1]ระบบการควบคุมฯ!L407</f>
        <v>0</v>
      </c>
      <c r="H329" s="554">
        <f t="shared" si="91"/>
        <v>0</v>
      </c>
      <c r="I329" s="123"/>
    </row>
    <row r="330" spans="1:9" ht="93" hidden="1" customHeight="1" x14ac:dyDescent="0.25">
      <c r="A330" s="493"/>
      <c r="B330" s="105"/>
      <c r="C330" s="129"/>
      <c r="D330" s="547">
        <f>+[1]ระบบการควบคุมฯ!F408</f>
        <v>0</v>
      </c>
      <c r="E330" s="547">
        <f>+[1]ระบบการควบคุมฯ!G399+[1]ระบบการควบคุมฯ!H399</f>
        <v>0</v>
      </c>
      <c r="F330" s="547">
        <f>+[1]ระบบการควบคุมฯ!I399+[1]ระบบการควบคุมฯ!J399</f>
        <v>0</v>
      </c>
      <c r="G330" s="547">
        <f>+[1]ระบบการควบคุมฯ!K408+[1]ระบบการควบคุมฯ!L408</f>
        <v>0</v>
      </c>
      <c r="H330" s="518">
        <f t="shared" si="91"/>
        <v>0</v>
      </c>
      <c r="I330" s="114"/>
    </row>
    <row r="331" spans="1:9" ht="167.4" hidden="1" customHeight="1" x14ac:dyDescent="0.25">
      <c r="A331" s="493"/>
      <c r="B331" s="105"/>
      <c r="C331" s="129"/>
      <c r="D331" s="547">
        <f>+[1]ระบบการควบคุมฯ!F409</f>
        <v>0</v>
      </c>
      <c r="E331" s="547">
        <f>+[1]ระบบการควบคุมฯ!G400+[1]ระบบการควบคุมฯ!H400</f>
        <v>0</v>
      </c>
      <c r="F331" s="547">
        <f>+[1]ระบบการควบคุมฯ!I400+[1]ระบบการควบคุมฯ!J400</f>
        <v>0</v>
      </c>
      <c r="G331" s="547">
        <f>+[1]ระบบการควบคุมฯ!K409+[1]ระบบการควบคุมฯ!L409</f>
        <v>0</v>
      </c>
      <c r="H331" s="518">
        <f t="shared" si="91"/>
        <v>0</v>
      </c>
      <c r="I331" s="114"/>
    </row>
    <row r="332" spans="1:9" ht="18.600000000000001" x14ac:dyDescent="0.25">
      <c r="A332" s="493"/>
      <c r="B332" s="125"/>
      <c r="C332" s="129"/>
      <c r="D332" s="547">
        <f>+[1]ระบบการควบคุมฯ!F410</f>
        <v>0</v>
      </c>
      <c r="E332" s="547">
        <f>+[1]ระบบการควบคุมฯ!G401+[1]ระบบการควบคุมฯ!H401</f>
        <v>0</v>
      </c>
      <c r="F332" s="547">
        <f>+[1]ระบบการควบคุมฯ!I401+[1]ระบบการควบคุมฯ!J401</f>
        <v>0</v>
      </c>
      <c r="G332" s="547">
        <f>+[1]ระบบการควบคุมฯ!K410+[1]ระบบการควบคุมฯ!L410</f>
        <v>0</v>
      </c>
      <c r="H332" s="518">
        <f t="shared" si="91"/>
        <v>0</v>
      </c>
      <c r="I332" s="114"/>
    </row>
    <row r="333" spans="1:9" ht="18.600000000000001" x14ac:dyDescent="0.25">
      <c r="A333" s="493"/>
      <c r="B333" s="125"/>
      <c r="C333" s="129"/>
      <c r="D333" s="547">
        <f>+[1]ระบบการควบคุมฯ!F411</f>
        <v>0</v>
      </c>
      <c r="E333" s="547">
        <f>+[1]ระบบการควบคุมฯ!G402+[1]ระบบการควบคุมฯ!H402</f>
        <v>0</v>
      </c>
      <c r="F333" s="547">
        <f>+[1]ระบบการควบคุมฯ!I402+[1]ระบบการควบคุมฯ!J402</f>
        <v>0</v>
      </c>
      <c r="G333" s="547">
        <f>+[1]ระบบการควบคุมฯ!K411+[1]ระบบการควบคุมฯ!L411</f>
        <v>0</v>
      </c>
      <c r="H333" s="518">
        <f t="shared" si="91"/>
        <v>0</v>
      </c>
      <c r="I333" s="114"/>
    </row>
    <row r="334" spans="1:9" ht="130.19999999999999" hidden="1" customHeight="1" x14ac:dyDescent="0.25">
      <c r="A334" s="493"/>
      <c r="B334" s="125"/>
      <c r="C334" s="129"/>
      <c r="D334" s="547">
        <f>+[1]ระบบการควบคุมฯ!F412</f>
        <v>0</v>
      </c>
      <c r="E334" s="547">
        <f>+[1]ระบบการควบคุมฯ!G403+[1]ระบบการควบคุมฯ!H403</f>
        <v>0</v>
      </c>
      <c r="F334" s="547">
        <f>+[1]ระบบการควบคุมฯ!I403+[1]ระบบการควบคุมฯ!J403</f>
        <v>0</v>
      </c>
      <c r="G334" s="547">
        <f>+[1]ระบบการควบคุมฯ!K412+[1]ระบบการควบคุมฯ!L412</f>
        <v>0</v>
      </c>
      <c r="H334" s="518">
        <f t="shared" si="91"/>
        <v>0</v>
      </c>
      <c r="I334" s="114"/>
    </row>
    <row r="335" spans="1:9" ht="74.400000000000006" hidden="1" customHeight="1" x14ac:dyDescent="0.25">
      <c r="A335" s="502" t="str">
        <f>+[7]ระบบการควบคุมฯ!A1031</f>
        <v>2.1.4</v>
      </c>
      <c r="B335" s="102" t="str">
        <f>+[7]ระบบการควบคุมฯ!B1031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335" s="102"/>
      <c r="D335" s="488">
        <f>+D336</f>
        <v>0</v>
      </c>
      <c r="E335" s="520">
        <f>+E336</f>
        <v>0</v>
      </c>
      <c r="F335" s="520">
        <f>+F336</f>
        <v>0</v>
      </c>
      <c r="G335" s="520">
        <f>+G336</f>
        <v>0</v>
      </c>
      <c r="H335" s="520">
        <f>+H336</f>
        <v>0</v>
      </c>
      <c r="I335" s="112"/>
    </row>
    <row r="336" spans="1:9" ht="316.2" hidden="1" customHeight="1" x14ac:dyDescent="0.25">
      <c r="A336" s="542">
        <f>+[7]ระบบการควบคุมฯ!A1032</f>
        <v>0</v>
      </c>
      <c r="B336" s="124" t="str">
        <f>+[7]ระบบการควบคุมฯ!B1032</f>
        <v xml:space="preserve"> งบดำเนินงาน 67112xx </v>
      </c>
      <c r="C336" s="110"/>
      <c r="D336" s="498">
        <f>SUM(D337:D339)</f>
        <v>0</v>
      </c>
      <c r="E336" s="498">
        <f>SUM(E337:E339)</f>
        <v>0</v>
      </c>
      <c r="F336" s="498">
        <f>SUM(F337:F339)</f>
        <v>0</v>
      </c>
      <c r="G336" s="498">
        <f>SUM(G337:G339)</f>
        <v>0</v>
      </c>
      <c r="H336" s="498">
        <f>SUM(H337:H339)</f>
        <v>0</v>
      </c>
      <c r="I336" s="111"/>
    </row>
    <row r="337" spans="1:9" ht="111.6" hidden="1" customHeight="1" x14ac:dyDescent="0.25">
      <c r="A337" s="555" t="str">
        <f>+[7]ระบบการควบคุมฯ!A1033</f>
        <v>2.1.4.1</v>
      </c>
      <c r="B337" s="125" t="str">
        <f>+[7]ระบบการควบคุมฯ!B1033</f>
        <v xml:space="preserve">ค่าใช้จ่ายในการจัดการแข่งขันงานศิลปหัตถกรรมนักเรียน ครั้งที่ 71 ปีการศึกษา 2566 </v>
      </c>
      <c r="C337" s="125" t="str">
        <f>+[7]ระบบการควบคุมฯ!C1033</f>
        <v>ที่ ศธ 04002/ว    /9 กพ 67  ครั้งที่ 165</v>
      </c>
      <c r="D337" s="556"/>
      <c r="E337" s="495"/>
      <c r="F337" s="517"/>
      <c r="G337" s="495"/>
      <c r="H337" s="517">
        <f>+D337-E337-F337-G337</f>
        <v>0</v>
      </c>
      <c r="I337" s="114" t="s">
        <v>12</v>
      </c>
    </row>
    <row r="338" spans="1:9" ht="241.8" hidden="1" customHeight="1" x14ac:dyDescent="0.25">
      <c r="A338" s="555" t="str">
        <f>+[7]ระบบการควบคุมฯ!A1034</f>
        <v>2.1.4.2</v>
      </c>
      <c r="B338" s="125" t="str">
        <f>+[7]ระบบการควบคุมฯ!B1034</f>
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</c>
      <c r="C338" s="125" t="str">
        <f>+[7]ระบบการควบคุมฯ!C1034</f>
        <v>ศธ04002/ว2276 ลว. 7 มิย 67 โอนครั้งที่ 102</v>
      </c>
      <c r="D338" s="556"/>
      <c r="E338" s="495"/>
      <c r="F338" s="517"/>
      <c r="G338" s="495"/>
      <c r="H338" s="517">
        <f>+D338-E338-F338-G338</f>
        <v>0</v>
      </c>
      <c r="I338" s="114" t="s">
        <v>68</v>
      </c>
    </row>
    <row r="339" spans="1:9" ht="167.4" hidden="1" customHeight="1" x14ac:dyDescent="0.25">
      <c r="A339" s="555" t="str">
        <f>+[7]ระบบการควบคุมฯ!A1035</f>
        <v>2.1.4.3</v>
      </c>
      <c r="B339" s="125" t="str">
        <f>+[7]ระบบการควบคุมฯ!B1035</f>
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</c>
      <c r="C339" s="125" t="str">
        <f>+[7]ระบบการควบคุมฯ!C1035</f>
        <v>ศธ04002/ว3560 ลว. 15 สค 67 โอนครั้งที่ 323</v>
      </c>
      <c r="D339" s="517"/>
      <c r="E339" s="517"/>
      <c r="F339" s="517"/>
      <c r="G339" s="517"/>
      <c r="H339" s="517">
        <f>+D339-E339-F339-G339</f>
        <v>0</v>
      </c>
      <c r="I339" s="114" t="s">
        <v>68</v>
      </c>
    </row>
    <row r="340" spans="1:9" ht="55.8" hidden="1" customHeight="1" x14ac:dyDescent="0.25">
      <c r="A340" s="502">
        <f>+[7]ระบบการควบคุมฯ!A1042</f>
        <v>1.6</v>
      </c>
      <c r="B340" s="558" t="str">
        <f>+[7]ระบบการควบคุมฯ!B1042</f>
        <v xml:space="preserve">กิจกรรมการจัดการศึกษามัธยมศึกษาตอนต้นสำหรับโรงเรียนปกติ  </v>
      </c>
      <c r="C340" s="136" t="str">
        <f>+[7]ระบบการควบคุมฯ!C1042</f>
        <v>20004 68 0516500000</v>
      </c>
      <c r="D340" s="488">
        <f>+D341</f>
        <v>0</v>
      </c>
      <c r="E340" s="520">
        <f>+E341</f>
        <v>0</v>
      </c>
      <c r="F340" s="520">
        <f>+F341</f>
        <v>0</v>
      </c>
      <c r="G340" s="520">
        <f>+G341</f>
        <v>0</v>
      </c>
      <c r="H340" s="520">
        <f>+H341</f>
        <v>0</v>
      </c>
      <c r="I340" s="112"/>
    </row>
    <row r="341" spans="1:9" ht="18.600000000000001" x14ac:dyDescent="0.25">
      <c r="A341" s="542" t="str">
        <f>+[7]ระบบการควบคุมฯ!A1043</f>
        <v>1.6.1</v>
      </c>
      <c r="B341" s="559" t="str">
        <f>+[7]ระบบการควบคุมฯ!B1043</f>
        <v xml:space="preserve"> งบดำเนินงาน 68112xx</v>
      </c>
      <c r="C341" s="506" t="str">
        <f>+[7]ระบบการควบคุมฯ!C1043</f>
        <v>20004 3720 1000 2000000</v>
      </c>
      <c r="D341" s="498"/>
      <c r="E341" s="498"/>
      <c r="F341" s="498"/>
      <c r="G341" s="498"/>
      <c r="H341" s="498"/>
      <c r="I341" s="111"/>
    </row>
    <row r="342" spans="1:9" ht="55.8" hidden="1" customHeight="1" x14ac:dyDescent="0.25">
      <c r="A342" s="555"/>
      <c r="B342" s="560"/>
      <c r="C342" s="125"/>
      <c r="D342" s="556">
        <f>+[7]ระบบการควบคุมฯ!F1043</f>
        <v>0</v>
      </c>
      <c r="E342" s="517">
        <f>+[7]ระบบการควบคุมฯ!G1043+[7]ระบบการควบคุมฯ!H1043</f>
        <v>0</v>
      </c>
      <c r="F342" s="517">
        <f>+[7]ระบบการควบคุมฯ!I1043+[7]ระบบการควบคุมฯ!J1043</f>
        <v>0</v>
      </c>
      <c r="G342" s="517">
        <f>+[7]ระบบการควบคุมฯ!K1043+[7]ระบบการควบคุมฯ!L1043</f>
        <v>0</v>
      </c>
      <c r="H342" s="517">
        <f>+D342-E342-F342-G342</f>
        <v>0</v>
      </c>
      <c r="I342" s="114" t="s">
        <v>68</v>
      </c>
    </row>
    <row r="343" spans="1:9" ht="18.600000000000001" hidden="1" customHeight="1" x14ac:dyDescent="0.25">
      <c r="A343" s="502" t="str">
        <f>+[7]ระบบการควบคุมฯ!A1112</f>
        <v>1.6.1</v>
      </c>
      <c r="B343" s="558" t="str">
        <f>+[7]ระบบการควบคุมฯ!B1112</f>
        <v>กิจกรรมรองสนับสนุนเสริมสร้างความเข้มแข็งในการพัฒนาครูอย่างมีประสิทธิภาพ</v>
      </c>
      <c r="C343" s="136" t="str">
        <f>+[7]ระบบการควบคุมฯ!C1112</f>
        <v>20004 68 05165 51999</v>
      </c>
      <c r="D343" s="488">
        <f>+D344</f>
        <v>75120</v>
      </c>
      <c r="E343" s="520">
        <f>+E344</f>
        <v>0</v>
      </c>
      <c r="F343" s="520">
        <f>+F344</f>
        <v>0</v>
      </c>
      <c r="G343" s="520">
        <f>+G344</f>
        <v>67907.199999999997</v>
      </c>
      <c r="H343" s="520">
        <f>+H344</f>
        <v>7212.8</v>
      </c>
      <c r="I343" s="112"/>
    </row>
    <row r="344" spans="1:9" ht="18.600000000000001" hidden="1" customHeight="1" x14ac:dyDescent="0.25">
      <c r="A344" s="542">
        <f>+[7]ระบบการควบคุมฯ!A1113</f>
        <v>0</v>
      </c>
      <c r="B344" s="559" t="str">
        <f>+[7]ระบบการควบคุมฯ!B1113</f>
        <v xml:space="preserve"> งบดำเนินงาน 68112xx </v>
      </c>
      <c r="C344" s="506" t="str">
        <f>+[7]ระบบการควบคุมฯ!C1113</f>
        <v>20004 3720 1000 2000000</v>
      </c>
      <c r="D344" s="498">
        <f>SUM(D345:D349)</f>
        <v>75120</v>
      </c>
      <c r="E344" s="498">
        <f t="shared" ref="E344:H344" si="92">SUM(E345:E349)</f>
        <v>0</v>
      </c>
      <c r="F344" s="498">
        <f t="shared" si="92"/>
        <v>0</v>
      </c>
      <c r="G344" s="498">
        <f t="shared" si="92"/>
        <v>67907.199999999997</v>
      </c>
      <c r="H344" s="498">
        <f t="shared" si="92"/>
        <v>7212.8</v>
      </c>
      <c r="I344" s="111"/>
    </row>
    <row r="345" spans="1:9" ht="37.200000000000003" hidden="1" customHeight="1" x14ac:dyDescent="0.25">
      <c r="A345" s="555" t="str">
        <f>+[7]ระบบการควบคุมฯ!A1114</f>
        <v>1.6.1.1</v>
      </c>
      <c r="B345" s="125" t="str">
        <f>+[7]ระบบการควบคุมฯ!B1114</f>
        <v xml:space="preserve">ค่าใช้จ่ายในการดำเนินการตรวจรับ – จ่ายเครื่องราชอิสริยาภรณ์ชั้นต่ำกว่าสายสะพายและเหรียญจักรพรรดิมาลา ประจำปี 2565 – 2567 ระหว่างวันที่ 2 - 10 ตุลาคม 2567 </v>
      </c>
      <c r="C345" s="125" t="str">
        <f>+[7]ระบบการควบคุมฯ!C1114</f>
        <v>ศธ04002/5373 ลว. 1 พ.ย. 67 โอนครั้งที่ 36</v>
      </c>
      <c r="D345" s="556">
        <f>+[7]ระบบการควบคุมฯ!D1114</f>
        <v>60000</v>
      </c>
      <c r="E345" s="517">
        <f>+[7]ระบบการควบคุมฯ!G1114+[7]ระบบการควบคุมฯ!H1114</f>
        <v>0</v>
      </c>
      <c r="F345" s="517">
        <f>+[7]ระบบการควบคุมฯ!I1114+[7]ระบบการควบคุมฯ!J1114</f>
        <v>0</v>
      </c>
      <c r="G345" s="517">
        <f>+[7]ระบบการควบคุมฯ!K1114+[7]ระบบการควบคุมฯ!L1114</f>
        <v>60000</v>
      </c>
      <c r="H345" s="517">
        <f>+D345-E345-F345-G345</f>
        <v>0</v>
      </c>
      <c r="I345" s="114" t="s">
        <v>17</v>
      </c>
    </row>
    <row r="346" spans="1:9" ht="18.600000000000001" hidden="1" customHeight="1" x14ac:dyDescent="0.25">
      <c r="A346" s="555" t="str">
        <f>+[7]ระบบการควบคุมฯ!A1115</f>
        <v>1.6.1.2</v>
      </c>
      <c r="B346" s="125" t="str">
        <f>+[7]ระบบการควบคุมฯ!B1115</f>
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</c>
      <c r="C346" s="125" t="str">
        <f>+[7]ระบบการควบคุมฯ!C1115</f>
        <v>ศธ 04002/ว114  ลว 10 ม.ค. 68 ครั้งที่ 182</v>
      </c>
      <c r="D346" s="556">
        <f>+[7]ระบบการควบคุมฯ!D1115</f>
        <v>1600</v>
      </c>
      <c r="E346" s="517">
        <f>+[7]ระบบการควบคุมฯ!G1115+[7]ระบบการควบคุมฯ!H1115</f>
        <v>0</v>
      </c>
      <c r="F346" s="517">
        <f>+[7]ระบบการควบคุมฯ!I1115+[7]ระบบการควบคุมฯ!J1115</f>
        <v>0</v>
      </c>
      <c r="G346" s="517">
        <f>+[7]ระบบการควบคุมฯ!K1115+[7]ระบบการควบคุมฯ!L1115</f>
        <v>1600</v>
      </c>
      <c r="H346" s="517">
        <f>+D346-E346-F346-G346</f>
        <v>0</v>
      </c>
      <c r="I346" s="114" t="s">
        <v>261</v>
      </c>
    </row>
    <row r="347" spans="1:9" ht="260.39999999999998" hidden="1" customHeight="1" x14ac:dyDescent="0.25">
      <c r="A347" s="555" t="str">
        <f>+[7]ระบบการควบคุมฯ!A1116</f>
        <v>1.6.1.3</v>
      </c>
      <c r="B347" s="125" t="str">
        <f>+[7]ระบบการควบคุมฯ!B1116</f>
        <v>เพื่อสนับสนุนการคัดเลือกบุคคลเพื่อบรรจุและแต่งตั้งให้ดำรงตำแหน่งศึกษานิเทศก์ สังกัดสำนักงานคณะกรรมการการศึกษาขั้นพื้นฐาน ครั้งที่ 2 ปี พ.ศ. 2567</v>
      </c>
      <c r="C347" s="125" t="str">
        <f>+[7]ระบบการควบคุมฯ!C1116</f>
        <v>ศธ04002/ว152 ลว 14 ม.ค. 68 โอนครั้งที่ 189</v>
      </c>
      <c r="D347" s="556">
        <f>+[7]ระบบการควบคุมฯ!D1116</f>
        <v>7720</v>
      </c>
      <c r="E347" s="517">
        <f>+[7]ระบบการควบคุมฯ!G1116+[7]ระบบการควบคุมฯ!H1116</f>
        <v>0</v>
      </c>
      <c r="F347" s="517">
        <f>+[7]ระบบการควบคุมฯ!I1116+[7]ระบบการควบคุมฯ!J1116</f>
        <v>0</v>
      </c>
      <c r="G347" s="517">
        <f>+[7]ระบบการควบคุมฯ!K1116+[7]ระบบการควบคุมฯ!L1116</f>
        <v>5507.2</v>
      </c>
      <c r="H347" s="517">
        <f>+D347-E347-F347-G347</f>
        <v>2212.8000000000002</v>
      </c>
      <c r="I347" s="114" t="s">
        <v>262</v>
      </c>
    </row>
    <row r="348" spans="1:9" ht="37.200000000000003" hidden="1" customHeight="1" x14ac:dyDescent="0.25">
      <c r="A348" s="555" t="str">
        <f>+[7]ระบบการควบคุมฯ!A1117</f>
        <v>1.6.1.4</v>
      </c>
      <c r="B348" s="125" t="str">
        <f>+[7]ระบบการควบคุมฯ!B1117</f>
        <v>ค่าใช้จ่ายในการเดินทางเข้าร่วมประชุมเชิงปฏิบัติการพัฒนาสมรรถนะผู้อำนวยการกลุ่มนิเทศ ติดตามและประเมินผลการจัดการศึกษา เพื่อนิเทศการศึกษาที่มีคุณภาพและยั่งยืน ระหว่างวันที่ 11-13 กุมภาพันธ์ 2568 ณ โรงแรมริเวอร์ไซด์ กรุงเทพมหานคร</v>
      </c>
      <c r="C348" s="125" t="str">
        <f>+[7]ระบบการควบคุมฯ!C1117</f>
        <v>ศธ04002/ว831 ลว 28 กพ 68 โอนครั้งที่ 298</v>
      </c>
      <c r="D348" s="556">
        <f>+[7]ระบบการควบคุมฯ!D1117</f>
        <v>800</v>
      </c>
      <c r="E348" s="517">
        <f>+[7]ระบบการควบคุมฯ!G1117+[7]ระบบการควบคุมฯ!H1117</f>
        <v>0</v>
      </c>
      <c r="F348" s="517">
        <f>+[7]ระบบการควบคุมฯ!I1117+[7]ระบบการควบคุมฯ!J1117</f>
        <v>0</v>
      </c>
      <c r="G348" s="517">
        <f>+[7]ระบบการควบคุมฯ!K1117+[7]ระบบการควบคุมฯ!L1117</f>
        <v>800</v>
      </c>
      <c r="H348" s="517">
        <f>+D348-E348-G348</f>
        <v>0</v>
      </c>
      <c r="I348" s="137" t="s">
        <v>49</v>
      </c>
    </row>
    <row r="349" spans="1:9" ht="18.600000000000001" hidden="1" customHeight="1" x14ac:dyDescent="0.25">
      <c r="A349" s="555" t="str">
        <f>+[7]ระบบการควบคุมฯ!A1118</f>
        <v>1.6.1.5</v>
      </c>
      <c r="B349" s="125" t="str">
        <f>+[7]ระบบการควบคุมฯ!B1118</f>
        <v xml:space="preserve">ค่าใช้จ่ายสำหรับดำเนินงานโครงการเสริมสร้างสมรรถนะองค์ความรู้ด้านกฎหมายเพื่อพัฒนาบุคลากร ในกิจกรรมที่ 2 ค่าสมนาคุณคณะกรรมการสอบสวนวินัยข้าราชการ </v>
      </c>
      <c r="C349" s="125" t="str">
        <f>+[7]ระบบการควบคุมฯ!C1118</f>
        <v>ศธ04002/ว2152 ลว 22 พ.ค. 68 โอนครั้งที่ 507</v>
      </c>
      <c r="D349" s="556">
        <f>+[7]ระบบการควบคุมฯ!D1118</f>
        <v>5000</v>
      </c>
      <c r="E349" s="517">
        <f>+[7]ระบบการควบคุมฯ!G1118+[7]ระบบการควบคุมฯ!H1118</f>
        <v>0</v>
      </c>
      <c r="F349" s="517">
        <f>+[7]ระบบการควบคุมฯ!I1118+[7]ระบบการควบคุมฯ!J1118</f>
        <v>0</v>
      </c>
      <c r="G349" s="517">
        <f>+[7]ระบบการควบคุมฯ!K1118+[7]ระบบการควบคุมฯ!L1118</f>
        <v>0</v>
      </c>
      <c r="H349" s="517">
        <f>+D349-E349-G349</f>
        <v>5000</v>
      </c>
      <c r="I349" s="137" t="s">
        <v>271</v>
      </c>
    </row>
    <row r="350" spans="1:9" ht="167.4" hidden="1" customHeight="1" x14ac:dyDescent="0.25">
      <c r="A350" s="502">
        <f>+[7]ระบบการควบคุมฯ!A1177</f>
        <v>1.7</v>
      </c>
      <c r="B350" s="142" t="str">
        <f>+[7]ระบบการควบคุมฯ!B1177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50" s="142" t="str">
        <f>+[7]ระบบการควบคุมฯ!C1177</f>
        <v>20004 68 5201500000</v>
      </c>
      <c r="D350" s="488">
        <f>+D351</f>
        <v>24600</v>
      </c>
      <c r="E350" s="520">
        <f>+E351</f>
        <v>0</v>
      </c>
      <c r="F350" s="520">
        <f>+F351</f>
        <v>0</v>
      </c>
      <c r="G350" s="520">
        <f>+G351</f>
        <v>14800</v>
      </c>
      <c r="H350" s="520">
        <f>+H351</f>
        <v>9800</v>
      </c>
      <c r="I350" s="112"/>
    </row>
    <row r="351" spans="1:9" ht="148.80000000000001" hidden="1" customHeight="1" x14ac:dyDescent="0.25">
      <c r="A351" s="542"/>
      <c r="B351" s="448" t="str">
        <f>+[7]ระบบการควบคุมฯ!B1178</f>
        <v xml:space="preserve"> งบดำเนินงาน 68112xx</v>
      </c>
      <c r="C351" s="149" t="str">
        <f>+[7]ระบบการควบคุมฯ!C1178</f>
        <v>20004 3720 1000 2000000</v>
      </c>
      <c r="D351" s="498">
        <f>SUM(D352:D355)</f>
        <v>24600</v>
      </c>
      <c r="E351" s="498">
        <f>SUM(E352:E355)</f>
        <v>0</v>
      </c>
      <c r="F351" s="498">
        <f>SUM(F352:F355)</f>
        <v>0</v>
      </c>
      <c r="G351" s="498">
        <f>SUM(G352:G355)</f>
        <v>14800</v>
      </c>
      <c r="H351" s="498">
        <f>SUM(H352:H355)</f>
        <v>9800</v>
      </c>
      <c r="I351" s="111"/>
    </row>
    <row r="352" spans="1:9" ht="74.400000000000006" hidden="1" customHeight="1" x14ac:dyDescent="0.25">
      <c r="A352" s="555" t="str">
        <f>+[7]ระบบการควบคุมฯ!A1179</f>
        <v>1.7.1</v>
      </c>
      <c r="B352" s="84" t="str">
        <f>+[7]ระบบการควบคุมฯ!B1179</f>
        <v>ค่าใช้จ่ายในการเข้าร่วมประชุม (โรงเรียนกพด.)3200 บาท ค่าใช้จ่ายประชุมคณะทำงาน 2,400 ยาท</v>
      </c>
      <c r="C352" s="84" t="str">
        <f>+[7]ระบบการควบคุมฯ!C1179</f>
        <v>ศธ 04002/ว5490 ลว8 พย 67 ครั้งที่ 51</v>
      </c>
      <c r="D352" s="494">
        <f>+[7]ระบบการควบคุมฯ!F1179</f>
        <v>5600</v>
      </c>
      <c r="E352" s="494">
        <f>+[7]ระบบการควบคุมฯ!G1179+[7]ระบบการควบคุมฯ!H1179</f>
        <v>0</v>
      </c>
      <c r="F352" s="494">
        <f>+[7]ระบบการควบคุมฯ!I1179+[7]ระบบการควบคุมฯ!J1179</f>
        <v>0</v>
      </c>
      <c r="G352" s="494">
        <f>+[7]ระบบการควบคุมฯ!K1179+[7]ระบบการควบคุมฯ!L1179</f>
        <v>4800</v>
      </c>
      <c r="H352" s="494">
        <f>+D352-E352-F352-G352</f>
        <v>800</v>
      </c>
      <c r="I352" s="137" t="s">
        <v>12</v>
      </c>
    </row>
    <row r="353" spans="1:9" ht="55.8" hidden="1" customHeight="1" x14ac:dyDescent="0.25">
      <c r="A353" s="555" t="str">
        <f>+[7]ระบบการควบคุมฯ!A1180</f>
        <v>1.7.2</v>
      </c>
      <c r="B353" s="84" t="str">
        <f>+[7]ระบบการควบคุมฯ!B1180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</c>
      <c r="C353" s="84" t="str">
        <f>+[7]ระบบการควบคุมฯ!C1180</f>
        <v>ศธ 04002/ว5655 ลว 19 พย 67 โอนครั้งที่ 71</v>
      </c>
      <c r="D353" s="494">
        <f>+[7]ระบบการควบคุมฯ!F1180</f>
        <v>10000</v>
      </c>
      <c r="E353" s="494">
        <f>+[7]ระบบการควบคุมฯ!G1180+[7]ระบบการควบคุมฯ!H1180</f>
        <v>0</v>
      </c>
      <c r="F353" s="494">
        <f>+[7]ระบบการควบคุมฯ!I1180+[7]ระบบการควบคุมฯ!J1180</f>
        <v>0</v>
      </c>
      <c r="G353" s="494">
        <f>+[7]ระบบการควบคุมฯ!K1180+[7]ระบบการควบคุมฯ!L1180</f>
        <v>10000</v>
      </c>
      <c r="H353" s="494">
        <f>+D353-E353-F353-G353</f>
        <v>0</v>
      </c>
      <c r="I353" s="137" t="s">
        <v>12</v>
      </c>
    </row>
    <row r="354" spans="1:9" ht="37.200000000000003" hidden="1" customHeight="1" x14ac:dyDescent="0.25">
      <c r="A354" s="555" t="str">
        <f>+[7]ระบบการควบคุมฯ!A1181</f>
        <v>1.7.3</v>
      </c>
      <c r="B354" s="84" t="str">
        <f>+[7]ระบบการควบคุมฯ!B1181</f>
        <v xml:space="preserve">ค่าใช้จ่ายในการดำเนินงาน การประชุม การประชาสัมพันธ์ การกำกับ ติดตาม และการบริหารจัดการอื่นๆ ที่เกี่ยวข้องกับการจัดการศึกษาขั้นพื้นฐานตามมาตรา 12 แห่งพระราชบัญญัติการศึกษาแห่งชาติ พ.ศ. 2542 </v>
      </c>
      <c r="C354" s="84" t="str">
        <f>+[7]ระบบการควบคุมฯ!C1181</f>
        <v>ศธ 04002/ว2223  ลว 26 พ.ค. 68 ครั้งที่ 514</v>
      </c>
      <c r="D354" s="494">
        <f>+[7]ระบบการควบคุมฯ!F1181</f>
        <v>9000</v>
      </c>
      <c r="E354" s="494">
        <f>+[7]ระบบการควบคุมฯ!G1181+[7]ระบบการควบคุมฯ!H1181</f>
        <v>0</v>
      </c>
      <c r="F354" s="494">
        <f>+[7]ระบบการควบคุมฯ!I1181+[7]ระบบการควบคุมฯ!J1181</f>
        <v>0</v>
      </c>
      <c r="G354" s="494">
        <f>+[7]ระบบการควบคุมฯ!K1181+[7]ระบบการควบคุมฯ!L1181</f>
        <v>0</v>
      </c>
      <c r="H354" s="494">
        <f>+D354-E354-F354-G354</f>
        <v>9000</v>
      </c>
      <c r="I354" s="1446" t="s">
        <v>12</v>
      </c>
    </row>
    <row r="355" spans="1:9" ht="93" hidden="1" customHeight="1" x14ac:dyDescent="0.25">
      <c r="A355" s="555"/>
      <c r="B355" s="125"/>
      <c r="C355" s="125"/>
      <c r="D355" s="517"/>
      <c r="E355" s="517"/>
      <c r="F355" s="517"/>
      <c r="G355" s="517"/>
      <c r="H355" s="517"/>
      <c r="I355" s="114"/>
    </row>
    <row r="356" spans="1:9" ht="37.200000000000003" hidden="1" customHeight="1" x14ac:dyDescent="0.25">
      <c r="A356" s="502" t="str">
        <f>+[7]ระบบการควบคุมฯ!A1128</f>
        <v>2.2.3</v>
      </c>
      <c r="B356" s="102" t="str">
        <f>+[7]ระบบการควบคุมฯ!B1128</f>
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</c>
      <c r="C356" s="102" t="str">
        <f>+[7]ระบบการควบคุมฯ!C1128</f>
        <v>20004 66 05165 90691</v>
      </c>
      <c r="D356" s="488">
        <f>+D357</f>
        <v>0</v>
      </c>
      <c r="E356" s="520">
        <f>+E357</f>
        <v>0</v>
      </c>
      <c r="F356" s="520">
        <f>+F357</f>
        <v>0</v>
      </c>
      <c r="G356" s="520">
        <f>+G357</f>
        <v>0</v>
      </c>
      <c r="H356" s="520">
        <f>+H357</f>
        <v>0</v>
      </c>
      <c r="I356" s="112"/>
    </row>
    <row r="357" spans="1:9" ht="18.600000000000001" hidden="1" customHeight="1" x14ac:dyDescent="0.25">
      <c r="A357" s="497"/>
      <c r="B357" s="124" t="str">
        <f>+[7]ระบบการควบคุมฯ!B1129</f>
        <v xml:space="preserve"> งบดำเนินงาน 66112xx </v>
      </c>
      <c r="C357" s="110" t="str">
        <f>+[7]ระบบการควบคุมฯ!C1129</f>
        <v>20004 35000200 2000000</v>
      </c>
      <c r="D357" s="498">
        <f>SUM(D358:D359)</f>
        <v>0</v>
      </c>
      <c r="E357" s="498">
        <f>SUM(E358:E359)</f>
        <v>0</v>
      </c>
      <c r="F357" s="498">
        <f>SUM(F358:F359)</f>
        <v>0</v>
      </c>
      <c r="G357" s="498">
        <f>SUM(G358:G359)</f>
        <v>0</v>
      </c>
      <c r="H357" s="498">
        <f>SUM(H358:H359)</f>
        <v>0</v>
      </c>
      <c r="I357" s="111"/>
    </row>
    <row r="358" spans="1:9" ht="74.400000000000006" hidden="1" customHeight="1" x14ac:dyDescent="0.25">
      <c r="A358" s="555" t="str">
        <f>+[7]ระบบการควบคุมฯ!A1130</f>
        <v>2.2.3.1</v>
      </c>
      <c r="B358" s="561" t="str">
        <f>+[7]ระบบการควบคุมฯ!B1130</f>
        <v xml:space="preserve">ค่าใช้จ่าย  รณรงค์ และติดตาม การใช้หนังสือพระราชนิพนธ์  </v>
      </c>
      <c r="C358" s="562" t="str">
        <f>+[7]ระบบการควบคุมฯ!C1130</f>
        <v>ศธ 04002/ว2953/25 กค 66 ครั้งที่ 689 จำนวนเงิน 61,055 บาท</v>
      </c>
      <c r="D358" s="547">
        <f>+[7]ระบบการควบคุมฯ!F1130</f>
        <v>0</v>
      </c>
      <c r="E358" s="315">
        <f>+[7]ระบบการควบคุมฯ!G1130-[7]ระบบการควบคุมฯ!H1130</f>
        <v>0</v>
      </c>
      <c r="F358" s="315">
        <f>+[7]ระบบการควบคุมฯ!I1130+[7]ระบบการควบคุมฯ!J1130</f>
        <v>0</v>
      </c>
      <c r="G358" s="315">
        <f>+[7]ระบบการควบคุมฯ!K1130+[7]ระบบการควบคุมฯ!L1130</f>
        <v>0</v>
      </c>
      <c r="H358" s="302">
        <f>+D358-E358-F358-G358</f>
        <v>0</v>
      </c>
      <c r="I358" s="563" t="s">
        <v>49</v>
      </c>
    </row>
    <row r="359" spans="1:9" ht="37.200000000000003" hidden="1" customHeight="1" x14ac:dyDescent="0.25">
      <c r="A359" s="555" t="str">
        <f>+[7]ระบบการควบคุมฯ!A1131</f>
        <v>2.2.3.2</v>
      </c>
      <c r="B359" s="561" t="str">
        <f>+[7]ระบบการควบคุมฯ!B1131</f>
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</c>
      <c r="C359" s="562" t="str">
        <f>+[7]ระบบการควบคุมฯ!C1131</f>
        <v>ศธ 04002/ว3089/29 กค 66 ครั้งที่ 712 จำนวนเงิน 1,200.-บาท เขียนเขต</v>
      </c>
      <c r="D359" s="547">
        <f>+[7]ระบบการควบคุมฯ!F1131</f>
        <v>0</v>
      </c>
      <c r="E359" s="315">
        <f>+[7]ระบบการควบคุมฯ!G1131-[7]ระบบการควบคุมฯ!H1131</f>
        <v>0</v>
      </c>
      <c r="F359" s="315">
        <f>+[7]ระบบการควบคุมฯ!I1131+[7]ระบบการควบคุมฯ!J1131</f>
        <v>0</v>
      </c>
      <c r="G359" s="315">
        <f>+[7]ระบบการควบคุมฯ!K1131+[7]ระบบการควบคุมฯ!L1131</f>
        <v>0</v>
      </c>
      <c r="H359" s="302">
        <f>+D359-E359-F359-G359</f>
        <v>0</v>
      </c>
      <c r="I359" s="563" t="s">
        <v>89</v>
      </c>
    </row>
    <row r="360" spans="1:9" ht="111.6" hidden="1" customHeight="1" x14ac:dyDescent="0.25">
      <c r="A360" s="502">
        <f>+[3]ระบบการควบคุมฯ!A718</f>
        <v>2.2999999999999998</v>
      </c>
      <c r="B360" s="102" t="str">
        <f>+[3]ระบบการควบคุมฯ!B718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60" s="102" t="str">
        <f>+[1]ระบบการควบคุมฯ!C890</f>
        <v>20004 66 5201500000</v>
      </c>
      <c r="D360" s="488">
        <f>+D361</f>
        <v>0</v>
      </c>
      <c r="E360" s="520">
        <f>+E361</f>
        <v>0</v>
      </c>
      <c r="F360" s="520">
        <f>+F361</f>
        <v>0</v>
      </c>
      <c r="G360" s="520">
        <f>+G361</f>
        <v>0</v>
      </c>
      <c r="H360" s="520">
        <f>+H361</f>
        <v>0</v>
      </c>
      <c r="I360" s="112"/>
    </row>
    <row r="361" spans="1:9" ht="18.600000000000001" hidden="1" customHeight="1" x14ac:dyDescent="0.25">
      <c r="A361" s="497"/>
      <c r="B361" s="124" t="str">
        <f>+[7]ระบบการควบคุมฯ!B1178</f>
        <v xml:space="preserve"> งบดำเนินงาน 68112xx</v>
      </c>
      <c r="C361" s="110"/>
      <c r="D361" s="498">
        <f>SUM(D362:D367)</f>
        <v>0</v>
      </c>
      <c r="E361" s="498">
        <f t="shared" ref="E361:H361" si="93">SUM(E362:E367)</f>
        <v>0</v>
      </c>
      <c r="F361" s="498">
        <f t="shared" si="93"/>
        <v>0</v>
      </c>
      <c r="G361" s="498">
        <f t="shared" si="93"/>
        <v>0</v>
      </c>
      <c r="H361" s="498">
        <f t="shared" si="93"/>
        <v>0</v>
      </c>
      <c r="I361" s="111"/>
    </row>
    <row r="362" spans="1:9" ht="148.80000000000001" hidden="1" customHeight="1" x14ac:dyDescent="0.25">
      <c r="A362" s="555" t="str">
        <f>+[7]ระบบการควบคุมฯ!A1179</f>
        <v>1.7.1</v>
      </c>
      <c r="B362" s="561" t="str">
        <f>+[7]ระบบการควบคุมฯ!B1179</f>
        <v>ค่าใช้จ่ายในการเข้าร่วมประชุม (โรงเรียนกพด.)3200 บาท ค่าใช้จ่ายประชุมคณะทำงาน 2,400 ยาท</v>
      </c>
      <c r="C362" s="562" t="str">
        <f>+[7]ระบบการควบคุมฯ!C1179</f>
        <v>ศธ 04002/ว5490 ลว8 พย 67 ครั้งที่ 51</v>
      </c>
      <c r="D362" s="547"/>
      <c r="E362" s="495"/>
      <c r="F362" s="315"/>
      <c r="G362" s="495"/>
      <c r="H362" s="302">
        <f t="shared" ref="H362:H370" si="94">+D362-E362-F362-G362</f>
        <v>0</v>
      </c>
      <c r="I362" s="563" t="s">
        <v>160</v>
      </c>
    </row>
    <row r="363" spans="1:9" ht="74.400000000000006" hidden="1" customHeight="1" x14ac:dyDescent="0.25">
      <c r="A363" s="555" t="str">
        <f>+[7]ระบบการควบคุมฯ!A1180</f>
        <v>1.7.2</v>
      </c>
      <c r="B363" s="561" t="str">
        <f>+[7]ระบบการควบคุมฯ!B1180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</c>
      <c r="C363" s="562" t="str">
        <f>+[7]ระบบการควบคุมฯ!C1180</f>
        <v>ศธ 04002/ว5655 ลว 19 พย 67 โอนครั้งที่ 71</v>
      </c>
      <c r="D363" s="547"/>
      <c r="E363" s="495"/>
      <c r="F363" s="315"/>
      <c r="G363" s="495"/>
      <c r="H363" s="302">
        <f>+D363-E363-F363-G363</f>
        <v>0</v>
      </c>
      <c r="I363" s="563" t="s">
        <v>12</v>
      </c>
    </row>
    <row r="364" spans="1:9" ht="18.600000000000001" hidden="1" customHeight="1" x14ac:dyDescent="0.25">
      <c r="A364" s="555" t="str">
        <f>+[7]ระบบการควบคุมฯ!A1115</f>
        <v>1.6.1.2</v>
      </c>
      <c r="B364" s="561" t="str">
        <f>+[7]ระบบการควบคุมฯ!B1115</f>
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</c>
      <c r="C364" s="562" t="str">
        <f>+[7]ระบบการควบคุมฯ!C1115</f>
        <v>ศธ 04002/ว114  ลว 10 ม.ค. 68 ครั้งที่ 182</v>
      </c>
      <c r="D364" s="547"/>
      <c r="E364" s="495"/>
      <c r="F364" s="315"/>
      <c r="G364" s="495"/>
      <c r="H364" s="302">
        <f t="shared" si="94"/>
        <v>0</v>
      </c>
      <c r="I364" s="563" t="s">
        <v>12</v>
      </c>
    </row>
    <row r="365" spans="1:9" ht="130.19999999999999" hidden="1" customHeight="1" x14ac:dyDescent="0.25">
      <c r="A365" s="555" t="str">
        <f>+[7]ระบบการควบคุมฯ!A1181</f>
        <v>1.7.3</v>
      </c>
      <c r="B365" s="561" t="str">
        <f>+[7]ระบบการควบคุมฯ!B1181</f>
        <v xml:space="preserve">ค่าใช้จ่ายในการดำเนินงาน การประชุม การประชาสัมพันธ์ การกำกับ ติดตาม และการบริหารจัดการอื่นๆ ที่เกี่ยวข้องกับการจัดการศึกษาขั้นพื้นฐานตามมาตรา 12 แห่งพระราชบัญญัติการศึกษาแห่งชาติ พ.ศ. 2542 </v>
      </c>
      <c r="C365" s="562" t="str">
        <f>+[7]ระบบการควบคุมฯ!C1181</f>
        <v>ศธ 04002/ว2223  ลว 26 พ.ค. 68 ครั้งที่ 514</v>
      </c>
      <c r="D365" s="547"/>
      <c r="E365" s="315"/>
      <c r="F365" s="315"/>
      <c r="G365" s="315"/>
      <c r="H365" s="302">
        <f t="shared" si="94"/>
        <v>0</v>
      </c>
      <c r="I365" s="563" t="s">
        <v>12</v>
      </c>
    </row>
    <row r="366" spans="1:9" ht="18.600000000000001" hidden="1" customHeight="1" x14ac:dyDescent="0.25">
      <c r="A366" s="555">
        <f>+[7]ระบบการควบคุมฯ!A1182</f>
        <v>0</v>
      </c>
      <c r="B366" s="561">
        <f>+[7]ระบบการควบคุมฯ!B1182</f>
        <v>0</v>
      </c>
      <c r="C366" s="562">
        <f>+[7]ระบบการควบคุมฯ!C1182</f>
        <v>0</v>
      </c>
      <c r="D366" s="547"/>
      <c r="E366" s="315"/>
      <c r="F366" s="315"/>
      <c r="G366" s="315"/>
      <c r="H366" s="302">
        <f t="shared" si="94"/>
        <v>0</v>
      </c>
      <c r="I366" s="563" t="s">
        <v>12</v>
      </c>
    </row>
    <row r="367" spans="1:9" ht="55.8" hidden="1" customHeight="1" x14ac:dyDescent="0.25">
      <c r="A367" s="555">
        <f>+[7]ระบบการควบคุมฯ!A1183</f>
        <v>0</v>
      </c>
      <c r="B367" s="561">
        <f>+[7]ระบบการควบคุมฯ!B1183</f>
        <v>0</v>
      </c>
      <c r="C367" s="562">
        <f>+[7]ระบบการควบคุมฯ!C1183</f>
        <v>0</v>
      </c>
      <c r="D367" s="547"/>
      <c r="E367" s="315"/>
      <c r="F367" s="315"/>
      <c r="G367" s="315"/>
      <c r="H367" s="302">
        <f t="shared" si="94"/>
        <v>0</v>
      </c>
      <c r="I367" s="563" t="s">
        <v>12</v>
      </c>
    </row>
    <row r="368" spans="1:9" ht="37.200000000000003" hidden="1" customHeight="1" x14ac:dyDescent="0.25">
      <c r="A368" s="564">
        <f>+[7]ระบบการควบคุมฯ!A1184</f>
        <v>0</v>
      </c>
      <c r="B368" s="565">
        <f>+[7]ระบบการควบคุมฯ!B1184</f>
        <v>0</v>
      </c>
      <c r="C368" s="566"/>
      <c r="D368" s="567"/>
      <c r="E368" s="568"/>
      <c r="F368" s="568"/>
      <c r="G368" s="568"/>
      <c r="H368" s="569">
        <f t="shared" si="94"/>
        <v>0</v>
      </c>
      <c r="I368" s="570" t="s">
        <v>12</v>
      </c>
    </row>
    <row r="369" spans="1:9" ht="37.200000000000003" hidden="1" customHeight="1" x14ac:dyDescent="0.25">
      <c r="A369" s="571"/>
      <c r="B369" s="572" t="s">
        <v>161</v>
      </c>
      <c r="C369" s="573"/>
      <c r="D369" s="506">
        <f>+D370</f>
        <v>0</v>
      </c>
      <c r="E369" s="506">
        <f t="shared" ref="E369:H369" si="95">+E370</f>
        <v>0</v>
      </c>
      <c r="F369" s="506">
        <f t="shared" si="95"/>
        <v>0</v>
      </c>
      <c r="G369" s="506">
        <f t="shared" si="95"/>
        <v>0</v>
      </c>
      <c r="H369" s="506">
        <f t="shared" si="95"/>
        <v>0</v>
      </c>
      <c r="I369" s="574"/>
    </row>
    <row r="370" spans="1:9" ht="18.600000000000001" hidden="1" customHeight="1" x14ac:dyDescent="0.25">
      <c r="A370" s="555">
        <f>+[7]ระบบการควบคุมฯ!A1185</f>
        <v>0</v>
      </c>
      <c r="B370" s="561" t="str">
        <f>+[7]ระบบการควบคุมฯ!B1185</f>
        <v>งบบริหารจัดการ สพป.ปท.2</v>
      </c>
      <c r="C370" s="562" t="str">
        <f>+[7]ระบบการควบคุมฯ!C1185</f>
        <v>20004 35000200 00000</v>
      </c>
      <c r="D370" s="547"/>
      <c r="E370" s="315"/>
      <c r="F370" s="315"/>
      <c r="G370" s="315"/>
      <c r="H370" s="302">
        <f t="shared" si="94"/>
        <v>0</v>
      </c>
      <c r="I370" s="563" t="s">
        <v>12</v>
      </c>
    </row>
    <row r="371" spans="1:9" ht="167.4" hidden="1" customHeight="1" x14ac:dyDescent="0.25">
      <c r="A371" s="555"/>
      <c r="B371" s="575"/>
      <c r="C371" s="562"/>
      <c r="D371" s="547"/>
      <c r="E371" s="315"/>
      <c r="F371" s="315"/>
      <c r="G371" s="315"/>
      <c r="H371" s="302"/>
      <c r="I371" s="563"/>
    </row>
    <row r="372" spans="1:9" ht="204.6" hidden="1" customHeight="1" x14ac:dyDescent="0.25">
      <c r="A372" s="555"/>
      <c r="B372" s="575"/>
      <c r="C372" s="562"/>
      <c r="D372" s="547"/>
      <c r="E372" s="315"/>
      <c r="F372" s="315"/>
      <c r="G372" s="315"/>
      <c r="H372" s="302"/>
      <c r="I372" s="563"/>
    </row>
    <row r="373" spans="1:9" ht="111.6" hidden="1" customHeight="1" x14ac:dyDescent="0.25">
      <c r="A373" s="502">
        <f>+[7]ระบบการควบคุมฯ!A1192</f>
        <v>0</v>
      </c>
      <c r="B373" s="142">
        <f>+[7]ระบบการควบคุมฯ!B1192</f>
        <v>0</v>
      </c>
      <c r="C373" s="142" t="str">
        <f>+[7]ระบบการควบคุมฯ!C1192</f>
        <v>20004 1300 Q2669/20004 65 0005400000</v>
      </c>
      <c r="D373" s="488">
        <f>+D374</f>
        <v>0</v>
      </c>
      <c r="E373" s="520">
        <f>+E374</f>
        <v>0</v>
      </c>
      <c r="F373" s="520">
        <f>+F374</f>
        <v>0</v>
      </c>
      <c r="G373" s="520">
        <f>+G374</f>
        <v>0</v>
      </c>
      <c r="H373" s="520">
        <f>+H374</f>
        <v>0</v>
      </c>
      <c r="I373" s="112"/>
    </row>
    <row r="374" spans="1:9" ht="204.6" hidden="1" customHeight="1" x14ac:dyDescent="0.25">
      <c r="A374" s="497"/>
      <c r="B374" s="448" t="str">
        <f>+[7]ระบบการควบคุมฯ!B1193</f>
        <v xml:space="preserve"> งบดำเนินงาน 68112xx</v>
      </c>
      <c r="C374" s="149"/>
      <c r="D374" s="498">
        <f>SUM(D375)</f>
        <v>0</v>
      </c>
      <c r="E374" s="498">
        <f>SUM(E375)</f>
        <v>0</v>
      </c>
      <c r="F374" s="498">
        <f>SUM(F375)</f>
        <v>0</v>
      </c>
      <c r="G374" s="498">
        <f>SUM(G375)</f>
        <v>0</v>
      </c>
      <c r="H374" s="498">
        <f>SUM(H375)</f>
        <v>0</v>
      </c>
      <c r="I374" s="111"/>
    </row>
    <row r="375" spans="1:9" ht="21" hidden="1" customHeight="1" x14ac:dyDescent="0.25">
      <c r="A375" s="576" t="s">
        <v>56</v>
      </c>
      <c r="B375" s="139" t="str">
        <f>+[3]ระบบการควบคุมฯ!B727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375" s="139" t="str">
        <f>+[3]ระบบการควบคุมฯ!C727</f>
        <v>ศธ 04002/ว135 ลว 12 ม.ค.65 โอนครั้งที่ 147</v>
      </c>
      <c r="D375" s="577">
        <f>+[1]ระบบการควบคุมฯ!F909</f>
        <v>0</v>
      </c>
      <c r="E375" s="577">
        <f>+[1]ระบบการควบคุมฯ!G909+[1]ระบบการควบคุมฯ!H909</f>
        <v>0</v>
      </c>
      <c r="F375" s="577">
        <f>+[1]ระบบการควบคุมฯ!I909+[1]ระบบการควบคุมฯ!J909</f>
        <v>0</v>
      </c>
      <c r="G375" s="577">
        <f>+[1]ระบบการควบคุมฯ!K909+[1]ระบบการควบคุมฯ!L909</f>
        <v>0</v>
      </c>
      <c r="H375" s="577">
        <f>+D375-E375-F375-G375</f>
        <v>0</v>
      </c>
      <c r="I375" s="140" t="s">
        <v>12</v>
      </c>
    </row>
    <row r="376" spans="1:9" ht="74.400000000000006" hidden="1" customHeight="1" x14ac:dyDescent="0.25">
      <c r="A376" s="502">
        <f>+[7]ระบบการควบคุมฯ!A1198</f>
        <v>1.8</v>
      </c>
      <c r="B376" s="102" t="str">
        <f>+[7]ระบบการควบคุมฯ!B1198</f>
        <v xml:space="preserve">กิจกรรมช่วยเหลือกลุ่มเป้าหมายทางสังคม  </v>
      </c>
      <c r="C376" s="102" t="str">
        <f>+[1]ระบบการควบคุมฯ!C910</f>
        <v>20004 66 62408 00000</v>
      </c>
      <c r="D376" s="488">
        <f>+D377</f>
        <v>27000</v>
      </c>
      <c r="E376" s="520">
        <f>+E377</f>
        <v>0</v>
      </c>
      <c r="F376" s="520">
        <f>+F377</f>
        <v>0</v>
      </c>
      <c r="G376" s="520">
        <f>+G377</f>
        <v>0</v>
      </c>
      <c r="H376" s="520">
        <f>+H377</f>
        <v>27000</v>
      </c>
      <c r="I376" s="112"/>
    </row>
    <row r="377" spans="1:9" ht="18.600000000000001" hidden="1" customHeight="1" x14ac:dyDescent="0.25">
      <c r="A377" s="497"/>
      <c r="B377" s="124" t="str">
        <f>+[7]ระบบการควบคุมฯ!B1199</f>
        <v xml:space="preserve"> งบดำเนินงาน 68112xx</v>
      </c>
      <c r="C377" s="110" t="str">
        <f>+[7]ระบบการควบคุมฯ!C1199</f>
        <v>20004 33720 1000 2000000</v>
      </c>
      <c r="D377" s="498">
        <f>SUM(D378:D383)</f>
        <v>27000</v>
      </c>
      <c r="E377" s="498">
        <f>SUM(E378:E383)</f>
        <v>0</v>
      </c>
      <c r="F377" s="498">
        <f>SUM(F378:F383)</f>
        <v>0</v>
      </c>
      <c r="G377" s="498">
        <f>SUM(G378:G383)</f>
        <v>0</v>
      </c>
      <c r="H377" s="498">
        <f>SUM(H378:H383)</f>
        <v>27000</v>
      </c>
      <c r="I377" s="111"/>
    </row>
    <row r="378" spans="1:9" ht="55.8" hidden="1" customHeight="1" x14ac:dyDescent="0.25">
      <c r="A378" s="493" t="str">
        <f>+[7]ระบบการควบคุมฯ!A1200</f>
        <v>1.8.1</v>
      </c>
      <c r="B378" s="129" t="str">
        <f>+[7]ระบบการควบคุมฯ!B1200</f>
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ั้นพื้นฐาน </v>
      </c>
      <c r="C378" s="129" t="str">
        <f>+[7]ระบบการควบคุมฯ!C1200</f>
        <v>ศธ 04002/ว129 ลว 13 ม.ค.68 ครั้งที่ 184</v>
      </c>
      <c r="D378" s="494">
        <f>+[7]ระบบการควบคุมฯ!F1200</f>
        <v>25000</v>
      </c>
      <c r="E378" s="494">
        <f>+[7]ระบบการควบคุมฯ!G1200+[7]ระบบการควบคุมฯ!H1200</f>
        <v>0</v>
      </c>
      <c r="F378" s="494">
        <f>+[7]ระบบการควบคุมฯ!I1200+[7]ระบบการควบคุมฯ!J1200</f>
        <v>0</v>
      </c>
      <c r="G378" s="494">
        <f>+[7]ระบบการควบคุมฯ!K1200+[7]ระบบการควบคุมฯ!L1200</f>
        <v>0</v>
      </c>
      <c r="H378" s="494">
        <f t="shared" ref="H378:H383" si="96">+D378-E378-F378-G378</f>
        <v>25000</v>
      </c>
      <c r="I378" s="141" t="s">
        <v>12</v>
      </c>
    </row>
    <row r="379" spans="1:9" ht="18.600000000000001" hidden="1" customHeight="1" x14ac:dyDescent="0.25">
      <c r="A379" s="493" t="str">
        <f>+[7]ระบบการควบคุมฯ!A1201</f>
        <v>1.8.2</v>
      </c>
      <c r="B379" s="129" t="str">
        <f>+[7]ระบบการควบคุมฯ!B1201</f>
        <v xml:space="preserve">ค่าใช้จ่ายในการเดินทางเข้าร่วมการประชุมอบรมเพื่อฝึกปฏิบัตางจิตวิทยาของนักจิตวิทยาโรงเรียนประจำสำนักงานเขตพื้นที่ ตามประมวลกฎหมายวิธีพิจารณาความอาญา (ป. วิ อาญา) ในรูปแบบ Onsite ระหว่างวันที่ 28-31 มีนาคม 2568 ณ โรงแรมดิไอเดิล โฮเทล แอนด์ เรสซิเดนซ์ จังหวัดปทุมธานี </v>
      </c>
      <c r="C379" s="129" t="str">
        <f>+[7]ระบบการควบคุมฯ!C1201</f>
        <v>ศธ 04002/ว1144 ลว 20 มี.ค. 68 ครั้งที่ 348</v>
      </c>
      <c r="D379" s="494">
        <f>+[7]ระบบการควบคุมฯ!F1201</f>
        <v>1000</v>
      </c>
      <c r="E379" s="494">
        <f>+[7]ระบบการควบคุมฯ!G1201+[7]ระบบการควบคุมฯ!H1201</f>
        <v>0</v>
      </c>
      <c r="F379" s="494">
        <f>+[7]ระบบการควบคุมฯ!I1201+[7]ระบบการควบคุมฯ!J1201</f>
        <v>0</v>
      </c>
      <c r="G379" s="494">
        <f>+[7]ระบบการควบคุมฯ!K1201+[7]ระบบการควบคุมฯ!L1201</f>
        <v>0</v>
      </c>
      <c r="H379" s="494">
        <f t="shared" si="96"/>
        <v>1000</v>
      </c>
      <c r="I379" s="141" t="s">
        <v>12</v>
      </c>
    </row>
    <row r="380" spans="1:9" ht="74.400000000000006" hidden="1" customHeight="1" x14ac:dyDescent="0.25">
      <c r="A380" s="493" t="str">
        <f>+[7]ระบบการควบคุมฯ!A1202</f>
        <v>1.8.3</v>
      </c>
      <c r="B380" s="129" t="str">
        <f>+[7]ระบบการควบคุมฯ!B1202</f>
        <v>ค่าใช้จ่ายในการเดินทางเข้าร่วมประชุมเชิงปฎิบัติการอบรมผู้สนับสนุนโรงเรียนส่งเสริมความปลอดภัย (Safety Promotion School : SPS TEAMs) สำนักงานคณะกรรมการการศึกษาขั้นพื้นฐาน ประจำปีงบประมาณ พ.ศ. 2568 รุ่นที่ 1 ระหว่างวันที่ 18 – 21 พฤษภาคม 2568 ณ โรงแรมริเวอร์ไซด์ กรุงเทพมหานคร</v>
      </c>
      <c r="C380" s="129" t="str">
        <f>+[7]ระบบการควบคุมฯ!C1202</f>
        <v>ศธ 04002/ว2222 ลว 26 พ.ค. 68 ครั้งที่ 520</v>
      </c>
      <c r="D380" s="494">
        <f>+[7]ระบบการควบคุมฯ!F1202</f>
        <v>1000</v>
      </c>
      <c r="E380" s="494">
        <f>+[7]ระบบการควบคุมฯ!G1202+[7]ระบบการควบคุมฯ!H1202</f>
        <v>0</v>
      </c>
      <c r="F380" s="494"/>
      <c r="G380" s="494">
        <f>+[7]ระบบการควบคุมฯ!K1202+[7]ระบบการควบคุมฯ!L1202</f>
        <v>0</v>
      </c>
      <c r="H380" s="494">
        <f t="shared" si="96"/>
        <v>1000</v>
      </c>
      <c r="I380" s="141" t="s">
        <v>12</v>
      </c>
    </row>
    <row r="381" spans="1:9" ht="18.600000000000001" hidden="1" customHeight="1" x14ac:dyDescent="0.25">
      <c r="A381" s="493">
        <f>+[7]ระบบการควบคุมฯ!A1204</f>
        <v>0</v>
      </c>
      <c r="B381" s="129"/>
      <c r="C381" s="129"/>
      <c r="D381" s="494">
        <f>+[7]ระบบการควบคุมฯ!F1204</f>
        <v>0</v>
      </c>
      <c r="E381" s="494">
        <f>+[7]ระบบการควบคุมฯ!G1204+[7]ระบบการควบคุมฯ!H1204</f>
        <v>0</v>
      </c>
      <c r="F381" s="494">
        <f>+[7]ระบบการควบคุมฯ!I1204+[7]ระบบการควบคุมฯ!J1204</f>
        <v>0</v>
      </c>
      <c r="G381" s="494">
        <f>+[7]ระบบการควบคุมฯ!K1204+[7]ระบบการควบคุมฯ!L1204</f>
        <v>0</v>
      </c>
      <c r="H381" s="494">
        <f t="shared" si="96"/>
        <v>0</v>
      </c>
      <c r="I381" s="141" t="s">
        <v>12</v>
      </c>
    </row>
    <row r="382" spans="1:9" ht="18.600000000000001" hidden="1" customHeight="1" x14ac:dyDescent="0.25">
      <c r="A382" s="493">
        <f>+[7]ระบบการควบคุมฯ!A1205</f>
        <v>0</v>
      </c>
      <c r="B382" s="129"/>
      <c r="C382" s="129"/>
      <c r="D382" s="494">
        <f>+[7]ระบบการควบคุมฯ!F1205</f>
        <v>0</v>
      </c>
      <c r="E382" s="494">
        <f>+[7]ระบบการควบคุมฯ!G1205+[7]ระบบการควบคุมฯ!H1205</f>
        <v>0</v>
      </c>
      <c r="F382" s="494">
        <f>+[7]ระบบการควบคุมฯ!I1205+[7]ระบบการควบคุมฯ!J1205</f>
        <v>0</v>
      </c>
      <c r="G382" s="494">
        <f>+[7]ระบบการควบคุมฯ!K1205+[7]ระบบการควบคุมฯ!L1205</f>
        <v>0</v>
      </c>
      <c r="H382" s="494">
        <f t="shared" si="96"/>
        <v>0</v>
      </c>
      <c r="I382" s="141" t="s">
        <v>84</v>
      </c>
    </row>
    <row r="383" spans="1:9" ht="18.600000000000001" hidden="1" customHeight="1" x14ac:dyDescent="0.25">
      <c r="A383" s="493">
        <f>+[7]ระบบการควบคุมฯ!A1206</f>
        <v>0</v>
      </c>
      <c r="B383" s="129"/>
      <c r="C383" s="129"/>
      <c r="D383" s="494">
        <f>+[7]ระบบการควบคุมฯ!F1206</f>
        <v>0</v>
      </c>
      <c r="E383" s="494">
        <f>+[7]ระบบการควบคุมฯ!G1206+[7]ระบบการควบคุมฯ!H1206</f>
        <v>0</v>
      </c>
      <c r="F383" s="494">
        <f>+[7]ระบบการควบคุมฯ!I1206+[7]ระบบการควบคุมฯ!J1206</f>
        <v>0</v>
      </c>
      <c r="G383" s="494">
        <f>+[7]ระบบการควบคุมฯ!K1206+[7]ระบบการควบคุมฯ!L1206</f>
        <v>0</v>
      </c>
      <c r="H383" s="494">
        <f t="shared" si="96"/>
        <v>0</v>
      </c>
      <c r="I383" s="141" t="s">
        <v>49</v>
      </c>
    </row>
    <row r="384" spans="1:9" ht="18.600000000000001" hidden="1" customHeight="1" x14ac:dyDescent="0.25">
      <c r="A384" s="1116">
        <f>+[7]ระบบการควบคุมฯ!A1453</f>
        <v>1.1100000000000001</v>
      </c>
      <c r="B384" s="142" t="str">
        <f>+[7]ระบบการควบคุมฯ!B1453</f>
        <v xml:space="preserve">กิจกรรมการพัฒนาเด็กปฐมวัยอย่างมีคุณภาพ </v>
      </c>
      <c r="C384" s="142" t="str">
        <f>+[7]ระบบการควบคุมฯ!C1453</f>
        <v>20004 68 86176 00000</v>
      </c>
      <c r="D384" s="488">
        <f>+D385</f>
        <v>5200</v>
      </c>
      <c r="E384" s="488">
        <f>+E385</f>
        <v>0</v>
      </c>
      <c r="F384" s="488">
        <f>+F385</f>
        <v>0</v>
      </c>
      <c r="G384" s="488">
        <f>+G385</f>
        <v>4400</v>
      </c>
      <c r="H384" s="488">
        <f>+H385</f>
        <v>800</v>
      </c>
      <c r="I384" s="143"/>
    </row>
    <row r="385" spans="1:9" ht="18.600000000000001" hidden="1" customHeight="1" x14ac:dyDescent="0.25">
      <c r="A385" s="497"/>
      <c r="B385" s="124" t="str">
        <f>+[7]ระบบการควบคุมฯ!B1454</f>
        <v>งบดำเนินงาน 68112xx</v>
      </c>
      <c r="C385" s="110" t="str">
        <f>+[7]ระบบการควบคุมฯ!C1454</f>
        <v>20004 3720 1000 200000</v>
      </c>
      <c r="D385" s="498">
        <f>SUM(D386:D388)</f>
        <v>5200</v>
      </c>
      <c r="E385" s="498">
        <f t="shared" ref="E385:H385" si="97">SUM(E386:E388)</f>
        <v>0</v>
      </c>
      <c r="F385" s="498">
        <f t="shared" si="97"/>
        <v>0</v>
      </c>
      <c r="G385" s="498">
        <f t="shared" si="97"/>
        <v>4400</v>
      </c>
      <c r="H385" s="498">
        <f t="shared" si="97"/>
        <v>800</v>
      </c>
      <c r="I385" s="111"/>
    </row>
    <row r="386" spans="1:9" ht="37.200000000000003" hidden="1" customHeight="1" x14ac:dyDescent="0.25">
      <c r="A386" s="545" t="str">
        <f>+[7]ระบบการควบคุมฯ!A1455</f>
        <v>1.11.1</v>
      </c>
      <c r="B386" s="118" t="str">
        <f>+[7]ระบบการควบคุมฯ!B1455</f>
        <v xml:space="preserve">เพื่อเป็นค่าใช้จ่ายในการดำเนินกิจกรรมการประเมินพัฒนาการรับนักเรียนที่จบหลักสูตรการศึกษาปฐมวัย พุทธศักราช 2560 ปีการศึกษา 2567  </v>
      </c>
      <c r="C386" s="118" t="str">
        <f>+[7]ระบบการควบคุมฯ!C1455</f>
        <v>ศธ 04002/ว48 ลว 6 มค ครั้งที่ 173</v>
      </c>
      <c r="D386" s="578">
        <f>+[7]ระบบการควบคุมฯ!F1455</f>
        <v>3600</v>
      </c>
      <c r="E386" s="549">
        <f>+[7]ระบบการควบคุมฯ!G1455+[7]ระบบการควบคุมฯ!H1455</f>
        <v>0</v>
      </c>
      <c r="F386" s="494">
        <f>+[7]ระบบการควบคุมฯ!I1455+[7]ระบบการควบคุมฯ!J1455</f>
        <v>0</v>
      </c>
      <c r="G386" s="549">
        <f>+[7]ระบบการควบคุมฯ!K1455+[7]ระบบการควบคุมฯ!L1455</f>
        <v>3600</v>
      </c>
      <c r="H386" s="549">
        <f>+D386-E386-F386-G386</f>
        <v>0</v>
      </c>
      <c r="I386" s="119" t="s">
        <v>12</v>
      </c>
    </row>
    <row r="387" spans="1:9" ht="55.8" hidden="1" customHeight="1" x14ac:dyDescent="0.25">
      <c r="A387" s="545" t="str">
        <f>+[7]ระบบการควบคุมฯ!A1456</f>
        <v>1.11.2</v>
      </c>
      <c r="B387" s="118" t="str">
        <f>+[7]ระบบการควบคุมฯ!B1456</f>
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ระหว่างวันที่ 19 – 22 มกราคม 2568 ณ โรงแรมรอยัลริเวอร์ กรุงเทพมหานคร  </v>
      </c>
      <c r="C387" s="118" t="str">
        <f>+[7]ระบบการควบคุมฯ!C1456</f>
        <v>ศธ 04002/ว63 ลว 7 มค ครั้งที่ 175</v>
      </c>
      <c r="D387" s="578">
        <f>+[7]ระบบการควบคุมฯ!F1456</f>
        <v>800</v>
      </c>
      <c r="E387" s="549">
        <f>+[7]ระบบการควบคุมฯ!G1456+[7]ระบบการควบคุมฯ!H1456</f>
        <v>0</v>
      </c>
      <c r="F387" s="494">
        <f>+[7]ระบบการควบคุมฯ!I1456+[7]ระบบการควบคุมฯ!J1456</f>
        <v>0</v>
      </c>
      <c r="G387" s="549">
        <f>+[7]ระบบการควบคุมฯ!K1456+[7]ระบบการควบคุมฯ!L1456</f>
        <v>800</v>
      </c>
      <c r="H387" s="549">
        <f>+D387-E387-F387-G387</f>
        <v>0</v>
      </c>
      <c r="I387" s="114" t="s">
        <v>250</v>
      </c>
    </row>
    <row r="388" spans="1:9" ht="18.600000000000001" hidden="1" customHeight="1" x14ac:dyDescent="0.25">
      <c r="A388" s="545" t="str">
        <f>+[7]ระบบการควบคุมฯ!A1457</f>
        <v>1.11.3</v>
      </c>
      <c r="B388" s="118" t="str">
        <f>+[7]ระบบการควบคุมฯ!B1457</f>
        <v xml:space="preserve">ค่าใช้จ่ายในการเดินทางเข้าร่วมโครงการจัดประชุมเชิงปฏิบัติการพัฒนาการคิดผ่านการเล่นด้วยกิจกรรม “เด็กอนุบาล แยก (ขยะ) เป็น เล่นได้” จำนวน 2 ครั้ง ดังนี้ ครั้งที่ 1 ระหว่างวันที่ 28-30 เมษายน 2568 และครั้งที่ 2 ระหว่างวันที่ 6-8 พฤษภาคม 2568 ณ โรงแรมรอยัลริเวอร์ กรุงเทพมหานคร  </v>
      </c>
      <c r="C388" s="118" t="str">
        <f>+[7]ระบบการควบคุมฯ!C1457</f>
        <v>ศธ 04002/ว1154 ลว 20 มี.ค.68 ครั้งที่ 350</v>
      </c>
      <c r="D388" s="578">
        <f>+[7]ระบบการควบคุมฯ!F1457</f>
        <v>800</v>
      </c>
      <c r="E388" s="549">
        <f>+[7]ระบบการควบคุมฯ!G1457+[7]ระบบการควบคุมฯ!H1457</f>
        <v>0</v>
      </c>
      <c r="F388" s="494">
        <f>+[7]ระบบการควบคุมฯ!I1457+[7]ระบบการควบคุมฯ!J1457</f>
        <v>0</v>
      </c>
      <c r="G388" s="549">
        <f>+[7]ระบบการควบคุมฯ!K1457+[7]ระบบการควบคุมฯ!L1457</f>
        <v>0</v>
      </c>
      <c r="H388" s="549">
        <f>+D388-E388-F388-G388</f>
        <v>800</v>
      </c>
      <c r="I388" s="522" t="s">
        <v>49</v>
      </c>
    </row>
    <row r="389" spans="1:9" ht="74.400000000000006" hidden="1" customHeight="1" x14ac:dyDescent="0.25">
      <c r="A389" s="1116">
        <f>+[7]ระบบการควบคุมฯ!A1483</f>
        <v>1.1200000000000001</v>
      </c>
      <c r="B389" s="102" t="str">
        <f>+[7]ระบบการควบคุมฯ!B1483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389" s="102" t="str">
        <f>+[7]ระบบการควบคุมฯ!C1483</f>
        <v>20004 68 50194 32857</v>
      </c>
      <c r="D389" s="488">
        <f>+D390</f>
        <v>4000</v>
      </c>
      <c r="E389" s="520">
        <f>+E390</f>
        <v>0</v>
      </c>
      <c r="F389" s="520">
        <f>+F390</f>
        <v>0</v>
      </c>
      <c r="G389" s="520">
        <f>+G390</f>
        <v>4000</v>
      </c>
      <c r="H389" s="520">
        <f>+H390</f>
        <v>0</v>
      </c>
      <c r="I389" s="112"/>
    </row>
    <row r="390" spans="1:9" ht="18.600000000000001" hidden="1" customHeight="1" x14ac:dyDescent="0.25">
      <c r="A390" s="497"/>
      <c r="B390" s="124" t="str">
        <f>+[7]ระบบการควบคุมฯ!B1484</f>
        <v xml:space="preserve"> งบดำเนินงาน 68112xx</v>
      </c>
      <c r="C390" s="110" t="str">
        <f>+[7]ระบบการควบคุมฯ!C1484</f>
        <v>20004 3720 1000 2000000</v>
      </c>
      <c r="D390" s="498">
        <f>SUM(D391)</f>
        <v>4000</v>
      </c>
      <c r="E390" s="498">
        <f>SUM(E391)</f>
        <v>0</v>
      </c>
      <c r="F390" s="498">
        <f>SUM(F391)</f>
        <v>0</v>
      </c>
      <c r="G390" s="498">
        <f>SUM(G391)</f>
        <v>4000</v>
      </c>
      <c r="H390" s="498">
        <f>SUM(H391)</f>
        <v>0</v>
      </c>
      <c r="I390" s="111"/>
    </row>
    <row r="391" spans="1:9" ht="111.6" hidden="1" customHeight="1" x14ac:dyDescent="0.25">
      <c r="A391" s="493" t="str">
        <f>+[7]ระบบการควบคุมฯ!A1485</f>
        <v>1.12.1</v>
      </c>
      <c r="B391" s="125" t="str">
        <f>+[7]ระบบการควบคุมฯ!B1485</f>
        <v>ค่าใช้จ่ายในการเข้าร่วมการประชุมเชิงปฏิบัติการพัฒนาครูและบุคลกรทางการศึกษา เพื่อขับเคลื่อนการใช้หลักสูตรการศึกษาปฐมวัย พุทธศักราช 2568 สำหรับเด็กอายุ 3 – 6 ปี และหลักสูตรการศึกษาประถมศึกษาตอนต้น (ชั้นประถมศึกษาปีที่ 1 – 3) พุทธศักราช 2568 จำนวน 4 ครั้ง จุดที่ 1 ณ โรงแรมเอวาน่า กรุงเทพมหานคร</v>
      </c>
      <c r="C391" s="125" t="str">
        <f>+[7]ระบบการควบคุมฯ!C1485</f>
        <v>ศธ 04002/ว1559 ลว. 11 เม.ย.68 โอนครั้งที่ 413</v>
      </c>
      <c r="D391" s="517">
        <f>+[7]ระบบการควบคุมฯ!F1485</f>
        <v>4000</v>
      </c>
      <c r="E391" s="518">
        <f>+[7]ระบบการควบคุมฯ!G1485+[7]ระบบการควบคุมฯ!H1485</f>
        <v>0</v>
      </c>
      <c r="F391" s="494">
        <f>+[7]ระบบการควบคุมฯ!I1485+[7]ระบบการควบคุมฯ!J1485</f>
        <v>0</v>
      </c>
      <c r="G391" s="518">
        <f>+[7]ระบบการควบคุมฯ!K1485+[7]ระบบการควบคุมฯ!L1485</f>
        <v>4000</v>
      </c>
      <c r="H391" s="518">
        <f>+D391-E391-F391-G391</f>
        <v>0</v>
      </c>
      <c r="I391" s="579" t="s">
        <v>263</v>
      </c>
    </row>
    <row r="392" spans="1:9" ht="93" hidden="1" customHeight="1" x14ac:dyDescent="0.25">
      <c r="A392" s="487">
        <v>3.2</v>
      </c>
      <c r="B392" s="102" t="str">
        <f>+[1]ระบบการควบคุมฯ!B1099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392" s="102" t="str">
        <f>+[1]ระบบการควบคุมฯ!C1099</f>
        <v>20004 66 00082 00000</v>
      </c>
      <c r="D392" s="488">
        <f>+D393</f>
        <v>0</v>
      </c>
      <c r="E392" s="520">
        <f>+E393</f>
        <v>0</v>
      </c>
      <c r="F392" s="520">
        <f>+F393</f>
        <v>0</v>
      </c>
      <c r="G392" s="520">
        <f>+G393</f>
        <v>0</v>
      </c>
      <c r="H392" s="520">
        <f>+H393</f>
        <v>0</v>
      </c>
      <c r="I392" s="112"/>
    </row>
    <row r="393" spans="1:9" ht="93" hidden="1" customHeight="1" x14ac:dyDescent="0.25">
      <c r="A393" s="497"/>
      <c r="B393" s="124" t="str">
        <f>+[1]ระบบการควบคุมฯ!B1100</f>
        <v xml:space="preserve"> งบดำเนินงาน 66112xx</v>
      </c>
      <c r="C393" s="110" t="str">
        <f>+[1]ระบบการควบคุมฯ!C1100</f>
        <v>20004 35000700 2000000</v>
      </c>
      <c r="D393" s="498">
        <f>SUM(D394)</f>
        <v>0</v>
      </c>
      <c r="E393" s="498">
        <f>SUM(E394)</f>
        <v>0</v>
      </c>
      <c r="F393" s="498">
        <f>SUM(F394)</f>
        <v>0</v>
      </c>
      <c r="G393" s="498">
        <f>SUM(G394)</f>
        <v>0</v>
      </c>
      <c r="H393" s="498">
        <f>SUM(H394)</f>
        <v>0</v>
      </c>
      <c r="I393" s="111"/>
    </row>
    <row r="394" spans="1:9" ht="55.8" hidden="1" customHeight="1" x14ac:dyDescent="0.25">
      <c r="A394" s="493" t="s">
        <v>58</v>
      </c>
      <c r="B394" s="105"/>
      <c r="C394" s="144"/>
      <c r="D394" s="517">
        <f>+[1]ระบบการควบคุมฯ!D1101</f>
        <v>0</v>
      </c>
      <c r="E394" s="518">
        <f>+[1]ระบบการควบคุมฯ!G1100+[1]ระบบการควบคุมฯ!H1100</f>
        <v>0</v>
      </c>
      <c r="F394" s="518">
        <f>+[1]ระบบการควบคุมฯ!I1100+[1]ระบบการควบคุมฯ!J1100</f>
        <v>0</v>
      </c>
      <c r="G394" s="518">
        <f>+[1]ระบบการควบคุมฯ!K1100+[1]ระบบการควบคุมฯ!L1100</f>
        <v>0</v>
      </c>
      <c r="H394" s="518">
        <f>+D394-E394-F394-G394</f>
        <v>0</v>
      </c>
      <c r="I394" s="117" t="s">
        <v>61</v>
      </c>
    </row>
    <row r="395" spans="1:9" ht="74.400000000000006" hidden="1" customHeight="1" x14ac:dyDescent="0.25">
      <c r="A395" s="493"/>
      <c r="B395" s="105"/>
      <c r="C395" s="105"/>
      <c r="D395" s="517">
        <f>+[3]ระบบการควบคุมฯ!F272</f>
        <v>0</v>
      </c>
      <c r="E395" s="518">
        <f>+[3]ระบบการควบคุมฯ!G272+[3]ระบบการควบคุมฯ!H272</f>
        <v>0</v>
      </c>
      <c r="F395" s="518">
        <f>+[3]ระบบการควบคุมฯ!I272+[3]ระบบการควบคุมฯ!J272</f>
        <v>0</v>
      </c>
      <c r="G395" s="518">
        <f>+[3]ระบบการควบคุมฯ!K272+[3]ระบบการควบคุมฯ!L272</f>
        <v>0</v>
      </c>
      <c r="H395" s="518">
        <f>+D395-E395-F395-G395</f>
        <v>0</v>
      </c>
      <c r="I395" s="117"/>
    </row>
    <row r="396" spans="1:9" ht="18.600000000000001" hidden="1" customHeight="1" x14ac:dyDescent="0.25">
      <c r="A396" s="580" t="str">
        <f>+[3]ระบบการควบคุมฯ!A895</f>
        <v>จ</v>
      </c>
      <c r="B396" s="145" t="str">
        <f>+[3]ระบบการควบคุมฯ!B895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396" s="1117">
        <f>+[1]ระบบการควบคุมฯ!C1105</f>
        <v>0</v>
      </c>
      <c r="D396" s="581">
        <f t="shared" ref="D396:H398" si="98">+D397</f>
        <v>0</v>
      </c>
      <c r="E396" s="581">
        <f t="shared" si="98"/>
        <v>0</v>
      </c>
      <c r="F396" s="581">
        <f t="shared" si="98"/>
        <v>0</v>
      </c>
      <c r="G396" s="581">
        <f t="shared" si="98"/>
        <v>0</v>
      </c>
      <c r="H396" s="581">
        <f t="shared" si="98"/>
        <v>0</v>
      </c>
      <c r="I396" s="146"/>
    </row>
    <row r="397" spans="1:9" ht="260.39999999999998" hidden="1" customHeight="1" x14ac:dyDescent="0.25">
      <c r="A397" s="582">
        <f>+[3]ระบบการควบคุมฯ!A896</f>
        <v>1</v>
      </c>
      <c r="B397" s="147" t="str">
        <f>+[7]ระบบการควบคุมฯ!B1494</f>
        <v xml:space="preserve">โครงการป้องกันและแก้ไขปัญหายาเสพติดในสถานศึกษา    </v>
      </c>
      <c r="C397" s="147" t="str">
        <f>+[7]ระบบการควบคุมฯ!C1494</f>
        <v>20004 06003600</v>
      </c>
      <c r="D397" s="583">
        <f t="shared" si="98"/>
        <v>0</v>
      </c>
      <c r="E397" s="583">
        <f t="shared" si="98"/>
        <v>0</v>
      </c>
      <c r="F397" s="583">
        <f t="shared" si="98"/>
        <v>0</v>
      </c>
      <c r="G397" s="583">
        <f t="shared" si="98"/>
        <v>0</v>
      </c>
      <c r="H397" s="583">
        <f t="shared" si="98"/>
        <v>0</v>
      </c>
      <c r="I397" s="148"/>
    </row>
    <row r="398" spans="1:9" ht="316.2" hidden="1" customHeight="1" x14ac:dyDescent="0.25">
      <c r="A398" s="584">
        <f>+[7]ระบบการควบคุมฯ!A1495</f>
        <v>1.1000000000000001</v>
      </c>
      <c r="B398" s="86" t="str">
        <f>+[7]ระบบการควบคุมฯ!B1495</f>
        <v xml:space="preserve"> กิจกรรมป้องกันและแก้ไขปัญหายาเสพติดในสถานศึกษา  </v>
      </c>
      <c r="C398" s="86" t="str">
        <f>+[1]ระบบการควบคุมฯ!C1107</f>
        <v>20004 66 57455 00000</v>
      </c>
      <c r="D398" s="585">
        <f>+D399</f>
        <v>0</v>
      </c>
      <c r="E398" s="585">
        <f t="shared" si="98"/>
        <v>0</v>
      </c>
      <c r="F398" s="585">
        <f t="shared" si="98"/>
        <v>0</v>
      </c>
      <c r="G398" s="585">
        <f t="shared" si="98"/>
        <v>0</v>
      </c>
      <c r="H398" s="585">
        <f t="shared" si="98"/>
        <v>0</v>
      </c>
      <c r="I398" s="90"/>
    </row>
    <row r="399" spans="1:9" ht="55.8" hidden="1" customHeight="1" x14ac:dyDescent="0.25">
      <c r="A399" s="497"/>
      <c r="B399" s="448" t="str">
        <f>+[7]ระบบการควบคุมฯ!B1496</f>
        <v xml:space="preserve"> งบรายจ่ายอื่น 6711500</v>
      </c>
      <c r="C399" s="150" t="str">
        <f>+[7]ระบบการควบคุมฯ!C1497</f>
        <v>20004 06003600 5000002</v>
      </c>
      <c r="D399" s="498">
        <f>SUM(D400:D414)</f>
        <v>0</v>
      </c>
      <c r="E399" s="498">
        <f>SUM(E400:E414)</f>
        <v>0</v>
      </c>
      <c r="F399" s="498">
        <f>SUM(F400:F414)</f>
        <v>0</v>
      </c>
      <c r="G399" s="498">
        <f>SUM(G400:G414)</f>
        <v>0</v>
      </c>
      <c r="H399" s="498">
        <f>SUM(H400:H414)</f>
        <v>0</v>
      </c>
      <c r="I399" s="111"/>
    </row>
    <row r="400" spans="1:9" ht="18.600000000000001" hidden="1" customHeight="1" x14ac:dyDescent="0.25">
      <c r="A400" s="545" t="str">
        <f>+[7]ระบบการควบคุมฯ!A1498</f>
        <v>1.1.1</v>
      </c>
      <c r="B400" s="131" t="str">
        <f>+[7]ระบบการควบคุมฯ!B1498</f>
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</c>
      <c r="C400" s="131" t="str">
        <f>+[7]ระบบการควบคุมฯ!C1498</f>
        <v>ศธ 04002/ว2972 ลว 10 ก.ค. 67 ครั้งที่ 210</v>
      </c>
      <c r="D400" s="586"/>
      <c r="E400" s="587"/>
      <c r="F400" s="587"/>
      <c r="G400" s="587"/>
      <c r="H400" s="587">
        <f>+D400-E400-F400-G400</f>
        <v>0</v>
      </c>
      <c r="I400" s="119" t="s">
        <v>12</v>
      </c>
    </row>
    <row r="401" spans="1:9" ht="74.400000000000006" hidden="1" customHeight="1" x14ac:dyDescent="0.25">
      <c r="A401" s="545" t="str">
        <f>+[7]ระบบการควบคุมฯ!A1499</f>
        <v>1.1.1.1</v>
      </c>
      <c r="B401" s="131" t="str">
        <f>+[7]ระบบการควบคุมฯ!B1499</f>
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</c>
      <c r="C401" s="131" t="str">
        <f>+[7]ระบบการควบคุมฯ!C1499</f>
        <v>ศธ 04002/ว3392 ลว 6 ส.ค. 67 ครั้งที่ 285</v>
      </c>
      <c r="D401" s="586"/>
      <c r="E401" s="588"/>
      <c r="F401" s="587"/>
      <c r="G401" s="587"/>
      <c r="H401" s="587">
        <f>+D401-E401-F401-G401</f>
        <v>0</v>
      </c>
      <c r="I401" s="119" t="s">
        <v>12</v>
      </c>
    </row>
    <row r="402" spans="1:9" ht="372" hidden="1" customHeight="1" x14ac:dyDescent="0.25">
      <c r="A402" s="545" t="str">
        <f>+[7]ระบบการควบคุมฯ!A1500</f>
        <v>1.1.1.2</v>
      </c>
      <c r="B402" s="131" t="str">
        <f>+[7]ระบบการควบคุมฯ!B1500</f>
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</c>
      <c r="C402" s="131" t="str">
        <f>+[7]ระบบการควบคุมฯ!C1500</f>
        <v>ศธ 04002/ว322 ลว 15 ส.ค. 67 ครั้งที่ 322</v>
      </c>
      <c r="D402" s="586"/>
      <c r="E402" s="588"/>
      <c r="F402" s="587"/>
      <c r="G402" s="587"/>
      <c r="H402" s="587">
        <f>+D402-E402-F402-G402</f>
        <v>0</v>
      </c>
      <c r="I402" s="119" t="s">
        <v>12</v>
      </c>
    </row>
    <row r="403" spans="1:9" ht="204.6" x14ac:dyDescent="0.25">
      <c r="A403" s="493" t="str">
        <f>+[7]ระบบการควบคุมฯ!A1504</f>
        <v>1.1.2</v>
      </c>
      <c r="B403" s="129" t="str">
        <f>+[7]ระบบการควบคุมฯ!B1504</f>
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</c>
      <c r="C403" s="129" t="str">
        <f>+[7]ระบบการควบคุมฯ!C1504</f>
        <v>ศธ 04002/ว3233 ลว 30 กค 67 ครั้งที่ 260</v>
      </c>
      <c r="D403" s="589"/>
      <c r="E403" s="495"/>
      <c r="F403" s="588"/>
      <c r="G403" s="588"/>
      <c r="H403" s="588">
        <f>+D403-E403-F403-G403</f>
        <v>0</v>
      </c>
      <c r="I403" s="590" t="s">
        <v>162</v>
      </c>
    </row>
    <row r="404" spans="1:9" ht="21" x14ac:dyDescent="0.6">
      <c r="A404" s="543"/>
      <c r="B404" s="154"/>
      <c r="C404" s="55"/>
      <c r="D404" s="591"/>
      <c r="E404" s="592"/>
      <c r="F404" s="592"/>
      <c r="G404" s="592"/>
      <c r="H404" s="592"/>
      <c r="I404" s="155"/>
    </row>
    <row r="405" spans="1:9" ht="55.8" hidden="1" customHeight="1" x14ac:dyDescent="0.25">
      <c r="A405" s="545" t="str">
        <f>+[1]ระบบการควบคุมฯ!A1111</f>
        <v>1.1.2</v>
      </c>
      <c r="B405" s="131" t="str">
        <f>+[1]ระบบการควบคุมฯ!B1111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405" s="131" t="str">
        <f>+[1]ระบบการควบคุมฯ!C1111</f>
        <v>ศธ 04002/ว1970  ลว 25 พ.ค. 65 ครั้งที่ 479</v>
      </c>
      <c r="D405" s="586">
        <f>+[1]ระบบการควบคุมฯ!D1111</f>
        <v>0</v>
      </c>
      <c r="E405" s="587">
        <f>+[1]ระบบการควบคุมฯ!G1111+[1]ระบบการควบคุมฯ!H1111</f>
        <v>0</v>
      </c>
      <c r="F405" s="587">
        <f>+[1]ระบบการควบคุมฯ!I1111+[1]ระบบการควบคุมฯ!J1111</f>
        <v>0</v>
      </c>
      <c r="G405" s="587">
        <f>+[1]ระบบการควบคุมฯ!K1111+[1]ระบบการควบคุมฯ!L1111</f>
        <v>0</v>
      </c>
      <c r="H405" s="587">
        <f>+D405-E405-F405-G405</f>
        <v>0</v>
      </c>
      <c r="I405" s="119" t="s">
        <v>52</v>
      </c>
    </row>
    <row r="406" spans="1:9" ht="55.8" hidden="1" customHeight="1" x14ac:dyDescent="0.25">
      <c r="A406" s="593"/>
      <c r="B406" s="135"/>
      <c r="C406" s="135" t="str">
        <f>+[1]ระบบการควบคุมฯ!C1112</f>
        <v>20004 06003600</v>
      </c>
      <c r="D406" s="594"/>
      <c r="E406" s="595"/>
      <c r="F406" s="595"/>
      <c r="G406" s="595"/>
      <c r="H406" s="595"/>
      <c r="I406" s="138"/>
    </row>
    <row r="407" spans="1:9" ht="18.600000000000001" hidden="1" customHeight="1" x14ac:dyDescent="0.25">
      <c r="A407" s="545" t="str">
        <f>+[1]ระบบการควบคุมฯ!A1113</f>
        <v>1.1.3</v>
      </c>
      <c r="B407" s="131" t="str">
        <f>+[1]ระบบการควบคุมฯ!B1113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407" s="131" t="str">
        <f>+[1]ระบบการควบคุมฯ!C1113</f>
        <v>ศธ 04002/ว2903  ลว 2 ส.ค. 65 ครั้งที่ 680</v>
      </c>
      <c r="D407" s="586">
        <f>+[1]ระบบการควบคุมฯ!D1113</f>
        <v>0</v>
      </c>
      <c r="E407" s="587">
        <f>+[1]ระบบการควบคุมฯ!G1113+[1]ระบบการควบคุมฯ!H1113</f>
        <v>0</v>
      </c>
      <c r="F407" s="587">
        <f>+[1]ระบบการควบคุมฯ!I1113+[1]ระบบการควบคุมฯ!J1113</f>
        <v>0</v>
      </c>
      <c r="G407" s="587">
        <f>+[1]ระบบการควบคุมฯ!K1113+[1]ระบบการควบคุมฯ!L1113</f>
        <v>0</v>
      </c>
      <c r="H407" s="587">
        <f>+D407-E407-F407-G407</f>
        <v>0</v>
      </c>
      <c r="I407" s="119" t="s">
        <v>12</v>
      </c>
    </row>
    <row r="408" spans="1:9" ht="18.600000000000001" hidden="1" customHeight="1" x14ac:dyDescent="0.25">
      <c r="A408" s="593"/>
      <c r="B408" s="135"/>
      <c r="C408" s="135" t="str">
        <f>+[1]ระบบการควบคุมฯ!C1114</f>
        <v>20004 06003600</v>
      </c>
      <c r="D408" s="594"/>
      <c r="E408" s="595"/>
      <c r="F408" s="595"/>
      <c r="G408" s="595"/>
      <c r="H408" s="595"/>
      <c r="I408" s="138"/>
    </row>
    <row r="409" spans="1:9" ht="18.600000000000001" hidden="1" customHeight="1" x14ac:dyDescent="0.25">
      <c r="A409" s="545" t="str">
        <f>+[1]ระบบการควบคุมฯ!A1115</f>
        <v>1.1.4</v>
      </c>
      <c r="B409" s="131" t="str">
        <f>+[3]ระบบการควบคุมฯ!B901</f>
        <v>ค่าใช้จ่ายโครงการลูกเสือต้านยาเสพติด</v>
      </c>
      <c r="C409" s="131" t="str">
        <f>+[3]ระบบการควบคุมฯ!C901</f>
        <v xml:space="preserve">ศธ 04002/ว589 ลว 11 ก.พ. 65 ครั้งที่ 208 </v>
      </c>
      <c r="D409" s="586"/>
      <c r="E409" s="587">
        <f>+[1]ระบบการควบคุมฯ!G1115+[1]ระบบการควบคุมฯ!H1115</f>
        <v>0</v>
      </c>
      <c r="F409" s="587">
        <f>+[1]ระบบการควบคุมฯ!I1115+[1]ระบบการควบคุมฯ!J1115</f>
        <v>0</v>
      </c>
      <c r="G409" s="587">
        <f>+[1]ระบบการควบคุมฯ!K1115+[1]ระบบการควบคุมฯ!L1115</f>
        <v>0</v>
      </c>
      <c r="H409" s="587">
        <f>+D409-E409-F409-G409</f>
        <v>0</v>
      </c>
      <c r="I409" s="119" t="s">
        <v>52</v>
      </c>
    </row>
    <row r="410" spans="1:9" ht="18.600000000000001" hidden="1" customHeight="1" x14ac:dyDescent="0.25">
      <c r="A410" s="593"/>
      <c r="B410" s="135"/>
      <c r="C410" s="135" t="str">
        <f>+[3]ระบบการควบคุมฯ!C902</f>
        <v>2000406036700002</v>
      </c>
      <c r="D410" s="594"/>
      <c r="E410" s="595"/>
      <c r="F410" s="595"/>
      <c r="G410" s="595"/>
      <c r="H410" s="595"/>
      <c r="I410" s="138"/>
    </row>
    <row r="411" spans="1:9" ht="18.600000000000001" x14ac:dyDescent="0.25">
      <c r="A411" s="493"/>
      <c r="B411" s="129"/>
      <c r="C411" s="129"/>
      <c r="D411" s="589"/>
      <c r="E411" s="588"/>
      <c r="F411" s="588"/>
      <c r="G411" s="588"/>
      <c r="H411" s="588"/>
      <c r="I411" s="116"/>
    </row>
    <row r="412" spans="1:9" ht="18.600000000000001" x14ac:dyDescent="0.25">
      <c r="A412" s="543"/>
      <c r="B412" s="154"/>
      <c r="C412" s="154"/>
      <c r="D412" s="596"/>
      <c r="E412" s="597"/>
      <c r="F412" s="597"/>
      <c r="G412" s="597"/>
      <c r="H412" s="597"/>
      <c r="I412" s="155"/>
    </row>
    <row r="413" spans="1:9" ht="18.600000000000001" x14ac:dyDescent="0.25">
      <c r="A413" s="543"/>
      <c r="B413" s="154"/>
      <c r="C413" s="154"/>
      <c r="D413" s="596"/>
      <c r="E413" s="597"/>
      <c r="F413" s="597"/>
      <c r="G413" s="597"/>
      <c r="H413" s="597"/>
      <c r="I413" s="155"/>
    </row>
    <row r="414" spans="1:9" ht="18.600000000000001" x14ac:dyDescent="0.25">
      <c r="A414" s="543"/>
      <c r="B414" s="154"/>
      <c r="C414" s="154"/>
      <c r="D414" s="596"/>
      <c r="E414" s="597"/>
      <c r="F414" s="597"/>
      <c r="G414" s="597"/>
      <c r="H414" s="597"/>
      <c r="I414" s="155"/>
    </row>
    <row r="415" spans="1:9" ht="37.200000000000003" x14ac:dyDescent="0.25">
      <c r="A415" s="393" t="str">
        <f>+[7]ระบบการควบคุมฯ!A1513</f>
        <v>ฉ</v>
      </c>
      <c r="B415" s="156" t="str">
        <f>+[7]ระบบการควบคุมฯ!B1513</f>
        <v>แผนบูรณาการต่อต้านการทุจริตและประพฤติมิชอบ</v>
      </c>
      <c r="C415" s="156" t="str">
        <f>+[7]ระบบการควบคุมฯ!C1513</f>
        <v>20004 6020 3900 2000000</v>
      </c>
      <c r="D415" s="395">
        <f>+D416</f>
        <v>116000</v>
      </c>
      <c r="E415" s="395">
        <f>+E416</f>
        <v>0</v>
      </c>
      <c r="F415" s="395">
        <f>+F416</f>
        <v>0</v>
      </c>
      <c r="G415" s="395">
        <f>+G416</f>
        <v>39710</v>
      </c>
      <c r="H415" s="395">
        <f>+H416</f>
        <v>76290</v>
      </c>
      <c r="I415" s="157"/>
    </row>
    <row r="416" spans="1:9" ht="74.400000000000006" x14ac:dyDescent="0.25">
      <c r="A416" s="1313">
        <f>+[7]ระบบการควบคุมฯ!A1514</f>
        <v>1</v>
      </c>
      <c r="B416" s="1314" t="str">
        <f>+[7]ระบบการควบคุมฯ!B1514</f>
        <v xml:space="preserve">โครงการเสริมสร้างคุณธรรม จริยธรรม และธรรมาภิบาลในสถานศึกษาและสำนักงานเขตพื้นที่ </v>
      </c>
      <c r="C416" s="1314" t="str">
        <f>+[7]ระบบการควบคุมฯ!C1514</f>
        <v>20004 6020 3900 2000000</v>
      </c>
      <c r="D416" s="598">
        <f t="shared" ref="D416:H417" si="99">+D418+D422+D427+D431</f>
        <v>116000</v>
      </c>
      <c r="E416" s="598">
        <f t="shared" si="99"/>
        <v>0</v>
      </c>
      <c r="F416" s="598">
        <f t="shared" si="99"/>
        <v>0</v>
      </c>
      <c r="G416" s="598">
        <f t="shared" si="99"/>
        <v>39710</v>
      </c>
      <c r="H416" s="598">
        <f t="shared" si="99"/>
        <v>76290</v>
      </c>
      <c r="I416" s="158"/>
    </row>
    <row r="417" spans="1:9" ht="18.600000000000001" x14ac:dyDescent="0.25">
      <c r="A417" s="497"/>
      <c r="B417" s="448" t="str">
        <f>+[7]ระบบการควบคุมฯ!B1515</f>
        <v>งบดำเนินงาน 68112XX</v>
      </c>
      <c r="C417" s="149"/>
      <c r="D417" s="498">
        <f t="shared" si="99"/>
        <v>116000</v>
      </c>
      <c r="E417" s="498">
        <f t="shared" si="99"/>
        <v>0</v>
      </c>
      <c r="F417" s="498">
        <f t="shared" si="99"/>
        <v>0</v>
      </c>
      <c r="G417" s="498">
        <f t="shared" si="99"/>
        <v>39710</v>
      </c>
      <c r="H417" s="498">
        <f t="shared" si="99"/>
        <v>76290</v>
      </c>
      <c r="I417" s="111"/>
    </row>
    <row r="418" spans="1:9" ht="74.400000000000006" x14ac:dyDescent="0.25">
      <c r="A418" s="584">
        <f>+[7]ระบบการควบคุมฯ!A1516</f>
        <v>1.1000000000000001</v>
      </c>
      <c r="B418" s="86" t="str">
        <f>+[7]ระบบการควบคุมฯ!B1516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418" s="159" t="str">
        <f>+[7]ระบบการควบคุมฯ!C1516</f>
        <v xml:space="preserve">20004 68 00118 00000  </v>
      </c>
      <c r="D418" s="585">
        <f t="shared" ref="D418:I418" si="100">+D419</f>
        <v>3000</v>
      </c>
      <c r="E418" s="585">
        <f t="shared" si="100"/>
        <v>0</v>
      </c>
      <c r="F418" s="585">
        <f t="shared" si="100"/>
        <v>0</v>
      </c>
      <c r="G418" s="585">
        <f t="shared" si="100"/>
        <v>2400</v>
      </c>
      <c r="H418" s="585">
        <f t="shared" si="100"/>
        <v>600</v>
      </c>
      <c r="I418" s="585">
        <f t="shared" si="100"/>
        <v>0</v>
      </c>
    </row>
    <row r="419" spans="1:9" ht="18.600000000000001" x14ac:dyDescent="0.25">
      <c r="A419" s="497"/>
      <c r="B419" s="448" t="str">
        <f>+[7]ระบบการควบคุมฯ!B1517</f>
        <v xml:space="preserve"> งบดำเนินงาน 68112xx</v>
      </c>
      <c r="C419" s="149" t="str">
        <f>+C416</f>
        <v>20004 6020 3900 2000000</v>
      </c>
      <c r="D419" s="498">
        <f>SUM(D420:D421)</f>
        <v>3000</v>
      </c>
      <c r="E419" s="498">
        <f>SUM(E420:E421)</f>
        <v>0</v>
      </c>
      <c r="F419" s="498">
        <f>SUM(F420:F421)</f>
        <v>0</v>
      </c>
      <c r="G419" s="498">
        <f>SUM(G420:G421)</f>
        <v>2400</v>
      </c>
      <c r="H419" s="498">
        <f>SUM(H420:H421)</f>
        <v>600</v>
      </c>
      <c r="I419" s="111"/>
    </row>
    <row r="420" spans="1:9" ht="202.8" x14ac:dyDescent="0.25">
      <c r="A420" s="545" t="str">
        <f>+[7]ระบบการควบคุมฯ!A1518</f>
        <v>1.1.1</v>
      </c>
      <c r="B420" s="1103" t="str">
        <f>+[7]ระบบการควบคุมฯ!B1518</f>
        <v xml:space="preserve">ค่าใช้จ่ายในการเดินทางเข้าร่วมการประชุมเตรียมการและการแลกเปลี่ยนเรียนรู้ การนำเสนอผลงาน และการประกวดแข่งขัน กิจกรรมการเรียนการเรียนรู้ภายใต้โครงการเสริมสร้างคุณธรรม จริยธรรม และธรรมาภิบาลในสถานศึกษาและสำนักงานเขตพื้นที่ (โครงการโรงเรียนสุจริต) ประจำปีงบประมาณ พ.ศ. 2567 ระดับประเทศ และกิจกรรมเนื่องในวันต่อต้านคอร์รัปชันสากล (9 ธันวาคม) ระหว่างวันที่ 6 - 11 ธันวาคม 2567 ณ โรงแรมเอวาน่า กรุงเทพมหานคร </v>
      </c>
      <c r="C420" s="1447" t="str">
        <f>+[7]ระบบการควบคุมฯ!C1518</f>
        <v>ศธ 04002/ว6119 ลว 19 ธค 67 ครั้งที่ 141</v>
      </c>
      <c r="D420" s="586">
        <f>+[7]ระบบการควบคุมฯ!F1518</f>
        <v>1000</v>
      </c>
      <c r="E420" s="495">
        <f>+[7]ระบบการควบคุมฯ!G1518+[7]ระบบการควบคุมฯ!H1518</f>
        <v>0</v>
      </c>
      <c r="F420" s="587">
        <f>+[7]ระบบการควบคุมฯ!I1518+[7]ระบบการควบคุมฯ!J1518</f>
        <v>0</v>
      </c>
      <c r="G420" s="495">
        <f>+[7]ระบบการควบคุมฯ!K1518+[7]ระบบการควบคุมฯ!L1518</f>
        <v>800</v>
      </c>
      <c r="H420" s="587">
        <f t="shared" ref="H420:H434" si="101">+D420-E420-F420-G420</f>
        <v>200</v>
      </c>
      <c r="I420" s="119" t="s">
        <v>49</v>
      </c>
    </row>
    <row r="421" spans="1:9" ht="130.19999999999999" x14ac:dyDescent="0.25">
      <c r="A421" s="545" t="str">
        <f>+[7]ระบบการควบคุมฯ!A1519</f>
        <v>1.1.2</v>
      </c>
      <c r="B421" s="131" t="str">
        <f>+[7]ระบบการควบคุมฯ!B1519</f>
        <v xml:space="preserve">ค่าใช้จ่ายในการเดินทางเข้าร่วมการประชุมชี้แจงแนวทางการขับเคลื่อน (โครงการโรงเรียนสุจริต) ประจำปีงบประมาณ พ.ศ. 2568 ระหว่างวันที่ 17-19 กุมภาพันธ์ 2568 ณ โรงแรมริเวอร์ กรุงเทพมหานคร </v>
      </c>
      <c r="C421" s="131" t="str">
        <f>+[7]ระบบการควบคุมฯ!C1519</f>
        <v>ศธ 04002/ว715 ลว 21 กพ 68  ครั้งที่ 277</v>
      </c>
      <c r="D421" s="586">
        <f>+[7]ระบบการควบคุมฯ!F1519</f>
        <v>2000</v>
      </c>
      <c r="E421" s="587">
        <f>+[7]ระบบการควบคุมฯ!G1519+[7]ระบบการควบคุมฯ!H1519</f>
        <v>0</v>
      </c>
      <c r="F421" s="587">
        <f>+[7]ระบบการควบคุมฯ!I1519+[7]ระบบการควบคุมฯ!J1519</f>
        <v>0</v>
      </c>
      <c r="G421" s="587">
        <f>+[7]ระบบการควบคุมฯ!K1519+[7]ระบบการควบคุมฯ!L1519</f>
        <v>1600</v>
      </c>
      <c r="H421" s="587">
        <f t="shared" si="101"/>
        <v>400</v>
      </c>
      <c r="I421" s="119" t="s">
        <v>13</v>
      </c>
    </row>
    <row r="422" spans="1:9" ht="74.400000000000006" x14ac:dyDescent="0.25">
      <c r="A422" s="599">
        <f>+[1]ระบบการควบคุมฯ!A1128</f>
        <v>1.2</v>
      </c>
      <c r="B422" s="160" t="str">
        <f>+[1]ระบบการควบคุมฯ!B1128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422" s="160" t="str">
        <f>+[1]ระบบการควบคุมฯ!C1128</f>
        <v>20004 66 00060 00000</v>
      </c>
      <c r="D422" s="600">
        <f>+D423</f>
        <v>33000</v>
      </c>
      <c r="E422" s="600">
        <f>+E423</f>
        <v>0</v>
      </c>
      <c r="F422" s="600">
        <f>+F423</f>
        <v>0</v>
      </c>
      <c r="G422" s="600">
        <f>+G423</f>
        <v>2400</v>
      </c>
      <c r="H422" s="600">
        <f>+H423</f>
        <v>30600</v>
      </c>
      <c r="I422" s="161"/>
    </row>
    <row r="423" spans="1:9" ht="18.600000000000001" x14ac:dyDescent="0.25">
      <c r="A423" s="497"/>
      <c r="B423" s="448" t="str">
        <f>+[7]ระบบการควบคุมฯ!B1523</f>
        <v xml:space="preserve"> งบดำเนินงาน 68112xx</v>
      </c>
      <c r="C423" s="448" t="str">
        <f>+[1]ระบบการควบคุมฯ!C1129</f>
        <v>20004 57003700 2000000</v>
      </c>
      <c r="D423" s="498">
        <f>SUM(D424:D426)</f>
        <v>33000</v>
      </c>
      <c r="E423" s="498">
        <f>SUM(E424:E426)</f>
        <v>0</v>
      </c>
      <c r="F423" s="498">
        <f>SUM(F424:F426)</f>
        <v>0</v>
      </c>
      <c r="G423" s="498">
        <f>SUM(G424:G426)</f>
        <v>2400</v>
      </c>
      <c r="H423" s="498">
        <f>SUM(H424:H426)</f>
        <v>30600</v>
      </c>
      <c r="I423" s="601"/>
    </row>
    <row r="424" spans="1:9" ht="279" x14ac:dyDescent="0.25">
      <c r="A424" s="493" t="str">
        <f>+[7]ระบบการควบคุมฯ!A1524</f>
        <v>1.2.1</v>
      </c>
      <c r="B424" s="129" t="str">
        <f>+[7]ระบบการควบคุมฯ!B1524</f>
        <v xml:space="preserve">1. ค่าใช้จ่ายในการเดินทางเข้าร่วม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รุ่นที่ 1 จำนวนเงิน 2,000.-บาท (สองพันบาทถ้วน)
               2. ค่าใช้จ่ายในการเดินทางเข้าร่วมการอบรมเชิงปฏิบัติการประเมินคุณธรรมและความโปร่งใสในการดำเนินงานของสถานศึกษาออนไลน์ จำนวนเงิน 1,000.-บาท (หนึ่งพันบาทถ้วน) 
</v>
      </c>
      <c r="C424" s="84" t="str">
        <f>+[7]ระบบการควบคุมฯ!C1524</f>
        <v>ที่ ศธ 04002/ว1209 ลว. 21 มี.ค.68 ครั้งที่ 354</v>
      </c>
      <c r="D424" s="586">
        <f>+[7]ระบบการควบคุมฯ!F1524</f>
        <v>3000</v>
      </c>
      <c r="E424" s="587">
        <f>+[7]ระบบการควบคุมฯ!G1524+[7]ระบบการควบคุมฯ!H1524</f>
        <v>0</v>
      </c>
      <c r="F424" s="587">
        <f>+[7]ระบบการควบคุมฯ!I1524+[7]ระบบการควบคุมฯ!J1524</f>
        <v>0</v>
      </c>
      <c r="G424" s="587">
        <f>+[7]ระบบการควบคุมฯ!K1524+[7]ระบบการควบคุมฯ!L1524</f>
        <v>2400</v>
      </c>
      <c r="H424" s="587">
        <f t="shared" ref="H424:H425" si="102">+D424-E424-F424-G424</f>
        <v>600</v>
      </c>
      <c r="I424" s="114" t="s">
        <v>163</v>
      </c>
    </row>
    <row r="425" spans="1:9" ht="130.19999999999999" x14ac:dyDescent="0.25">
      <c r="A425" s="493" t="str">
        <f>+[7]ระบบการควบคุมฯ!A1525</f>
        <v>1.2.2</v>
      </c>
      <c r="B425" s="129" t="str">
        <f>+[7]ระบบการควบคุมฯ!B1525</f>
        <v>ค่าใช้จ่ายในการดำเนินกิจกรรมสำนักงานเขตพื้นที่การศึกษาสุจริต ประจำปีงบประมาณ พ.ศ. 2568</v>
      </c>
      <c r="C425" s="84" t="str">
        <f>+[7]ระบบการควบคุมฯ!C1525</f>
        <v>ที่ ศธ 04002/ว  ลว. 28 เม.ย. 68 ครั้งที่ 448</v>
      </c>
      <c r="D425" s="586">
        <f>+[7]ระบบการควบคุมฯ!F1525</f>
        <v>30000</v>
      </c>
      <c r="E425" s="587">
        <f>+[7]ระบบการควบคุมฯ!G1525+[7]ระบบการควบคุมฯ!H1525</f>
        <v>0</v>
      </c>
      <c r="F425" s="587">
        <f>+[7]ระบบการควบคุมฯ!I1525+[7]ระบบการควบคุมฯ!J1525</f>
        <v>0</v>
      </c>
      <c r="G425" s="587">
        <f>+[7]ระบบการควบคุมฯ!K1525+[7]ระบบการควบคุมฯ!L1525</f>
        <v>0</v>
      </c>
      <c r="H425" s="587">
        <f t="shared" si="102"/>
        <v>30000</v>
      </c>
      <c r="I425" s="114" t="s">
        <v>163</v>
      </c>
    </row>
    <row r="426" spans="1:9" ht="18.600000000000001" x14ac:dyDescent="0.25">
      <c r="A426" s="545">
        <f>+[7]ระบบการควบคุมฯ!A1526</f>
        <v>0</v>
      </c>
      <c r="B426" s="131"/>
      <c r="C426" s="164"/>
      <c r="D426" s="586">
        <f>+[7]ระบบการควบคุมฯ!F1526</f>
        <v>0</v>
      </c>
      <c r="E426" s="587">
        <f>+[7]ระบบการควบคุมฯ!G1526+[7]ระบบการควบคุมฯ!H1526</f>
        <v>0</v>
      </c>
      <c r="F426" s="587">
        <f>+[7]ระบบการควบคุมฯ!I1526+[7]ระบบการควบคุมฯ!J1526</f>
        <v>0</v>
      </c>
      <c r="G426" s="587">
        <f>+[7]ระบบการควบคุมฯ!K1526+[7]ระบบการควบคุมฯ!L1526</f>
        <v>0</v>
      </c>
      <c r="H426" s="587">
        <f>+D426-E426-F426-G426</f>
        <v>0</v>
      </c>
      <c r="I426" s="119"/>
    </row>
    <row r="427" spans="1:9" ht="55.8" x14ac:dyDescent="0.25">
      <c r="A427" s="602">
        <f>+[7]ระบบการควบคุมฯ!A1527</f>
        <v>1.3</v>
      </c>
      <c r="B427" s="160" t="str">
        <f>+[7]ระบบการควบคุมฯ!B1527</f>
        <v xml:space="preserve">กิจกรรมเสริมสร้างธรรมาภิบาลเพื่อเพิ่มประสิทธิภาพในการบริหารจัดการ      </v>
      </c>
      <c r="C427" s="160" t="str">
        <f>+[7]ระบบการควบคุมฯ!C1527</f>
        <v>20004 68 00068 00000</v>
      </c>
      <c r="D427" s="600">
        <f>+D428</f>
        <v>80000</v>
      </c>
      <c r="E427" s="600">
        <f>+E428</f>
        <v>0</v>
      </c>
      <c r="F427" s="600">
        <f>+F428</f>
        <v>0</v>
      </c>
      <c r="G427" s="600">
        <f>+G428</f>
        <v>34910</v>
      </c>
      <c r="H427" s="600">
        <f>+H428</f>
        <v>45090</v>
      </c>
      <c r="I427" s="161"/>
    </row>
    <row r="428" spans="1:9" ht="18.600000000000001" x14ac:dyDescent="0.25">
      <c r="A428" s="603"/>
      <c r="B428" s="162" t="str">
        <f>+[7]ระบบการควบคุมฯ!B1528</f>
        <v xml:space="preserve"> งบดำเนินงาน 68112xx</v>
      </c>
      <c r="C428" s="162" t="str">
        <f>+[7]ระบบการควบคุมฯ!C1528</f>
        <v>20004 6020 3900 2000000</v>
      </c>
      <c r="D428" s="604">
        <f>SUM(D429:D433)</f>
        <v>80000</v>
      </c>
      <c r="E428" s="604">
        <f>SUM(E429:E433)</f>
        <v>0</v>
      </c>
      <c r="F428" s="604">
        <f>SUM(F429:F433)</f>
        <v>0</v>
      </c>
      <c r="G428" s="604">
        <f>SUM(G429:G433)</f>
        <v>34910</v>
      </c>
      <c r="H428" s="604">
        <f>SUM(H429:H433)</f>
        <v>45090</v>
      </c>
      <c r="I428" s="163"/>
    </row>
    <row r="429" spans="1:9" ht="111.6" x14ac:dyDescent="0.25">
      <c r="A429" s="545" t="str">
        <f>+[7]ระบบการควบคุมฯ!A1529</f>
        <v>1.3.1</v>
      </c>
      <c r="B429" s="131" t="str">
        <f>+[7]ระบบการควบคุมฯ!B1529</f>
        <v>ค่าใช้จ่ายในการดำเนินกิจกรรมตามโครงการโรงเรียนสุจริตและขับเคลื่อนหลักสูตรต้านทุจริตศึกษา (Anti-Corruption Education) ประจำปีงบประมาณ พ.ศ. 2568</v>
      </c>
      <c r="C429" s="413" t="str">
        <f>+[7]ระบบการควบคุมฯ!C1529</f>
        <v>ศธ04087/ว1026 ลว 13 มีนาคม 68 โอนครั้งที่ 332</v>
      </c>
      <c r="D429" s="586">
        <f>+[7]ระบบการควบคุมฯ!F1527</f>
        <v>80000</v>
      </c>
      <c r="E429" s="587">
        <f>+[7]ระบบการควบคุมฯ!G1527+[7]ระบบการควบคุมฯ!H1527</f>
        <v>0</v>
      </c>
      <c r="F429" s="587">
        <f>+[7]ระบบการควบคุมฯ!I1527+[7]ระบบการควบคุมฯ!J1527</f>
        <v>0</v>
      </c>
      <c r="G429" s="587">
        <f>+[7]ระบบการควบคุมฯ!K1527+[7]ระบบการควบคุมฯ!L1527</f>
        <v>34910</v>
      </c>
      <c r="H429" s="587">
        <f t="shared" ref="H429" si="103">+D429-E429-F429-G429</f>
        <v>45090</v>
      </c>
      <c r="I429" s="119" t="s">
        <v>49</v>
      </c>
    </row>
    <row r="430" spans="1:9" ht="372" x14ac:dyDescent="0.25">
      <c r="A430" s="545" t="str">
        <f>+[7]ระบบการควบคุมฯ!A1530</f>
        <v>1.3.2</v>
      </c>
      <c r="B430" s="131" t="str">
        <f>+[7]ระบบการควบคุมฯ!B1530</f>
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</c>
      <c r="C430" s="164" t="str">
        <f>+[7]ระบบการควบคุมฯ!C1530</f>
        <v>ศธ 04002/ว3641 ลว 17 สค ครั้งที่ 350</v>
      </c>
      <c r="D430" s="586"/>
      <c r="E430" s="587"/>
      <c r="F430" s="587"/>
      <c r="G430" s="587"/>
      <c r="H430" s="587">
        <f>+D430-E430-F430-G430</f>
        <v>0</v>
      </c>
      <c r="I430" s="114"/>
    </row>
    <row r="431" spans="1:9" ht="55.8" x14ac:dyDescent="0.25">
      <c r="A431" s="599">
        <f>+[1]ระบบการควบคุมฯ!A1132</f>
        <v>1.3</v>
      </c>
      <c r="B431" s="160" t="str">
        <f>+[1]ระบบการควบคุมฯ!B1132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431" s="160" t="str">
        <f>+[1]ระบบการควบคุมฯ!C1132</f>
        <v>20004 66 00068 00000</v>
      </c>
      <c r="D431" s="600">
        <f>+[1]ระบบการควบคุมฯ!F1132</f>
        <v>0</v>
      </c>
      <c r="E431" s="605">
        <f>+[1]ระบบการควบคุมฯ!G1132+[1]ระบบการควบคุมฯ!H1132</f>
        <v>0</v>
      </c>
      <c r="F431" s="605">
        <f>+[1]ระบบการควบคุมฯ!I1132+[1]ระบบการควบคุมฯ!J1132</f>
        <v>0</v>
      </c>
      <c r="G431" s="605">
        <f>+[1]ระบบการควบคุมฯ!K1132+[1]ระบบการควบคุมฯ!L1132</f>
        <v>0</v>
      </c>
      <c r="H431" s="605">
        <f t="shared" si="101"/>
        <v>0</v>
      </c>
      <c r="I431" s="161"/>
    </row>
    <row r="432" spans="1:9" ht="18.600000000000001" x14ac:dyDescent="0.25">
      <c r="A432" s="603"/>
      <c r="B432" s="162" t="str">
        <f>+[1]ระบบการควบคุมฯ!B1133</f>
        <v xml:space="preserve"> งบดำเนินงาน 66112xx</v>
      </c>
      <c r="C432" s="162" t="str">
        <f>+[1]ระบบการควบคุมฯ!C1133</f>
        <v>20004 57003700 200000</v>
      </c>
      <c r="D432" s="604">
        <f>+[1]ระบบการควบคุมฯ!F1133</f>
        <v>0</v>
      </c>
      <c r="E432" s="606">
        <f>+[1]ระบบการควบคุมฯ!G1133+[1]ระบบการควบคุมฯ!H1133</f>
        <v>0</v>
      </c>
      <c r="F432" s="606">
        <f>+[1]ระบบการควบคุมฯ!I1133+[1]ระบบการควบคุมฯ!J1133</f>
        <v>0</v>
      </c>
      <c r="G432" s="606">
        <f>+[1]ระบบการควบคุมฯ!K1133+[1]ระบบการควบคุมฯ!L1133</f>
        <v>0</v>
      </c>
      <c r="H432" s="606">
        <f t="shared" si="101"/>
        <v>0</v>
      </c>
      <c r="I432" s="163"/>
    </row>
    <row r="433" spans="1:9" ht="55.8" x14ac:dyDescent="0.25">
      <c r="A433" s="545" t="str">
        <f>+[1]ระบบการควบคุมฯ!A1134</f>
        <v>1.3.1</v>
      </c>
      <c r="B433" s="131" t="str">
        <f>+[1]ระบบการควบคุมฯ!B1134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433" s="131" t="str">
        <f>+[1]ระบบการควบคุมฯ!C1134</f>
        <v>ที่ ศธ 04002/ว1422 ลว. 11 เม.ย. 65 ครั้งที่ 342</v>
      </c>
      <c r="D433" s="586">
        <f>+[1]ระบบการควบคุมฯ!F1134</f>
        <v>0</v>
      </c>
      <c r="E433" s="587">
        <f>+[1]ระบบการควบคุมฯ!G1134+[1]ระบบการควบคุมฯ!H1134</f>
        <v>0</v>
      </c>
      <c r="F433" s="587">
        <f>+[1]ระบบการควบคุมฯ!I1134+[1]ระบบการควบคุมฯ!J1134</f>
        <v>0</v>
      </c>
      <c r="G433" s="587">
        <f>+[1]ระบบการควบคุมฯ!K1134+[1]ระบบการควบคุมฯ!L1134</f>
        <v>0</v>
      </c>
      <c r="H433" s="587">
        <f t="shared" si="101"/>
        <v>0</v>
      </c>
      <c r="I433" s="119" t="s">
        <v>13</v>
      </c>
    </row>
    <row r="434" spans="1:9" ht="55.8" x14ac:dyDescent="0.25">
      <c r="A434" s="545" t="str">
        <f>+[1]ระบบการควบคุมฯ!A1135</f>
        <v>1.3.2</v>
      </c>
      <c r="B434" s="131" t="str">
        <f>+[1]ระบบการควบคุมฯ!B1135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434" s="131" t="str">
        <f>+[1]ระบบการควบคุมฯ!C1135</f>
        <v>ศธ 04002/ว2730 ลว 19 ก.ค. 65  ครั้งที่ 639</v>
      </c>
      <c r="D434" s="586">
        <f>+[1]ระบบการควบคุมฯ!F1135</f>
        <v>0</v>
      </c>
      <c r="E434" s="587">
        <f>+[1]ระบบการควบคุมฯ!G1135+[1]ระบบการควบคุมฯ!H1135</f>
        <v>0</v>
      </c>
      <c r="F434" s="587">
        <f>+[1]ระบบการควบคุมฯ!I1135+[1]ระบบการควบคุมฯ!J1135</f>
        <v>0</v>
      </c>
      <c r="G434" s="587">
        <f>+[1]ระบบการควบคุมฯ!K1135+[1]ระบบการควบคุมฯ!L1135</f>
        <v>0</v>
      </c>
      <c r="H434" s="587">
        <f t="shared" si="101"/>
        <v>0</v>
      </c>
      <c r="I434" s="119" t="s">
        <v>13</v>
      </c>
    </row>
    <row r="435" spans="1:9" ht="18.600000000000001" x14ac:dyDescent="0.25">
      <c r="A435" s="593"/>
      <c r="B435" s="135"/>
      <c r="C435" s="151"/>
      <c r="D435" s="152"/>
      <c r="E435" s="153"/>
      <c r="F435" s="153"/>
      <c r="G435" s="153"/>
      <c r="H435" s="153"/>
      <c r="I435" s="138"/>
    </row>
    <row r="436" spans="1:9" ht="18.600000000000001" x14ac:dyDescent="0.25">
      <c r="A436" s="493"/>
      <c r="B436" s="129"/>
      <c r="C436" s="165"/>
      <c r="D436" s="166"/>
      <c r="E436" s="167"/>
      <c r="F436" s="167"/>
      <c r="G436" s="167"/>
      <c r="H436" s="167"/>
      <c r="I436" s="116"/>
    </row>
    <row r="437" spans="1:9" ht="18.600000000000001" x14ac:dyDescent="0.25">
      <c r="A437" s="493"/>
      <c r="B437" s="129"/>
      <c r="C437" s="129"/>
      <c r="D437" s="589"/>
      <c r="E437" s="588"/>
      <c r="F437" s="588"/>
      <c r="G437" s="588"/>
      <c r="H437" s="588"/>
      <c r="I437" s="114"/>
    </row>
    <row r="438" spans="1:9" ht="18.600000000000001" x14ac:dyDescent="0.25">
      <c r="A438" s="493"/>
      <c r="B438" s="129"/>
      <c r="C438" s="129"/>
      <c r="D438" s="589"/>
      <c r="E438" s="588"/>
      <c r="F438" s="588"/>
      <c r="G438" s="588"/>
      <c r="H438" s="588"/>
      <c r="I438" s="114"/>
    </row>
    <row r="439" spans="1:9" ht="18.600000000000001" x14ac:dyDescent="0.55000000000000004">
      <c r="A439" s="607"/>
      <c r="B439" s="608" t="s">
        <v>18</v>
      </c>
      <c r="C439" s="609"/>
      <c r="D439" s="610">
        <f>+D6+D23+D181+D250+D396+D415</f>
        <v>141822832</v>
      </c>
      <c r="E439" s="610">
        <f t="shared" ref="E439:H439" si="104">+E6+E23+E181+E250+E396+E415</f>
        <v>578188.69999999995</v>
      </c>
      <c r="F439" s="610">
        <f t="shared" si="104"/>
        <v>0</v>
      </c>
      <c r="G439" s="610">
        <f t="shared" si="104"/>
        <v>132196412.25</v>
      </c>
      <c r="H439" s="610">
        <f t="shared" si="104"/>
        <v>9048231.0499999989</v>
      </c>
      <c r="I439" s="610">
        <f>+I6+I23+I181+I250+I396+I415</f>
        <v>0</v>
      </c>
    </row>
    <row r="440" spans="1:9" ht="18.600000000000001" x14ac:dyDescent="0.55000000000000004">
      <c r="A440" s="607"/>
      <c r="B440" s="608" t="s">
        <v>19</v>
      </c>
      <c r="C440" s="609"/>
      <c r="D440" s="611">
        <f>SUM(E440:H440)</f>
        <v>100</v>
      </c>
      <c r="E440" s="612">
        <f>+E439*100/D439</f>
        <v>0.4076837924093914</v>
      </c>
      <c r="F440" s="613">
        <v>0</v>
      </c>
      <c r="G440" s="1104">
        <f>+G439*100/D439</f>
        <v>93.212362484765507</v>
      </c>
      <c r="H440" s="613">
        <f>+H439*100/D439</f>
        <v>6.3799537228251078</v>
      </c>
      <c r="I440" s="169"/>
    </row>
    <row r="441" spans="1:9" ht="21" x14ac:dyDescent="0.6">
      <c r="A441" s="614"/>
      <c r="B441" s="615"/>
      <c r="C441" s="616"/>
      <c r="D441" s="617"/>
      <c r="E441" s="618"/>
      <c r="F441" s="619"/>
      <c r="G441" s="619"/>
      <c r="H441" s="619"/>
      <c r="I441" s="170"/>
    </row>
    <row r="442" spans="1:9" ht="18.600000000000001" x14ac:dyDescent="0.55000000000000004">
      <c r="A442" s="623"/>
      <c r="B442" s="620"/>
      <c r="D442" s="621"/>
      <c r="E442" s="1388" t="s">
        <v>70</v>
      </c>
      <c r="F442" s="1388"/>
      <c r="G442" s="621"/>
      <c r="H442" s="621"/>
      <c r="I442" s="621"/>
    </row>
    <row r="443" spans="1:9" ht="18.600000000000001" x14ac:dyDescent="0.55000000000000004">
      <c r="A443" s="623"/>
      <c r="B443" s="620"/>
      <c r="C443" s="622"/>
      <c r="D443" s="623"/>
      <c r="E443" s="624"/>
      <c r="F443" s="625"/>
      <c r="G443" s="626"/>
      <c r="H443" s="626"/>
      <c r="I443" s="626"/>
    </row>
    <row r="444" spans="1:9" ht="18.600000000000001" x14ac:dyDescent="0.55000000000000004">
      <c r="A444" s="1164" t="s">
        <v>272</v>
      </c>
      <c r="B444" s="627"/>
      <c r="C444" s="628"/>
      <c r="D444" s="629"/>
      <c r="E444" s="630"/>
      <c r="F444" s="630"/>
      <c r="G444" s="630"/>
      <c r="H444" s="630"/>
      <c r="I444" s="630"/>
    </row>
    <row r="445" spans="1:9" ht="18.600000000000001" x14ac:dyDescent="0.55000000000000004">
      <c r="A445" s="1164" t="s">
        <v>273</v>
      </c>
      <c r="B445" s="627"/>
      <c r="D445" s="631" t="s">
        <v>20</v>
      </c>
      <c r="E445" s="632"/>
      <c r="G445" s="633" t="s">
        <v>131</v>
      </c>
      <c r="H445" s="634"/>
      <c r="I445" s="630"/>
    </row>
    <row r="446" spans="1:9" ht="18.600000000000001" x14ac:dyDescent="0.55000000000000004">
      <c r="A446" s="1164" t="s">
        <v>51</v>
      </c>
      <c r="B446" s="635"/>
      <c r="C446" s="636" t="s">
        <v>164</v>
      </c>
      <c r="D446" s="636"/>
      <c r="E446" s="636"/>
      <c r="G446" s="1332" t="s">
        <v>165</v>
      </c>
      <c r="H446" s="1332"/>
      <c r="I446" s="1332"/>
    </row>
  </sheetData>
  <sheetProtection algorithmName="SHA-512" hashValue="DlumB9cvxhRyXr+mVtPi5MvB5Uhl7y0ucFT84GxqCwcbUUL33orcSg88vEVqvmSElZlVPMpAYVo0yP+ByRMGQw==" saltValue="Ua3OZH3wkvWPeTr/Bl13VQ==" spinCount="100000" sheet="1" objects="1" scenarios="1" formatCells="0" formatColumns="0" formatRows="0" insertColumns="0" insertRows="0"/>
  <mergeCells count="6">
    <mergeCell ref="E442:F442"/>
    <mergeCell ref="A1:I1"/>
    <mergeCell ref="A2:I2"/>
    <mergeCell ref="A3:I3"/>
    <mergeCell ref="B4:H4"/>
    <mergeCell ref="I278:I27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M33"/>
  <sheetViews>
    <sheetView topLeftCell="A20" workbookViewId="0">
      <selection activeCell="N25" sqref="N25:N28"/>
    </sheetView>
  </sheetViews>
  <sheetFormatPr defaultRowHeight="13.8" x14ac:dyDescent="0.25"/>
  <cols>
    <col min="1" max="1" width="4.5" customWidth="1"/>
    <col min="4" max="4" width="3.09765625" customWidth="1"/>
    <col min="5" max="5" width="3.19921875" hidden="1" customWidth="1"/>
    <col min="6" max="6" width="8.3984375" customWidth="1"/>
    <col min="7" max="8" width="10.796875" customWidth="1"/>
    <col min="9" max="9" width="5.09765625" customWidth="1"/>
    <col min="10" max="10" width="7.19921875" customWidth="1"/>
    <col min="11" max="11" width="10.69921875" customWidth="1"/>
    <col min="12" max="12" width="5.69921875" customWidth="1"/>
    <col min="13" max="13" width="10.3984375" customWidth="1"/>
  </cols>
  <sheetData>
    <row r="1" spans="1:13" ht="18.600000000000001" x14ac:dyDescent="0.55000000000000004">
      <c r="A1" s="1393" t="s">
        <v>258</v>
      </c>
      <c r="B1" s="1393"/>
      <c r="C1" s="1393"/>
      <c r="D1" s="1393"/>
      <c r="E1" s="1393"/>
      <c r="F1" s="1393"/>
      <c r="G1" s="1393"/>
      <c r="H1" s="1393"/>
      <c r="I1" s="1393"/>
      <c r="J1" s="1393"/>
      <c r="K1" s="1393"/>
      <c r="L1" s="1393"/>
      <c r="M1" s="1393"/>
    </row>
    <row r="2" spans="1:13" ht="18.600000000000001" x14ac:dyDescent="0.55000000000000004">
      <c r="A2" s="1394" t="s">
        <v>119</v>
      </c>
      <c r="B2" s="1394"/>
      <c r="C2" s="1394"/>
      <c r="D2" s="1394"/>
      <c r="E2" s="1394"/>
      <c r="F2" s="1394"/>
      <c r="G2" s="1394"/>
      <c r="H2" s="1394"/>
      <c r="I2" s="1394"/>
      <c r="J2" s="1394"/>
      <c r="K2" s="1394"/>
      <c r="L2" s="1394"/>
      <c r="M2" s="1394"/>
    </row>
    <row r="3" spans="1:13" ht="18.600000000000001" x14ac:dyDescent="0.55000000000000004">
      <c r="A3" s="1393" t="s">
        <v>120</v>
      </c>
      <c r="B3" s="1393"/>
      <c r="C3" s="1393"/>
      <c r="D3" s="1393"/>
      <c r="E3" s="1393"/>
      <c r="F3" s="1393"/>
      <c r="G3" s="1393"/>
      <c r="H3" s="1393"/>
      <c r="I3" s="1393"/>
      <c r="J3" s="1393"/>
      <c r="K3" s="1393"/>
      <c r="L3" s="1393"/>
      <c r="M3" s="1393"/>
    </row>
    <row r="4" spans="1:13" ht="18.600000000000001" x14ac:dyDescent="0.55000000000000004">
      <c r="A4" s="1393" t="s">
        <v>121</v>
      </c>
      <c r="B4" s="1393"/>
      <c r="C4" s="1393"/>
      <c r="D4" s="1393"/>
      <c r="E4" s="1393"/>
      <c r="F4" s="1393"/>
      <c r="G4" s="1393"/>
      <c r="H4" s="1393"/>
      <c r="I4" s="1393"/>
      <c r="J4" s="1393"/>
      <c r="K4" s="1393"/>
      <c r="L4" s="1393"/>
      <c r="M4" s="1393"/>
    </row>
    <row r="5" spans="1:13" ht="18.600000000000001" customHeight="1" x14ac:dyDescent="0.55000000000000004">
      <c r="A5" s="53"/>
      <c r="B5" s="225"/>
      <c r="C5" s="1395" t="str">
        <f>+[7]ระบบการควบคุมฯ!A4</f>
        <v xml:space="preserve">ประจำเดือนพฤษภาคม 2568 </v>
      </c>
      <c r="D5" s="1395"/>
      <c r="E5" s="1395"/>
      <c r="F5" s="1395"/>
      <c r="G5" s="1395"/>
      <c r="H5" s="1395"/>
      <c r="I5" s="1395"/>
      <c r="J5" s="1395"/>
      <c r="K5" s="1395"/>
      <c r="L5" s="1395"/>
      <c r="M5" s="226" t="s">
        <v>122</v>
      </c>
    </row>
    <row r="6" spans="1:13" ht="18.600000000000001" customHeight="1" x14ac:dyDescent="0.25">
      <c r="A6" s="1401" t="s">
        <v>24</v>
      </c>
      <c r="B6" s="1402"/>
      <c r="C6" s="1402"/>
      <c r="D6" s="1402"/>
      <c r="E6" s="1403"/>
      <c r="F6" s="1407" t="s">
        <v>245</v>
      </c>
      <c r="G6" s="1409" t="s">
        <v>91</v>
      </c>
      <c r="H6" s="1396" t="s">
        <v>92</v>
      </c>
      <c r="I6" s="1397"/>
      <c r="J6" s="1407" t="s">
        <v>246</v>
      </c>
      <c r="K6" s="1396" t="s">
        <v>93</v>
      </c>
      <c r="L6" s="1397"/>
      <c r="M6" s="1398" t="s">
        <v>123</v>
      </c>
    </row>
    <row r="7" spans="1:13" ht="93.6" customHeight="1" x14ac:dyDescent="0.25">
      <c r="A7" s="1404"/>
      <c r="B7" s="1405"/>
      <c r="C7" s="1405"/>
      <c r="D7" s="1405"/>
      <c r="E7" s="1406"/>
      <c r="F7" s="1408"/>
      <c r="G7" s="1410"/>
      <c r="H7" s="249" t="s">
        <v>94</v>
      </c>
      <c r="I7" s="249" t="s">
        <v>95</v>
      </c>
      <c r="J7" s="1408"/>
      <c r="K7" s="249" t="s">
        <v>94</v>
      </c>
      <c r="L7" s="249" t="s">
        <v>95</v>
      </c>
      <c r="M7" s="1399"/>
    </row>
    <row r="8" spans="1:13" ht="18.600000000000001" x14ac:dyDescent="0.55000000000000004">
      <c r="A8" s="227" t="s">
        <v>96</v>
      </c>
      <c r="B8" s="228" t="s">
        <v>97</v>
      </c>
      <c r="C8" s="229"/>
      <c r="D8" s="229"/>
      <c r="E8" s="230"/>
      <c r="F8" s="250">
        <v>94</v>
      </c>
      <c r="G8" s="231"/>
      <c r="H8" s="231"/>
      <c r="I8" s="251"/>
      <c r="J8" s="250">
        <f>+J12</f>
        <v>100</v>
      </c>
      <c r="K8" s="251"/>
      <c r="L8" s="251"/>
      <c r="M8" s="231"/>
    </row>
    <row r="9" spans="1:13" ht="111.6" x14ac:dyDescent="0.25">
      <c r="A9" s="232" t="s">
        <v>98</v>
      </c>
      <c r="B9" s="233" t="s">
        <v>124</v>
      </c>
      <c r="C9" s="233"/>
      <c r="D9" s="233"/>
      <c r="E9" s="234"/>
      <c r="F9" s="1271">
        <v>27</v>
      </c>
      <c r="G9" s="260">
        <f>+'[4]มาตการ รวมงบบุคลากร'!$G$9</f>
        <v>95839353</v>
      </c>
      <c r="H9" s="260">
        <f>+'[4]มาตการ รวมงบบุคลากร'!$H$9</f>
        <v>63307184.979999997</v>
      </c>
      <c r="I9" s="1129">
        <f>+H9*100/G9</f>
        <v>66.055522077658438</v>
      </c>
      <c r="J9" s="1271">
        <v>37</v>
      </c>
      <c r="K9" s="260">
        <f>+'[4]มาตการ รวมงบบุคลากร'!$K$9</f>
        <v>82046427.079999998</v>
      </c>
      <c r="L9" s="1129">
        <f>+K9*100/G9</f>
        <v>85.608285648589472</v>
      </c>
      <c r="M9" s="235" t="s">
        <v>257</v>
      </c>
    </row>
    <row r="10" spans="1:13" ht="111.6" x14ac:dyDescent="0.25">
      <c r="A10" s="232" t="s">
        <v>99</v>
      </c>
      <c r="B10" s="233" t="s">
        <v>125</v>
      </c>
      <c r="C10" s="233"/>
      <c r="D10" s="233"/>
      <c r="E10" s="234"/>
      <c r="F10" s="1271">
        <v>53</v>
      </c>
      <c r="G10" s="260">
        <f>+'[5]มาตการ รวมงบบุคลากร'!$G$10</f>
        <v>163518602</v>
      </c>
      <c r="H10" s="260">
        <f>+'[5]มาตการ รวมงบบุคลากร'!$H$10</f>
        <v>140114479.86000001</v>
      </c>
      <c r="I10" s="1130">
        <f>+H10*100/G10</f>
        <v>85.687180630372566</v>
      </c>
      <c r="J10" s="1271">
        <v>61</v>
      </c>
      <c r="K10" s="260">
        <f>+'[5]มาตการ รวมงบบุคลากร'!$K$10</f>
        <v>152057437.94999999</v>
      </c>
      <c r="L10" s="1130">
        <f>+K10*100/G10</f>
        <v>92.990911180857566</v>
      </c>
      <c r="M10" s="235" t="s">
        <v>257</v>
      </c>
    </row>
    <row r="11" spans="1:13" ht="18.600000000000001" x14ac:dyDescent="0.25">
      <c r="A11" s="253" t="s">
        <v>100</v>
      </c>
      <c r="B11" s="254" t="s">
        <v>126</v>
      </c>
      <c r="C11" s="254"/>
      <c r="D11" s="254"/>
      <c r="E11" s="255"/>
      <c r="F11" s="256">
        <v>75</v>
      </c>
      <c r="G11" s="252">
        <f>+[7]ระบบการควบคุมฯ!F1559</f>
        <v>170048032</v>
      </c>
      <c r="H11" s="252">
        <f>+[7]ระบบการควบคุมฯ!L1559+[7]ระบบการควบคุมฯ!K1559</f>
        <v>153410143.53</v>
      </c>
      <c r="I11" s="1130">
        <f>+H11*100/G11</f>
        <v>90.215771229860508</v>
      </c>
      <c r="J11" s="256">
        <v>80</v>
      </c>
      <c r="K11" s="252">
        <f>+[7]ระบบการควบคุมฯ!L1559+[7]ระบบการควบคุมฯ!K1559+[7]ระบบการควบคุมฯ!H1559+[7]ระบบการควบคุมฯ!G1559</f>
        <v>157918804.92000002</v>
      </c>
      <c r="L11" s="1130">
        <f>+K11*100/G11</f>
        <v>92.867175857701199</v>
      </c>
      <c r="M11" s="258"/>
    </row>
    <row r="12" spans="1:13" ht="18.600000000000001" x14ac:dyDescent="0.25">
      <c r="A12" s="253" t="s">
        <v>101</v>
      </c>
      <c r="B12" s="254" t="s">
        <v>127</v>
      </c>
      <c r="C12" s="254"/>
      <c r="D12" s="254"/>
      <c r="E12" s="255"/>
      <c r="F12" s="256">
        <v>94</v>
      </c>
      <c r="G12" s="257"/>
      <c r="H12" s="257"/>
      <c r="I12" s="1315"/>
      <c r="J12" s="256">
        <v>100</v>
      </c>
      <c r="K12" s="257"/>
      <c r="L12" s="1131"/>
      <c r="M12" s="258"/>
    </row>
    <row r="13" spans="1:13" ht="18.600000000000001" x14ac:dyDescent="0.55000000000000004">
      <c r="A13" s="237" t="s">
        <v>102</v>
      </c>
      <c r="B13" s="238" t="s">
        <v>103</v>
      </c>
      <c r="C13" s="175"/>
      <c r="D13" s="175"/>
      <c r="E13" s="236"/>
      <c r="F13" s="259">
        <v>98</v>
      </c>
      <c r="G13" s="239"/>
      <c r="H13" s="239"/>
      <c r="I13" s="239"/>
      <c r="J13" s="259">
        <f>+J17</f>
        <v>100</v>
      </c>
      <c r="K13" s="239"/>
      <c r="L13" s="239"/>
      <c r="M13" s="235"/>
    </row>
    <row r="14" spans="1:13" ht="111.6" x14ac:dyDescent="0.25">
      <c r="A14" s="232" t="s">
        <v>104</v>
      </c>
      <c r="B14" s="233" t="s">
        <v>124</v>
      </c>
      <c r="C14" s="233"/>
      <c r="D14" s="233"/>
      <c r="E14" s="234"/>
      <c r="F14" s="1271">
        <v>35</v>
      </c>
      <c r="G14" s="260">
        <f>+'[4]มาตการ รวมงบบุคลากร'!$G$14</f>
        <v>73323253</v>
      </c>
      <c r="H14" s="260">
        <f>+'[4]มาตการ รวมงบบุคลากร'!$H$14</f>
        <v>59753544.979999997</v>
      </c>
      <c r="I14" s="1129">
        <f>+H14*100/G14</f>
        <v>81.49330878705014</v>
      </c>
      <c r="J14" s="1271">
        <v>36</v>
      </c>
      <c r="K14" s="260">
        <f>+'[4]มาตการ รวมงบบุคลากร'!$K$14</f>
        <v>60727497.079999998</v>
      </c>
      <c r="L14" s="1129">
        <f>+K14*100/G14</f>
        <v>82.821607873835063</v>
      </c>
      <c r="M14" s="235" t="s">
        <v>257</v>
      </c>
    </row>
    <row r="15" spans="1:13" ht="111.6" x14ac:dyDescent="0.25">
      <c r="A15" s="232" t="s">
        <v>105</v>
      </c>
      <c r="B15" s="233" t="s">
        <v>125</v>
      </c>
      <c r="C15" s="233"/>
      <c r="D15" s="233"/>
      <c r="E15" s="234"/>
      <c r="F15" s="1271">
        <v>57</v>
      </c>
      <c r="G15" s="260">
        <f>+'[5]มาตการ รวมงบบุคลากร'!$G$15</f>
        <v>140891502</v>
      </c>
      <c r="H15" s="260">
        <f>+'[5]มาตการ รวมงบบุคลากร'!$H$15</f>
        <v>128848018.55</v>
      </c>
      <c r="I15" s="1130">
        <f>+H15*100/G15</f>
        <v>91.451944738299403</v>
      </c>
      <c r="J15" s="1271">
        <v>58</v>
      </c>
      <c r="K15" s="260">
        <f>+'[5]มาตการ รวมงบบุคลากร'!$K$15</f>
        <v>129750857.95</v>
      </c>
      <c r="L15" s="1129">
        <f>+K15*100/G15</f>
        <v>92.092749461922836</v>
      </c>
      <c r="M15" s="235" t="s">
        <v>257</v>
      </c>
    </row>
    <row r="16" spans="1:13" ht="18.600000000000001" x14ac:dyDescent="0.25">
      <c r="A16" s="261">
        <v>2.2999999999999998</v>
      </c>
      <c r="B16" s="233" t="s">
        <v>126</v>
      </c>
      <c r="C16" s="233"/>
      <c r="D16" s="233"/>
      <c r="E16" s="234"/>
      <c r="F16" s="1271">
        <v>80</v>
      </c>
      <c r="G16" s="260">
        <f>+[7]ระบบการควบคุมฯ!F1552+[7]ระบบการควบคุมฯ!F1553+[7]ระบบการควบคุมฯ!F1554+[7]ระบบการควบคุมฯ!F1555</f>
        <v>146739832</v>
      </c>
      <c r="H16" s="252">
        <f>+[7]ระบบการควบคุมฯ!K1552+[7]ระบบการควบคุมฯ!L1552+[7]ระบบการควบคุมฯ!K1553+[7]ระบบการควบคุมฯ!L1553+[7]ระบบการควบคุมฯ!K1554+[7]ระบบการควบคุมฯ!L1554+[7]ระบบการควบคุมฯ!K1555+[7]ระบบการควบคุมฯ!L1555</f>
        <v>135024036.22</v>
      </c>
      <c r="I16" s="1130">
        <f>+H16*100/G16</f>
        <v>92.015940307196203</v>
      </c>
      <c r="J16" s="1271">
        <v>81</v>
      </c>
      <c r="K16" s="252">
        <f>+[7]ระบบการควบคุมฯ!G1552+[7]ระบบการควบคุมฯ!H1552+[7]ระบบการควบคุมฯ!K1552+[7]ระบบการควบคุมฯ!L1552+[7]ระบบการควบคุมฯ!G1553+[7]ระบบการควบคุมฯ!H1553+[7]ระบบการควบคุมฯ!K1553+[7]ระบบการควบคุมฯ!L1553+[7]ระบบการควบคุมฯ!G1554+[7]ระบบการควบคุมฯ!H1554+[7]ระบบการควบคุมฯ!K1554+[7]ระบบการควบคุมฯ!L1554+[7]ระบบการควบคุมฯ!G1555+[7]ระบบการควบคุมฯ!H1555+[7]ระบบการควบคุมฯ!K1555+[7]ระบบการควบคุมฯ!L1555</f>
        <v>135612224.92000002</v>
      </c>
      <c r="L16" s="1129">
        <f>+K16*100/G16</f>
        <v>92.416778097442574</v>
      </c>
      <c r="M16" s="235"/>
    </row>
    <row r="17" spans="1:13" ht="18.600000000000001" x14ac:dyDescent="0.25">
      <c r="A17" s="232" t="s">
        <v>106</v>
      </c>
      <c r="B17" s="233" t="s">
        <v>127</v>
      </c>
      <c r="C17" s="233"/>
      <c r="D17" s="233"/>
      <c r="E17" s="234"/>
      <c r="F17" s="1271">
        <v>98</v>
      </c>
      <c r="G17" s="260"/>
      <c r="H17" s="260"/>
      <c r="I17" s="1316"/>
      <c r="J17" s="1271">
        <v>100</v>
      </c>
      <c r="K17" s="260"/>
      <c r="L17" s="262"/>
      <c r="M17" s="235"/>
    </row>
    <row r="18" spans="1:13" ht="18.600000000000001" x14ac:dyDescent="0.55000000000000004">
      <c r="A18" s="237" t="s">
        <v>107</v>
      </c>
      <c r="B18" s="238" t="s">
        <v>108</v>
      </c>
      <c r="C18" s="175"/>
      <c r="D18" s="175"/>
      <c r="E18" s="236"/>
      <c r="F18" s="259">
        <v>80</v>
      </c>
      <c r="G18" s="242"/>
      <c r="H18" s="242"/>
      <c r="I18" s="242"/>
      <c r="J18" s="259">
        <v>100</v>
      </c>
      <c r="K18" s="242"/>
      <c r="L18" s="242"/>
      <c r="M18" s="263"/>
    </row>
    <row r="19" spans="1:13" ht="130.19999999999999" x14ac:dyDescent="0.25">
      <c r="A19" s="232" t="s">
        <v>109</v>
      </c>
      <c r="B19" s="233" t="s">
        <v>124</v>
      </c>
      <c r="C19" s="233"/>
      <c r="D19" s="233"/>
      <c r="E19" s="234"/>
      <c r="F19" s="1271">
        <v>17</v>
      </c>
      <c r="G19" s="260">
        <f>+'[4]มาตการ รวมงบบุคลากร'!$G$19</f>
        <v>22516100</v>
      </c>
      <c r="H19" s="260">
        <f>+'[4]มาตการ รวมงบบุคลากร'!$H$19</f>
        <v>3553640</v>
      </c>
      <c r="I19" s="1317">
        <f>+H19*100/G19</f>
        <v>15.782662183948375</v>
      </c>
      <c r="J19" s="1271">
        <v>39</v>
      </c>
      <c r="K19" s="260">
        <f>+'[4]มาตการ รวมงบบุคลากร'!$K$19</f>
        <v>21318930</v>
      </c>
      <c r="L19" s="1132">
        <f>+K19*100/G19</f>
        <v>94.683049018258046</v>
      </c>
      <c r="M19" s="235" t="s">
        <v>274</v>
      </c>
    </row>
    <row r="20" spans="1:13" ht="93" x14ac:dyDescent="0.25">
      <c r="A20" s="232" t="s">
        <v>110</v>
      </c>
      <c r="B20" s="233" t="s">
        <v>125</v>
      </c>
      <c r="C20" s="233"/>
      <c r="D20" s="233"/>
      <c r="E20" s="234"/>
      <c r="F20" s="1271">
        <v>35</v>
      </c>
      <c r="G20" s="260">
        <f>+'[5]มาตการ รวมงบบุคลากร'!$G$20</f>
        <v>22627100</v>
      </c>
      <c r="H20" s="260">
        <f>+'[5]มาตการ รวมงบบุคลากร'!$H$20</f>
        <v>11266461.310000001</v>
      </c>
      <c r="I20" s="1318">
        <f>+H20*100/G20</f>
        <v>49.791892509424542</v>
      </c>
      <c r="J20" s="1271">
        <v>66</v>
      </c>
      <c r="K20" s="260">
        <f>+'[5]มาตการ รวมงบบุคลากร'!$K$20</f>
        <v>22306580</v>
      </c>
      <c r="L20" s="1132">
        <f>+K20*100/G20</f>
        <v>98.583468495741826</v>
      </c>
      <c r="M20" s="235" t="s">
        <v>275</v>
      </c>
    </row>
    <row r="21" spans="1:13" ht="18.600000000000001" x14ac:dyDescent="0.25">
      <c r="A21" s="232" t="s">
        <v>111</v>
      </c>
      <c r="B21" s="254" t="s">
        <v>126</v>
      </c>
      <c r="C21" s="254"/>
      <c r="D21" s="254"/>
      <c r="E21" s="234"/>
      <c r="F21" s="1271">
        <v>54</v>
      </c>
      <c r="G21" s="260">
        <f>+[7]ระบบการควบคุมฯ!F1556+[7]ระบบการควบคุมฯ!F1557</f>
        <v>23308200</v>
      </c>
      <c r="H21" s="252">
        <f>+[7]ระบบการควบคุมฯ!K1558+[7]ระบบการควบคุมฯ!L1558</f>
        <v>18386107.309999999</v>
      </c>
      <c r="I21" s="1318">
        <f>+H21*100/G21</f>
        <v>78.882570554568773</v>
      </c>
      <c r="J21" s="1271">
        <v>77</v>
      </c>
      <c r="K21" s="260">
        <f>+[7]ระบบการควบคุมฯ!G1558+[7]ระบบการควบคุมฯ!H1558+[7]ระบบการควบคุมฯ!K1558+[7]ระบบการควบคุมฯ!L1558</f>
        <v>22306580</v>
      </c>
      <c r="L21" s="1132">
        <f>+K21*100/G21</f>
        <v>95.702714066294263</v>
      </c>
      <c r="M21" s="240"/>
    </row>
    <row r="22" spans="1:13" ht="18.600000000000001" x14ac:dyDescent="0.25">
      <c r="A22" s="253" t="s">
        <v>112</v>
      </c>
      <c r="B22" s="254" t="s">
        <v>127</v>
      </c>
      <c r="C22" s="254"/>
      <c r="D22" s="254"/>
      <c r="E22" s="255"/>
      <c r="F22" s="256">
        <v>80</v>
      </c>
      <c r="G22" s="264"/>
      <c r="H22" s="264"/>
      <c r="I22" s="1319"/>
      <c r="J22" s="256">
        <v>100</v>
      </c>
      <c r="K22" s="264"/>
      <c r="L22" s="264"/>
      <c r="M22" s="265"/>
    </row>
    <row r="23" spans="1:13" ht="18.600000000000001" x14ac:dyDescent="0.55000000000000004">
      <c r="A23" s="241"/>
      <c r="B23" s="238" t="s">
        <v>113</v>
      </c>
      <c r="C23" s="175"/>
      <c r="D23" s="175"/>
      <c r="E23" s="236"/>
      <c r="F23" s="259"/>
      <c r="G23" s="266"/>
      <c r="H23" s="1105">
        <f>+[7]ระบบการควบคุมฯ!H1558+[7]ระบบการควบคุมฯ!G1558</f>
        <v>3920472.69</v>
      </c>
      <c r="I23" s="1105">
        <f>+H23*100/G21</f>
        <v>16.820143511725487</v>
      </c>
      <c r="J23" s="259"/>
      <c r="K23" s="239"/>
      <c r="L23" s="239"/>
      <c r="M23" s="242"/>
    </row>
    <row r="24" spans="1:13" ht="18.600000000000001" x14ac:dyDescent="0.55000000000000004">
      <c r="A24" s="241"/>
      <c r="B24" s="238" t="s">
        <v>114</v>
      </c>
      <c r="C24" s="175"/>
      <c r="D24" s="175"/>
      <c r="E24" s="236"/>
      <c r="F24" s="259"/>
      <c r="G24" s="266"/>
      <c r="H24" s="267"/>
      <c r="I24" s="267"/>
      <c r="J24" s="259"/>
      <c r="K24" s="239"/>
      <c r="L24" s="239"/>
      <c r="M24" s="242"/>
    </row>
    <row r="25" spans="1:13" ht="18.600000000000001" x14ac:dyDescent="0.55000000000000004">
      <c r="A25" s="241"/>
      <c r="B25" s="238" t="s">
        <v>115</v>
      </c>
      <c r="C25" s="175"/>
      <c r="D25" s="175"/>
      <c r="E25" s="236"/>
      <c r="F25" s="259"/>
      <c r="G25" s="266"/>
      <c r="H25" s="267">
        <f>+G21-H21-H23</f>
        <v>1001620.0000000014</v>
      </c>
      <c r="I25" s="267">
        <v>1.41</v>
      </c>
      <c r="J25" s="259"/>
      <c r="K25" s="239"/>
      <c r="L25" s="239"/>
      <c r="M25" s="268"/>
    </row>
    <row r="26" spans="1:13" ht="18.600000000000001" x14ac:dyDescent="0.55000000000000004">
      <c r="A26" s="243"/>
      <c r="B26" s="244" t="s">
        <v>116</v>
      </c>
      <c r="C26" s="245"/>
      <c r="D26" s="245"/>
      <c r="E26" s="246"/>
      <c r="F26" s="269"/>
      <c r="G26" s="272"/>
      <c r="H26" s="270"/>
      <c r="I26" s="270"/>
      <c r="J26" s="269"/>
      <c r="K26" s="271"/>
      <c r="L26" s="271"/>
      <c r="M26" s="272"/>
    </row>
    <row r="27" spans="1:13" ht="18.600000000000001" x14ac:dyDescent="0.55000000000000004">
      <c r="A27" s="1390" t="s">
        <v>50</v>
      </c>
      <c r="B27" s="1390"/>
      <c r="C27" s="1390"/>
      <c r="D27" s="1390"/>
      <c r="E27" s="1390"/>
      <c r="F27" s="1390"/>
      <c r="G27" s="1390"/>
      <c r="H27" s="1390"/>
      <c r="I27" s="1390"/>
      <c r="J27" s="1390"/>
      <c r="K27" s="1390"/>
      <c r="L27" s="1390"/>
      <c r="M27" s="1390"/>
    </row>
    <row r="28" spans="1:13" ht="18.600000000000001" x14ac:dyDescent="0.55000000000000004">
      <c r="A28" s="276"/>
      <c r="B28" s="1166"/>
      <c r="C28" s="277" t="s">
        <v>128</v>
      </c>
      <c r="D28" s="276"/>
      <c r="E28" s="276"/>
      <c r="F28" s="275"/>
      <c r="G28" s="276"/>
      <c r="H28" s="1391" t="s">
        <v>129</v>
      </c>
      <c r="I28" s="1391"/>
      <c r="J28" s="1391"/>
      <c r="K28" s="1391"/>
      <c r="L28" s="1391"/>
      <c r="M28" s="276"/>
    </row>
    <row r="29" spans="1:13" ht="21" customHeight="1" x14ac:dyDescent="0.55000000000000004">
      <c r="A29" s="276"/>
      <c r="B29" s="278"/>
      <c r="C29" s="277" t="s">
        <v>130</v>
      </c>
      <c r="D29" s="276"/>
      <c r="E29" s="276"/>
      <c r="F29" s="275"/>
      <c r="G29" s="276"/>
      <c r="H29" s="1400" t="s">
        <v>247</v>
      </c>
      <c r="I29" s="1400"/>
      <c r="J29" s="1400"/>
      <c r="K29" s="1111"/>
      <c r="L29" s="1111"/>
      <c r="M29" s="276"/>
    </row>
    <row r="30" spans="1:13" ht="21" customHeight="1" x14ac:dyDescent="0.55000000000000004">
      <c r="A30" s="276"/>
      <c r="B30" s="1448"/>
      <c r="C30" s="277"/>
      <c r="D30" s="276"/>
      <c r="E30" s="276"/>
      <c r="F30" s="275"/>
      <c r="G30" s="276"/>
      <c r="H30" s="1111"/>
      <c r="I30" s="1111"/>
      <c r="J30" s="1111"/>
      <c r="K30" s="1111"/>
      <c r="L30" s="1111"/>
      <c r="M30" s="276"/>
    </row>
    <row r="31" spans="1:13" ht="18.600000000000001" x14ac:dyDescent="0.55000000000000004">
      <c r="A31" s="279" t="s">
        <v>117</v>
      </c>
      <c r="B31" s="280"/>
      <c r="C31" s="175"/>
      <c r="D31" s="1111" t="s">
        <v>255</v>
      </c>
      <c r="E31" s="247"/>
      <c r="F31" s="53"/>
      <c r="G31" s="247"/>
      <c r="H31" s="248" t="s">
        <v>20</v>
      </c>
      <c r="I31" s="175"/>
      <c r="J31" s="53"/>
      <c r="K31" s="1111" t="s">
        <v>131</v>
      </c>
      <c r="L31" s="247"/>
      <c r="M31" s="247"/>
    </row>
    <row r="32" spans="1:13" ht="18.600000000000001" x14ac:dyDescent="0.55000000000000004">
      <c r="A32" s="1392" t="s">
        <v>118</v>
      </c>
      <c r="B32" s="1392"/>
      <c r="C32" s="1392"/>
      <c r="D32" s="175" t="s">
        <v>256</v>
      </c>
      <c r="E32" s="175"/>
      <c r="F32" s="53"/>
      <c r="G32" s="175"/>
      <c r="H32" s="247" t="s">
        <v>133</v>
      </c>
      <c r="I32" s="247"/>
      <c r="J32" s="53"/>
      <c r="K32" s="175" t="s">
        <v>132</v>
      </c>
      <c r="L32" s="175"/>
      <c r="M32" s="175"/>
    </row>
    <row r="33" spans="1:13" ht="18.600000000000001" x14ac:dyDescent="0.55000000000000004">
      <c r="A33" s="273" t="s">
        <v>51</v>
      </c>
      <c r="B33" s="274"/>
      <c r="C33" s="274"/>
      <c r="D33" s="175"/>
      <c r="E33" s="175"/>
      <c r="F33" s="53"/>
      <c r="G33" s="247"/>
      <c r="H33" s="175"/>
      <c r="I33" s="175"/>
      <c r="J33" s="53"/>
      <c r="K33" s="175"/>
      <c r="L33" s="247"/>
      <c r="M33" s="247"/>
    </row>
  </sheetData>
  <sheetProtection algorithmName="SHA-512" hashValue="F3Ef6V9+YP/GkV35SIxyervCDgx39MnfmljR0KrRKQsaXV7huMNAK1/YF/kjZHyAkEDGsv4Sz3HxvgFsM0ltJQ==" saltValue="7eHK4r4oVe2PJwcLh4og+w==" spinCount="100000" sheet="1" objects="1" scenarios="1" formatCells="0" formatColumns="0" formatRows="0" insertColumns="0" insertRows="0"/>
  <mergeCells count="16">
    <mergeCell ref="A32:C32"/>
    <mergeCell ref="H29:J29"/>
    <mergeCell ref="H6:I6"/>
    <mergeCell ref="J6:J7"/>
    <mergeCell ref="A27:M27"/>
    <mergeCell ref="H28:L28"/>
    <mergeCell ref="A1:M1"/>
    <mergeCell ref="A2:M2"/>
    <mergeCell ref="A3:M3"/>
    <mergeCell ref="A4:M4"/>
    <mergeCell ref="C5:L5"/>
    <mergeCell ref="K6:L6"/>
    <mergeCell ref="M6:M7"/>
    <mergeCell ref="A6:E7"/>
    <mergeCell ref="F6:F7"/>
    <mergeCell ref="G6:G7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2022-01-02T08:37:32Z</dcterms:created>
  <dcterms:modified xsi:type="dcterms:W3CDTF">2025-06-03T13:00:22Z</dcterms:modified>
</cp:coreProperties>
</file>