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1C2D43B5-63E1-40DA-84DE-08E7F53CE8A4}" xr6:coauthVersionLast="47" xr6:coauthVersionMax="47" xr10:uidLastSave="{00000000-0000-0000-0000-000000000000}"/>
  <bookViews>
    <workbookView xWindow="-108" yWindow="-108" windowWidth="16608" windowHeight="8832" firstSheet="2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B113" i="3"/>
  <c r="B111" i="3"/>
  <c r="C110" i="3"/>
  <c r="B109" i="3"/>
  <c r="B107" i="3"/>
  <c r="J106" i="3"/>
  <c r="I106" i="3"/>
  <c r="H106" i="3"/>
  <c r="G106" i="3"/>
  <c r="F106" i="3"/>
  <c r="E106" i="3"/>
  <c r="J105" i="3"/>
  <c r="I105" i="3"/>
  <c r="H105" i="3"/>
  <c r="G105" i="3"/>
  <c r="E105" i="3"/>
  <c r="J104" i="3"/>
  <c r="I104" i="3"/>
  <c r="H104" i="3"/>
  <c r="G104" i="3"/>
  <c r="F104" i="3"/>
  <c r="E104" i="3"/>
  <c r="D104" i="3"/>
  <c r="C104" i="3"/>
  <c r="B104" i="3"/>
  <c r="A104" i="3"/>
  <c r="J103" i="3"/>
  <c r="I103" i="3"/>
  <c r="H103" i="3"/>
  <c r="G103" i="3"/>
  <c r="F103" i="3"/>
  <c r="E103" i="3"/>
  <c r="D103" i="3"/>
  <c r="C103" i="3"/>
  <c r="B103" i="3"/>
  <c r="A103" i="3"/>
  <c r="J102" i="3"/>
  <c r="I102" i="3"/>
  <c r="H102" i="3"/>
  <c r="G102" i="3"/>
  <c r="F102" i="3"/>
  <c r="E102" i="3"/>
  <c r="D102" i="3"/>
  <c r="C102" i="3"/>
  <c r="B102" i="3"/>
  <c r="A102" i="3"/>
  <c r="C101" i="3"/>
  <c r="B101" i="3"/>
  <c r="J100" i="3"/>
  <c r="I100" i="3"/>
  <c r="H100" i="3"/>
  <c r="G100" i="3"/>
  <c r="F100" i="3"/>
  <c r="E100" i="3"/>
  <c r="D100" i="3"/>
  <c r="C100" i="3"/>
  <c r="B100" i="3"/>
  <c r="A100" i="3"/>
  <c r="J99" i="3"/>
  <c r="I99" i="3"/>
  <c r="H99" i="3"/>
  <c r="G99" i="3"/>
  <c r="F99" i="3"/>
  <c r="E99" i="3"/>
  <c r="D99" i="3"/>
  <c r="C99" i="3"/>
  <c r="B99" i="3"/>
  <c r="A99" i="3"/>
  <c r="J98" i="3"/>
  <c r="I98" i="3"/>
  <c r="H98" i="3"/>
  <c r="G98" i="3"/>
  <c r="F98" i="3"/>
  <c r="E98" i="3"/>
  <c r="D98" i="3"/>
  <c r="C98" i="3"/>
  <c r="B98" i="3"/>
  <c r="A98" i="3"/>
  <c r="J97" i="3"/>
  <c r="I97" i="3"/>
  <c r="H97" i="3"/>
  <c r="G97" i="3"/>
  <c r="F97" i="3"/>
  <c r="E97" i="3"/>
  <c r="D97" i="3"/>
  <c r="C97" i="3"/>
  <c r="B97" i="3"/>
  <c r="A97" i="3"/>
  <c r="J96" i="3"/>
  <c r="I96" i="3"/>
  <c r="H96" i="3"/>
  <c r="H95" i="3" s="1"/>
  <c r="G96" i="3"/>
  <c r="F96" i="3"/>
  <c r="E96" i="3"/>
  <c r="D96" i="3"/>
  <c r="C96" i="3"/>
  <c r="B96" i="3"/>
  <c r="A96" i="3"/>
  <c r="C95" i="3"/>
  <c r="B95" i="3"/>
  <c r="C94" i="3"/>
  <c r="B94" i="3"/>
  <c r="B110" i="3" s="1"/>
  <c r="A94" i="3"/>
  <c r="B93" i="3"/>
  <c r="C92" i="3"/>
  <c r="B92" i="3"/>
  <c r="C91" i="3"/>
  <c r="B91" i="3"/>
  <c r="B90" i="3"/>
  <c r="A90" i="3"/>
  <c r="C89" i="3"/>
  <c r="J88" i="3"/>
  <c r="J87" i="3" s="1"/>
  <c r="I88" i="3"/>
  <c r="I87" i="3" s="1"/>
  <c r="H88" i="3"/>
  <c r="H87" i="3" s="1"/>
  <c r="G88" i="3"/>
  <c r="F88" i="3"/>
  <c r="F87" i="3" s="1"/>
  <c r="E88" i="3"/>
  <c r="E87" i="3" s="1"/>
  <c r="D88" i="3"/>
  <c r="D87" i="3" s="1"/>
  <c r="C88" i="3"/>
  <c r="B88" i="3"/>
  <c r="A88" i="3"/>
  <c r="C87" i="3"/>
  <c r="B87" i="3"/>
  <c r="C86" i="3"/>
  <c r="J85" i="3"/>
  <c r="I85" i="3"/>
  <c r="H85" i="3"/>
  <c r="G85" i="3"/>
  <c r="F85" i="3"/>
  <c r="E85" i="3"/>
  <c r="D85" i="3"/>
  <c r="C85" i="3"/>
  <c r="B85" i="3"/>
  <c r="J84" i="3"/>
  <c r="I84" i="3"/>
  <c r="H84" i="3"/>
  <c r="G84" i="3"/>
  <c r="F84" i="3"/>
  <c r="E84" i="3"/>
  <c r="D84" i="3"/>
  <c r="C84" i="3"/>
  <c r="B84" i="3"/>
  <c r="C83" i="3"/>
  <c r="J82" i="3"/>
  <c r="J81" i="3" s="1"/>
  <c r="J80" i="3" s="1"/>
  <c r="J79" i="3" s="1"/>
  <c r="I82" i="3"/>
  <c r="I81" i="3" s="1"/>
  <c r="H82" i="3"/>
  <c r="G82" i="3"/>
  <c r="F82" i="3"/>
  <c r="F81" i="3" s="1"/>
  <c r="E82" i="3"/>
  <c r="E81" i="3" s="1"/>
  <c r="D82" i="3"/>
  <c r="C82" i="3"/>
  <c r="B82" i="3"/>
  <c r="A82" i="3"/>
  <c r="H81" i="3"/>
  <c r="G81" i="3"/>
  <c r="C81" i="3"/>
  <c r="B81" i="3"/>
  <c r="C80" i="3"/>
  <c r="B80" i="3"/>
  <c r="B108" i="3" s="1"/>
  <c r="A80" i="3"/>
  <c r="C79" i="3"/>
  <c r="B79" i="3"/>
  <c r="K78" i="3"/>
  <c r="J78" i="3"/>
  <c r="I78" i="3"/>
  <c r="H78" i="3"/>
  <c r="F78" i="3"/>
  <c r="E78" i="3"/>
  <c r="D78" i="3"/>
  <c r="C78" i="3"/>
  <c r="B78" i="3"/>
  <c r="A78" i="3"/>
  <c r="K77" i="3"/>
  <c r="J77" i="3"/>
  <c r="I77" i="3"/>
  <c r="H77" i="3"/>
  <c r="F77" i="3"/>
  <c r="E77" i="3"/>
  <c r="D77" i="3"/>
  <c r="B77" i="3"/>
  <c r="A77" i="3"/>
  <c r="K76" i="3"/>
  <c r="J76" i="3"/>
  <c r="I76" i="3"/>
  <c r="H76" i="3"/>
  <c r="F76" i="3"/>
  <c r="E76" i="3"/>
  <c r="D76" i="3"/>
  <c r="B76" i="3"/>
  <c r="A76" i="3"/>
  <c r="K75" i="3"/>
  <c r="J75" i="3"/>
  <c r="I75" i="3"/>
  <c r="H75" i="3"/>
  <c r="F75" i="3"/>
  <c r="E75" i="3"/>
  <c r="D75" i="3"/>
  <c r="C75" i="3"/>
  <c r="B75" i="3"/>
  <c r="A75" i="3"/>
  <c r="K74" i="3"/>
  <c r="J74" i="3"/>
  <c r="I74" i="3"/>
  <c r="H74" i="3"/>
  <c r="F74" i="3"/>
  <c r="E74" i="3"/>
  <c r="D74" i="3"/>
  <c r="C74" i="3"/>
  <c r="B74" i="3"/>
  <c r="A74" i="3"/>
  <c r="K73" i="3"/>
  <c r="J73" i="3"/>
  <c r="I73" i="3"/>
  <c r="H73" i="3"/>
  <c r="F73" i="3"/>
  <c r="E73" i="3"/>
  <c r="D73" i="3"/>
  <c r="B73" i="3"/>
  <c r="A73" i="3"/>
  <c r="J71" i="3"/>
  <c r="I71" i="3"/>
  <c r="H71" i="3"/>
  <c r="G71" i="3"/>
  <c r="E71" i="3"/>
  <c r="D71" i="3"/>
  <c r="C71" i="3"/>
  <c r="B71" i="3"/>
  <c r="J70" i="3"/>
  <c r="I70" i="3"/>
  <c r="H70" i="3"/>
  <c r="H68" i="3" s="1"/>
  <c r="H67" i="3" s="1"/>
  <c r="H53" i="3" s="1"/>
  <c r="G70" i="3"/>
  <c r="F70" i="3"/>
  <c r="E70" i="3"/>
  <c r="D70" i="3"/>
  <c r="C70" i="3"/>
  <c r="B70" i="3"/>
  <c r="K69" i="3"/>
  <c r="J69" i="3"/>
  <c r="I69" i="3"/>
  <c r="H69" i="3"/>
  <c r="F69" i="3"/>
  <c r="E69" i="3"/>
  <c r="D69" i="3"/>
  <c r="C69" i="3"/>
  <c r="B69" i="3"/>
  <c r="A69" i="3"/>
  <c r="C68" i="3"/>
  <c r="B68" i="3"/>
  <c r="B67" i="3"/>
  <c r="C53" i="3" s="1"/>
  <c r="A67" i="3"/>
  <c r="K66" i="3"/>
  <c r="J66" i="3"/>
  <c r="J65" i="3" s="1"/>
  <c r="I66" i="3"/>
  <c r="I65" i="3" s="1"/>
  <c r="H66" i="3"/>
  <c r="H65" i="3" s="1"/>
  <c r="E66" i="3"/>
  <c r="E65" i="3" s="1"/>
  <c r="K65" i="3"/>
  <c r="F65" i="3"/>
  <c r="D65" i="3"/>
  <c r="K64" i="3"/>
  <c r="J64" i="3"/>
  <c r="I64" i="3"/>
  <c r="H64" i="3"/>
  <c r="E64" i="3"/>
  <c r="I62" i="3"/>
  <c r="I61" i="3" s="1"/>
  <c r="H62" i="3"/>
  <c r="J61" i="3"/>
  <c r="G61" i="3"/>
  <c r="F61" i="3"/>
  <c r="E61" i="3"/>
  <c r="D61" i="3"/>
  <c r="D63" i="3" s="1"/>
  <c r="C61" i="3"/>
  <c r="B61" i="3"/>
  <c r="A61" i="3"/>
  <c r="C60" i="3"/>
  <c r="J58" i="3"/>
  <c r="H58" i="3"/>
  <c r="J56" i="3"/>
  <c r="I56" i="3"/>
  <c r="H56" i="3"/>
  <c r="H55" i="3" s="1"/>
  <c r="H54" i="3" s="1"/>
  <c r="F56" i="3"/>
  <c r="E56" i="3"/>
  <c r="E55" i="3" s="1"/>
  <c r="E54" i="3" s="1"/>
  <c r="D56" i="3"/>
  <c r="D55" i="3" s="1"/>
  <c r="D54" i="3" s="1"/>
  <c r="J55" i="3"/>
  <c r="J54" i="3" s="1"/>
  <c r="I55" i="3"/>
  <c r="I54" i="3" s="1"/>
  <c r="J52" i="3"/>
  <c r="I52" i="3"/>
  <c r="I51" i="3" s="1"/>
  <c r="B52" i="3"/>
  <c r="B54" i="3" s="1"/>
  <c r="C50" i="3"/>
  <c r="B50" i="3"/>
  <c r="G49" i="3"/>
  <c r="B49" i="3"/>
  <c r="K46" i="3"/>
  <c r="K45" i="3" s="1"/>
  <c r="J46" i="3"/>
  <c r="J45" i="3" s="1"/>
  <c r="J44" i="3" s="1"/>
  <c r="I46" i="3"/>
  <c r="I45" i="3" s="1"/>
  <c r="I44" i="3" s="1"/>
  <c r="H46" i="3"/>
  <c r="H45" i="3" s="1"/>
  <c r="H44" i="3" s="1"/>
  <c r="F46" i="3"/>
  <c r="F45" i="3" s="1"/>
  <c r="F44" i="3" s="1"/>
  <c r="E46" i="3"/>
  <c r="D46" i="3"/>
  <c r="C46" i="3"/>
  <c r="B46" i="3"/>
  <c r="A46" i="3"/>
  <c r="E45" i="3"/>
  <c r="E44" i="3" s="1"/>
  <c r="D45" i="3"/>
  <c r="C45" i="3"/>
  <c r="B45" i="3"/>
  <c r="A45" i="3"/>
  <c r="D44" i="3"/>
  <c r="C44" i="3"/>
  <c r="B44" i="3"/>
  <c r="K43" i="3"/>
  <c r="K42" i="3" s="1"/>
  <c r="J43" i="3"/>
  <c r="I43" i="3"/>
  <c r="I42" i="3" s="1"/>
  <c r="H43" i="3"/>
  <c r="H42" i="3" s="1"/>
  <c r="F43" i="3"/>
  <c r="F42" i="3" s="1"/>
  <c r="E43" i="3"/>
  <c r="E42" i="3" s="1"/>
  <c r="D43" i="3"/>
  <c r="D42" i="3" s="1"/>
  <c r="C43" i="3"/>
  <c r="B43" i="3"/>
  <c r="A43" i="3"/>
  <c r="J42" i="3"/>
  <c r="C42" i="3"/>
  <c r="B42" i="3"/>
  <c r="A42" i="3"/>
  <c r="K41" i="3"/>
  <c r="K40" i="3" s="1"/>
  <c r="J41" i="3"/>
  <c r="J40" i="3" s="1"/>
  <c r="I41" i="3"/>
  <c r="H41" i="3"/>
  <c r="F41" i="3"/>
  <c r="F40" i="3" s="1"/>
  <c r="E41" i="3"/>
  <c r="E40" i="3" s="1"/>
  <c r="D41" i="3"/>
  <c r="D40" i="3" s="1"/>
  <c r="C41" i="3"/>
  <c r="B41" i="3"/>
  <c r="A41" i="3"/>
  <c r="I40" i="3"/>
  <c r="H40" i="3"/>
  <c r="C40" i="3"/>
  <c r="B40" i="3"/>
  <c r="A40" i="3"/>
  <c r="K39" i="3"/>
  <c r="K38" i="3" s="1"/>
  <c r="J39" i="3"/>
  <c r="J38" i="3" s="1"/>
  <c r="I39" i="3"/>
  <c r="I38" i="3" s="1"/>
  <c r="H39" i="3"/>
  <c r="H38" i="3" s="1"/>
  <c r="F39" i="3"/>
  <c r="F38" i="3" s="1"/>
  <c r="E39" i="3"/>
  <c r="E38" i="3" s="1"/>
  <c r="D39" i="3"/>
  <c r="D38" i="3" s="1"/>
  <c r="C39" i="3"/>
  <c r="B39" i="3"/>
  <c r="A39" i="3"/>
  <c r="C38" i="3"/>
  <c r="B38" i="3"/>
  <c r="A38" i="3"/>
  <c r="C37" i="3"/>
  <c r="B37" i="3"/>
  <c r="K36" i="3"/>
  <c r="K35" i="3" s="1"/>
  <c r="J36" i="3"/>
  <c r="I36" i="3"/>
  <c r="H36" i="3"/>
  <c r="H35" i="3" s="1"/>
  <c r="G36" i="3"/>
  <c r="F36" i="3"/>
  <c r="F35" i="3" s="1"/>
  <c r="E36" i="3"/>
  <c r="E35" i="3" s="1"/>
  <c r="D36" i="3"/>
  <c r="D35" i="3" s="1"/>
  <c r="C36" i="3"/>
  <c r="B36" i="3"/>
  <c r="A36" i="3"/>
  <c r="J35" i="3"/>
  <c r="I35" i="3"/>
  <c r="C35" i="3"/>
  <c r="B35" i="3"/>
  <c r="A35" i="3"/>
  <c r="K34" i="3"/>
  <c r="K33" i="3" s="1"/>
  <c r="J34" i="3"/>
  <c r="J33" i="3" s="1"/>
  <c r="I34" i="3"/>
  <c r="I33" i="3" s="1"/>
  <c r="H34" i="3"/>
  <c r="H33" i="3" s="1"/>
  <c r="F34" i="3"/>
  <c r="F33" i="3" s="1"/>
  <c r="E34" i="3"/>
  <c r="E33" i="3" s="1"/>
  <c r="D34" i="3"/>
  <c r="D33" i="3" s="1"/>
  <c r="C34" i="3"/>
  <c r="B34" i="3"/>
  <c r="A34" i="3"/>
  <c r="C33" i="3"/>
  <c r="B33" i="3"/>
  <c r="A33" i="3"/>
  <c r="K32" i="3"/>
  <c r="K31" i="3" s="1"/>
  <c r="J32" i="3"/>
  <c r="J31" i="3" s="1"/>
  <c r="I32" i="3"/>
  <c r="I31" i="3" s="1"/>
  <c r="H32" i="3"/>
  <c r="H31" i="3" s="1"/>
  <c r="F32" i="3"/>
  <c r="F31" i="3" s="1"/>
  <c r="E32" i="3"/>
  <c r="E31" i="3" s="1"/>
  <c r="D32" i="3"/>
  <c r="D31" i="3" s="1"/>
  <c r="C32" i="3"/>
  <c r="B32" i="3"/>
  <c r="A32" i="3"/>
  <c r="C31" i="3"/>
  <c r="B31" i="3"/>
  <c r="A31" i="3"/>
  <c r="K30" i="3"/>
  <c r="J30" i="3"/>
  <c r="J29" i="3" s="1"/>
  <c r="I30" i="3"/>
  <c r="I29" i="3" s="1"/>
  <c r="H30" i="3"/>
  <c r="H29" i="3" s="1"/>
  <c r="F30" i="3"/>
  <c r="F29" i="3" s="1"/>
  <c r="E30" i="3"/>
  <c r="E29" i="3" s="1"/>
  <c r="D30" i="3"/>
  <c r="D29" i="3" s="1"/>
  <c r="C30" i="3"/>
  <c r="B30" i="3"/>
  <c r="A30" i="3"/>
  <c r="K29" i="3"/>
  <c r="C29" i="3"/>
  <c r="B29" i="3"/>
  <c r="A29" i="3"/>
  <c r="C28" i="3"/>
  <c r="C27" i="3"/>
  <c r="J26" i="3"/>
  <c r="J25" i="3" s="1"/>
  <c r="I26" i="3"/>
  <c r="I25" i="3" s="1"/>
  <c r="H26" i="3"/>
  <c r="H25" i="3" s="1"/>
  <c r="G26" i="3"/>
  <c r="F26" i="3"/>
  <c r="F25" i="3" s="1"/>
  <c r="E26" i="3"/>
  <c r="E25" i="3" s="1"/>
  <c r="D26" i="3"/>
  <c r="C26" i="3"/>
  <c r="B26" i="3"/>
  <c r="C25" i="3"/>
  <c r="B25" i="3"/>
  <c r="C24" i="3"/>
  <c r="J23" i="3"/>
  <c r="J22" i="3" s="1"/>
  <c r="I23" i="3"/>
  <c r="I22" i="3" s="1"/>
  <c r="H23" i="3"/>
  <c r="H22" i="3" s="1"/>
  <c r="G23" i="3"/>
  <c r="F23" i="3"/>
  <c r="F22" i="3" s="1"/>
  <c r="E23" i="3"/>
  <c r="E22" i="3" s="1"/>
  <c r="D23" i="3"/>
  <c r="C23" i="3"/>
  <c r="B23" i="3"/>
  <c r="C22" i="3"/>
  <c r="B22" i="3"/>
  <c r="C21" i="3"/>
  <c r="J20" i="3"/>
  <c r="I20" i="3"/>
  <c r="H20" i="3"/>
  <c r="G20" i="3"/>
  <c r="F20" i="3"/>
  <c r="E20" i="3"/>
  <c r="D20" i="3"/>
  <c r="C20" i="3"/>
  <c r="B20" i="3"/>
  <c r="C19" i="3"/>
  <c r="J18" i="3"/>
  <c r="I18" i="3"/>
  <c r="H18" i="3"/>
  <c r="G18" i="3"/>
  <c r="F18" i="3"/>
  <c r="E18" i="3"/>
  <c r="D18" i="3"/>
  <c r="C18" i="3"/>
  <c r="B18" i="3"/>
  <c r="C17" i="3"/>
  <c r="B17" i="3"/>
  <c r="B16" i="3"/>
  <c r="C15" i="3"/>
  <c r="B15" i="3"/>
  <c r="C14" i="3"/>
  <c r="B14" i="3"/>
  <c r="J13" i="3"/>
  <c r="I13" i="3"/>
  <c r="H13" i="3"/>
  <c r="F13" i="3"/>
  <c r="E13" i="3"/>
  <c r="D13" i="3"/>
  <c r="J12" i="3"/>
  <c r="I12" i="3"/>
  <c r="H12" i="3"/>
  <c r="G12" i="3"/>
  <c r="F12" i="3"/>
  <c r="E12" i="3"/>
  <c r="D12" i="3"/>
  <c r="J11" i="3"/>
  <c r="I11" i="3"/>
  <c r="H11" i="3"/>
  <c r="H10" i="3" s="1"/>
  <c r="H9" i="3" s="1"/>
  <c r="G11" i="3"/>
  <c r="F11" i="3"/>
  <c r="E11" i="3"/>
  <c r="D11" i="3"/>
  <c r="C11" i="3"/>
  <c r="B11" i="3"/>
  <c r="C10" i="3"/>
  <c r="B10" i="3"/>
  <c r="C9" i="3"/>
  <c r="B9" i="3"/>
  <c r="G8" i="3"/>
  <c r="C8" i="3"/>
  <c r="B8" i="3"/>
  <c r="C7" i="3"/>
  <c r="B7" i="3"/>
  <c r="G6" i="3"/>
  <c r="B6" i="3"/>
  <c r="A2" i="3"/>
  <c r="F10" i="3" l="1"/>
  <c r="F9" i="3" s="1"/>
  <c r="F8" i="3" s="1"/>
  <c r="F7" i="3" s="1"/>
  <c r="E17" i="3"/>
  <c r="E16" i="3" s="1"/>
  <c r="E15" i="3" s="1"/>
  <c r="E14" i="3" s="1"/>
  <c r="I17" i="3"/>
  <c r="I16" i="3" s="1"/>
  <c r="I15" i="3" s="1"/>
  <c r="I14" i="3" s="1"/>
  <c r="G17" i="3"/>
  <c r="G16" i="3" s="1"/>
  <c r="I37" i="3"/>
  <c r="E80" i="3"/>
  <c r="E79" i="3" s="1"/>
  <c r="I80" i="3"/>
  <c r="I79" i="3" s="1"/>
  <c r="F17" i="3"/>
  <c r="F16" i="3" s="1"/>
  <c r="F15" i="3" s="1"/>
  <c r="F14" i="3" s="1"/>
  <c r="F6" i="3" s="1"/>
  <c r="H28" i="3"/>
  <c r="K37" i="3"/>
  <c r="G68" i="3"/>
  <c r="G67" i="3" s="1"/>
  <c r="G53" i="3" s="1"/>
  <c r="I107" i="3"/>
  <c r="J68" i="3"/>
  <c r="J67" i="3" s="1"/>
  <c r="J53" i="3" s="1"/>
  <c r="E10" i="3"/>
  <c r="E9" i="3" s="1"/>
  <c r="I28" i="3"/>
  <c r="F28" i="3"/>
  <c r="H52" i="3"/>
  <c r="K82" i="3"/>
  <c r="K81" i="3" s="1"/>
  <c r="F80" i="3"/>
  <c r="F79" i="3" s="1"/>
  <c r="K98" i="3"/>
  <c r="I101" i="3"/>
  <c r="D37" i="3"/>
  <c r="I50" i="3"/>
  <c r="I49" i="3" s="1"/>
  <c r="H37" i="3"/>
  <c r="H80" i="3"/>
  <c r="H79" i="3" s="1"/>
  <c r="G80" i="3"/>
  <c r="K97" i="3"/>
  <c r="D101" i="3"/>
  <c r="J101" i="3"/>
  <c r="H17" i="3"/>
  <c r="J17" i="3"/>
  <c r="J16" i="3" s="1"/>
  <c r="J15" i="3" s="1"/>
  <c r="J14" i="3" s="1"/>
  <c r="D52" i="3"/>
  <c r="E68" i="3"/>
  <c r="E67" i="3" s="1"/>
  <c r="E53" i="3" s="1"/>
  <c r="D95" i="3"/>
  <c r="J95" i="3"/>
  <c r="J94" i="3" s="1"/>
  <c r="E101" i="3"/>
  <c r="K103" i="3"/>
  <c r="F68" i="3"/>
  <c r="F67" i="3" s="1"/>
  <c r="F53" i="3" s="1"/>
  <c r="I68" i="3"/>
  <c r="I67" i="3" s="1"/>
  <c r="I53" i="3" s="1"/>
  <c r="K106" i="3"/>
  <c r="I95" i="3"/>
  <c r="I94" i="3" s="1"/>
  <c r="I93" i="3" s="1"/>
  <c r="J10" i="3"/>
  <c r="J9" i="3" s="1"/>
  <c r="J108" i="3" s="1"/>
  <c r="J109" i="3" s="1"/>
  <c r="K28" i="3"/>
  <c r="K70" i="3"/>
  <c r="K84" i="3"/>
  <c r="K23" i="3"/>
  <c r="K22" i="3" s="1"/>
  <c r="D22" i="3"/>
  <c r="I92" i="3"/>
  <c r="I91" i="3" s="1"/>
  <c r="I90" i="3" s="1"/>
  <c r="K12" i="3"/>
  <c r="D10" i="3"/>
  <c r="D9" i="3" s="1"/>
  <c r="D25" i="3"/>
  <c r="K26" i="3"/>
  <c r="K25" i="3" s="1"/>
  <c r="D28" i="3"/>
  <c r="E28" i="3"/>
  <c r="E37" i="3"/>
  <c r="E8" i="3"/>
  <c r="E7" i="3" s="1"/>
  <c r="E6" i="3" s="1"/>
  <c r="E108" i="3"/>
  <c r="E109" i="3" s="1"/>
  <c r="H16" i="3"/>
  <c r="H15" i="3" s="1"/>
  <c r="H14" i="3" s="1"/>
  <c r="K20" i="3"/>
  <c r="D17" i="3"/>
  <c r="F37" i="3"/>
  <c r="K71" i="3"/>
  <c r="K68" i="3" s="1"/>
  <c r="K67" i="3" s="1"/>
  <c r="K53" i="3" s="1"/>
  <c r="D68" i="3"/>
  <c r="D67" i="3" s="1"/>
  <c r="D53" i="3" s="1"/>
  <c r="H8" i="3"/>
  <c r="H7" i="3" s="1"/>
  <c r="J51" i="3"/>
  <c r="J50" i="3" s="1"/>
  <c r="J49" i="3" s="1"/>
  <c r="J107" i="3"/>
  <c r="E95" i="3"/>
  <c r="K100" i="3"/>
  <c r="K102" i="3"/>
  <c r="K18" i="3"/>
  <c r="D81" i="3"/>
  <c r="D80" i="3" s="1"/>
  <c r="D79" i="3" s="1"/>
  <c r="G95" i="3"/>
  <c r="E52" i="3"/>
  <c r="K62" i="3"/>
  <c r="K61" i="3" s="1"/>
  <c r="H61" i="3"/>
  <c r="G101" i="3"/>
  <c r="H101" i="3"/>
  <c r="H94" i="3" s="1"/>
  <c r="I10" i="3"/>
  <c r="I9" i="3" s="1"/>
  <c r="J28" i="3"/>
  <c r="K85" i="3"/>
  <c r="K99" i="3"/>
  <c r="J37" i="3"/>
  <c r="K96" i="3"/>
  <c r="F55" i="3"/>
  <c r="F54" i="3" s="1"/>
  <c r="F52" i="3"/>
  <c r="K88" i="3"/>
  <c r="K87" i="3" s="1"/>
  <c r="F95" i="3"/>
  <c r="F101" i="3"/>
  <c r="K11" i="3"/>
  <c r="K104" i="3"/>
  <c r="K105" i="3"/>
  <c r="H6" i="3" l="1"/>
  <c r="E94" i="3"/>
  <c r="H108" i="3"/>
  <c r="H109" i="3" s="1"/>
  <c r="D94" i="3"/>
  <c r="D92" i="3" s="1"/>
  <c r="D91" i="3" s="1"/>
  <c r="D90" i="3" s="1"/>
  <c r="G108" i="3"/>
  <c r="G109" i="3" s="1"/>
  <c r="J8" i="3"/>
  <c r="J7" i="3" s="1"/>
  <c r="J6" i="3" s="1"/>
  <c r="F108" i="3"/>
  <c r="F109" i="3" s="1"/>
  <c r="H51" i="3"/>
  <c r="H50" i="3" s="1"/>
  <c r="H49" i="3" s="1"/>
  <c r="H107" i="3"/>
  <c r="G94" i="3"/>
  <c r="D51" i="3"/>
  <c r="D50" i="3" s="1"/>
  <c r="D49" i="3" s="1"/>
  <c r="D107" i="3"/>
  <c r="K80" i="3"/>
  <c r="K79" i="3" s="1"/>
  <c r="I110" i="3"/>
  <c r="H110" i="3"/>
  <c r="H111" i="3" s="1"/>
  <c r="H93" i="3"/>
  <c r="H92" i="3"/>
  <c r="H91" i="3" s="1"/>
  <c r="H90" i="3" s="1"/>
  <c r="K10" i="3"/>
  <c r="K9" i="3" s="1"/>
  <c r="E92" i="3"/>
  <c r="E91" i="3" s="1"/>
  <c r="E90" i="3" s="1"/>
  <c r="E93" i="3"/>
  <c r="E110" i="3"/>
  <c r="J93" i="3"/>
  <c r="J110" i="3"/>
  <c r="J92" i="3"/>
  <c r="J91" i="3" s="1"/>
  <c r="J90" i="3" s="1"/>
  <c r="K95" i="3"/>
  <c r="I108" i="3"/>
  <c r="I109" i="3" s="1"/>
  <c r="I111" i="3" s="1"/>
  <c r="I8" i="3"/>
  <c r="I7" i="3" s="1"/>
  <c r="I6" i="3" s="1"/>
  <c r="G92" i="3"/>
  <c r="G91" i="3" s="1"/>
  <c r="G90" i="3" s="1"/>
  <c r="G110" i="3"/>
  <c r="G93" i="3"/>
  <c r="D110" i="3"/>
  <c r="D16" i="3"/>
  <c r="D15" i="3" s="1"/>
  <c r="D14" i="3" s="1"/>
  <c r="F94" i="3"/>
  <c r="K17" i="3"/>
  <c r="K16" i="3" s="1"/>
  <c r="K15" i="3" s="1"/>
  <c r="K14" i="3" s="1"/>
  <c r="F107" i="3"/>
  <c r="F51" i="3"/>
  <c r="F50" i="3" s="1"/>
  <c r="F49" i="3" s="1"/>
  <c r="K101" i="3"/>
  <c r="J111" i="3"/>
  <c r="I112" i="3" s="1"/>
  <c r="D8" i="3"/>
  <c r="D7" i="3" s="1"/>
  <c r="E107" i="3"/>
  <c r="E51" i="3"/>
  <c r="E50" i="3" s="1"/>
  <c r="E49" i="3" s="1"/>
  <c r="D93" i="3" l="1"/>
  <c r="H112" i="3"/>
  <c r="E111" i="3"/>
  <c r="K94" i="3"/>
  <c r="D6" i="3"/>
  <c r="K108" i="3"/>
  <c r="K109" i="3" s="1"/>
  <c r="K8" i="3"/>
  <c r="K7" i="3" s="1"/>
  <c r="K6" i="3" s="1"/>
  <c r="D108" i="3"/>
  <c r="D109" i="3" s="1"/>
  <c r="D111" i="3" s="1"/>
  <c r="D112" i="3" s="1"/>
  <c r="F92" i="3"/>
  <c r="F91" i="3" s="1"/>
  <c r="F90" i="3" s="1"/>
  <c r="F93" i="3"/>
  <c r="F110" i="3"/>
  <c r="F111" i="3" s="1"/>
  <c r="H113" i="3" l="1"/>
  <c r="I113" i="3"/>
  <c r="K92" i="3"/>
  <c r="K91" i="3" s="1"/>
  <c r="K90" i="3" s="1"/>
  <c r="K93" i="3"/>
  <c r="K110" i="3"/>
  <c r="K111" i="3" s="1"/>
  <c r="K112" i="3" s="1"/>
  <c r="K113" i="3" s="1"/>
  <c r="E112" i="3"/>
  <c r="E113" i="3" s="1"/>
  <c r="D113" i="3" s="1"/>
  <c r="H23" i="5" l="1"/>
  <c r="K21" i="5"/>
  <c r="H21" i="5"/>
  <c r="G21" i="5"/>
  <c r="I21" i="5" s="1"/>
  <c r="K20" i="5"/>
  <c r="H20" i="5"/>
  <c r="G20" i="5"/>
  <c r="K19" i="5"/>
  <c r="L19" i="5" s="1"/>
  <c r="H19" i="5"/>
  <c r="G19" i="5"/>
  <c r="K16" i="5"/>
  <c r="H16" i="5"/>
  <c r="I16" i="5" s="1"/>
  <c r="G16" i="5"/>
  <c r="K15" i="5"/>
  <c r="H15" i="5"/>
  <c r="G15" i="5"/>
  <c r="K14" i="5"/>
  <c r="H14" i="5"/>
  <c r="G14" i="5"/>
  <c r="I14" i="5" s="1"/>
  <c r="J13" i="5"/>
  <c r="K11" i="5"/>
  <c r="H11" i="5"/>
  <c r="G11" i="5"/>
  <c r="K10" i="5"/>
  <c r="H10" i="5"/>
  <c r="G10" i="5"/>
  <c r="K9" i="5"/>
  <c r="H9" i="5"/>
  <c r="G9" i="5"/>
  <c r="J8" i="5"/>
  <c r="C5" i="5"/>
  <c r="G430" i="6"/>
  <c r="F430" i="6"/>
  <c r="E430" i="6"/>
  <c r="D430" i="6"/>
  <c r="C430" i="6"/>
  <c r="B430" i="6"/>
  <c r="A430" i="6"/>
  <c r="G429" i="6"/>
  <c r="F429" i="6"/>
  <c r="E429" i="6"/>
  <c r="D429" i="6"/>
  <c r="C429" i="6"/>
  <c r="B429" i="6"/>
  <c r="A429" i="6"/>
  <c r="G428" i="6"/>
  <c r="F428" i="6"/>
  <c r="E428" i="6"/>
  <c r="D428" i="6"/>
  <c r="C428" i="6"/>
  <c r="B428" i="6"/>
  <c r="G427" i="6"/>
  <c r="F427" i="6"/>
  <c r="E427" i="6"/>
  <c r="D427" i="6"/>
  <c r="C427" i="6"/>
  <c r="B427" i="6"/>
  <c r="A427" i="6"/>
  <c r="H426" i="6"/>
  <c r="C426" i="6"/>
  <c r="B426" i="6"/>
  <c r="A426" i="6"/>
  <c r="G425" i="6"/>
  <c r="F425" i="6"/>
  <c r="E425" i="6"/>
  <c r="D425" i="6"/>
  <c r="C425" i="6"/>
  <c r="B425" i="6"/>
  <c r="A425" i="6"/>
  <c r="C424" i="6"/>
  <c r="B424" i="6"/>
  <c r="C423" i="6"/>
  <c r="B423" i="6"/>
  <c r="A423" i="6"/>
  <c r="G422" i="6"/>
  <c r="F422" i="6"/>
  <c r="E422" i="6"/>
  <c r="D422" i="6"/>
  <c r="A422" i="6"/>
  <c r="G421" i="6"/>
  <c r="F421" i="6"/>
  <c r="E421" i="6"/>
  <c r="D421" i="6"/>
  <c r="C421" i="6"/>
  <c r="B421" i="6"/>
  <c r="A421" i="6"/>
  <c r="G420" i="6"/>
  <c r="F420" i="6"/>
  <c r="E420" i="6"/>
  <c r="D420" i="6"/>
  <c r="C420" i="6"/>
  <c r="B420" i="6"/>
  <c r="A420" i="6"/>
  <c r="C419" i="6"/>
  <c r="B419" i="6"/>
  <c r="C418" i="6"/>
  <c r="B418" i="6"/>
  <c r="A418" i="6"/>
  <c r="G417" i="6"/>
  <c r="F417" i="6"/>
  <c r="F415" i="6" s="1"/>
  <c r="F414" i="6" s="1"/>
  <c r="E417" i="6"/>
  <c r="D417" i="6"/>
  <c r="C417" i="6"/>
  <c r="B417" i="6"/>
  <c r="A417" i="6"/>
  <c r="G416" i="6"/>
  <c r="F416" i="6"/>
  <c r="E416" i="6"/>
  <c r="D416" i="6"/>
  <c r="D415" i="6" s="1"/>
  <c r="C416" i="6"/>
  <c r="B416" i="6"/>
  <c r="A416" i="6"/>
  <c r="B415" i="6"/>
  <c r="I414" i="6"/>
  <c r="C414" i="6"/>
  <c r="B414" i="6"/>
  <c r="A414" i="6"/>
  <c r="B413" i="6"/>
  <c r="C412" i="6"/>
  <c r="C415" i="6" s="1"/>
  <c r="B412" i="6"/>
  <c r="A412" i="6"/>
  <c r="C411" i="6"/>
  <c r="B411" i="6"/>
  <c r="A411" i="6"/>
  <c r="C406" i="6"/>
  <c r="G405" i="6"/>
  <c r="F405" i="6"/>
  <c r="E405" i="6"/>
  <c r="C405" i="6"/>
  <c r="B405" i="6"/>
  <c r="A405" i="6"/>
  <c r="C404" i="6"/>
  <c r="G403" i="6"/>
  <c r="F403" i="6"/>
  <c r="E403" i="6"/>
  <c r="D403" i="6"/>
  <c r="C403" i="6"/>
  <c r="B403" i="6"/>
  <c r="A403" i="6"/>
  <c r="C402" i="6"/>
  <c r="G401" i="6"/>
  <c r="F401" i="6"/>
  <c r="E401" i="6"/>
  <c r="D401" i="6"/>
  <c r="C401" i="6"/>
  <c r="B401" i="6"/>
  <c r="A401" i="6"/>
  <c r="H399" i="6"/>
  <c r="C399" i="6"/>
  <c r="B399" i="6"/>
  <c r="A399" i="6"/>
  <c r="H398" i="6"/>
  <c r="C398" i="6"/>
  <c r="B398" i="6"/>
  <c r="A398" i="6"/>
  <c r="H397" i="6"/>
  <c r="C397" i="6"/>
  <c r="B397" i="6"/>
  <c r="A397" i="6"/>
  <c r="H396" i="6"/>
  <c r="C396" i="6"/>
  <c r="B396" i="6"/>
  <c r="A396" i="6"/>
  <c r="E395" i="6"/>
  <c r="E394" i="6" s="1"/>
  <c r="E393" i="6" s="1"/>
  <c r="E392" i="6" s="1"/>
  <c r="C395" i="6"/>
  <c r="B395" i="6"/>
  <c r="C394" i="6"/>
  <c r="B394" i="6"/>
  <c r="A394" i="6"/>
  <c r="C393" i="6"/>
  <c r="B393" i="6"/>
  <c r="A393" i="6"/>
  <c r="C392" i="6"/>
  <c r="B392" i="6"/>
  <c r="A392" i="6"/>
  <c r="G391" i="6"/>
  <c r="F391" i="6"/>
  <c r="E391" i="6"/>
  <c r="D391" i="6"/>
  <c r="G390" i="6"/>
  <c r="G389" i="6" s="1"/>
  <c r="G388" i="6" s="1"/>
  <c r="F390" i="6"/>
  <c r="E390" i="6"/>
  <c r="D390" i="6"/>
  <c r="D389" i="6" s="1"/>
  <c r="D388" i="6" s="1"/>
  <c r="F389" i="6"/>
  <c r="F388" i="6" s="1"/>
  <c r="C389" i="6"/>
  <c r="B389" i="6"/>
  <c r="C388" i="6"/>
  <c r="B388" i="6"/>
  <c r="G387" i="6"/>
  <c r="G386" i="6" s="1"/>
  <c r="G385" i="6" s="1"/>
  <c r="F387" i="6"/>
  <c r="E387" i="6"/>
  <c r="D387" i="6"/>
  <c r="D386" i="6" s="1"/>
  <c r="D385" i="6" s="1"/>
  <c r="C387" i="6"/>
  <c r="B387" i="6"/>
  <c r="A387" i="6"/>
  <c r="E386" i="6"/>
  <c r="E385" i="6" s="1"/>
  <c r="C386" i="6"/>
  <c r="B386" i="6"/>
  <c r="C385" i="6"/>
  <c r="B385" i="6"/>
  <c r="A385" i="6"/>
  <c r="G384" i="6"/>
  <c r="F384" i="6"/>
  <c r="E384" i="6"/>
  <c r="D384" i="6"/>
  <c r="C384" i="6"/>
  <c r="B384" i="6"/>
  <c r="A384" i="6"/>
  <c r="G383" i="6"/>
  <c r="F383" i="6"/>
  <c r="E383" i="6"/>
  <c r="D383" i="6"/>
  <c r="C383" i="6"/>
  <c r="B383" i="6"/>
  <c r="A383" i="6"/>
  <c r="G382" i="6"/>
  <c r="F382" i="6"/>
  <c r="E382" i="6"/>
  <c r="D382" i="6"/>
  <c r="C382" i="6"/>
  <c r="B382" i="6"/>
  <c r="A382" i="6"/>
  <c r="C381" i="6"/>
  <c r="B381" i="6"/>
  <c r="C380" i="6"/>
  <c r="B380" i="6"/>
  <c r="A380" i="6"/>
  <c r="G379" i="6"/>
  <c r="F379" i="6"/>
  <c r="E379" i="6"/>
  <c r="D379" i="6"/>
  <c r="A379" i="6"/>
  <c r="G378" i="6"/>
  <c r="F378" i="6"/>
  <c r="E378" i="6"/>
  <c r="D378" i="6"/>
  <c r="A378" i="6"/>
  <c r="G377" i="6"/>
  <c r="F377" i="6"/>
  <c r="E377" i="6"/>
  <c r="D377" i="6"/>
  <c r="A377" i="6"/>
  <c r="H376" i="6"/>
  <c r="C376" i="6"/>
  <c r="B376" i="6"/>
  <c r="A376" i="6"/>
  <c r="G375" i="6"/>
  <c r="F375" i="6"/>
  <c r="E375" i="6"/>
  <c r="D375" i="6"/>
  <c r="C375" i="6"/>
  <c r="B375" i="6"/>
  <c r="A375" i="6"/>
  <c r="G374" i="6"/>
  <c r="F374" i="6"/>
  <c r="E374" i="6"/>
  <c r="D374" i="6"/>
  <c r="C374" i="6"/>
  <c r="B374" i="6"/>
  <c r="A374" i="6"/>
  <c r="C373" i="6"/>
  <c r="B373" i="6"/>
  <c r="C372" i="6"/>
  <c r="B372" i="6"/>
  <c r="A372" i="6"/>
  <c r="G371" i="6"/>
  <c r="F371" i="6"/>
  <c r="F370" i="6" s="1"/>
  <c r="F369" i="6" s="1"/>
  <c r="E371" i="6"/>
  <c r="E370" i="6" s="1"/>
  <c r="E369" i="6" s="1"/>
  <c r="D371" i="6"/>
  <c r="D370" i="6" s="1"/>
  <c r="D369" i="6" s="1"/>
  <c r="C371" i="6"/>
  <c r="B371" i="6"/>
  <c r="B370" i="6"/>
  <c r="C369" i="6"/>
  <c r="B369" i="6"/>
  <c r="A369" i="6"/>
  <c r="H366" i="6"/>
  <c r="C366" i="6"/>
  <c r="B366" i="6"/>
  <c r="A366" i="6"/>
  <c r="H365" i="6"/>
  <c r="G365" i="6"/>
  <c r="F365" i="6"/>
  <c r="E365" i="6"/>
  <c r="D365" i="6"/>
  <c r="H364" i="6"/>
  <c r="B364" i="6"/>
  <c r="A364" i="6"/>
  <c r="H363" i="6"/>
  <c r="C363" i="6"/>
  <c r="B363" i="6"/>
  <c r="A363" i="6"/>
  <c r="H362" i="6"/>
  <c r="C362" i="6"/>
  <c r="B362" i="6"/>
  <c r="A362" i="6"/>
  <c r="H361" i="6"/>
  <c r="C361" i="6"/>
  <c r="B361" i="6"/>
  <c r="A361" i="6"/>
  <c r="H360" i="6"/>
  <c r="C360" i="6"/>
  <c r="B360" i="6"/>
  <c r="A360" i="6"/>
  <c r="H359" i="6"/>
  <c r="C359" i="6"/>
  <c r="B359" i="6"/>
  <c r="A359" i="6"/>
  <c r="H358" i="6"/>
  <c r="H357" i="6" s="1"/>
  <c r="H356" i="6" s="1"/>
  <c r="C358" i="6"/>
  <c r="B358" i="6"/>
  <c r="A358" i="6"/>
  <c r="G357" i="6"/>
  <c r="F357" i="6"/>
  <c r="F356" i="6" s="1"/>
  <c r="E357" i="6"/>
  <c r="E356" i="6" s="1"/>
  <c r="D357" i="6"/>
  <c r="D356" i="6" s="1"/>
  <c r="B357" i="6"/>
  <c r="G356" i="6"/>
  <c r="C356" i="6"/>
  <c r="B356" i="6"/>
  <c r="A356" i="6"/>
  <c r="G355" i="6"/>
  <c r="F355" i="6"/>
  <c r="E355" i="6"/>
  <c r="D355" i="6"/>
  <c r="C355" i="6"/>
  <c r="B355" i="6"/>
  <c r="A355" i="6"/>
  <c r="G354" i="6"/>
  <c r="F354" i="6"/>
  <c r="E354" i="6"/>
  <c r="D354" i="6"/>
  <c r="C354" i="6"/>
  <c r="B354" i="6"/>
  <c r="A354" i="6"/>
  <c r="F353" i="6"/>
  <c r="F352" i="6" s="1"/>
  <c r="C353" i="6"/>
  <c r="B353" i="6"/>
  <c r="C352" i="6"/>
  <c r="B352" i="6"/>
  <c r="A352" i="6"/>
  <c r="G349" i="6"/>
  <c r="F349" i="6"/>
  <c r="E349" i="6"/>
  <c r="D349" i="6"/>
  <c r="C349" i="6"/>
  <c r="B349" i="6"/>
  <c r="A349" i="6"/>
  <c r="G348" i="6"/>
  <c r="F348" i="6"/>
  <c r="E348" i="6"/>
  <c r="D348" i="6"/>
  <c r="C348" i="6"/>
  <c r="B348" i="6"/>
  <c r="A348" i="6"/>
  <c r="E347" i="6"/>
  <c r="E346" i="6" s="1"/>
  <c r="C347" i="6"/>
  <c r="B347" i="6"/>
  <c r="C346" i="6"/>
  <c r="B346" i="6"/>
  <c r="A346" i="6"/>
  <c r="G345" i="6"/>
  <c r="F345" i="6"/>
  <c r="E345" i="6"/>
  <c r="D345" i="6"/>
  <c r="C345" i="6"/>
  <c r="B345" i="6"/>
  <c r="A345" i="6"/>
  <c r="G344" i="6"/>
  <c r="F344" i="6"/>
  <c r="E344" i="6"/>
  <c r="D344" i="6"/>
  <c r="C344" i="6"/>
  <c r="B344" i="6"/>
  <c r="A344" i="6"/>
  <c r="G343" i="6"/>
  <c r="F343" i="6"/>
  <c r="E343" i="6"/>
  <c r="D343" i="6"/>
  <c r="C343" i="6"/>
  <c r="B343" i="6"/>
  <c r="A343" i="6"/>
  <c r="G342" i="6"/>
  <c r="F342" i="6"/>
  <c r="E342" i="6"/>
  <c r="D342" i="6"/>
  <c r="C342" i="6"/>
  <c r="B342" i="6"/>
  <c r="A342" i="6"/>
  <c r="C341" i="6"/>
  <c r="B341" i="6"/>
  <c r="A341" i="6"/>
  <c r="C340" i="6"/>
  <c r="B340" i="6"/>
  <c r="A340" i="6"/>
  <c r="G339" i="6"/>
  <c r="F339" i="6"/>
  <c r="E339" i="6"/>
  <c r="D339" i="6"/>
  <c r="C338" i="6"/>
  <c r="B338" i="6"/>
  <c r="A338" i="6"/>
  <c r="H337" i="6"/>
  <c r="G337" i="6"/>
  <c r="F337" i="6"/>
  <c r="E337" i="6"/>
  <c r="D337" i="6"/>
  <c r="C337" i="6"/>
  <c r="B337" i="6"/>
  <c r="A337" i="6"/>
  <c r="H336" i="6"/>
  <c r="C336" i="6"/>
  <c r="B336" i="6"/>
  <c r="A336" i="6"/>
  <c r="H335" i="6"/>
  <c r="C335" i="6"/>
  <c r="B335" i="6"/>
  <c r="A335" i="6"/>
  <c r="H334" i="6"/>
  <c r="C334" i="6"/>
  <c r="B334" i="6"/>
  <c r="A334" i="6"/>
  <c r="H333" i="6"/>
  <c r="H332" i="6" s="1"/>
  <c r="G333" i="6"/>
  <c r="G332" i="6" s="1"/>
  <c r="F333" i="6"/>
  <c r="F332" i="6" s="1"/>
  <c r="E333" i="6"/>
  <c r="E332" i="6" s="1"/>
  <c r="D333" i="6"/>
  <c r="D332" i="6" s="1"/>
  <c r="B333" i="6"/>
  <c r="A333" i="6"/>
  <c r="B332" i="6"/>
  <c r="A332" i="6"/>
  <c r="G331" i="6"/>
  <c r="F331" i="6"/>
  <c r="E331" i="6"/>
  <c r="D331" i="6"/>
  <c r="G330" i="6"/>
  <c r="F330" i="6"/>
  <c r="E330" i="6"/>
  <c r="D330" i="6"/>
  <c r="G329" i="6"/>
  <c r="F329" i="6"/>
  <c r="E329" i="6"/>
  <c r="D329" i="6"/>
  <c r="G328" i="6"/>
  <c r="F328" i="6"/>
  <c r="E328" i="6"/>
  <c r="D328" i="6"/>
  <c r="G327" i="6"/>
  <c r="F327" i="6"/>
  <c r="E327" i="6"/>
  <c r="D327" i="6"/>
  <c r="G326" i="6"/>
  <c r="F326" i="6"/>
  <c r="E326" i="6"/>
  <c r="D326" i="6"/>
  <c r="G325" i="6"/>
  <c r="F325" i="6"/>
  <c r="E325" i="6"/>
  <c r="D325" i="6"/>
  <c r="G324" i="6"/>
  <c r="F324" i="6"/>
  <c r="E324" i="6"/>
  <c r="D324" i="6"/>
  <c r="G323" i="6"/>
  <c r="F323" i="6"/>
  <c r="E323" i="6"/>
  <c r="D323" i="6"/>
  <c r="G322" i="6"/>
  <c r="F322" i="6"/>
  <c r="E322" i="6"/>
  <c r="D322" i="6"/>
  <c r="G321" i="6"/>
  <c r="F321" i="6"/>
  <c r="E321" i="6"/>
  <c r="D321" i="6"/>
  <c r="G320" i="6"/>
  <c r="F320" i="6"/>
  <c r="E320" i="6"/>
  <c r="D320" i="6"/>
  <c r="G319" i="6"/>
  <c r="F319" i="6"/>
  <c r="E319" i="6"/>
  <c r="D319" i="6"/>
  <c r="G318" i="6"/>
  <c r="F318" i="6"/>
  <c r="E318" i="6"/>
  <c r="D318" i="6"/>
  <c r="G317" i="6"/>
  <c r="F317" i="6"/>
  <c r="E317" i="6"/>
  <c r="D317" i="6"/>
  <c r="G316" i="6"/>
  <c r="F316" i="6"/>
  <c r="E316" i="6"/>
  <c r="D316" i="6"/>
  <c r="G315" i="6"/>
  <c r="F315" i="6"/>
  <c r="E315" i="6"/>
  <c r="D315" i="6"/>
  <c r="G314" i="6"/>
  <c r="F314" i="6"/>
  <c r="F311" i="6" s="1"/>
  <c r="F310" i="6" s="1"/>
  <c r="E314" i="6"/>
  <c r="H312" i="6"/>
  <c r="C312" i="6"/>
  <c r="B312" i="6"/>
  <c r="A312" i="6"/>
  <c r="B311" i="6"/>
  <c r="A311" i="6"/>
  <c r="B310" i="6"/>
  <c r="A310" i="6"/>
  <c r="H309" i="6"/>
  <c r="C309" i="6"/>
  <c r="B309" i="6"/>
  <c r="A309" i="6"/>
  <c r="C308" i="6"/>
  <c r="B308" i="6"/>
  <c r="H307" i="6"/>
  <c r="C307" i="6"/>
  <c r="B307" i="6"/>
  <c r="H306" i="6"/>
  <c r="C306" i="6"/>
  <c r="B306" i="6"/>
  <c r="A306" i="6"/>
  <c r="H305" i="6"/>
  <c r="C305" i="6"/>
  <c r="B305" i="6"/>
  <c r="A305" i="6"/>
  <c r="H304" i="6"/>
  <c r="C304" i="6"/>
  <c r="B304" i="6"/>
  <c r="A304" i="6"/>
  <c r="G303" i="6"/>
  <c r="G302" i="6" s="1"/>
  <c r="F303" i="6"/>
  <c r="F302" i="6" s="1"/>
  <c r="E303" i="6"/>
  <c r="E302" i="6" s="1"/>
  <c r="D303" i="6"/>
  <c r="D302" i="6" s="1"/>
  <c r="C303" i="6"/>
  <c r="B303" i="6"/>
  <c r="A303" i="6"/>
  <c r="C302" i="6"/>
  <c r="B302" i="6"/>
  <c r="A302" i="6"/>
  <c r="G301" i="6"/>
  <c r="F301" i="6"/>
  <c r="E301" i="6"/>
  <c r="D301" i="6"/>
  <c r="C301" i="6"/>
  <c r="B301" i="6"/>
  <c r="A301" i="6"/>
  <c r="G300" i="6"/>
  <c r="F300" i="6"/>
  <c r="E300" i="6"/>
  <c r="D300" i="6"/>
  <c r="C300" i="6"/>
  <c r="B300" i="6"/>
  <c r="A300" i="6"/>
  <c r="I299" i="6"/>
  <c r="G299" i="6"/>
  <c r="G298" i="6" s="1"/>
  <c r="C299" i="6"/>
  <c r="B299" i="6"/>
  <c r="C298" i="6"/>
  <c r="B298" i="6"/>
  <c r="A298" i="6"/>
  <c r="G297" i="6"/>
  <c r="F297" i="6"/>
  <c r="E297" i="6"/>
  <c r="D297" i="6"/>
  <c r="C297" i="6"/>
  <c r="B297" i="6"/>
  <c r="A297" i="6"/>
  <c r="G296" i="6"/>
  <c r="F296" i="6"/>
  <c r="E296" i="6"/>
  <c r="D296" i="6"/>
  <c r="G295" i="6"/>
  <c r="F295" i="6"/>
  <c r="E295" i="6"/>
  <c r="E293" i="6" s="1"/>
  <c r="D295" i="6"/>
  <c r="C295" i="6"/>
  <c r="B295" i="6"/>
  <c r="A295" i="6"/>
  <c r="G294" i="6"/>
  <c r="F294" i="6"/>
  <c r="E294" i="6"/>
  <c r="D294" i="6"/>
  <c r="C294" i="6"/>
  <c r="B294" i="6"/>
  <c r="A294" i="6"/>
  <c r="D293" i="6"/>
  <c r="D292" i="6" s="1"/>
  <c r="C293" i="6"/>
  <c r="B293" i="6"/>
  <c r="I292" i="6"/>
  <c r="E292" i="6"/>
  <c r="C292" i="6"/>
  <c r="B292" i="6"/>
  <c r="A292" i="6"/>
  <c r="G291" i="6"/>
  <c r="G290" i="6" s="1"/>
  <c r="G289" i="6" s="1"/>
  <c r="F291" i="6"/>
  <c r="F290" i="6" s="1"/>
  <c r="F289" i="6" s="1"/>
  <c r="E291" i="6"/>
  <c r="D291" i="6"/>
  <c r="C291" i="6"/>
  <c r="B291" i="6"/>
  <c r="A291" i="6"/>
  <c r="E290" i="6"/>
  <c r="E289" i="6" s="1"/>
  <c r="C290" i="6"/>
  <c r="B290" i="6"/>
  <c r="C289" i="6"/>
  <c r="B289" i="6"/>
  <c r="A289" i="6"/>
  <c r="H288" i="6"/>
  <c r="B288" i="6"/>
  <c r="A288" i="6"/>
  <c r="H287" i="6"/>
  <c r="B287" i="6"/>
  <c r="A287" i="6"/>
  <c r="H286" i="6"/>
  <c r="B286" i="6"/>
  <c r="A286" i="6"/>
  <c r="H285" i="6"/>
  <c r="C285" i="6"/>
  <c r="B285" i="6"/>
  <c r="A285" i="6"/>
  <c r="G284" i="6"/>
  <c r="F284" i="6"/>
  <c r="E284" i="6"/>
  <c r="D284" i="6"/>
  <c r="C284" i="6"/>
  <c r="C286" i="6" s="1"/>
  <c r="B284" i="6"/>
  <c r="A284" i="6"/>
  <c r="H283" i="6"/>
  <c r="C283" i="6"/>
  <c r="B283" i="6"/>
  <c r="A283" i="6"/>
  <c r="H282" i="6"/>
  <c r="C282" i="6"/>
  <c r="B282" i="6"/>
  <c r="A282" i="6"/>
  <c r="G281" i="6"/>
  <c r="F281" i="6"/>
  <c r="E281" i="6"/>
  <c r="D281" i="6"/>
  <c r="C281" i="6"/>
  <c r="B281" i="6"/>
  <c r="A281" i="6"/>
  <c r="G280" i="6"/>
  <c r="F280" i="6"/>
  <c r="E280" i="6"/>
  <c r="D280" i="6"/>
  <c r="C280" i="6"/>
  <c r="B280" i="6"/>
  <c r="A280" i="6"/>
  <c r="C279" i="6"/>
  <c r="B279" i="6"/>
  <c r="C278" i="6"/>
  <c r="B278" i="6"/>
  <c r="G277" i="6"/>
  <c r="F277" i="6"/>
  <c r="E277" i="6"/>
  <c r="D277" i="6"/>
  <c r="C277" i="6"/>
  <c r="B277" i="6"/>
  <c r="A277" i="6"/>
  <c r="C276" i="6"/>
  <c r="B276" i="6"/>
  <c r="A276" i="6"/>
  <c r="G275" i="6"/>
  <c r="F275" i="6"/>
  <c r="E275" i="6"/>
  <c r="D275" i="6"/>
  <c r="B275" i="6"/>
  <c r="A275" i="6"/>
  <c r="B274" i="6"/>
  <c r="C273" i="6"/>
  <c r="B273" i="6"/>
  <c r="A273" i="6"/>
  <c r="B272" i="6"/>
  <c r="H271" i="6"/>
  <c r="G271" i="6"/>
  <c r="F271" i="6"/>
  <c r="E271" i="6"/>
  <c r="D271" i="6"/>
  <c r="C271" i="6"/>
  <c r="B271" i="6"/>
  <c r="A271" i="6"/>
  <c r="G270" i="6"/>
  <c r="F270" i="6"/>
  <c r="E270" i="6"/>
  <c r="D270" i="6"/>
  <c r="C270" i="6"/>
  <c r="B270" i="6"/>
  <c r="A270" i="6"/>
  <c r="H269" i="6"/>
  <c r="G269" i="6"/>
  <c r="F269" i="6"/>
  <c r="F268" i="6" s="1"/>
  <c r="F267" i="6" s="1"/>
  <c r="E269" i="6"/>
  <c r="E268" i="6" s="1"/>
  <c r="E267" i="6" s="1"/>
  <c r="D269" i="6"/>
  <c r="D268" i="6" s="1"/>
  <c r="D267" i="6" s="1"/>
  <c r="C269" i="6"/>
  <c r="B269" i="6"/>
  <c r="A269" i="6"/>
  <c r="B268" i="6"/>
  <c r="C267" i="6"/>
  <c r="B267" i="6"/>
  <c r="A267" i="6"/>
  <c r="G266" i="6"/>
  <c r="F266" i="6"/>
  <c r="E266" i="6"/>
  <c r="D266" i="6"/>
  <c r="C266" i="6"/>
  <c r="B266" i="6"/>
  <c r="A266" i="6"/>
  <c r="G265" i="6"/>
  <c r="F265" i="6"/>
  <c r="E265" i="6"/>
  <c r="D265" i="6"/>
  <c r="C265" i="6"/>
  <c r="B265" i="6"/>
  <c r="A265" i="6"/>
  <c r="G264" i="6"/>
  <c r="G263" i="6" s="1"/>
  <c r="G262" i="6" s="1"/>
  <c r="F264" i="6"/>
  <c r="E264" i="6"/>
  <c r="E263" i="6" s="1"/>
  <c r="E262" i="6" s="1"/>
  <c r="D264" i="6"/>
  <c r="C264" i="6"/>
  <c r="B264" i="6"/>
  <c r="A264" i="6"/>
  <c r="F263" i="6"/>
  <c r="F262" i="6" s="1"/>
  <c r="C263" i="6"/>
  <c r="B263" i="6"/>
  <c r="C262" i="6"/>
  <c r="B262" i="6"/>
  <c r="A262" i="6"/>
  <c r="G261" i="6"/>
  <c r="G260" i="6" s="1"/>
  <c r="G259" i="6" s="1"/>
  <c r="F261" i="6"/>
  <c r="F260" i="6" s="1"/>
  <c r="F259" i="6" s="1"/>
  <c r="E261" i="6"/>
  <c r="E260" i="6" s="1"/>
  <c r="E259" i="6" s="1"/>
  <c r="D261" i="6"/>
  <c r="C261" i="6"/>
  <c r="B261" i="6"/>
  <c r="A261" i="6"/>
  <c r="C260" i="6"/>
  <c r="B260" i="6"/>
  <c r="C259" i="6"/>
  <c r="B259" i="6"/>
  <c r="A259" i="6"/>
  <c r="C258" i="6"/>
  <c r="C272" i="6" s="1"/>
  <c r="B258" i="6"/>
  <c r="H257" i="6"/>
  <c r="C257" i="6"/>
  <c r="B257" i="6"/>
  <c r="A257" i="6"/>
  <c r="H256" i="6"/>
  <c r="C256" i="6"/>
  <c r="B256" i="6"/>
  <c r="A256" i="6"/>
  <c r="G255" i="6"/>
  <c r="F255" i="6"/>
  <c r="E255" i="6"/>
  <c r="E254" i="6" s="1"/>
  <c r="D255" i="6"/>
  <c r="D254" i="6" s="1"/>
  <c r="C255" i="6"/>
  <c r="C268" i="6" s="1"/>
  <c r="B255" i="6"/>
  <c r="G254" i="6"/>
  <c r="F254" i="6"/>
  <c r="C254" i="6"/>
  <c r="B254" i="6"/>
  <c r="A254" i="6"/>
  <c r="G253" i="6"/>
  <c r="F253" i="6"/>
  <c r="F251" i="6" s="1"/>
  <c r="E253" i="6"/>
  <c r="E251" i="6" s="1"/>
  <c r="E250" i="6" s="1"/>
  <c r="E249" i="6" s="1"/>
  <c r="E248" i="6" s="1"/>
  <c r="D253" i="6"/>
  <c r="D251" i="6" s="1"/>
  <c r="D250" i="6" s="1"/>
  <c r="D249" i="6" s="1"/>
  <c r="D248" i="6" s="1"/>
  <c r="C253" i="6"/>
  <c r="F252" i="6"/>
  <c r="C252" i="6"/>
  <c r="B252" i="6"/>
  <c r="C251" i="6"/>
  <c r="B251" i="6"/>
  <c r="A251" i="6"/>
  <c r="B250" i="6"/>
  <c r="A250" i="6"/>
  <c r="B249" i="6"/>
  <c r="C248" i="6"/>
  <c r="B248" i="6"/>
  <c r="A248" i="6"/>
  <c r="B247" i="6"/>
  <c r="A247" i="6"/>
  <c r="H245" i="6"/>
  <c r="H244" i="6" s="1"/>
  <c r="H243" i="6" s="1"/>
  <c r="C245" i="6"/>
  <c r="B245" i="6"/>
  <c r="A245" i="6"/>
  <c r="G244" i="6"/>
  <c r="G243" i="6" s="1"/>
  <c r="F244" i="6"/>
  <c r="F243" i="6" s="1"/>
  <c r="E244" i="6"/>
  <c r="E243" i="6" s="1"/>
  <c r="D244" i="6"/>
  <c r="C244" i="6"/>
  <c r="B244" i="6"/>
  <c r="D243" i="6"/>
  <c r="C243" i="6"/>
  <c r="B243" i="6"/>
  <c r="A243" i="6"/>
  <c r="H242" i="6"/>
  <c r="C242" i="6"/>
  <c r="B242" i="6"/>
  <c r="A242" i="6"/>
  <c r="H241" i="6"/>
  <c r="H240" i="6" s="1"/>
  <c r="H239" i="6" s="1"/>
  <c r="C241" i="6"/>
  <c r="B241" i="6"/>
  <c r="A241" i="6"/>
  <c r="G240" i="6"/>
  <c r="F240" i="6"/>
  <c r="F239" i="6" s="1"/>
  <c r="F238" i="6" s="1"/>
  <c r="E240" i="6"/>
  <c r="E239" i="6" s="1"/>
  <c r="D240" i="6"/>
  <c r="C240" i="6"/>
  <c r="B240" i="6"/>
  <c r="G239" i="6"/>
  <c r="G238" i="6" s="1"/>
  <c r="D239" i="6"/>
  <c r="D238" i="6" s="1"/>
  <c r="C239" i="6"/>
  <c r="B239" i="6"/>
  <c r="A239" i="6"/>
  <c r="C238" i="6"/>
  <c r="B238" i="6"/>
  <c r="A238" i="6"/>
  <c r="G237" i="6"/>
  <c r="E237" i="6"/>
  <c r="D237" i="6"/>
  <c r="C237" i="6"/>
  <c r="B237" i="6"/>
  <c r="A237" i="6"/>
  <c r="G236" i="6"/>
  <c r="F236" i="6"/>
  <c r="F235" i="6" s="1"/>
  <c r="F233" i="6" s="1"/>
  <c r="E236" i="6"/>
  <c r="D236" i="6"/>
  <c r="C236" i="6"/>
  <c r="B236" i="6"/>
  <c r="A236" i="6"/>
  <c r="C235" i="6"/>
  <c r="B235" i="6"/>
  <c r="A235" i="6"/>
  <c r="F234" i="6"/>
  <c r="F232" i="6" s="1"/>
  <c r="C234" i="6"/>
  <c r="B234" i="6"/>
  <c r="A234" i="6"/>
  <c r="B233" i="6"/>
  <c r="C232" i="6"/>
  <c r="B232" i="6"/>
  <c r="A232" i="6"/>
  <c r="H231" i="6"/>
  <c r="C231" i="6"/>
  <c r="B231" i="6"/>
  <c r="A231" i="6"/>
  <c r="H230" i="6"/>
  <c r="C230" i="6"/>
  <c r="B230" i="6"/>
  <c r="A230" i="6"/>
  <c r="I229" i="6"/>
  <c r="G229" i="6"/>
  <c r="F229" i="6"/>
  <c r="E229" i="6"/>
  <c r="D229" i="6"/>
  <c r="C229" i="6"/>
  <c r="B229" i="6"/>
  <c r="A229" i="6"/>
  <c r="B228" i="6"/>
  <c r="G227" i="6"/>
  <c r="F227" i="6"/>
  <c r="E227" i="6"/>
  <c r="E226" i="6" s="1"/>
  <c r="D227" i="6"/>
  <c r="C227" i="6"/>
  <c r="B227" i="6"/>
  <c r="A227" i="6"/>
  <c r="I226" i="6"/>
  <c r="G226" i="6"/>
  <c r="F226" i="6"/>
  <c r="C226" i="6"/>
  <c r="B226" i="6"/>
  <c r="A226" i="6"/>
  <c r="I225" i="6"/>
  <c r="H225" i="6"/>
  <c r="C225" i="6"/>
  <c r="B225" i="6"/>
  <c r="A225" i="6"/>
  <c r="I224" i="6"/>
  <c r="G224" i="6"/>
  <c r="G218" i="6" s="1"/>
  <c r="F224" i="6"/>
  <c r="E224" i="6"/>
  <c r="D224" i="6"/>
  <c r="C224" i="6"/>
  <c r="B224" i="6"/>
  <c r="A224" i="6"/>
  <c r="I223" i="6"/>
  <c r="H223" i="6"/>
  <c r="C223" i="6"/>
  <c r="B223" i="6"/>
  <c r="A223" i="6"/>
  <c r="I222" i="6"/>
  <c r="I220" i="6" s="1"/>
  <c r="H222" i="6"/>
  <c r="C222" i="6"/>
  <c r="B222" i="6"/>
  <c r="A222" i="6"/>
  <c r="I221" i="6"/>
  <c r="H221" i="6"/>
  <c r="C221" i="6"/>
  <c r="B221" i="6"/>
  <c r="A221" i="6"/>
  <c r="H220" i="6"/>
  <c r="C220" i="6"/>
  <c r="B220" i="6"/>
  <c r="A220" i="6"/>
  <c r="H219" i="6"/>
  <c r="C219" i="6"/>
  <c r="B219" i="6"/>
  <c r="A219" i="6"/>
  <c r="F218" i="6"/>
  <c r="E218" i="6"/>
  <c r="B218" i="6"/>
  <c r="A218" i="6"/>
  <c r="G217" i="6"/>
  <c r="F217" i="6"/>
  <c r="E217" i="6"/>
  <c r="D217" i="6"/>
  <c r="H217" i="6" s="1"/>
  <c r="B217" i="6"/>
  <c r="A217" i="6"/>
  <c r="G216" i="6"/>
  <c r="F216" i="6"/>
  <c r="E216" i="6"/>
  <c r="D216" i="6"/>
  <c r="C216" i="6"/>
  <c r="B216" i="6"/>
  <c r="A216" i="6"/>
  <c r="G215" i="6"/>
  <c r="F215" i="6"/>
  <c r="E215" i="6"/>
  <c r="D215" i="6"/>
  <c r="C215" i="6"/>
  <c r="B215" i="6"/>
  <c r="A215" i="6"/>
  <c r="G214" i="6"/>
  <c r="F214" i="6"/>
  <c r="E214" i="6"/>
  <c r="D214" i="6"/>
  <c r="C214" i="6"/>
  <c r="B214" i="6"/>
  <c r="A214" i="6"/>
  <c r="B213" i="6"/>
  <c r="C212" i="6"/>
  <c r="B212" i="6"/>
  <c r="A212" i="6"/>
  <c r="I210" i="6"/>
  <c r="B210" i="6"/>
  <c r="A210" i="6"/>
  <c r="H209" i="6"/>
  <c r="C209" i="6"/>
  <c r="B209" i="6"/>
  <c r="A209" i="6"/>
  <c r="H208" i="6"/>
  <c r="C208" i="6"/>
  <c r="B208" i="6"/>
  <c r="A208" i="6"/>
  <c r="H207" i="6"/>
  <c r="C207" i="6"/>
  <c r="B207" i="6"/>
  <c r="A207" i="6"/>
  <c r="H206" i="6"/>
  <c r="C206" i="6"/>
  <c r="B206" i="6"/>
  <c r="A206" i="6"/>
  <c r="H205" i="6"/>
  <c r="H204" i="6" s="1"/>
  <c r="C205" i="6"/>
  <c r="B205" i="6"/>
  <c r="A205" i="6"/>
  <c r="G204" i="6"/>
  <c r="F204" i="6"/>
  <c r="E204" i="6"/>
  <c r="D204" i="6"/>
  <c r="C204" i="6"/>
  <c r="B204" i="6"/>
  <c r="A204" i="6"/>
  <c r="G203" i="6"/>
  <c r="F203" i="6"/>
  <c r="F199" i="6" s="1"/>
  <c r="E203" i="6"/>
  <c r="D203" i="6"/>
  <c r="C203" i="6"/>
  <c r="B203" i="6"/>
  <c r="A203" i="6"/>
  <c r="G202" i="6"/>
  <c r="F202" i="6"/>
  <c r="E202" i="6"/>
  <c r="D202" i="6"/>
  <c r="H202" i="6" s="1"/>
  <c r="C202" i="6"/>
  <c r="B202" i="6"/>
  <c r="A202" i="6"/>
  <c r="B201" i="6"/>
  <c r="H200" i="6"/>
  <c r="C200" i="6"/>
  <c r="B200" i="6"/>
  <c r="A200" i="6"/>
  <c r="I199" i="6"/>
  <c r="C199" i="6"/>
  <c r="B199" i="6"/>
  <c r="A199" i="6"/>
  <c r="G198" i="6"/>
  <c r="F198" i="6"/>
  <c r="E198" i="6"/>
  <c r="D198" i="6"/>
  <c r="C198" i="6"/>
  <c r="B198" i="6"/>
  <c r="A198" i="6"/>
  <c r="G197" i="6"/>
  <c r="F197" i="6"/>
  <c r="E197" i="6"/>
  <c r="D197" i="6"/>
  <c r="C197" i="6"/>
  <c r="B197" i="6"/>
  <c r="A197" i="6"/>
  <c r="G196" i="6"/>
  <c r="F196" i="6"/>
  <c r="E196" i="6"/>
  <c r="D196" i="6"/>
  <c r="C196" i="6"/>
  <c r="B196" i="6"/>
  <c r="A196" i="6"/>
  <c r="G195" i="6"/>
  <c r="F195" i="6"/>
  <c r="E195" i="6"/>
  <c r="D195" i="6"/>
  <c r="C195" i="6"/>
  <c r="B195" i="6"/>
  <c r="A195" i="6"/>
  <c r="G194" i="6"/>
  <c r="F194" i="6"/>
  <c r="E194" i="6"/>
  <c r="D194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I189" i="6"/>
  <c r="C189" i="6"/>
  <c r="B189" i="6"/>
  <c r="A189" i="6"/>
  <c r="H188" i="6"/>
  <c r="C188" i="6"/>
  <c r="B188" i="6"/>
  <c r="A188" i="6"/>
  <c r="H187" i="6"/>
  <c r="C187" i="6"/>
  <c r="B187" i="6"/>
  <c r="A187" i="6"/>
  <c r="H186" i="6"/>
  <c r="C186" i="6"/>
  <c r="B186" i="6"/>
  <c r="A186" i="6"/>
  <c r="H185" i="6"/>
  <c r="C185" i="6"/>
  <c r="B185" i="6"/>
  <c r="A185" i="6"/>
  <c r="H184" i="6"/>
  <c r="C184" i="6"/>
  <c r="B184" i="6"/>
  <c r="A184" i="6"/>
  <c r="I183" i="6"/>
  <c r="H183" i="6"/>
  <c r="G183" i="6"/>
  <c r="F183" i="6"/>
  <c r="E183" i="6"/>
  <c r="D183" i="6"/>
  <c r="C183" i="6"/>
  <c r="B183" i="6"/>
  <c r="A183" i="6"/>
  <c r="C182" i="6"/>
  <c r="B182" i="6"/>
  <c r="A182" i="6"/>
  <c r="C181" i="6"/>
  <c r="C211" i="6" s="1"/>
  <c r="B181" i="6"/>
  <c r="B211" i="6" s="1"/>
  <c r="C180" i="6"/>
  <c r="B180" i="6"/>
  <c r="A180" i="6"/>
  <c r="C179" i="6"/>
  <c r="B179" i="6"/>
  <c r="A179" i="6"/>
  <c r="B178" i="6"/>
  <c r="A178" i="6"/>
  <c r="G177" i="6"/>
  <c r="G176" i="6" s="1"/>
  <c r="G175" i="6" s="1"/>
  <c r="F177" i="6"/>
  <c r="F176" i="6" s="1"/>
  <c r="F175" i="6" s="1"/>
  <c r="E177" i="6"/>
  <c r="E176" i="6" s="1"/>
  <c r="E175" i="6" s="1"/>
  <c r="D177" i="6"/>
  <c r="D176" i="6" s="1"/>
  <c r="D175" i="6" s="1"/>
  <c r="C177" i="6"/>
  <c r="B177" i="6"/>
  <c r="A177" i="6"/>
  <c r="C176" i="6"/>
  <c r="B176" i="6"/>
  <c r="B162" i="6" s="1"/>
  <c r="A176" i="6"/>
  <c r="C175" i="6"/>
  <c r="B175" i="6"/>
  <c r="A175" i="6"/>
  <c r="G174" i="6"/>
  <c r="G173" i="6" s="1"/>
  <c r="G172" i="6" s="1"/>
  <c r="F174" i="6"/>
  <c r="F173" i="6" s="1"/>
  <c r="E174" i="6"/>
  <c r="E173" i="6" s="1"/>
  <c r="E172" i="6" s="1"/>
  <c r="D174" i="6"/>
  <c r="D173" i="6" s="1"/>
  <c r="D172" i="6" s="1"/>
  <c r="C174" i="6"/>
  <c r="B174" i="6"/>
  <c r="C172" i="6"/>
  <c r="B172" i="6"/>
  <c r="A172" i="6"/>
  <c r="H171" i="6"/>
  <c r="C171" i="6"/>
  <c r="B171" i="6"/>
  <c r="A171" i="6"/>
  <c r="H170" i="6"/>
  <c r="C170" i="6"/>
  <c r="B170" i="6"/>
  <c r="A170" i="6"/>
  <c r="G169" i="6"/>
  <c r="F169" i="6"/>
  <c r="F168" i="6" s="1"/>
  <c r="F167" i="6" s="1"/>
  <c r="E169" i="6"/>
  <c r="E168" i="6" s="1"/>
  <c r="E167" i="6" s="1"/>
  <c r="D169" i="6"/>
  <c r="D168" i="6" s="1"/>
  <c r="D167" i="6" s="1"/>
  <c r="C169" i="6"/>
  <c r="B169" i="6"/>
  <c r="A169" i="6"/>
  <c r="C168" i="6"/>
  <c r="B168" i="6"/>
  <c r="B163" i="6" s="1"/>
  <c r="C167" i="6"/>
  <c r="B167" i="6"/>
  <c r="A167" i="6"/>
  <c r="G166" i="6"/>
  <c r="G165" i="6" s="1"/>
  <c r="E166" i="6"/>
  <c r="E165" i="6" s="1"/>
  <c r="E164" i="6" s="1"/>
  <c r="D166" i="6"/>
  <c r="D165" i="6" s="1"/>
  <c r="D164" i="6" s="1"/>
  <c r="C166" i="6"/>
  <c r="B166" i="6"/>
  <c r="A166" i="6"/>
  <c r="F165" i="6"/>
  <c r="F164" i="6" s="1"/>
  <c r="C165" i="6"/>
  <c r="B165" i="6"/>
  <c r="A165" i="6"/>
  <c r="C164" i="6"/>
  <c r="B164" i="6"/>
  <c r="A164" i="6"/>
  <c r="C162" i="6"/>
  <c r="I161" i="6"/>
  <c r="C161" i="6"/>
  <c r="B161" i="6"/>
  <c r="A161" i="6"/>
  <c r="G160" i="6"/>
  <c r="F160" i="6"/>
  <c r="E160" i="6"/>
  <c r="D160" i="6"/>
  <c r="C160" i="6"/>
  <c r="B160" i="6"/>
  <c r="A160" i="6"/>
  <c r="G159" i="6"/>
  <c r="F159" i="6"/>
  <c r="E159" i="6"/>
  <c r="D159" i="6"/>
  <c r="C159" i="6"/>
  <c r="B159" i="6"/>
  <c r="A159" i="6"/>
  <c r="G158" i="6"/>
  <c r="F158" i="6"/>
  <c r="E158" i="6"/>
  <c r="D158" i="6"/>
  <c r="C158" i="6"/>
  <c r="B158" i="6"/>
  <c r="A158" i="6"/>
  <c r="C157" i="6"/>
  <c r="B157" i="6"/>
  <c r="C156" i="6"/>
  <c r="B156" i="6"/>
  <c r="A156" i="6"/>
  <c r="H155" i="6"/>
  <c r="C155" i="6"/>
  <c r="B155" i="6"/>
  <c r="A155" i="6"/>
  <c r="I154" i="6"/>
  <c r="H154" i="6"/>
  <c r="G154" i="6"/>
  <c r="F154" i="6"/>
  <c r="E154" i="6"/>
  <c r="D154" i="6"/>
  <c r="D150" i="6" s="1"/>
  <c r="C154" i="6"/>
  <c r="B154" i="6"/>
  <c r="A154" i="6"/>
  <c r="H153" i="6"/>
  <c r="C153" i="6"/>
  <c r="B153" i="6"/>
  <c r="A153" i="6"/>
  <c r="H152" i="6"/>
  <c r="H151" i="6" s="1"/>
  <c r="H150" i="6" s="1"/>
  <c r="C152" i="6"/>
  <c r="B152" i="6"/>
  <c r="A152" i="6"/>
  <c r="G151" i="6"/>
  <c r="F151" i="6"/>
  <c r="E151" i="6"/>
  <c r="D151" i="6"/>
  <c r="C151" i="6"/>
  <c r="B151" i="6"/>
  <c r="G150" i="6"/>
  <c r="F150" i="6"/>
  <c r="E150" i="6"/>
  <c r="C150" i="6"/>
  <c r="B150" i="6"/>
  <c r="A150" i="6"/>
  <c r="C149" i="6"/>
  <c r="B149" i="6"/>
  <c r="A149" i="6"/>
  <c r="H148" i="6"/>
  <c r="H147" i="6" s="1"/>
  <c r="H146" i="6" s="1"/>
  <c r="C148" i="6"/>
  <c r="B148" i="6"/>
  <c r="A148" i="6"/>
  <c r="I147" i="6"/>
  <c r="I146" i="6" s="1"/>
  <c r="G147" i="6"/>
  <c r="F147" i="6"/>
  <c r="E147" i="6"/>
  <c r="D147" i="6"/>
  <c r="C147" i="6"/>
  <c r="B147" i="6"/>
  <c r="A147" i="6"/>
  <c r="G146" i="6"/>
  <c r="F146" i="6"/>
  <c r="E146" i="6"/>
  <c r="D146" i="6"/>
  <c r="C146" i="6"/>
  <c r="B146" i="6"/>
  <c r="A146" i="6"/>
  <c r="G145" i="6"/>
  <c r="F145" i="6"/>
  <c r="E145" i="6"/>
  <c r="D145" i="6"/>
  <c r="C145" i="6"/>
  <c r="B145" i="6"/>
  <c r="A145" i="6"/>
  <c r="G144" i="6"/>
  <c r="F144" i="6"/>
  <c r="F143" i="6" s="1"/>
  <c r="E144" i="6"/>
  <c r="D144" i="6"/>
  <c r="C144" i="6"/>
  <c r="B144" i="6"/>
  <c r="A144" i="6"/>
  <c r="C143" i="6"/>
  <c r="B143" i="6"/>
  <c r="A143" i="6"/>
  <c r="G142" i="6"/>
  <c r="F142" i="6"/>
  <c r="E142" i="6"/>
  <c r="D142" i="6"/>
  <c r="C142" i="6"/>
  <c r="B142" i="6"/>
  <c r="A142" i="6"/>
  <c r="C141" i="6"/>
  <c r="B141" i="6"/>
  <c r="A141" i="6"/>
  <c r="G140" i="6"/>
  <c r="F140" i="6"/>
  <c r="E140" i="6"/>
  <c r="D140" i="6"/>
  <c r="C140" i="6"/>
  <c r="B140" i="6"/>
  <c r="A140" i="6"/>
  <c r="H139" i="6"/>
  <c r="C139" i="6"/>
  <c r="B139" i="6"/>
  <c r="H138" i="6"/>
  <c r="C138" i="6"/>
  <c r="B138" i="6"/>
  <c r="H137" i="6"/>
  <c r="C137" i="6"/>
  <c r="B137" i="6"/>
  <c r="G136" i="6"/>
  <c r="F136" i="6"/>
  <c r="E136" i="6"/>
  <c r="D136" i="6"/>
  <c r="C136" i="6"/>
  <c r="B136" i="6"/>
  <c r="A136" i="6"/>
  <c r="C135" i="6"/>
  <c r="B135" i="6"/>
  <c r="A135" i="6"/>
  <c r="C134" i="6"/>
  <c r="B134" i="6"/>
  <c r="A134" i="6"/>
  <c r="C133" i="6"/>
  <c r="B133" i="6"/>
  <c r="G132" i="6"/>
  <c r="F132" i="6"/>
  <c r="E132" i="6"/>
  <c r="D132" i="6"/>
  <c r="C132" i="6"/>
  <c r="B132" i="6"/>
  <c r="A132" i="6"/>
  <c r="I131" i="6"/>
  <c r="C131" i="6"/>
  <c r="B131" i="6"/>
  <c r="A131" i="6"/>
  <c r="I130" i="6"/>
  <c r="C130" i="6"/>
  <c r="B130" i="6"/>
  <c r="A130" i="6"/>
  <c r="C129" i="6"/>
  <c r="B129" i="6"/>
  <c r="A129" i="6"/>
  <c r="G128" i="6"/>
  <c r="F128" i="6"/>
  <c r="E128" i="6"/>
  <c r="D128" i="6"/>
  <c r="C128" i="6"/>
  <c r="B128" i="6"/>
  <c r="A128" i="6"/>
  <c r="C127" i="6"/>
  <c r="B127" i="6"/>
  <c r="A127" i="6"/>
  <c r="C126" i="6"/>
  <c r="B126" i="6"/>
  <c r="A126" i="6"/>
  <c r="G125" i="6"/>
  <c r="F125" i="6"/>
  <c r="E125" i="6"/>
  <c r="D125" i="6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C123" i="6"/>
  <c r="B123" i="6"/>
  <c r="A123" i="6"/>
  <c r="C122" i="6"/>
  <c r="B122" i="6"/>
  <c r="A122" i="6"/>
  <c r="C121" i="6"/>
  <c r="B121" i="6"/>
  <c r="A121" i="6"/>
  <c r="G120" i="6"/>
  <c r="F120" i="6"/>
  <c r="D120" i="6"/>
  <c r="C120" i="6"/>
  <c r="B120" i="6"/>
  <c r="A120" i="6"/>
  <c r="I119" i="6"/>
  <c r="C119" i="6"/>
  <c r="B119" i="6"/>
  <c r="A119" i="6"/>
  <c r="I118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H114" i="6"/>
  <c r="C114" i="6"/>
  <c r="B114" i="6"/>
  <c r="A114" i="6"/>
  <c r="B113" i="6"/>
  <c r="A113" i="6"/>
  <c r="G112" i="6"/>
  <c r="F112" i="6"/>
  <c r="F111" i="6" s="1"/>
  <c r="F110" i="6" s="1"/>
  <c r="E112" i="6"/>
  <c r="E111" i="6" s="1"/>
  <c r="E110" i="6" s="1"/>
  <c r="D112" i="6"/>
  <c r="D111" i="6" s="1"/>
  <c r="D110" i="6" s="1"/>
  <c r="C112" i="6"/>
  <c r="B112" i="6"/>
  <c r="A112" i="6"/>
  <c r="I111" i="6"/>
  <c r="C111" i="6"/>
  <c r="B111" i="6"/>
  <c r="A111" i="6"/>
  <c r="I110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6" i="6"/>
  <c r="G105" i="6" s="1"/>
  <c r="G104" i="6" s="1"/>
  <c r="F106" i="6"/>
  <c r="F105" i="6" s="1"/>
  <c r="F104" i="6" s="1"/>
  <c r="E106" i="6"/>
  <c r="E105" i="6" s="1"/>
  <c r="E104" i="6" s="1"/>
  <c r="D106" i="6"/>
  <c r="C106" i="6"/>
  <c r="B106" i="6"/>
  <c r="A106" i="6"/>
  <c r="I105" i="6"/>
  <c r="I104" i="6" s="1"/>
  <c r="D105" i="6"/>
  <c r="D104" i="6" s="1"/>
  <c r="C105" i="6"/>
  <c r="B105" i="6"/>
  <c r="A105" i="6"/>
  <c r="C104" i="6"/>
  <c r="B104" i="6"/>
  <c r="A104" i="6"/>
  <c r="I98" i="6"/>
  <c r="I97" i="6" s="1"/>
  <c r="H98" i="6"/>
  <c r="G98" i="6"/>
  <c r="F98" i="6"/>
  <c r="F97" i="6" s="1"/>
  <c r="E98" i="6"/>
  <c r="D98" i="6"/>
  <c r="D97" i="6" s="1"/>
  <c r="B98" i="6"/>
  <c r="A98" i="6"/>
  <c r="H97" i="6"/>
  <c r="G97" i="6"/>
  <c r="E97" i="6"/>
  <c r="C97" i="6"/>
  <c r="B97" i="6"/>
  <c r="A97" i="6"/>
  <c r="H96" i="6"/>
  <c r="C96" i="6"/>
  <c r="B96" i="6"/>
  <c r="A96" i="6"/>
  <c r="G95" i="6"/>
  <c r="E95" i="6"/>
  <c r="D95" i="6"/>
  <c r="C95" i="6"/>
  <c r="B95" i="6"/>
  <c r="A95" i="6"/>
  <c r="G94" i="6"/>
  <c r="E94" i="6"/>
  <c r="D94" i="6"/>
  <c r="D93" i="6" s="1"/>
  <c r="D92" i="6" s="1"/>
  <c r="C94" i="6"/>
  <c r="B94" i="6"/>
  <c r="A94" i="6"/>
  <c r="I93" i="6"/>
  <c r="I92" i="6" s="1"/>
  <c r="F93" i="6"/>
  <c r="B93" i="6"/>
  <c r="A93" i="6"/>
  <c r="F92" i="6"/>
  <c r="C92" i="6"/>
  <c r="B92" i="6"/>
  <c r="A92" i="6"/>
  <c r="G91" i="6"/>
  <c r="G90" i="6" s="1"/>
  <c r="G89" i="6" s="1"/>
  <c r="F91" i="6"/>
  <c r="E91" i="6"/>
  <c r="E90" i="6" s="1"/>
  <c r="E89" i="6" s="1"/>
  <c r="C91" i="6"/>
  <c r="B91" i="6"/>
  <c r="A91" i="6"/>
  <c r="I90" i="6"/>
  <c r="I89" i="6" s="1"/>
  <c r="D90" i="6"/>
  <c r="B90" i="6"/>
  <c r="A90" i="6"/>
  <c r="D89" i="6"/>
  <c r="B89" i="6"/>
  <c r="A89" i="6"/>
  <c r="G88" i="6"/>
  <c r="F88" i="6"/>
  <c r="E88" i="6"/>
  <c r="D88" i="6"/>
  <c r="A88" i="6"/>
  <c r="G87" i="6"/>
  <c r="F87" i="6"/>
  <c r="E87" i="6"/>
  <c r="D87" i="6"/>
  <c r="C87" i="6"/>
  <c r="B87" i="6"/>
  <c r="A87" i="6"/>
  <c r="G86" i="6"/>
  <c r="F86" i="6"/>
  <c r="E86" i="6"/>
  <c r="D86" i="6"/>
  <c r="C86" i="6"/>
  <c r="B86" i="6"/>
  <c r="A86" i="6"/>
  <c r="D85" i="6"/>
  <c r="H85" i="6" s="1"/>
  <c r="C85" i="6"/>
  <c r="B85" i="6"/>
  <c r="A85" i="6"/>
  <c r="D84" i="6"/>
  <c r="C84" i="6"/>
  <c r="B84" i="6"/>
  <c r="A84" i="6"/>
  <c r="G83" i="6"/>
  <c r="F83" i="6"/>
  <c r="E83" i="6"/>
  <c r="D83" i="6"/>
  <c r="C83" i="6"/>
  <c r="B83" i="6"/>
  <c r="A83" i="6"/>
  <c r="I82" i="6"/>
  <c r="C82" i="6"/>
  <c r="B82" i="6"/>
  <c r="I81" i="6"/>
  <c r="C81" i="6"/>
  <c r="B81" i="6"/>
  <c r="A81" i="6"/>
  <c r="G80" i="6"/>
  <c r="G79" i="6" s="1"/>
  <c r="G78" i="6" s="1"/>
  <c r="E80" i="6"/>
  <c r="E79" i="6" s="1"/>
  <c r="E78" i="6" s="1"/>
  <c r="D80" i="6"/>
  <c r="C80" i="6"/>
  <c r="B80" i="6"/>
  <c r="A80" i="6"/>
  <c r="I79" i="6"/>
  <c r="I78" i="6" s="1"/>
  <c r="F79" i="6"/>
  <c r="F78" i="6" s="1"/>
  <c r="C79" i="6"/>
  <c r="B79" i="6"/>
  <c r="A79" i="6"/>
  <c r="C78" i="6"/>
  <c r="B78" i="6"/>
  <c r="A78" i="6"/>
  <c r="H77" i="6"/>
  <c r="C77" i="6"/>
  <c r="B77" i="6"/>
  <c r="A77" i="6"/>
  <c r="H76" i="6"/>
  <c r="C76" i="6"/>
  <c r="B76" i="6"/>
  <c r="A76" i="6"/>
  <c r="G75" i="6"/>
  <c r="G74" i="6" s="1"/>
  <c r="G73" i="6" s="1"/>
  <c r="F75" i="6"/>
  <c r="E75" i="6"/>
  <c r="E74" i="6" s="1"/>
  <c r="E73" i="6" s="1"/>
  <c r="D75" i="6"/>
  <c r="D74" i="6" s="1"/>
  <c r="D73" i="6" s="1"/>
  <c r="C75" i="6"/>
  <c r="B75" i="6"/>
  <c r="A75" i="6"/>
  <c r="I74" i="6"/>
  <c r="I73" i="6" s="1"/>
  <c r="B74" i="6"/>
  <c r="A74" i="6"/>
  <c r="C73" i="6"/>
  <c r="B73" i="6"/>
  <c r="A73" i="6"/>
  <c r="C72" i="6"/>
  <c r="B72" i="6"/>
  <c r="A72" i="6"/>
  <c r="H70" i="6"/>
  <c r="C70" i="6"/>
  <c r="B70" i="6"/>
  <c r="A70" i="6"/>
  <c r="H69" i="6"/>
  <c r="H68" i="6" s="1"/>
  <c r="G69" i="6"/>
  <c r="G68" i="6" s="1"/>
  <c r="F69" i="6"/>
  <c r="F68" i="6" s="1"/>
  <c r="E69" i="6"/>
  <c r="D69" i="6"/>
  <c r="C69" i="6"/>
  <c r="B69" i="6"/>
  <c r="A69" i="6"/>
  <c r="E68" i="6"/>
  <c r="D68" i="6"/>
  <c r="C68" i="6"/>
  <c r="B68" i="6"/>
  <c r="A68" i="6"/>
  <c r="H67" i="6"/>
  <c r="C67" i="6"/>
  <c r="B67" i="6"/>
  <c r="A67" i="6"/>
  <c r="H66" i="6"/>
  <c r="H65" i="6" s="1"/>
  <c r="G66" i="6"/>
  <c r="G65" i="6" s="1"/>
  <c r="F66" i="6"/>
  <c r="E66" i="6"/>
  <c r="D66" i="6"/>
  <c r="D65" i="6" s="1"/>
  <c r="C66" i="6"/>
  <c r="B66" i="6"/>
  <c r="F65" i="6"/>
  <c r="E65" i="6"/>
  <c r="C65" i="6"/>
  <c r="B65" i="6"/>
  <c r="A65" i="6"/>
  <c r="G64" i="6"/>
  <c r="F64" i="6"/>
  <c r="F63" i="6" s="1"/>
  <c r="F62" i="6" s="1"/>
  <c r="E64" i="6"/>
  <c r="E63" i="6" s="1"/>
  <c r="E62" i="6" s="1"/>
  <c r="D64" i="6"/>
  <c r="D63" i="6" s="1"/>
  <c r="C64" i="6"/>
  <c r="B64" i="6"/>
  <c r="C63" i="6"/>
  <c r="B63" i="6"/>
  <c r="C62" i="6"/>
  <c r="B62" i="6"/>
  <c r="A62" i="6"/>
  <c r="G61" i="6"/>
  <c r="G60" i="6" s="1"/>
  <c r="G59" i="6" s="1"/>
  <c r="E61" i="6"/>
  <c r="E60" i="6" s="1"/>
  <c r="E59" i="6" s="1"/>
  <c r="D61" i="6"/>
  <c r="C61" i="6"/>
  <c r="B61" i="6"/>
  <c r="A61" i="6"/>
  <c r="I60" i="6"/>
  <c r="I59" i="6" s="1"/>
  <c r="I58" i="6" s="1"/>
  <c r="F60" i="6"/>
  <c r="F59" i="6" s="1"/>
  <c r="C60" i="6"/>
  <c r="B60" i="6"/>
  <c r="C59" i="6"/>
  <c r="B59" i="6"/>
  <c r="A59" i="6"/>
  <c r="C58" i="6"/>
  <c r="B58" i="6"/>
  <c r="A58" i="6"/>
  <c r="G57" i="6"/>
  <c r="G56" i="6" s="1"/>
  <c r="G55" i="6" s="1"/>
  <c r="F57" i="6"/>
  <c r="F56" i="6" s="1"/>
  <c r="F55" i="6" s="1"/>
  <c r="E57" i="6"/>
  <c r="E56" i="6" s="1"/>
  <c r="E55" i="6" s="1"/>
  <c r="D57" i="6"/>
  <c r="D56" i="6" s="1"/>
  <c r="D55" i="6" s="1"/>
  <c r="C57" i="6"/>
  <c r="B57" i="6"/>
  <c r="A57" i="6"/>
  <c r="C56" i="6"/>
  <c r="B56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G50" i="6"/>
  <c r="F50" i="6"/>
  <c r="E50" i="6"/>
  <c r="D50" i="6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C47" i="6"/>
  <c r="B47" i="6"/>
  <c r="A47" i="6"/>
  <c r="C46" i="6"/>
  <c r="B46" i="6"/>
  <c r="C45" i="6"/>
  <c r="B45" i="6"/>
  <c r="A45" i="6"/>
  <c r="G44" i="6"/>
  <c r="F44" i="6"/>
  <c r="E44" i="6"/>
  <c r="D44" i="6"/>
  <c r="C44" i="6"/>
  <c r="B44" i="6"/>
  <c r="A44" i="6"/>
  <c r="G43" i="6"/>
  <c r="F43" i="6"/>
  <c r="E43" i="6"/>
  <c r="E42" i="6" s="1"/>
  <c r="D43" i="6"/>
  <c r="C43" i="6"/>
  <c r="B43" i="6"/>
  <c r="A43" i="6"/>
  <c r="C42" i="6"/>
  <c r="B42" i="6"/>
  <c r="G41" i="6"/>
  <c r="C41" i="6"/>
  <c r="B41" i="6"/>
  <c r="A41" i="6"/>
  <c r="G40" i="6"/>
  <c r="G38" i="6" s="1"/>
  <c r="G37" i="6" s="1"/>
  <c r="F40" i="6"/>
  <c r="F38" i="6" s="1"/>
  <c r="F37" i="6" s="1"/>
  <c r="E40" i="6"/>
  <c r="D40" i="6"/>
  <c r="D38" i="6" s="1"/>
  <c r="D37" i="6" s="1"/>
  <c r="H39" i="6"/>
  <c r="C39" i="6"/>
  <c r="B39" i="6"/>
  <c r="A39" i="6"/>
  <c r="C38" i="6"/>
  <c r="B38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H32" i="6" s="1"/>
  <c r="G33" i="6"/>
  <c r="G32" i="6" s="1"/>
  <c r="F33" i="6"/>
  <c r="E33" i="6"/>
  <c r="E32" i="6" s="1"/>
  <c r="D33" i="6"/>
  <c r="D32" i="6" s="1"/>
  <c r="C33" i="6"/>
  <c r="B33" i="6"/>
  <c r="F32" i="6"/>
  <c r="C32" i="6"/>
  <c r="B32" i="6"/>
  <c r="A32" i="6"/>
  <c r="G31" i="6"/>
  <c r="F31" i="6"/>
  <c r="E31" i="6"/>
  <c r="D31" i="6"/>
  <c r="C31" i="6"/>
  <c r="B31" i="6"/>
  <c r="G30" i="6"/>
  <c r="F30" i="6"/>
  <c r="E30" i="6"/>
  <c r="E29" i="6" s="1"/>
  <c r="E28" i="6" s="1"/>
  <c r="D30" i="6"/>
  <c r="C30" i="6"/>
  <c r="B30" i="6"/>
  <c r="A30" i="6"/>
  <c r="C29" i="6"/>
  <c r="B29" i="6"/>
  <c r="C28" i="6"/>
  <c r="B28" i="6"/>
  <c r="A28" i="6"/>
  <c r="H27" i="6"/>
  <c r="H26" i="6" s="1"/>
  <c r="H25" i="6" s="1"/>
  <c r="C27" i="6"/>
  <c r="B27" i="6"/>
  <c r="A27" i="6"/>
  <c r="I26" i="6"/>
  <c r="G26" i="6"/>
  <c r="G25" i="6" s="1"/>
  <c r="F26" i="6"/>
  <c r="E26" i="6"/>
  <c r="D26" i="6"/>
  <c r="D25" i="6" s="1"/>
  <c r="C26" i="6"/>
  <c r="B26" i="6"/>
  <c r="F25" i="6"/>
  <c r="E25" i="6"/>
  <c r="C25" i="6"/>
  <c r="B25" i="6"/>
  <c r="A25" i="6"/>
  <c r="C24" i="6"/>
  <c r="B24" i="6"/>
  <c r="A24" i="6"/>
  <c r="I23" i="6"/>
  <c r="I435" i="6" s="1"/>
  <c r="C23" i="6"/>
  <c r="B23" i="6"/>
  <c r="A23" i="6"/>
  <c r="C22" i="6"/>
  <c r="B22" i="6"/>
  <c r="A22" i="6"/>
  <c r="C21" i="6"/>
  <c r="B21" i="6"/>
  <c r="A21" i="6"/>
  <c r="G20" i="6"/>
  <c r="F20" i="6"/>
  <c r="E20" i="6"/>
  <c r="D20" i="6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G15" i="6" s="1"/>
  <c r="F16" i="6"/>
  <c r="E16" i="6"/>
  <c r="D16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G9" i="6" s="1"/>
  <c r="F10" i="6"/>
  <c r="E10" i="6"/>
  <c r="E9" i="6" s="1"/>
  <c r="D10" i="6"/>
  <c r="D9" i="6" s="1"/>
  <c r="C10" i="6"/>
  <c r="B10" i="6"/>
  <c r="A10" i="6"/>
  <c r="F9" i="6"/>
  <c r="C9" i="6"/>
  <c r="B9" i="6"/>
  <c r="C8" i="6"/>
  <c r="B8" i="6"/>
  <c r="A8" i="6"/>
  <c r="C7" i="6"/>
  <c r="B7" i="6"/>
  <c r="A7" i="6"/>
  <c r="C6" i="6"/>
  <c r="B6" i="6"/>
  <c r="A6" i="6"/>
  <c r="B4" i="6"/>
  <c r="I140" i="1"/>
  <c r="G140" i="1"/>
  <c r="E140" i="1"/>
  <c r="D140" i="1"/>
  <c r="F140" i="1" s="1"/>
  <c r="C140" i="1"/>
  <c r="B140" i="1"/>
  <c r="A140" i="1"/>
  <c r="I139" i="1"/>
  <c r="G139" i="1"/>
  <c r="E139" i="1"/>
  <c r="D139" i="1"/>
  <c r="F139" i="1" s="1"/>
  <c r="C139" i="1"/>
  <c r="B139" i="1"/>
  <c r="A139" i="1"/>
  <c r="I138" i="1"/>
  <c r="G138" i="1"/>
  <c r="E138" i="1"/>
  <c r="D138" i="1"/>
  <c r="C138" i="1"/>
  <c r="B138" i="1"/>
  <c r="A138" i="1"/>
  <c r="I137" i="1"/>
  <c r="G137" i="1"/>
  <c r="E137" i="1"/>
  <c r="D137" i="1"/>
  <c r="C137" i="1"/>
  <c r="B137" i="1"/>
  <c r="A137" i="1"/>
  <c r="I136" i="1"/>
  <c r="G136" i="1"/>
  <c r="E136" i="1"/>
  <c r="D136" i="1"/>
  <c r="F136" i="1" s="1"/>
  <c r="C136" i="1"/>
  <c r="B136" i="1"/>
  <c r="A136" i="1"/>
  <c r="I135" i="1"/>
  <c r="G135" i="1"/>
  <c r="E135" i="1"/>
  <c r="D135" i="1"/>
  <c r="C135" i="1"/>
  <c r="B135" i="1"/>
  <c r="A135" i="1"/>
  <c r="I134" i="1"/>
  <c r="G134" i="1"/>
  <c r="E134" i="1"/>
  <c r="D134" i="1"/>
  <c r="B134" i="1"/>
  <c r="A134" i="1"/>
  <c r="I133" i="1"/>
  <c r="G133" i="1"/>
  <c r="E133" i="1"/>
  <c r="D133" i="1"/>
  <c r="F133" i="1" s="1"/>
  <c r="B133" i="1"/>
  <c r="A133" i="1"/>
  <c r="I132" i="1"/>
  <c r="G132" i="1"/>
  <c r="E132" i="1"/>
  <c r="D132" i="1"/>
  <c r="B132" i="1"/>
  <c r="A132" i="1"/>
  <c r="I131" i="1"/>
  <c r="G131" i="1"/>
  <c r="E131" i="1"/>
  <c r="D131" i="1"/>
  <c r="F131" i="1" s="1"/>
  <c r="C131" i="1"/>
  <c r="C132" i="1" s="1"/>
  <c r="C133" i="1" s="1"/>
  <c r="C134" i="1" s="1"/>
  <c r="B131" i="1"/>
  <c r="A131" i="1"/>
  <c r="I130" i="1"/>
  <c r="G130" i="1"/>
  <c r="E130" i="1"/>
  <c r="D130" i="1"/>
  <c r="C130" i="1"/>
  <c r="B130" i="1"/>
  <c r="A130" i="1"/>
  <c r="H129" i="1"/>
  <c r="C129" i="1"/>
  <c r="B129" i="1"/>
  <c r="A129" i="1"/>
  <c r="I128" i="1"/>
  <c r="G128" i="1"/>
  <c r="E128" i="1"/>
  <c r="D128" i="1"/>
  <c r="C128" i="1"/>
  <c r="B128" i="1"/>
  <c r="A128" i="1"/>
  <c r="I127" i="1"/>
  <c r="G127" i="1"/>
  <c r="E127" i="1"/>
  <c r="D127" i="1"/>
  <c r="C127" i="1"/>
  <c r="B127" i="1"/>
  <c r="A127" i="1"/>
  <c r="I126" i="1"/>
  <c r="G126" i="1"/>
  <c r="E126" i="1"/>
  <c r="D126" i="1"/>
  <c r="C126" i="1"/>
  <c r="B126" i="1"/>
  <c r="A126" i="1"/>
  <c r="I125" i="1"/>
  <c r="G125" i="1"/>
  <c r="E125" i="1"/>
  <c r="D125" i="1"/>
  <c r="C125" i="1"/>
  <c r="B125" i="1"/>
  <c r="A125" i="1"/>
  <c r="I124" i="1"/>
  <c r="G124" i="1"/>
  <c r="E124" i="1"/>
  <c r="D124" i="1"/>
  <c r="C124" i="1"/>
  <c r="B124" i="1"/>
  <c r="A124" i="1"/>
  <c r="I123" i="1"/>
  <c r="G123" i="1"/>
  <c r="E123" i="1"/>
  <c r="D123" i="1"/>
  <c r="C123" i="1"/>
  <c r="B123" i="1"/>
  <c r="A123" i="1"/>
  <c r="I122" i="1"/>
  <c r="G122" i="1"/>
  <c r="E122" i="1"/>
  <c r="D122" i="1"/>
  <c r="C122" i="1"/>
  <c r="B122" i="1"/>
  <c r="A122" i="1"/>
  <c r="I121" i="1"/>
  <c r="G121" i="1"/>
  <c r="E121" i="1"/>
  <c r="D121" i="1"/>
  <c r="C121" i="1"/>
  <c r="B121" i="1"/>
  <c r="A121" i="1"/>
  <c r="I120" i="1"/>
  <c r="G120" i="1"/>
  <c r="E120" i="1"/>
  <c r="D120" i="1"/>
  <c r="C120" i="1"/>
  <c r="B120" i="1"/>
  <c r="A120" i="1"/>
  <c r="I119" i="1"/>
  <c r="G119" i="1"/>
  <c r="E119" i="1"/>
  <c r="D119" i="1"/>
  <c r="C119" i="1"/>
  <c r="B119" i="1"/>
  <c r="A119" i="1"/>
  <c r="I118" i="1"/>
  <c r="G118" i="1"/>
  <c r="E118" i="1"/>
  <c r="D118" i="1"/>
  <c r="C118" i="1"/>
  <c r="B118" i="1"/>
  <c r="A118" i="1"/>
  <c r="H117" i="1"/>
  <c r="B117" i="1"/>
  <c r="A117" i="1"/>
  <c r="K116" i="1"/>
  <c r="A116" i="1"/>
  <c r="I115" i="1"/>
  <c r="G115" i="1"/>
  <c r="E115" i="1"/>
  <c r="D115" i="1"/>
  <c r="F115" i="1" s="1"/>
  <c r="C115" i="1"/>
  <c r="C116" i="1" s="1"/>
  <c r="B115" i="1"/>
  <c r="A115" i="1"/>
  <c r="I114" i="1"/>
  <c r="G114" i="1"/>
  <c r="E114" i="1"/>
  <c r="D114" i="1"/>
  <c r="C114" i="1"/>
  <c r="B114" i="1"/>
  <c r="A114" i="1"/>
  <c r="I113" i="1"/>
  <c r="G113" i="1"/>
  <c r="E113" i="1"/>
  <c r="D113" i="1"/>
  <c r="C113" i="1"/>
  <c r="B113" i="1"/>
  <c r="A113" i="1"/>
  <c r="I112" i="1"/>
  <c r="G112" i="1"/>
  <c r="E112" i="1"/>
  <c r="D112" i="1"/>
  <c r="C112" i="1"/>
  <c r="B112" i="1"/>
  <c r="A112" i="1"/>
  <c r="I111" i="1"/>
  <c r="G111" i="1"/>
  <c r="E111" i="1"/>
  <c r="D111" i="1"/>
  <c r="C111" i="1"/>
  <c r="B111" i="1"/>
  <c r="A111" i="1"/>
  <c r="K110" i="1"/>
  <c r="K111" i="1" s="1"/>
  <c r="K112" i="1" s="1"/>
  <c r="K113" i="1" s="1"/>
  <c r="I110" i="1"/>
  <c r="G110" i="1"/>
  <c r="E110" i="1"/>
  <c r="D110" i="1"/>
  <c r="C110" i="1"/>
  <c r="B110" i="1"/>
  <c r="A110" i="1"/>
  <c r="I109" i="1"/>
  <c r="G109" i="1"/>
  <c r="E109" i="1"/>
  <c r="D109" i="1"/>
  <c r="C109" i="1"/>
  <c r="B109" i="1"/>
  <c r="A109" i="1"/>
  <c r="K108" i="1"/>
  <c r="I108" i="1"/>
  <c r="G108" i="1"/>
  <c r="E108" i="1"/>
  <c r="D108" i="1"/>
  <c r="C108" i="1"/>
  <c r="B108" i="1"/>
  <c r="A108" i="1"/>
  <c r="I107" i="1"/>
  <c r="G107" i="1"/>
  <c r="E107" i="1"/>
  <c r="D107" i="1"/>
  <c r="C107" i="1"/>
  <c r="B107" i="1"/>
  <c r="A107" i="1"/>
  <c r="J106" i="1"/>
  <c r="C106" i="1"/>
  <c r="B106" i="1"/>
  <c r="A106" i="1"/>
  <c r="H105" i="1"/>
  <c r="C105" i="1"/>
  <c r="B105" i="1"/>
  <c r="B104" i="1"/>
  <c r="B103" i="1"/>
  <c r="C102" i="1"/>
  <c r="B102" i="1"/>
  <c r="I101" i="1"/>
  <c r="H101" i="1"/>
  <c r="G101" i="1"/>
  <c r="F101" i="1"/>
  <c r="E101" i="1"/>
  <c r="D101" i="1"/>
  <c r="B101" i="1"/>
  <c r="A101" i="1"/>
  <c r="I100" i="1"/>
  <c r="H100" i="1"/>
  <c r="G100" i="1"/>
  <c r="F100" i="1"/>
  <c r="E100" i="1"/>
  <c r="D100" i="1"/>
  <c r="B100" i="1"/>
  <c r="A100" i="1"/>
  <c r="I99" i="1"/>
  <c r="H99" i="1"/>
  <c r="G99" i="1"/>
  <c r="F99" i="1"/>
  <c r="E99" i="1"/>
  <c r="D99" i="1"/>
  <c r="B99" i="1"/>
  <c r="A99" i="1"/>
  <c r="I98" i="1"/>
  <c r="H98" i="1"/>
  <c r="G98" i="1"/>
  <c r="F98" i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E96" i="1"/>
  <c r="D96" i="1"/>
  <c r="B96" i="1"/>
  <c r="A96" i="1"/>
  <c r="I95" i="1"/>
  <c r="H95" i="1"/>
  <c r="G95" i="1"/>
  <c r="F95" i="1"/>
  <c r="E95" i="1"/>
  <c r="D95" i="1"/>
  <c r="B95" i="1"/>
  <c r="A95" i="1"/>
  <c r="I94" i="1"/>
  <c r="H94" i="1"/>
  <c r="G94" i="1"/>
  <c r="F94" i="1"/>
  <c r="E94" i="1"/>
  <c r="D94" i="1"/>
  <c r="B94" i="1"/>
  <c r="A94" i="1"/>
  <c r="I93" i="1"/>
  <c r="H93" i="1"/>
  <c r="G93" i="1"/>
  <c r="F93" i="1"/>
  <c r="E93" i="1"/>
  <c r="D93" i="1"/>
  <c r="B93" i="1"/>
  <c r="A93" i="1"/>
  <c r="I92" i="1"/>
  <c r="H92" i="1"/>
  <c r="G92" i="1"/>
  <c r="F92" i="1"/>
  <c r="E92" i="1"/>
  <c r="D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E90" i="1"/>
  <c r="D90" i="1"/>
  <c r="B90" i="1"/>
  <c r="A90" i="1"/>
  <c r="I89" i="1"/>
  <c r="H89" i="1"/>
  <c r="G89" i="1"/>
  <c r="F89" i="1"/>
  <c r="E89" i="1"/>
  <c r="D89" i="1"/>
  <c r="C89" i="1"/>
  <c r="C99" i="1" s="1"/>
  <c r="B89" i="1"/>
  <c r="A89" i="1"/>
  <c r="B87" i="1"/>
  <c r="A87" i="1"/>
  <c r="I85" i="1"/>
  <c r="H85" i="1"/>
  <c r="G85" i="1"/>
  <c r="F85" i="1"/>
  <c r="J85" i="1" s="1"/>
  <c r="E85" i="1"/>
  <c r="D85" i="1"/>
  <c r="B85" i="1"/>
  <c r="A85" i="1"/>
  <c r="I84" i="1"/>
  <c r="H84" i="1"/>
  <c r="G84" i="1"/>
  <c r="F84" i="1"/>
  <c r="E84" i="1"/>
  <c r="D84" i="1"/>
  <c r="B84" i="1"/>
  <c r="A84" i="1"/>
  <c r="I83" i="1"/>
  <c r="H83" i="1"/>
  <c r="G83" i="1"/>
  <c r="F83" i="1"/>
  <c r="E83" i="1"/>
  <c r="D83" i="1"/>
  <c r="B83" i="1"/>
  <c r="A83" i="1"/>
  <c r="I82" i="1"/>
  <c r="H82" i="1"/>
  <c r="G82" i="1"/>
  <c r="F82" i="1"/>
  <c r="E82" i="1"/>
  <c r="D82" i="1"/>
  <c r="B82" i="1"/>
  <c r="A82" i="1"/>
  <c r="I81" i="1"/>
  <c r="H81" i="1"/>
  <c r="G81" i="1"/>
  <c r="F81" i="1"/>
  <c r="E81" i="1"/>
  <c r="D81" i="1"/>
  <c r="B81" i="1"/>
  <c r="A81" i="1"/>
  <c r="I80" i="1"/>
  <c r="H80" i="1"/>
  <c r="G80" i="1"/>
  <c r="F80" i="1"/>
  <c r="E80" i="1"/>
  <c r="D80" i="1"/>
  <c r="B80" i="1"/>
  <c r="A80" i="1"/>
  <c r="I79" i="1"/>
  <c r="H79" i="1"/>
  <c r="G79" i="1"/>
  <c r="F79" i="1"/>
  <c r="E79" i="1"/>
  <c r="D79" i="1"/>
  <c r="B79" i="1"/>
  <c r="A79" i="1"/>
  <c r="I78" i="1"/>
  <c r="H78" i="1"/>
  <c r="G78" i="1"/>
  <c r="F78" i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E76" i="1"/>
  <c r="D76" i="1"/>
  <c r="B76" i="1"/>
  <c r="A76" i="1"/>
  <c r="I75" i="1"/>
  <c r="H75" i="1"/>
  <c r="G75" i="1"/>
  <c r="F75" i="1"/>
  <c r="E75" i="1"/>
  <c r="D75" i="1"/>
  <c r="B75" i="1"/>
  <c r="A75" i="1"/>
  <c r="I74" i="1"/>
  <c r="H74" i="1"/>
  <c r="G74" i="1"/>
  <c r="F74" i="1"/>
  <c r="E74" i="1"/>
  <c r="D74" i="1"/>
  <c r="B74" i="1"/>
  <c r="A74" i="1"/>
  <c r="I73" i="1"/>
  <c r="H73" i="1"/>
  <c r="G73" i="1"/>
  <c r="F73" i="1"/>
  <c r="E73" i="1"/>
  <c r="D73" i="1"/>
  <c r="C73" i="1"/>
  <c r="C75" i="1" s="1"/>
  <c r="B73" i="1"/>
  <c r="A73" i="1"/>
  <c r="I72" i="1"/>
  <c r="H72" i="1"/>
  <c r="G72" i="1"/>
  <c r="F72" i="1"/>
  <c r="E72" i="1"/>
  <c r="D72" i="1"/>
  <c r="B72" i="1"/>
  <c r="A72" i="1"/>
  <c r="I71" i="1"/>
  <c r="H71" i="1"/>
  <c r="G71" i="1"/>
  <c r="F71" i="1"/>
  <c r="E71" i="1"/>
  <c r="D71" i="1"/>
  <c r="B71" i="1"/>
  <c r="A71" i="1"/>
  <c r="I70" i="1"/>
  <c r="H70" i="1"/>
  <c r="H68" i="1" s="1"/>
  <c r="G70" i="1"/>
  <c r="F70" i="1"/>
  <c r="E70" i="1"/>
  <c r="D70" i="1"/>
  <c r="B70" i="1"/>
  <c r="A70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B66" i="1"/>
  <c r="A66" i="1"/>
  <c r="I65" i="1"/>
  <c r="H65" i="1"/>
  <c r="G65" i="1"/>
  <c r="F65" i="1"/>
  <c r="E65" i="1"/>
  <c r="D65" i="1"/>
  <c r="B65" i="1"/>
  <c r="A65" i="1"/>
  <c r="I64" i="1"/>
  <c r="H64" i="1"/>
  <c r="G64" i="1"/>
  <c r="F64" i="1"/>
  <c r="E64" i="1"/>
  <c r="D64" i="1"/>
  <c r="B64" i="1"/>
  <c r="A64" i="1"/>
  <c r="I63" i="1"/>
  <c r="H63" i="1"/>
  <c r="G63" i="1"/>
  <c r="F63" i="1"/>
  <c r="E63" i="1"/>
  <c r="D63" i="1"/>
  <c r="C63" i="1"/>
  <c r="C64" i="1" s="1"/>
  <c r="C65" i="1" s="1"/>
  <c r="C66" i="1" s="1"/>
  <c r="C67" i="1" s="1"/>
  <c r="B63" i="1"/>
  <c r="A63" i="1"/>
  <c r="C62" i="1"/>
  <c r="B62" i="1"/>
  <c r="A62" i="1"/>
  <c r="C61" i="1"/>
  <c r="B61" i="1"/>
  <c r="A61" i="1"/>
  <c r="I60" i="1"/>
  <c r="H60" i="1"/>
  <c r="G60" i="1"/>
  <c r="D60" i="1"/>
  <c r="F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C58" i="1"/>
  <c r="B58" i="1"/>
  <c r="A58" i="1"/>
  <c r="I57" i="1"/>
  <c r="H57" i="1"/>
  <c r="G57" i="1"/>
  <c r="D57" i="1"/>
  <c r="F57" i="1" s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D55" i="1"/>
  <c r="F55" i="1" s="1"/>
  <c r="B55" i="1"/>
  <c r="A55" i="1"/>
  <c r="I54" i="1"/>
  <c r="H54" i="1"/>
  <c r="G54" i="1"/>
  <c r="D54" i="1"/>
  <c r="F54" i="1" s="1"/>
  <c r="C54" i="1"/>
  <c r="C55" i="1" s="1"/>
  <c r="B54" i="1"/>
  <c r="A54" i="1"/>
  <c r="I53" i="1"/>
  <c r="H53" i="1"/>
  <c r="G53" i="1"/>
  <c r="D53" i="1"/>
  <c r="F53" i="1" s="1"/>
  <c r="C53" i="1"/>
  <c r="B53" i="1"/>
  <c r="A53" i="1"/>
  <c r="I52" i="1"/>
  <c r="H52" i="1"/>
  <c r="G52" i="1"/>
  <c r="D52" i="1"/>
  <c r="F52" i="1" s="1"/>
  <c r="C52" i="1"/>
  <c r="B52" i="1"/>
  <c r="A52" i="1"/>
  <c r="I51" i="1"/>
  <c r="H51" i="1"/>
  <c r="G51" i="1"/>
  <c r="D51" i="1"/>
  <c r="F51" i="1" s="1"/>
  <c r="C51" i="1"/>
  <c r="B51" i="1"/>
  <c r="A51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C41" i="1"/>
  <c r="B41" i="1"/>
  <c r="I40" i="1"/>
  <c r="H40" i="1"/>
  <c r="G40" i="1"/>
  <c r="E40" i="1"/>
  <c r="F40" i="1" s="1"/>
  <c r="C40" i="1"/>
  <c r="B40" i="1"/>
  <c r="I39" i="1"/>
  <c r="H39" i="1"/>
  <c r="G39" i="1"/>
  <c r="E39" i="1"/>
  <c r="F39" i="1" s="1"/>
  <c r="C39" i="1"/>
  <c r="B39" i="1"/>
  <c r="I38" i="1"/>
  <c r="H38" i="1"/>
  <c r="G38" i="1"/>
  <c r="E38" i="1"/>
  <c r="F38" i="1" s="1"/>
  <c r="C38" i="1"/>
  <c r="C37" i="1"/>
  <c r="B37" i="1"/>
  <c r="F36" i="1"/>
  <c r="D35" i="1"/>
  <c r="F35" i="1" s="1"/>
  <c r="C35" i="1"/>
  <c r="B35" i="1"/>
  <c r="D34" i="1"/>
  <c r="F34" i="1" s="1"/>
  <c r="C34" i="1"/>
  <c r="B34" i="1"/>
  <c r="D33" i="1"/>
  <c r="F33" i="1" s="1"/>
  <c r="C33" i="1"/>
  <c r="B33" i="1"/>
  <c r="I32" i="1"/>
  <c r="H32" i="1"/>
  <c r="G32" i="1"/>
  <c r="E32" i="1"/>
  <c r="F32" i="1" s="1"/>
  <c r="B32" i="1"/>
  <c r="I31" i="1"/>
  <c r="H31" i="1"/>
  <c r="G31" i="1"/>
  <c r="E31" i="1"/>
  <c r="F31" i="1" s="1"/>
  <c r="B31" i="1"/>
  <c r="I30" i="1"/>
  <c r="H30" i="1"/>
  <c r="G30" i="1"/>
  <c r="E30" i="1"/>
  <c r="F30" i="1" s="1"/>
  <c r="B30" i="1"/>
  <c r="I29" i="1"/>
  <c r="H29" i="1"/>
  <c r="G29" i="1"/>
  <c r="E29" i="1"/>
  <c r="F29" i="1" s="1"/>
  <c r="B29" i="1"/>
  <c r="I28" i="1"/>
  <c r="H28" i="1"/>
  <c r="G28" i="1"/>
  <c r="E28" i="1"/>
  <c r="F28" i="1" s="1"/>
  <c r="B28" i="1"/>
  <c r="I27" i="1"/>
  <c r="H27" i="1"/>
  <c r="G27" i="1"/>
  <c r="E27" i="1"/>
  <c r="F27" i="1" s="1"/>
  <c r="B27" i="1"/>
  <c r="C26" i="1"/>
  <c r="B26" i="1"/>
  <c r="K25" i="1"/>
  <c r="D25" i="1"/>
  <c r="C25" i="1"/>
  <c r="B25" i="1"/>
  <c r="I23" i="1"/>
  <c r="H23" i="1"/>
  <c r="G23" i="1"/>
  <c r="E23" i="1"/>
  <c r="E10" i="1" s="1"/>
  <c r="D23" i="1"/>
  <c r="C23" i="1"/>
  <c r="B23" i="1"/>
  <c r="A23" i="1"/>
  <c r="I22" i="1"/>
  <c r="H22" i="1"/>
  <c r="G22" i="1"/>
  <c r="D22" i="1"/>
  <c r="F22" i="1" s="1"/>
  <c r="B22" i="1"/>
  <c r="A22" i="1"/>
  <c r="I21" i="1"/>
  <c r="H21" i="1"/>
  <c r="G21" i="1"/>
  <c r="D21" i="1"/>
  <c r="F21" i="1" s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G17" i="1"/>
  <c r="D17" i="1"/>
  <c r="F17" i="1" s="1"/>
  <c r="C17" i="1"/>
  <c r="B17" i="1"/>
  <c r="A17" i="1"/>
  <c r="I16" i="1"/>
  <c r="H16" i="1"/>
  <c r="G16" i="1"/>
  <c r="D16" i="1"/>
  <c r="F16" i="1" s="1"/>
  <c r="C16" i="1"/>
  <c r="B16" i="1"/>
  <c r="A16" i="1"/>
  <c r="I15" i="1"/>
  <c r="H15" i="1"/>
  <c r="G15" i="1"/>
  <c r="D15" i="1"/>
  <c r="F15" i="1" s="1"/>
  <c r="C15" i="1"/>
  <c r="B15" i="1"/>
  <c r="A15" i="1"/>
  <c r="I14" i="1"/>
  <c r="H14" i="1"/>
  <c r="G14" i="1"/>
  <c r="D14" i="1"/>
  <c r="F14" i="1" s="1"/>
  <c r="C14" i="1"/>
  <c r="B14" i="1"/>
  <c r="A14" i="1"/>
  <c r="D13" i="1"/>
  <c r="C13" i="1"/>
  <c r="B13" i="1"/>
  <c r="I12" i="1"/>
  <c r="H12" i="1"/>
  <c r="G12" i="1"/>
  <c r="D12" i="1"/>
  <c r="C12" i="1"/>
  <c r="B12" i="1"/>
  <c r="A12" i="1"/>
  <c r="C11" i="1"/>
  <c r="B11" i="1"/>
  <c r="B10" i="1"/>
  <c r="C9" i="1"/>
  <c r="B9" i="1"/>
  <c r="B8" i="1"/>
  <c r="A8" i="1"/>
  <c r="H5" i="1"/>
  <c r="C397" i="4"/>
  <c r="C396" i="4"/>
  <c r="G395" i="4"/>
  <c r="F395" i="4"/>
  <c r="E395" i="4"/>
  <c r="D395" i="4"/>
  <c r="C395" i="4"/>
  <c r="B395" i="4"/>
  <c r="A395" i="4"/>
  <c r="G394" i="4"/>
  <c r="F394" i="4"/>
  <c r="E394" i="4"/>
  <c r="D394" i="4"/>
  <c r="C394" i="4"/>
  <c r="B394" i="4"/>
  <c r="A394" i="4"/>
  <c r="G393" i="4"/>
  <c r="F393" i="4"/>
  <c r="E393" i="4"/>
  <c r="D393" i="4"/>
  <c r="C393" i="4"/>
  <c r="B393" i="4"/>
  <c r="A393" i="4"/>
  <c r="G392" i="4"/>
  <c r="F392" i="4"/>
  <c r="E392" i="4"/>
  <c r="D392" i="4"/>
  <c r="C392" i="4"/>
  <c r="B392" i="4"/>
  <c r="A392" i="4"/>
  <c r="G391" i="4"/>
  <c r="F391" i="4"/>
  <c r="E391" i="4"/>
  <c r="D391" i="4"/>
  <c r="C391" i="4"/>
  <c r="B391" i="4"/>
  <c r="A391" i="4"/>
  <c r="G390" i="4"/>
  <c r="F390" i="4"/>
  <c r="E390" i="4"/>
  <c r="D390" i="4"/>
  <c r="C390" i="4"/>
  <c r="B390" i="4"/>
  <c r="A390" i="4"/>
  <c r="G389" i="4"/>
  <c r="F389" i="4"/>
  <c r="E389" i="4"/>
  <c r="D389" i="4"/>
  <c r="C389" i="4"/>
  <c r="B389" i="4"/>
  <c r="A389" i="4"/>
  <c r="G388" i="4"/>
  <c r="F388" i="4"/>
  <c r="E388" i="4"/>
  <c r="D388" i="4"/>
  <c r="C388" i="4"/>
  <c r="B388" i="4"/>
  <c r="A388" i="4"/>
  <c r="G387" i="4"/>
  <c r="F387" i="4"/>
  <c r="E387" i="4"/>
  <c r="D387" i="4"/>
  <c r="C387" i="4"/>
  <c r="B387" i="4"/>
  <c r="A387" i="4"/>
  <c r="G386" i="4"/>
  <c r="F386" i="4"/>
  <c r="E386" i="4"/>
  <c r="D386" i="4"/>
  <c r="C386" i="4"/>
  <c r="B386" i="4"/>
  <c r="A386" i="4"/>
  <c r="G385" i="4"/>
  <c r="F385" i="4"/>
  <c r="E385" i="4"/>
  <c r="D385" i="4"/>
  <c r="C385" i="4"/>
  <c r="B385" i="4"/>
  <c r="A385" i="4"/>
  <c r="K384" i="4"/>
  <c r="K382" i="4" s="1"/>
  <c r="I384" i="4"/>
  <c r="I381" i="4" s="1"/>
  <c r="I380" i="4" s="1"/>
  <c r="I379" i="4" s="1"/>
  <c r="I378" i="4" s="1"/>
  <c r="H384" i="4"/>
  <c r="H381" i="4" s="1"/>
  <c r="H380" i="4" s="1"/>
  <c r="H379" i="4" s="1"/>
  <c r="H378" i="4" s="1"/>
  <c r="C384" i="4"/>
  <c r="B384" i="4"/>
  <c r="A384" i="4"/>
  <c r="B382" i="4"/>
  <c r="C381" i="4"/>
  <c r="B381" i="4"/>
  <c r="C380" i="4"/>
  <c r="B380" i="4"/>
  <c r="A380" i="4"/>
  <c r="C379" i="4"/>
  <c r="B379" i="4"/>
  <c r="A379" i="4"/>
  <c r="K378" i="4"/>
  <c r="J377" i="4"/>
  <c r="B377" i="4"/>
  <c r="A377" i="4"/>
  <c r="J376" i="4"/>
  <c r="J375" i="4" s="1"/>
  <c r="J374" i="4" s="1"/>
  <c r="J349" i="4" s="1"/>
  <c r="C376" i="4"/>
  <c r="B376" i="4"/>
  <c r="I375" i="4"/>
  <c r="H375" i="4"/>
  <c r="G375" i="4"/>
  <c r="G374" i="4" s="1"/>
  <c r="F375" i="4"/>
  <c r="F374" i="4" s="1"/>
  <c r="E375" i="4"/>
  <c r="E374" i="4" s="1"/>
  <c r="D375" i="4"/>
  <c r="D374" i="4" s="1"/>
  <c r="D349" i="4" s="1"/>
  <c r="C375" i="4"/>
  <c r="B375" i="4"/>
  <c r="I374" i="4"/>
  <c r="I349" i="4" s="1"/>
  <c r="I318" i="4" s="1"/>
  <c r="I317" i="4" s="1"/>
  <c r="H374" i="4"/>
  <c r="H349" i="4" s="1"/>
  <c r="H318" i="4" s="1"/>
  <c r="B374" i="4"/>
  <c r="J372" i="4"/>
  <c r="J370" i="4" s="1"/>
  <c r="J371" i="4"/>
  <c r="I370" i="4"/>
  <c r="H370" i="4"/>
  <c r="J368" i="4"/>
  <c r="C368" i="4"/>
  <c r="B368" i="4"/>
  <c r="A368" i="4"/>
  <c r="J367" i="4"/>
  <c r="C367" i="4"/>
  <c r="B367" i="4"/>
  <c r="A367" i="4"/>
  <c r="I366" i="4"/>
  <c r="H366" i="4"/>
  <c r="G366" i="4"/>
  <c r="F366" i="4"/>
  <c r="E366" i="4"/>
  <c r="D366" i="4"/>
  <c r="C366" i="4"/>
  <c r="B366" i="4"/>
  <c r="A366" i="4"/>
  <c r="J365" i="4"/>
  <c r="C365" i="4"/>
  <c r="B365" i="4"/>
  <c r="A365" i="4"/>
  <c r="J364" i="4"/>
  <c r="C364" i="4"/>
  <c r="B364" i="4"/>
  <c r="A364" i="4"/>
  <c r="I363" i="4"/>
  <c r="H363" i="4"/>
  <c r="G363" i="4"/>
  <c r="F363" i="4"/>
  <c r="E363" i="4"/>
  <c r="D363" i="4"/>
  <c r="C363" i="4"/>
  <c r="B363" i="4"/>
  <c r="A363" i="4"/>
  <c r="J362" i="4"/>
  <c r="C362" i="4"/>
  <c r="B362" i="4"/>
  <c r="A362" i="4"/>
  <c r="J361" i="4"/>
  <c r="C361" i="4"/>
  <c r="B361" i="4"/>
  <c r="A361" i="4"/>
  <c r="I360" i="4"/>
  <c r="H360" i="4"/>
  <c r="G360" i="4"/>
  <c r="F360" i="4"/>
  <c r="F354" i="4" s="1"/>
  <c r="E360" i="4"/>
  <c r="D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J355" i="4" s="1"/>
  <c r="C356" i="4"/>
  <c r="B356" i="4"/>
  <c r="A356" i="4"/>
  <c r="I355" i="4"/>
  <c r="I354" i="4" s="1"/>
  <c r="H355" i="4"/>
  <c r="G355" i="4"/>
  <c r="F355" i="4"/>
  <c r="E355" i="4"/>
  <c r="D355" i="4"/>
  <c r="C355" i="4"/>
  <c r="B355" i="4"/>
  <c r="A355" i="4"/>
  <c r="K354" i="4"/>
  <c r="H354" i="4"/>
  <c r="H331" i="4" s="1"/>
  <c r="G354" i="4"/>
  <c r="G348" i="4" s="1"/>
  <c r="G347" i="4" s="1"/>
  <c r="D354" i="4"/>
  <c r="B354" i="4"/>
  <c r="A354" i="4"/>
  <c r="J353" i="4"/>
  <c r="J351" i="4" s="1"/>
  <c r="J350" i="4" s="1"/>
  <c r="C353" i="4"/>
  <c r="B353" i="4"/>
  <c r="A353" i="4"/>
  <c r="J352" i="4"/>
  <c r="C352" i="4"/>
  <c r="B352" i="4"/>
  <c r="A352" i="4"/>
  <c r="I351" i="4"/>
  <c r="H351" i="4"/>
  <c r="G351" i="4"/>
  <c r="G350" i="4" s="1"/>
  <c r="F351" i="4"/>
  <c r="F350" i="4" s="1"/>
  <c r="E351" i="4"/>
  <c r="E350" i="4" s="1"/>
  <c r="D351" i="4"/>
  <c r="C351" i="4"/>
  <c r="B351" i="4"/>
  <c r="A351" i="4"/>
  <c r="I350" i="4"/>
  <c r="I319" i="4" s="1"/>
  <c r="H350" i="4"/>
  <c r="D350" i="4"/>
  <c r="D348" i="4" s="1"/>
  <c r="B350" i="4"/>
  <c r="G349" i="4"/>
  <c r="F349" i="4"/>
  <c r="E349" i="4"/>
  <c r="B349" i="4"/>
  <c r="C347" i="4"/>
  <c r="B347" i="4"/>
  <c r="A347" i="4"/>
  <c r="C344" i="4"/>
  <c r="B344" i="4"/>
  <c r="C343" i="4"/>
  <c r="B343" i="4"/>
  <c r="J342" i="4"/>
  <c r="C342" i="4"/>
  <c r="B342" i="4"/>
  <c r="C341" i="4"/>
  <c r="B341" i="4"/>
  <c r="G340" i="4"/>
  <c r="F340" i="4"/>
  <c r="E340" i="4"/>
  <c r="D340" i="4"/>
  <c r="C340" i="4"/>
  <c r="B340" i="4"/>
  <c r="A340" i="4"/>
  <c r="C339" i="4"/>
  <c r="B339" i="4"/>
  <c r="A339" i="4"/>
  <c r="J338" i="4"/>
  <c r="C338" i="4"/>
  <c r="B338" i="4"/>
  <c r="G337" i="4"/>
  <c r="G336" i="4" s="1"/>
  <c r="F337" i="4"/>
  <c r="F336" i="4" s="1"/>
  <c r="E337" i="4"/>
  <c r="E336" i="4" s="1"/>
  <c r="D337" i="4"/>
  <c r="D336" i="4" s="1"/>
  <c r="C337" i="4"/>
  <c r="B337" i="4"/>
  <c r="A337" i="4"/>
  <c r="I336" i="4"/>
  <c r="H336" i="4"/>
  <c r="C336" i="4"/>
  <c r="B336" i="4"/>
  <c r="A336" i="4"/>
  <c r="K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C333" i="4"/>
  <c r="B333" i="4"/>
  <c r="A333" i="4"/>
  <c r="I332" i="4"/>
  <c r="H332" i="4"/>
  <c r="G332" i="4"/>
  <c r="F332" i="4"/>
  <c r="E332" i="4"/>
  <c r="D332" i="4"/>
  <c r="C332" i="4"/>
  <c r="B332" i="4"/>
  <c r="A332" i="4"/>
  <c r="I331" i="4"/>
  <c r="G331" i="4"/>
  <c r="F331" i="4"/>
  <c r="E331" i="4"/>
  <c r="D331" i="4"/>
  <c r="C331" i="4"/>
  <c r="B331" i="4"/>
  <c r="A331" i="4"/>
  <c r="I330" i="4"/>
  <c r="I329" i="4" s="1"/>
  <c r="H330" i="4"/>
  <c r="H329" i="4" s="1"/>
  <c r="G330" i="4"/>
  <c r="G329" i="4" s="1"/>
  <c r="F330" i="4"/>
  <c r="F329" i="4" s="1"/>
  <c r="E330" i="4"/>
  <c r="E329" i="4" s="1"/>
  <c r="D330" i="4"/>
  <c r="C330" i="4"/>
  <c r="B330" i="4"/>
  <c r="A330" i="4"/>
  <c r="C329" i="4"/>
  <c r="B329" i="4"/>
  <c r="A329" i="4"/>
  <c r="G327" i="4"/>
  <c r="G326" i="4" s="1"/>
  <c r="F327" i="4"/>
  <c r="F326" i="4" s="1"/>
  <c r="E327" i="4"/>
  <c r="D327" i="4"/>
  <c r="D326" i="4" s="1"/>
  <c r="C327" i="4"/>
  <c r="B327" i="4"/>
  <c r="A327" i="4"/>
  <c r="C326" i="4"/>
  <c r="B326" i="4"/>
  <c r="A326" i="4"/>
  <c r="G325" i="4"/>
  <c r="G324" i="4" s="1"/>
  <c r="F325" i="4"/>
  <c r="F324" i="4" s="1"/>
  <c r="E325" i="4"/>
  <c r="E324" i="4" s="1"/>
  <c r="D325" i="4"/>
  <c r="C325" i="4"/>
  <c r="B325" i="4"/>
  <c r="A325" i="4"/>
  <c r="D324" i="4"/>
  <c r="C324" i="4"/>
  <c r="B324" i="4"/>
  <c r="A324" i="4"/>
  <c r="G323" i="4"/>
  <c r="G322" i="4" s="1"/>
  <c r="F323" i="4"/>
  <c r="F322" i="4" s="1"/>
  <c r="E323" i="4"/>
  <c r="E322" i="4" s="1"/>
  <c r="D323" i="4"/>
  <c r="D322" i="4" s="1"/>
  <c r="C323" i="4"/>
  <c r="B323" i="4"/>
  <c r="A323" i="4"/>
  <c r="C322" i="4"/>
  <c r="B322" i="4"/>
  <c r="A322" i="4"/>
  <c r="G321" i="4"/>
  <c r="G320" i="4" s="1"/>
  <c r="F321" i="4"/>
  <c r="F320" i="4" s="1"/>
  <c r="E321" i="4"/>
  <c r="D321" i="4"/>
  <c r="D320" i="4" s="1"/>
  <c r="C321" i="4"/>
  <c r="B321" i="4"/>
  <c r="A321" i="4"/>
  <c r="C320" i="4"/>
  <c r="B320" i="4"/>
  <c r="A320" i="4"/>
  <c r="H319" i="4"/>
  <c r="G319" i="4"/>
  <c r="F319" i="4"/>
  <c r="E319" i="4"/>
  <c r="D319" i="4"/>
  <c r="C319" i="4"/>
  <c r="B319" i="4"/>
  <c r="A319" i="4"/>
  <c r="G318" i="4"/>
  <c r="F318" i="4"/>
  <c r="E318" i="4"/>
  <c r="D318" i="4"/>
  <c r="C318" i="4"/>
  <c r="B318" i="4"/>
  <c r="A318" i="4"/>
  <c r="H317" i="4"/>
  <c r="C317" i="4"/>
  <c r="B317" i="4"/>
  <c r="A317" i="4"/>
  <c r="B316" i="4"/>
  <c r="B315" i="4"/>
  <c r="B314" i="4"/>
  <c r="C313" i="4"/>
  <c r="B313" i="4"/>
  <c r="A313" i="4"/>
  <c r="B312" i="4"/>
  <c r="G293" i="4"/>
  <c r="F293" i="4"/>
  <c r="F292" i="4" s="1"/>
  <c r="E293" i="4"/>
  <c r="E292" i="4" s="1"/>
  <c r="D293" i="4"/>
  <c r="D292" i="4" s="1"/>
  <c r="C293" i="4"/>
  <c r="B293" i="4"/>
  <c r="A293" i="4"/>
  <c r="I292" i="4"/>
  <c r="H292" i="4"/>
  <c r="G292" i="4"/>
  <c r="C292" i="4"/>
  <c r="B292" i="4"/>
  <c r="G291" i="4"/>
  <c r="G290" i="4" s="1"/>
  <c r="F291" i="4"/>
  <c r="F290" i="4" s="1"/>
  <c r="E291" i="4"/>
  <c r="E290" i="4" s="1"/>
  <c r="D291" i="4"/>
  <c r="D290" i="4" s="1"/>
  <c r="C291" i="4"/>
  <c r="B291" i="4"/>
  <c r="A291" i="4"/>
  <c r="I290" i="4"/>
  <c r="H290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C277" i="4"/>
  <c r="B277" i="4"/>
  <c r="B276" i="4"/>
  <c r="B275" i="4"/>
  <c r="G274" i="4"/>
  <c r="G273" i="4" s="1"/>
  <c r="F274" i="4"/>
  <c r="F273" i="4" s="1"/>
  <c r="E274" i="4"/>
  <c r="E273" i="4" s="1"/>
  <c r="D274" i="4"/>
  <c r="C274" i="4"/>
  <c r="B274" i="4"/>
  <c r="A274" i="4"/>
  <c r="I273" i="4"/>
  <c r="H273" i="4"/>
  <c r="C273" i="4"/>
  <c r="B273" i="4"/>
  <c r="A273" i="4"/>
  <c r="J272" i="4"/>
  <c r="J271" i="4"/>
  <c r="J269" i="4"/>
  <c r="J267" i="4"/>
  <c r="J266" i="4"/>
  <c r="I266" i="4"/>
  <c r="H266" i="4"/>
  <c r="J265" i="4"/>
  <c r="C265" i="4"/>
  <c r="B265" i="4"/>
  <c r="J264" i="4"/>
  <c r="C264" i="4"/>
  <c r="B264" i="4"/>
  <c r="G263" i="4"/>
  <c r="G262" i="4" s="1"/>
  <c r="F263" i="4"/>
  <c r="F262" i="4" s="1"/>
  <c r="E263" i="4"/>
  <c r="E262" i="4" s="1"/>
  <c r="D263" i="4"/>
  <c r="D262" i="4" s="1"/>
  <c r="C263" i="4"/>
  <c r="B263" i="4"/>
  <c r="A263" i="4"/>
  <c r="I262" i="4"/>
  <c r="H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A259" i="4"/>
  <c r="J258" i="4"/>
  <c r="C258" i="4"/>
  <c r="B258" i="4"/>
  <c r="J257" i="4"/>
  <c r="C257" i="4"/>
  <c r="B257" i="4"/>
  <c r="A257" i="4"/>
  <c r="J256" i="4"/>
  <c r="C256" i="4"/>
  <c r="B256" i="4"/>
  <c r="J255" i="4"/>
  <c r="C255" i="4"/>
  <c r="B255" i="4"/>
  <c r="A255" i="4"/>
  <c r="J254" i="4"/>
  <c r="C254" i="4"/>
  <c r="B254" i="4"/>
  <c r="J253" i="4"/>
  <c r="C253" i="4"/>
  <c r="B253" i="4"/>
  <c r="A253" i="4"/>
  <c r="J252" i="4"/>
  <c r="C252" i="4"/>
  <c r="B252" i="4"/>
  <c r="J251" i="4"/>
  <c r="C251" i="4"/>
  <c r="B251" i="4"/>
  <c r="A251" i="4"/>
  <c r="B250" i="4"/>
  <c r="J249" i="4"/>
  <c r="C249" i="4"/>
  <c r="B249" i="4"/>
  <c r="G248" i="4"/>
  <c r="F248" i="4"/>
  <c r="E248" i="4"/>
  <c r="D248" i="4"/>
  <c r="C248" i="4"/>
  <c r="B248" i="4"/>
  <c r="A248" i="4"/>
  <c r="J247" i="4"/>
  <c r="C247" i="4"/>
  <c r="B247" i="4"/>
  <c r="J246" i="4"/>
  <c r="C246" i="4"/>
  <c r="B246" i="4"/>
  <c r="A246" i="4"/>
  <c r="J245" i="4"/>
  <c r="C245" i="4"/>
  <c r="B245" i="4"/>
  <c r="J244" i="4"/>
  <c r="C244" i="4"/>
  <c r="B244" i="4"/>
  <c r="A244" i="4"/>
  <c r="J243" i="4"/>
  <c r="C243" i="4"/>
  <c r="B243" i="4"/>
  <c r="J242" i="4"/>
  <c r="C242" i="4"/>
  <c r="B242" i="4"/>
  <c r="A242" i="4"/>
  <c r="J241" i="4"/>
  <c r="C241" i="4"/>
  <c r="B241" i="4"/>
  <c r="J240" i="4"/>
  <c r="C240" i="4"/>
  <c r="B240" i="4"/>
  <c r="A240" i="4"/>
  <c r="J239" i="4"/>
  <c r="C239" i="4"/>
  <c r="B239" i="4"/>
  <c r="J238" i="4"/>
  <c r="C238" i="4"/>
  <c r="B238" i="4"/>
  <c r="A238" i="4"/>
  <c r="J237" i="4"/>
  <c r="C237" i="4"/>
  <c r="B237" i="4"/>
  <c r="J236" i="4"/>
  <c r="C236" i="4"/>
  <c r="B236" i="4"/>
  <c r="A236" i="4"/>
  <c r="J235" i="4"/>
  <c r="C235" i="4"/>
  <c r="B235" i="4"/>
  <c r="J234" i="4"/>
  <c r="C234" i="4"/>
  <c r="B234" i="4"/>
  <c r="A234" i="4"/>
  <c r="J233" i="4"/>
  <c r="C233" i="4"/>
  <c r="B233" i="4"/>
  <c r="J232" i="4"/>
  <c r="C232" i="4"/>
  <c r="B232" i="4"/>
  <c r="A232" i="4"/>
  <c r="J231" i="4"/>
  <c r="C231" i="4"/>
  <c r="B231" i="4"/>
  <c r="J230" i="4"/>
  <c r="C230" i="4"/>
  <c r="B230" i="4"/>
  <c r="J229" i="4"/>
  <c r="C229" i="4"/>
  <c r="B229" i="4"/>
  <c r="J228" i="4"/>
  <c r="C228" i="4"/>
  <c r="B228" i="4"/>
  <c r="A228" i="4"/>
  <c r="J227" i="4"/>
  <c r="C227" i="4"/>
  <c r="B227" i="4"/>
  <c r="J226" i="4"/>
  <c r="C226" i="4"/>
  <c r="B226" i="4"/>
  <c r="A226" i="4"/>
  <c r="J225" i="4"/>
  <c r="C225" i="4"/>
  <c r="B225" i="4"/>
  <c r="G224" i="4"/>
  <c r="F224" i="4"/>
  <c r="E224" i="4"/>
  <c r="D224" i="4"/>
  <c r="C224" i="4"/>
  <c r="B224" i="4"/>
  <c r="A224" i="4"/>
  <c r="J223" i="4"/>
  <c r="C223" i="4"/>
  <c r="B223" i="4"/>
  <c r="G222" i="4"/>
  <c r="F222" i="4"/>
  <c r="E222" i="4"/>
  <c r="D222" i="4"/>
  <c r="C222" i="4"/>
  <c r="B222" i="4"/>
  <c r="A222" i="4"/>
  <c r="I221" i="4"/>
  <c r="H221" i="4"/>
  <c r="C221" i="4"/>
  <c r="B221" i="4"/>
  <c r="A221" i="4"/>
  <c r="J220" i="4"/>
  <c r="C220" i="4"/>
  <c r="B220" i="4"/>
  <c r="G219" i="4"/>
  <c r="F219" i="4"/>
  <c r="E219" i="4"/>
  <c r="D219" i="4"/>
  <c r="C219" i="4"/>
  <c r="B219" i="4"/>
  <c r="A219" i="4"/>
  <c r="J218" i="4"/>
  <c r="C218" i="4"/>
  <c r="B218" i="4"/>
  <c r="G217" i="4"/>
  <c r="F217" i="4"/>
  <c r="E217" i="4"/>
  <c r="D217" i="4"/>
  <c r="C217" i="4"/>
  <c r="B217" i="4"/>
  <c r="A217" i="4"/>
  <c r="I216" i="4"/>
  <c r="H216" i="4"/>
  <c r="C216" i="4"/>
  <c r="B216" i="4"/>
  <c r="A216" i="4"/>
  <c r="B215" i="4"/>
  <c r="C214" i="4"/>
  <c r="B214" i="4"/>
  <c r="A214" i="4"/>
  <c r="C212" i="4"/>
  <c r="B212" i="4"/>
  <c r="A212" i="4"/>
  <c r="B211" i="4"/>
  <c r="A211" i="4"/>
  <c r="C210" i="4"/>
  <c r="B210" i="4"/>
  <c r="A210" i="4"/>
  <c r="G209" i="4"/>
  <c r="F209" i="4"/>
  <c r="E209" i="4"/>
  <c r="D209" i="4"/>
  <c r="C209" i="4"/>
  <c r="B209" i="4"/>
  <c r="A209" i="4"/>
  <c r="G208" i="4"/>
  <c r="F208" i="4"/>
  <c r="E208" i="4"/>
  <c r="D208" i="4"/>
  <c r="C208" i="4"/>
  <c r="B208" i="4"/>
  <c r="A208" i="4"/>
  <c r="I207" i="4"/>
  <c r="H207" i="4"/>
  <c r="C207" i="4"/>
  <c r="B207" i="4"/>
  <c r="A207" i="4"/>
  <c r="C206" i="4"/>
  <c r="B206" i="4"/>
  <c r="J205" i="4"/>
  <c r="C205" i="4"/>
  <c r="B205" i="4"/>
  <c r="A205" i="4"/>
  <c r="J204" i="4"/>
  <c r="I204" i="4"/>
  <c r="H204" i="4"/>
  <c r="G204" i="4"/>
  <c r="F204" i="4"/>
  <c r="E204" i="4"/>
  <c r="D204" i="4"/>
  <c r="C204" i="4"/>
  <c r="B204" i="4"/>
  <c r="A204" i="4"/>
  <c r="G203" i="4"/>
  <c r="F203" i="4"/>
  <c r="E203" i="4"/>
  <c r="D203" i="4"/>
  <c r="C203" i="4"/>
  <c r="B203" i="4"/>
  <c r="A203" i="4"/>
  <c r="G202" i="4"/>
  <c r="F202" i="4"/>
  <c r="E202" i="4"/>
  <c r="D202" i="4"/>
  <c r="C202" i="4"/>
  <c r="B202" i="4"/>
  <c r="A202" i="4"/>
  <c r="I201" i="4"/>
  <c r="H201" i="4"/>
  <c r="C201" i="4"/>
  <c r="B201" i="4"/>
  <c r="G200" i="4"/>
  <c r="G199" i="4" s="1"/>
  <c r="F200" i="4"/>
  <c r="F199" i="4" s="1"/>
  <c r="E200" i="4"/>
  <c r="E199" i="4" s="1"/>
  <c r="D200" i="4"/>
  <c r="D199" i="4" s="1"/>
  <c r="C200" i="4"/>
  <c r="B200" i="4"/>
  <c r="A200" i="4"/>
  <c r="I199" i="4"/>
  <c r="H199" i="4"/>
  <c r="C199" i="4"/>
  <c r="B199" i="4"/>
  <c r="A199" i="4"/>
  <c r="K198" i="4"/>
  <c r="B198" i="4"/>
  <c r="A198" i="4"/>
  <c r="G197" i="4"/>
  <c r="G196" i="4" s="1"/>
  <c r="G195" i="4" s="1"/>
  <c r="F197" i="4"/>
  <c r="F196" i="4" s="1"/>
  <c r="F195" i="4" s="1"/>
  <c r="E197" i="4"/>
  <c r="D197" i="4"/>
  <c r="D196" i="4" s="1"/>
  <c r="D195" i="4" s="1"/>
  <c r="C197" i="4"/>
  <c r="B197" i="4"/>
  <c r="A197" i="4"/>
  <c r="I196" i="4"/>
  <c r="H196" i="4"/>
  <c r="H195" i="4" s="1"/>
  <c r="C196" i="4"/>
  <c r="B196" i="4"/>
  <c r="A196" i="4"/>
  <c r="I195" i="4"/>
  <c r="B195" i="4"/>
  <c r="A195" i="4"/>
  <c r="K194" i="4"/>
  <c r="K193" i="4" s="1"/>
  <c r="B194" i="4"/>
  <c r="B193" i="4"/>
  <c r="J191" i="4"/>
  <c r="C191" i="4"/>
  <c r="B191" i="4"/>
  <c r="A191" i="4"/>
  <c r="J190" i="4"/>
  <c r="J189" i="4" s="1"/>
  <c r="I190" i="4"/>
  <c r="I189" i="4" s="1"/>
  <c r="H190" i="4"/>
  <c r="G190" i="4"/>
  <c r="F190" i="4"/>
  <c r="E190" i="4"/>
  <c r="E189" i="4" s="1"/>
  <c r="D190" i="4"/>
  <c r="D189" i="4" s="1"/>
  <c r="C190" i="4"/>
  <c r="B190" i="4"/>
  <c r="K189" i="4"/>
  <c r="H189" i="4"/>
  <c r="G189" i="4"/>
  <c r="F189" i="4"/>
  <c r="B189" i="4"/>
  <c r="A189" i="4"/>
  <c r="G186" i="4"/>
  <c r="F186" i="4"/>
  <c r="E186" i="4"/>
  <c r="D186" i="4"/>
  <c r="C186" i="4"/>
  <c r="B186" i="4"/>
  <c r="A186" i="4"/>
  <c r="I185" i="4"/>
  <c r="I184" i="4" s="1"/>
  <c r="H185" i="4"/>
  <c r="H184" i="4" s="1"/>
  <c r="H183" i="4" s="1"/>
  <c r="H182" i="4" s="1"/>
  <c r="G185" i="4"/>
  <c r="G184" i="4" s="1"/>
  <c r="F185" i="4"/>
  <c r="F184" i="4" s="1"/>
  <c r="E185" i="4"/>
  <c r="D185" i="4"/>
  <c r="D184" i="4" s="1"/>
  <c r="C185" i="4"/>
  <c r="B185" i="4"/>
  <c r="K184" i="4"/>
  <c r="E184" i="4"/>
  <c r="E183" i="4" s="1"/>
  <c r="E182" i="4" s="1"/>
  <c r="B184" i="4"/>
  <c r="C183" i="4"/>
  <c r="B183" i="4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J175" i="4" s="1"/>
  <c r="C178" i="4"/>
  <c r="B178" i="4"/>
  <c r="A178" i="4"/>
  <c r="C177" i="4"/>
  <c r="B177" i="4"/>
  <c r="A177" i="4"/>
  <c r="J176" i="4"/>
  <c r="C176" i="4"/>
  <c r="B176" i="4"/>
  <c r="A176" i="4"/>
  <c r="I175" i="4"/>
  <c r="H175" i="4"/>
  <c r="G175" i="4"/>
  <c r="F175" i="4"/>
  <c r="E175" i="4"/>
  <c r="D175" i="4"/>
  <c r="C175" i="4"/>
  <c r="B175" i="4"/>
  <c r="C174" i="4"/>
  <c r="B174" i="4"/>
  <c r="A174" i="4"/>
  <c r="J173" i="4"/>
  <c r="J172" i="4" s="1"/>
  <c r="C173" i="4"/>
  <c r="B173" i="4"/>
  <c r="A173" i="4"/>
  <c r="I172" i="4"/>
  <c r="H172" i="4"/>
  <c r="H171" i="4" s="1"/>
  <c r="G172" i="4"/>
  <c r="F172" i="4"/>
  <c r="E172" i="4"/>
  <c r="D172" i="4"/>
  <c r="C172" i="4"/>
  <c r="B172" i="4"/>
  <c r="K171" i="4"/>
  <c r="G171" i="4"/>
  <c r="F171" i="4"/>
  <c r="E171" i="4"/>
  <c r="B171" i="4"/>
  <c r="C170" i="4"/>
  <c r="B170" i="4"/>
  <c r="J169" i="4"/>
  <c r="G167" i="4"/>
  <c r="G166" i="4" s="1"/>
  <c r="F167" i="4"/>
  <c r="E167" i="4"/>
  <c r="E166" i="4" s="1"/>
  <c r="D167" i="4"/>
  <c r="C167" i="4"/>
  <c r="B167" i="4"/>
  <c r="A167" i="4"/>
  <c r="I166" i="4"/>
  <c r="H166" i="4"/>
  <c r="F166" i="4"/>
  <c r="C166" i="4"/>
  <c r="B166" i="4"/>
  <c r="A166" i="4"/>
  <c r="C165" i="4"/>
  <c r="B165" i="4"/>
  <c r="A165" i="4"/>
  <c r="G164" i="4"/>
  <c r="G163" i="4" s="1"/>
  <c r="F164" i="4"/>
  <c r="F163" i="4" s="1"/>
  <c r="E164" i="4"/>
  <c r="E163" i="4" s="1"/>
  <c r="E162" i="4" s="1"/>
  <c r="D164" i="4"/>
  <c r="C164" i="4"/>
  <c r="B164" i="4"/>
  <c r="A164" i="4"/>
  <c r="I163" i="4"/>
  <c r="H163" i="4"/>
  <c r="D163" i="4"/>
  <c r="C163" i="4"/>
  <c r="B163" i="4"/>
  <c r="A163" i="4"/>
  <c r="K162" i="4"/>
  <c r="I162" i="4"/>
  <c r="H162" i="4"/>
  <c r="H152" i="4" s="1"/>
  <c r="B162" i="4"/>
  <c r="A162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C156" i="4"/>
  <c r="B156" i="4"/>
  <c r="A156" i="4"/>
  <c r="J155" i="4"/>
  <c r="C155" i="4"/>
  <c r="B155" i="4"/>
  <c r="A155" i="4"/>
  <c r="G154" i="4"/>
  <c r="J154" i="4" s="1"/>
  <c r="J153" i="4" s="1"/>
  <c r="F154" i="4"/>
  <c r="E154" i="4"/>
  <c r="D154" i="4"/>
  <c r="D153" i="4" s="1"/>
  <c r="C154" i="4"/>
  <c r="B154" i="4"/>
  <c r="A154" i="4"/>
  <c r="K153" i="4"/>
  <c r="I153" i="4"/>
  <c r="H153" i="4"/>
  <c r="G153" i="4"/>
  <c r="F153" i="4"/>
  <c r="E153" i="4"/>
  <c r="B153" i="4"/>
  <c r="A153" i="4"/>
  <c r="B152" i="4"/>
  <c r="B151" i="4"/>
  <c r="B150" i="4"/>
  <c r="B149" i="4"/>
  <c r="B348" i="4" s="1"/>
  <c r="C148" i="4"/>
  <c r="B148" i="4"/>
  <c r="A148" i="4"/>
  <c r="G147" i="4"/>
  <c r="F147" i="4"/>
  <c r="E147" i="4"/>
  <c r="D147" i="4"/>
  <c r="C147" i="4"/>
  <c r="B147" i="4"/>
  <c r="G146" i="4"/>
  <c r="F146" i="4"/>
  <c r="E146" i="4"/>
  <c r="D146" i="4"/>
  <c r="C146" i="4"/>
  <c r="B146" i="4"/>
  <c r="A146" i="4"/>
  <c r="J145" i="4"/>
  <c r="C145" i="4"/>
  <c r="B145" i="4"/>
  <c r="J144" i="4"/>
  <c r="J143" i="4" s="1"/>
  <c r="C144" i="4"/>
  <c r="B144" i="4"/>
  <c r="A144" i="4"/>
  <c r="I143" i="4"/>
  <c r="H143" i="4"/>
  <c r="G143" i="4"/>
  <c r="F143" i="4"/>
  <c r="E143" i="4"/>
  <c r="D143" i="4"/>
  <c r="C143" i="4"/>
  <c r="B143" i="4"/>
  <c r="A143" i="4"/>
  <c r="J142" i="4"/>
  <c r="C142" i="4"/>
  <c r="B142" i="4"/>
  <c r="J141" i="4"/>
  <c r="C141" i="4"/>
  <c r="B141" i="4"/>
  <c r="A141" i="4"/>
  <c r="J140" i="4"/>
  <c r="C140" i="4"/>
  <c r="B140" i="4"/>
  <c r="J139" i="4"/>
  <c r="C139" i="4"/>
  <c r="B139" i="4"/>
  <c r="A139" i="4"/>
  <c r="J138" i="4"/>
  <c r="C138" i="4"/>
  <c r="B138" i="4"/>
  <c r="J137" i="4"/>
  <c r="C137" i="4"/>
  <c r="B137" i="4"/>
  <c r="A137" i="4"/>
  <c r="I136" i="4"/>
  <c r="I135" i="4" s="1"/>
  <c r="I134" i="4" s="1"/>
  <c r="H136" i="4"/>
  <c r="H135" i="4" s="1"/>
  <c r="H134" i="4" s="1"/>
  <c r="H133" i="4" s="1"/>
  <c r="H132" i="4" s="1"/>
  <c r="G136" i="4"/>
  <c r="G135" i="4" s="1"/>
  <c r="F136" i="4"/>
  <c r="E136" i="4"/>
  <c r="D136" i="4"/>
  <c r="D135" i="4" s="1"/>
  <c r="D134" i="4" s="1"/>
  <c r="D133" i="4" s="1"/>
  <c r="D132" i="4" s="1"/>
  <c r="C136" i="4"/>
  <c r="B136" i="4"/>
  <c r="F135" i="4"/>
  <c r="E135" i="4"/>
  <c r="E134" i="4" s="1"/>
  <c r="B135" i="4"/>
  <c r="G134" i="4"/>
  <c r="G133" i="4" s="1"/>
  <c r="F134" i="4"/>
  <c r="F133" i="4" s="1"/>
  <c r="F132" i="4" s="1"/>
  <c r="B134" i="4"/>
  <c r="K133" i="4"/>
  <c r="K132" i="4" s="1"/>
  <c r="K131" i="4" s="1"/>
  <c r="I133" i="4"/>
  <c r="I132" i="4" s="1"/>
  <c r="E133" i="4"/>
  <c r="E132" i="4" s="1"/>
  <c r="C133" i="4"/>
  <c r="B133" i="4"/>
  <c r="G132" i="4"/>
  <c r="C132" i="4"/>
  <c r="B132" i="4"/>
  <c r="A132" i="4"/>
  <c r="B131" i="4"/>
  <c r="A131" i="4"/>
  <c r="J130" i="4"/>
  <c r="J129" i="4"/>
  <c r="C129" i="4"/>
  <c r="B129" i="4"/>
  <c r="A129" i="4"/>
  <c r="J128" i="4"/>
  <c r="C128" i="4"/>
  <c r="B128" i="4"/>
  <c r="A128" i="4"/>
  <c r="J127" i="4"/>
  <c r="C127" i="4"/>
  <c r="B127" i="4"/>
  <c r="A127" i="4"/>
  <c r="J126" i="4"/>
  <c r="J125" i="4" s="1"/>
  <c r="I126" i="4"/>
  <c r="H126" i="4"/>
  <c r="G126" i="4"/>
  <c r="F126" i="4"/>
  <c r="F125" i="4" s="1"/>
  <c r="E126" i="4"/>
  <c r="E125" i="4" s="1"/>
  <c r="D126" i="4"/>
  <c r="D125" i="4" s="1"/>
  <c r="C126" i="4"/>
  <c r="B126" i="4"/>
  <c r="A126" i="4"/>
  <c r="I125" i="4"/>
  <c r="H125" i="4"/>
  <c r="G125" i="4"/>
  <c r="B125" i="4"/>
  <c r="C124" i="4"/>
  <c r="B124" i="4"/>
  <c r="J123" i="4"/>
  <c r="C123" i="4"/>
  <c r="B123" i="4"/>
  <c r="A123" i="4"/>
  <c r="J122" i="4"/>
  <c r="J121" i="4" s="1"/>
  <c r="I122" i="4"/>
  <c r="I120" i="4" s="1"/>
  <c r="H122" i="4"/>
  <c r="H121" i="4" s="1"/>
  <c r="G122" i="4"/>
  <c r="F122" i="4"/>
  <c r="F120" i="4" s="1"/>
  <c r="E122" i="4"/>
  <c r="D122" i="4"/>
  <c r="C122" i="4"/>
  <c r="B122" i="4"/>
  <c r="I121" i="4"/>
  <c r="G121" i="4"/>
  <c r="E121" i="4"/>
  <c r="B121" i="4"/>
  <c r="J120" i="4"/>
  <c r="G120" i="4"/>
  <c r="E120" i="4"/>
  <c r="C120" i="4"/>
  <c r="B120" i="4"/>
  <c r="B119" i="4"/>
  <c r="J118" i="4"/>
  <c r="J117" i="4" s="1"/>
  <c r="J116" i="4" s="1"/>
  <c r="I118" i="4"/>
  <c r="I117" i="4" s="1"/>
  <c r="I116" i="4" s="1"/>
  <c r="H118" i="4"/>
  <c r="H117" i="4" s="1"/>
  <c r="H116" i="4" s="1"/>
  <c r="G118" i="4"/>
  <c r="G117" i="4" s="1"/>
  <c r="G116" i="4" s="1"/>
  <c r="G115" i="4" s="1"/>
  <c r="F118" i="4"/>
  <c r="F117" i="4" s="1"/>
  <c r="F116" i="4" s="1"/>
  <c r="F115" i="4" s="1"/>
  <c r="E118" i="4"/>
  <c r="E117" i="4" s="1"/>
  <c r="E116" i="4" s="1"/>
  <c r="E115" i="4" s="1"/>
  <c r="D118" i="4"/>
  <c r="D117" i="4" s="1"/>
  <c r="C118" i="4"/>
  <c r="B118" i="4"/>
  <c r="A118" i="4"/>
  <c r="C117" i="4"/>
  <c r="B117" i="4"/>
  <c r="C115" i="4"/>
  <c r="B115" i="4"/>
  <c r="J113" i="4"/>
  <c r="G112" i="4"/>
  <c r="G111" i="4" s="1"/>
  <c r="F112" i="4"/>
  <c r="E112" i="4"/>
  <c r="D112" i="4"/>
  <c r="D111" i="4" s="1"/>
  <c r="C112" i="4"/>
  <c r="B112" i="4"/>
  <c r="A112" i="4"/>
  <c r="I111" i="4"/>
  <c r="H111" i="4"/>
  <c r="E111" i="4"/>
  <c r="C111" i="4"/>
  <c r="B111" i="4"/>
  <c r="A111" i="4"/>
  <c r="J110" i="4"/>
  <c r="B110" i="4"/>
  <c r="G109" i="4"/>
  <c r="G108" i="4" s="1"/>
  <c r="F109" i="4"/>
  <c r="F108" i="4" s="1"/>
  <c r="E109" i="4"/>
  <c r="D109" i="4"/>
  <c r="D108" i="4" s="1"/>
  <c r="C109" i="4"/>
  <c r="B109" i="4"/>
  <c r="A109" i="4"/>
  <c r="I108" i="4"/>
  <c r="H108" i="4"/>
  <c r="C108" i="4"/>
  <c r="B108" i="4"/>
  <c r="J95" i="4"/>
  <c r="C95" i="4"/>
  <c r="J94" i="4"/>
  <c r="C94" i="4"/>
  <c r="B94" i="4"/>
  <c r="A94" i="4"/>
  <c r="J93" i="4"/>
  <c r="I93" i="4"/>
  <c r="H93" i="4"/>
  <c r="G93" i="4"/>
  <c r="F93" i="4"/>
  <c r="E93" i="4"/>
  <c r="D93" i="4"/>
  <c r="C93" i="4"/>
  <c r="B93" i="4"/>
  <c r="B88" i="4"/>
  <c r="G87" i="4"/>
  <c r="F87" i="4"/>
  <c r="E87" i="4"/>
  <c r="D87" i="4"/>
  <c r="C87" i="4"/>
  <c r="B87" i="4"/>
  <c r="A87" i="4"/>
  <c r="B86" i="4"/>
  <c r="G85" i="4"/>
  <c r="F85" i="4"/>
  <c r="F84" i="4" s="1"/>
  <c r="E85" i="4"/>
  <c r="D85" i="4"/>
  <c r="D84" i="4" s="1"/>
  <c r="C85" i="4"/>
  <c r="B85" i="4"/>
  <c r="A85" i="4"/>
  <c r="I84" i="4"/>
  <c r="H84" i="4"/>
  <c r="G84" i="4"/>
  <c r="C84" i="4"/>
  <c r="B84" i="4"/>
  <c r="J83" i="4"/>
  <c r="B83" i="4"/>
  <c r="J82" i="4"/>
  <c r="C82" i="4"/>
  <c r="B82" i="4"/>
  <c r="A82" i="4"/>
  <c r="J81" i="4"/>
  <c r="B81" i="4"/>
  <c r="J80" i="4"/>
  <c r="C80" i="4"/>
  <c r="B80" i="4"/>
  <c r="A80" i="4"/>
  <c r="J79" i="4"/>
  <c r="C79" i="4"/>
  <c r="B79" i="4"/>
  <c r="J78" i="4"/>
  <c r="C78" i="4"/>
  <c r="B78" i="4"/>
  <c r="A78" i="4"/>
  <c r="C77" i="4"/>
  <c r="B77" i="4"/>
  <c r="J76" i="4"/>
  <c r="C76" i="4"/>
  <c r="B76" i="4"/>
  <c r="A76" i="4"/>
  <c r="B75" i="4"/>
  <c r="G74" i="4"/>
  <c r="G73" i="4" s="1"/>
  <c r="F74" i="4"/>
  <c r="F73" i="4" s="1"/>
  <c r="E74" i="4"/>
  <c r="E73" i="4" s="1"/>
  <c r="D74" i="4"/>
  <c r="C74" i="4"/>
  <c r="B74" i="4"/>
  <c r="A74" i="4"/>
  <c r="I73" i="4"/>
  <c r="I72" i="4" s="1"/>
  <c r="I71" i="4" s="1"/>
  <c r="H73" i="4"/>
  <c r="H72" i="4" s="1"/>
  <c r="H71" i="4" s="1"/>
  <c r="C73" i="4"/>
  <c r="B73" i="4"/>
  <c r="B72" i="4"/>
  <c r="C71" i="4"/>
  <c r="B71" i="4"/>
  <c r="G66" i="4"/>
  <c r="F66" i="4"/>
  <c r="E66" i="4"/>
  <c r="D66" i="4"/>
  <c r="C66" i="4"/>
  <c r="B66" i="4"/>
  <c r="A66" i="4"/>
  <c r="G65" i="4"/>
  <c r="F65" i="4"/>
  <c r="E65" i="4"/>
  <c r="D65" i="4"/>
  <c r="C65" i="4"/>
  <c r="B65" i="4"/>
  <c r="B64" i="4"/>
  <c r="J63" i="4"/>
  <c r="C63" i="4"/>
  <c r="B63" i="4"/>
  <c r="A63" i="4"/>
  <c r="J62" i="4"/>
  <c r="I62" i="4"/>
  <c r="H62" i="4"/>
  <c r="G62" i="4"/>
  <c r="F62" i="4"/>
  <c r="E62" i="4"/>
  <c r="D62" i="4"/>
  <c r="C62" i="4"/>
  <c r="B62" i="4"/>
  <c r="J61" i="4"/>
  <c r="C61" i="4"/>
  <c r="B61" i="4"/>
  <c r="J60" i="4"/>
  <c r="C60" i="4"/>
  <c r="B60" i="4"/>
  <c r="A60" i="4"/>
  <c r="J59" i="4"/>
  <c r="C59" i="4"/>
  <c r="B59" i="4"/>
  <c r="J58" i="4"/>
  <c r="C58" i="4"/>
  <c r="B58" i="4"/>
  <c r="A58" i="4"/>
  <c r="J57" i="4"/>
  <c r="J55" i="4" s="1"/>
  <c r="C57" i="4"/>
  <c r="B57" i="4"/>
  <c r="J56" i="4"/>
  <c r="C56" i="4"/>
  <c r="B56" i="4"/>
  <c r="A56" i="4"/>
  <c r="I55" i="4"/>
  <c r="H55" i="4"/>
  <c r="G55" i="4"/>
  <c r="F55" i="4"/>
  <c r="E55" i="4"/>
  <c r="D55" i="4"/>
  <c r="C55" i="4"/>
  <c r="B55" i="4"/>
  <c r="J54" i="4"/>
  <c r="J53" i="4"/>
  <c r="J52" i="4"/>
  <c r="J51" i="4"/>
  <c r="J50" i="4"/>
  <c r="J49" i="4"/>
  <c r="G47" i="4"/>
  <c r="G46" i="4" s="1"/>
  <c r="F47" i="4"/>
  <c r="E47" i="4"/>
  <c r="D47" i="4"/>
  <c r="D46" i="4" s="1"/>
  <c r="C47" i="4"/>
  <c r="B47" i="4"/>
  <c r="A47" i="4"/>
  <c r="I46" i="4"/>
  <c r="H46" i="4"/>
  <c r="E46" i="4"/>
  <c r="C46" i="4"/>
  <c r="B46" i="4"/>
  <c r="A46" i="4"/>
  <c r="G45" i="4"/>
  <c r="G44" i="4" s="1"/>
  <c r="F45" i="4"/>
  <c r="E45" i="4"/>
  <c r="D45" i="4"/>
  <c r="D44" i="4" s="1"/>
  <c r="C45" i="4"/>
  <c r="B45" i="4"/>
  <c r="A45" i="4"/>
  <c r="I44" i="4"/>
  <c r="I43" i="4" s="1"/>
  <c r="I42" i="4" s="1"/>
  <c r="I41" i="4" s="1"/>
  <c r="H44" i="4"/>
  <c r="H43" i="4" s="1"/>
  <c r="H42" i="4" s="1"/>
  <c r="H41" i="4" s="1"/>
  <c r="E44" i="4"/>
  <c r="C44" i="4"/>
  <c r="B44" i="4"/>
  <c r="A44" i="4"/>
  <c r="B43" i="4"/>
  <c r="A43" i="4"/>
  <c r="C42" i="4"/>
  <c r="B42" i="4"/>
  <c r="C41" i="4"/>
  <c r="B41" i="4"/>
  <c r="A41" i="4"/>
  <c r="G40" i="4"/>
  <c r="G39" i="4" s="1"/>
  <c r="F40" i="4"/>
  <c r="F39" i="4" s="1"/>
  <c r="E40" i="4"/>
  <c r="E39" i="4" s="1"/>
  <c r="D40" i="4"/>
  <c r="C40" i="4"/>
  <c r="B40" i="4"/>
  <c r="A40" i="4"/>
  <c r="I39" i="4"/>
  <c r="H39" i="4"/>
  <c r="C39" i="4"/>
  <c r="B39" i="4"/>
  <c r="A39" i="4"/>
  <c r="G38" i="4"/>
  <c r="G37" i="4" s="1"/>
  <c r="F38" i="4"/>
  <c r="F37" i="4" s="1"/>
  <c r="E38" i="4"/>
  <c r="E37" i="4" s="1"/>
  <c r="D38" i="4"/>
  <c r="C38" i="4"/>
  <c r="B38" i="4"/>
  <c r="A38" i="4"/>
  <c r="I37" i="4"/>
  <c r="H37" i="4"/>
  <c r="C37" i="4"/>
  <c r="B37" i="4"/>
  <c r="A37" i="4"/>
  <c r="K36" i="4"/>
  <c r="B36" i="4"/>
  <c r="B35" i="4"/>
  <c r="B116" i="4" s="1"/>
  <c r="C34" i="4"/>
  <c r="B34" i="4"/>
  <c r="C33" i="4"/>
  <c r="B33" i="4"/>
  <c r="G32" i="4"/>
  <c r="F32" i="4"/>
  <c r="E32" i="4"/>
  <c r="D32" i="4"/>
  <c r="B32" i="4"/>
  <c r="A32" i="4"/>
  <c r="C31" i="4"/>
  <c r="C32" i="4" s="1"/>
  <c r="B31" i="4"/>
  <c r="A31" i="4"/>
  <c r="G30" i="4"/>
  <c r="F30" i="4"/>
  <c r="E30" i="4"/>
  <c r="D30" i="4"/>
  <c r="B30" i="4"/>
  <c r="A30" i="4"/>
  <c r="C29" i="4"/>
  <c r="C30" i="4" s="1"/>
  <c r="B29" i="4"/>
  <c r="A29" i="4"/>
  <c r="G28" i="4"/>
  <c r="F28" i="4"/>
  <c r="E28" i="4"/>
  <c r="D28" i="4"/>
  <c r="B28" i="4"/>
  <c r="A28" i="4"/>
  <c r="C27" i="4"/>
  <c r="C28" i="4" s="1"/>
  <c r="B27" i="4"/>
  <c r="A27" i="4"/>
  <c r="I26" i="4"/>
  <c r="H26" i="4"/>
  <c r="C26" i="4"/>
  <c r="B26" i="4"/>
  <c r="A26" i="4"/>
  <c r="G25" i="4"/>
  <c r="F25" i="4"/>
  <c r="E25" i="4"/>
  <c r="D25" i="4"/>
  <c r="C25" i="4"/>
  <c r="B25" i="4"/>
  <c r="A25" i="4"/>
  <c r="C24" i="4"/>
  <c r="B24" i="4"/>
  <c r="A24" i="4"/>
  <c r="G23" i="4"/>
  <c r="F23" i="4"/>
  <c r="E23" i="4"/>
  <c r="D23" i="4"/>
  <c r="C23" i="4"/>
  <c r="B23" i="4"/>
  <c r="A23" i="4"/>
  <c r="C22" i="4"/>
  <c r="B22" i="4"/>
  <c r="A22" i="4"/>
  <c r="C21" i="4"/>
  <c r="B21" i="4"/>
  <c r="J20" i="4"/>
  <c r="C20" i="4"/>
  <c r="B20" i="4"/>
  <c r="A20" i="4"/>
  <c r="J19" i="4"/>
  <c r="I19" i="4"/>
  <c r="H19" i="4"/>
  <c r="G19" i="4"/>
  <c r="F19" i="4"/>
  <c r="E19" i="4"/>
  <c r="D19" i="4"/>
  <c r="C19" i="4"/>
  <c r="B19" i="4"/>
  <c r="A19" i="4"/>
  <c r="G16" i="4"/>
  <c r="F16" i="4"/>
  <c r="E16" i="4"/>
  <c r="E14" i="4" s="1"/>
  <c r="D16" i="4"/>
  <c r="D14" i="4" s="1"/>
  <c r="C16" i="4"/>
  <c r="B16" i="4"/>
  <c r="A16" i="4"/>
  <c r="C15" i="4"/>
  <c r="B15" i="4"/>
  <c r="A15" i="4"/>
  <c r="I14" i="4"/>
  <c r="I8" i="4" s="1"/>
  <c r="H14" i="4"/>
  <c r="H8" i="4" s="1"/>
  <c r="G14" i="4"/>
  <c r="G13" i="4"/>
  <c r="F13" i="4"/>
  <c r="E13" i="4"/>
  <c r="E11" i="4" s="1"/>
  <c r="D13" i="4"/>
  <c r="D11" i="4" s="1"/>
  <c r="C13" i="4"/>
  <c r="B13" i="4"/>
  <c r="A13" i="4"/>
  <c r="C12" i="4"/>
  <c r="B12" i="4"/>
  <c r="A12" i="4"/>
  <c r="I11" i="4"/>
  <c r="H11" i="4"/>
  <c r="G11" i="4"/>
  <c r="C10" i="4"/>
  <c r="B10" i="4"/>
  <c r="A10" i="4"/>
  <c r="B9" i="4"/>
  <c r="A9" i="4"/>
  <c r="K8" i="4"/>
  <c r="B8" i="4"/>
  <c r="K7" i="4"/>
  <c r="B7" i="4"/>
  <c r="B6" i="4"/>
  <c r="A6" i="4"/>
  <c r="E189" i="6" l="1"/>
  <c r="H430" i="6"/>
  <c r="F201" i="4"/>
  <c r="F198" i="4" s="1"/>
  <c r="F194" i="4" s="1"/>
  <c r="F193" i="4" s="1"/>
  <c r="D216" i="4"/>
  <c r="G221" i="4"/>
  <c r="D317" i="4"/>
  <c r="E93" i="6"/>
  <c r="E92" i="6" s="1"/>
  <c r="E163" i="6"/>
  <c r="E353" i="6"/>
  <c r="E352" i="6" s="1"/>
  <c r="H10" i="4"/>
  <c r="H9" i="4" s="1"/>
  <c r="G36" i="4"/>
  <c r="G35" i="4" s="1"/>
  <c r="G34" i="4" s="1"/>
  <c r="F183" i="4"/>
  <c r="F182" i="4" s="1"/>
  <c r="J208" i="4"/>
  <c r="J387" i="4"/>
  <c r="C10" i="1"/>
  <c r="I10" i="1"/>
  <c r="F23" i="1"/>
  <c r="J23" i="1" s="1"/>
  <c r="J31" i="1"/>
  <c r="D252" i="6"/>
  <c r="H329" i="6"/>
  <c r="H345" i="6"/>
  <c r="H301" i="6"/>
  <c r="D43" i="4"/>
  <c r="D42" i="4" s="1"/>
  <c r="D41" i="4" s="1"/>
  <c r="F36" i="4"/>
  <c r="F35" i="4" s="1"/>
  <c r="F34" i="4" s="1"/>
  <c r="E84" i="4"/>
  <c r="J20" i="1"/>
  <c r="J133" i="1"/>
  <c r="J136" i="1"/>
  <c r="F137" i="1"/>
  <c r="J140" i="1"/>
  <c r="E199" i="6"/>
  <c r="I15" i="5"/>
  <c r="J340" i="4"/>
  <c r="H26" i="1"/>
  <c r="G37" i="1"/>
  <c r="J53" i="1"/>
  <c r="J60" i="1"/>
  <c r="F114" i="1"/>
  <c r="J114" i="1" s="1"/>
  <c r="G117" i="1"/>
  <c r="F58" i="6"/>
  <c r="G199" i="6"/>
  <c r="H344" i="6"/>
  <c r="G395" i="6"/>
  <c r="G394" i="6" s="1"/>
  <c r="G393" i="6" s="1"/>
  <c r="G392" i="6" s="1"/>
  <c r="L15" i="5"/>
  <c r="I10" i="4"/>
  <c r="I9" i="4" s="1"/>
  <c r="E10" i="4"/>
  <c r="E9" i="4" s="1"/>
  <c r="F26" i="4"/>
  <c r="J30" i="4"/>
  <c r="J39" i="1"/>
  <c r="J82" i="1"/>
  <c r="F112" i="1"/>
  <c r="J112" i="1" s="1"/>
  <c r="F119" i="1"/>
  <c r="F127" i="1"/>
  <c r="J127" i="1" s="1"/>
  <c r="H51" i="6"/>
  <c r="E58" i="6"/>
  <c r="H142" i="6"/>
  <c r="H203" i="6"/>
  <c r="H317" i="6"/>
  <c r="H324" i="6"/>
  <c r="E373" i="6"/>
  <c r="E372" i="6" s="1"/>
  <c r="H427" i="6"/>
  <c r="D424" i="6"/>
  <c r="D423" i="6" s="1"/>
  <c r="J32" i="1"/>
  <c r="J42" i="1"/>
  <c r="G143" i="6"/>
  <c r="H314" i="6"/>
  <c r="E311" i="6"/>
  <c r="E310" i="6" s="1"/>
  <c r="H318" i="6"/>
  <c r="H321" i="6"/>
  <c r="J330" i="4"/>
  <c r="J329" i="4" s="1"/>
  <c r="D329" i="4"/>
  <c r="D384" i="4"/>
  <c r="D381" i="4" s="1"/>
  <c r="D380" i="4" s="1"/>
  <c r="D379" i="4" s="1"/>
  <c r="D378" i="4" s="1"/>
  <c r="J46" i="1"/>
  <c r="J73" i="1"/>
  <c r="J79" i="1"/>
  <c r="J119" i="1"/>
  <c r="F128" i="1"/>
  <c r="E119" i="6"/>
  <c r="E118" i="6" s="1"/>
  <c r="D199" i="6"/>
  <c r="H300" i="6"/>
  <c r="H299" i="6" s="1"/>
  <c r="H298" i="6" s="1"/>
  <c r="D299" i="6"/>
  <c r="D298" i="6" s="1"/>
  <c r="H325" i="6"/>
  <c r="H331" i="6"/>
  <c r="D341" i="6"/>
  <c r="D340" i="6" s="1"/>
  <c r="E341" i="6"/>
  <c r="E340" i="6" s="1"/>
  <c r="E381" i="6"/>
  <c r="E380" i="6" s="1"/>
  <c r="D10" i="1"/>
  <c r="I26" i="1"/>
  <c r="J29" i="1"/>
  <c r="E72" i="4"/>
  <c r="E71" i="4" s="1"/>
  <c r="J332" i="4"/>
  <c r="J15" i="1"/>
  <c r="J18" i="1"/>
  <c r="J21" i="1"/>
  <c r="J63" i="1"/>
  <c r="H10" i="6"/>
  <c r="H9" i="6" s="1"/>
  <c r="D163" i="6"/>
  <c r="H194" i="6"/>
  <c r="H291" i="6"/>
  <c r="H290" i="6" s="1"/>
  <c r="H289" i="6" s="1"/>
  <c r="D290" i="6"/>
  <c r="D289" i="6" s="1"/>
  <c r="H328" i="6"/>
  <c r="H354" i="6"/>
  <c r="D353" i="6"/>
  <c r="D352" i="6" s="1"/>
  <c r="F373" i="6"/>
  <c r="F372" i="6" s="1"/>
  <c r="H405" i="6"/>
  <c r="I10" i="5"/>
  <c r="G26" i="4"/>
  <c r="G72" i="4"/>
  <c r="G71" i="4" s="1"/>
  <c r="J85" i="4"/>
  <c r="H198" i="4"/>
  <c r="H194" i="4" s="1"/>
  <c r="H193" i="4" s="1"/>
  <c r="E207" i="4"/>
  <c r="J16" i="1"/>
  <c r="J19" i="1"/>
  <c r="J30" i="1"/>
  <c r="J44" i="1"/>
  <c r="J45" i="1"/>
  <c r="J59" i="1"/>
  <c r="J65" i="1"/>
  <c r="J75" i="1"/>
  <c r="J81" i="1"/>
  <c r="J94" i="1"/>
  <c r="J97" i="1"/>
  <c r="J100" i="1"/>
  <c r="J115" i="1"/>
  <c r="F135" i="1"/>
  <c r="J135" i="1" s="1"/>
  <c r="J139" i="1"/>
  <c r="F29" i="6"/>
  <c r="F28" i="6" s="1"/>
  <c r="F24" i="6" s="1"/>
  <c r="H43" i="6"/>
  <c r="H83" i="6"/>
  <c r="H86" i="6"/>
  <c r="D143" i="6"/>
  <c r="E235" i="6"/>
  <c r="E233" i="6" s="1"/>
  <c r="F274" i="6"/>
  <c r="F273" i="6" s="1"/>
  <c r="H322" i="6"/>
  <c r="H330" i="6"/>
  <c r="H375" i="6"/>
  <c r="H390" i="6"/>
  <c r="H389" i="6" s="1"/>
  <c r="H388" i="6" s="1"/>
  <c r="D395" i="6"/>
  <c r="D394" i="6" s="1"/>
  <c r="D393" i="6" s="1"/>
  <c r="D392" i="6" s="1"/>
  <c r="H403" i="6"/>
  <c r="H395" i="6" s="1"/>
  <c r="H394" i="6" s="1"/>
  <c r="H393" i="6" s="1"/>
  <c r="H392" i="6" s="1"/>
  <c r="I9" i="5"/>
  <c r="L11" i="5"/>
  <c r="L14" i="5"/>
  <c r="I20" i="5"/>
  <c r="F424" i="6"/>
  <c r="F423" i="6" s="1"/>
  <c r="I36" i="4"/>
  <c r="I35" i="4" s="1"/>
  <c r="I7" i="4" s="1"/>
  <c r="H36" i="4"/>
  <c r="H35" i="4" s="1"/>
  <c r="G207" i="4"/>
  <c r="G216" i="4"/>
  <c r="F221" i="4"/>
  <c r="G317" i="4"/>
  <c r="J334" i="4"/>
  <c r="J14" i="1"/>
  <c r="J17" i="1"/>
  <c r="H37" i="1"/>
  <c r="J41" i="1"/>
  <c r="D87" i="1"/>
  <c r="F109" i="1"/>
  <c r="F121" i="1"/>
  <c r="J121" i="1" s="1"/>
  <c r="F122" i="1"/>
  <c r="J122" i="1" s="1"/>
  <c r="H116" i="1"/>
  <c r="H104" i="1" s="1"/>
  <c r="H103" i="1" s="1"/>
  <c r="H102" i="1" s="1"/>
  <c r="F138" i="1"/>
  <c r="J138" i="1" s="1"/>
  <c r="G29" i="6"/>
  <c r="G28" i="6" s="1"/>
  <c r="D42" i="6"/>
  <c r="D41" i="6" s="1"/>
  <c r="H41" i="6" s="1"/>
  <c r="D46" i="6"/>
  <c r="D45" i="6" s="1"/>
  <c r="H47" i="6"/>
  <c r="F46" i="6"/>
  <c r="F45" i="6" s="1"/>
  <c r="H94" i="6"/>
  <c r="H93" i="6" s="1"/>
  <c r="H92" i="6" s="1"/>
  <c r="H95" i="6"/>
  <c r="G119" i="6"/>
  <c r="G118" i="6" s="1"/>
  <c r="H128" i="6"/>
  <c r="H145" i="6"/>
  <c r="H197" i="6"/>
  <c r="H216" i="6"/>
  <c r="H265" i="6"/>
  <c r="E274" i="6"/>
  <c r="E273" i="6" s="1"/>
  <c r="H281" i="6"/>
  <c r="G293" i="6"/>
  <c r="G292" i="6" s="1"/>
  <c r="G311" i="6"/>
  <c r="G310" i="6" s="1"/>
  <c r="H326" i="6"/>
  <c r="H327" i="6"/>
  <c r="F347" i="6"/>
  <c r="F346" i="6" s="1"/>
  <c r="G353" i="6"/>
  <c r="G352" i="6" s="1"/>
  <c r="G373" i="6"/>
  <c r="G372" i="6" s="1"/>
  <c r="H391" i="6"/>
  <c r="H401" i="6"/>
  <c r="G415" i="6"/>
  <c r="G414" i="6" s="1"/>
  <c r="D419" i="6"/>
  <c r="D418" i="6" s="1"/>
  <c r="H429" i="6"/>
  <c r="L9" i="5"/>
  <c r="L10" i="5"/>
  <c r="I19" i="5"/>
  <c r="L20" i="5"/>
  <c r="J115" i="4"/>
  <c r="D121" i="4"/>
  <c r="D120" i="4"/>
  <c r="G63" i="6"/>
  <c r="G62" i="6" s="1"/>
  <c r="G58" i="6" s="1"/>
  <c r="H64" i="6"/>
  <c r="D226" i="6"/>
  <c r="H227" i="6"/>
  <c r="H226" i="6" s="1"/>
  <c r="E326" i="4"/>
  <c r="J327" i="4"/>
  <c r="J326" i="4" s="1"/>
  <c r="I105" i="1"/>
  <c r="D79" i="6"/>
  <c r="D78" i="6" s="1"/>
  <c r="H80" i="6"/>
  <c r="H79" i="6" s="1"/>
  <c r="H78" i="6" s="1"/>
  <c r="H275" i="6"/>
  <c r="D274" i="6"/>
  <c r="D273" i="6" s="1"/>
  <c r="F72" i="4"/>
  <c r="F71" i="4" s="1"/>
  <c r="E201" i="4"/>
  <c r="E198" i="4" s="1"/>
  <c r="J248" i="4"/>
  <c r="J393" i="4"/>
  <c r="E82" i="6"/>
  <c r="E81" i="6" s="1"/>
  <c r="J197" i="4"/>
  <c r="J196" i="4" s="1"/>
  <c r="J195" i="4" s="1"/>
  <c r="E196" i="4"/>
  <c r="E195" i="4" s="1"/>
  <c r="G68" i="1"/>
  <c r="I50" i="1"/>
  <c r="J25" i="4"/>
  <c r="J66" i="4"/>
  <c r="J146" i="4"/>
  <c r="I198" i="4"/>
  <c r="I194" i="4" s="1"/>
  <c r="I193" i="4" s="1"/>
  <c r="J90" i="1"/>
  <c r="D82" i="6"/>
  <c r="D81" i="6" s="1"/>
  <c r="H84" i="6"/>
  <c r="F33" i="4"/>
  <c r="D116" i="4"/>
  <c r="D115" i="4" s="1"/>
  <c r="F107" i="1"/>
  <c r="D105" i="1"/>
  <c r="E8" i="4"/>
  <c r="J109" i="4"/>
  <c r="J108" i="4" s="1"/>
  <c r="E108" i="4"/>
  <c r="D166" i="4"/>
  <c r="D162" i="4" s="1"/>
  <c r="D152" i="4" s="1"/>
  <c r="J167" i="4"/>
  <c r="J166" i="4" s="1"/>
  <c r="E87" i="1"/>
  <c r="J109" i="1"/>
  <c r="F123" i="1"/>
  <c r="J123" i="1" s="1"/>
  <c r="J128" i="1"/>
  <c r="F131" i="6"/>
  <c r="F130" i="6" s="1"/>
  <c r="G168" i="6"/>
  <c r="G167" i="6" s="1"/>
  <c r="H169" i="6"/>
  <c r="H168" i="6" s="1"/>
  <c r="H167" i="6" s="1"/>
  <c r="G251" i="6"/>
  <c r="G250" i="6" s="1"/>
  <c r="G249" i="6" s="1"/>
  <c r="G248" i="6" s="1"/>
  <c r="G252" i="6"/>
  <c r="H342" i="6"/>
  <c r="H349" i="6"/>
  <c r="H383" i="6"/>
  <c r="H88" i="6"/>
  <c r="G131" i="6"/>
  <c r="G130" i="6" s="1"/>
  <c r="H199" i="6"/>
  <c r="J23" i="4"/>
  <c r="G183" i="4"/>
  <c r="G182" i="4" s="1"/>
  <c r="H215" i="4"/>
  <c r="H214" i="4" s="1"/>
  <c r="E216" i="4"/>
  <c r="J224" i="4"/>
  <c r="J263" i="4"/>
  <c r="J262" i="4" s="1"/>
  <c r="G316" i="4"/>
  <c r="G314" i="4" s="1"/>
  <c r="G339" i="4"/>
  <c r="G335" i="4" s="1"/>
  <c r="G315" i="4" s="1"/>
  <c r="I68" i="1"/>
  <c r="J91" i="1"/>
  <c r="F108" i="1"/>
  <c r="J108" i="1" s="1"/>
  <c r="F124" i="1"/>
  <c r="J124" i="1" s="1"/>
  <c r="F125" i="1"/>
  <c r="J125" i="1" s="1"/>
  <c r="G129" i="1"/>
  <c r="H106" i="6"/>
  <c r="H105" i="6" s="1"/>
  <c r="H104" i="6" s="1"/>
  <c r="F162" i="6"/>
  <c r="G162" i="6"/>
  <c r="H198" i="6"/>
  <c r="F299" i="6"/>
  <c r="F298" i="6" s="1"/>
  <c r="F341" i="6"/>
  <c r="F340" i="6" s="1"/>
  <c r="G347" i="6"/>
  <c r="G346" i="6" s="1"/>
  <c r="H379" i="6"/>
  <c r="H417" i="6"/>
  <c r="H25" i="5"/>
  <c r="G274" i="6"/>
  <c r="G273" i="6" s="1"/>
  <c r="C288" i="6"/>
  <c r="G8" i="4"/>
  <c r="G43" i="4"/>
  <c r="G42" i="4" s="1"/>
  <c r="G41" i="4" s="1"/>
  <c r="J65" i="4"/>
  <c r="J147" i="4"/>
  <c r="J209" i="4"/>
  <c r="J207" i="4" s="1"/>
  <c r="F216" i="4"/>
  <c r="F215" i="4" s="1"/>
  <c r="F214" i="4" s="1"/>
  <c r="J319" i="4"/>
  <c r="F384" i="4"/>
  <c r="F381" i="4" s="1"/>
  <c r="F380" i="4" s="1"/>
  <c r="F379" i="4" s="1"/>
  <c r="F378" i="4" s="1"/>
  <c r="E384" i="4"/>
  <c r="E381" i="4" s="1"/>
  <c r="E380" i="4" s="1"/>
  <c r="E379" i="4" s="1"/>
  <c r="E378" i="4" s="1"/>
  <c r="J391" i="4"/>
  <c r="J392" i="4"/>
  <c r="J56" i="1"/>
  <c r="J58" i="1"/>
  <c r="D68" i="1"/>
  <c r="D62" i="1" s="1"/>
  <c r="D61" i="1" s="1"/>
  <c r="J77" i="1"/>
  <c r="G87" i="1"/>
  <c r="J93" i="1"/>
  <c r="J96" i="1"/>
  <c r="J99" i="1"/>
  <c r="E105" i="1"/>
  <c r="F120" i="1"/>
  <c r="J120" i="1" s="1"/>
  <c r="F126" i="1"/>
  <c r="J126" i="1" s="1"/>
  <c r="I129" i="1"/>
  <c r="F134" i="1"/>
  <c r="J134" i="1" s="1"/>
  <c r="E15" i="6"/>
  <c r="E8" i="6" s="1"/>
  <c r="E7" i="6" s="1"/>
  <c r="E6" i="6" s="1"/>
  <c r="G42" i="6"/>
  <c r="E157" i="6"/>
  <c r="E156" i="6" s="1"/>
  <c r="E149" i="6" s="1"/>
  <c r="G164" i="6"/>
  <c r="H177" i="6"/>
  <c r="H176" i="6" s="1"/>
  <c r="H175" i="6" s="1"/>
  <c r="H196" i="6"/>
  <c r="H229" i="6"/>
  <c r="H255" i="6"/>
  <c r="H254" i="6" s="1"/>
  <c r="G268" i="6"/>
  <c r="G267" i="6" s="1"/>
  <c r="C287" i="6"/>
  <c r="H297" i="6"/>
  <c r="G341" i="6"/>
  <c r="G340" i="6" s="1"/>
  <c r="H378" i="6"/>
  <c r="G381" i="6"/>
  <c r="G380" i="6" s="1"/>
  <c r="J331" i="4"/>
  <c r="J337" i="4"/>
  <c r="J336" i="4" s="1"/>
  <c r="G384" i="4"/>
  <c r="G381" i="4" s="1"/>
  <c r="G380" i="4" s="1"/>
  <c r="G379" i="4" s="1"/>
  <c r="G378" i="4" s="1"/>
  <c r="J390" i="4"/>
  <c r="J52" i="1"/>
  <c r="J54" i="1"/>
  <c r="J67" i="1"/>
  <c r="C68" i="1"/>
  <c r="C87" i="1" s="1"/>
  <c r="E68" i="1"/>
  <c r="C69" i="1" s="1"/>
  <c r="J76" i="1"/>
  <c r="J83" i="1"/>
  <c r="F15" i="6"/>
  <c r="F8" i="6" s="1"/>
  <c r="F7" i="6" s="1"/>
  <c r="F6" i="6" s="1"/>
  <c r="H123" i="6"/>
  <c r="H160" i="6"/>
  <c r="F250" i="6"/>
  <c r="F249" i="6" s="1"/>
  <c r="F248" i="6" s="1"/>
  <c r="H266" i="6"/>
  <c r="H296" i="6"/>
  <c r="H355" i="6"/>
  <c r="E419" i="6"/>
  <c r="E418" i="6" s="1"/>
  <c r="L16" i="5"/>
  <c r="L21" i="5"/>
  <c r="J185" i="4"/>
  <c r="J184" i="4" s="1"/>
  <c r="J186" i="4"/>
  <c r="G215" i="4"/>
  <c r="G214" i="4" s="1"/>
  <c r="E26" i="4"/>
  <c r="J87" i="4"/>
  <c r="G162" i="4"/>
  <c r="G152" i="4" s="1"/>
  <c r="G151" i="4" s="1"/>
  <c r="D201" i="4"/>
  <c r="D198" i="4" s="1"/>
  <c r="D207" i="4"/>
  <c r="F317" i="4"/>
  <c r="F316" i="4" s="1"/>
  <c r="F314" i="4" s="1"/>
  <c r="J325" i="4"/>
  <c r="J324" i="4" s="1"/>
  <c r="H50" i="1"/>
  <c r="J66" i="1"/>
  <c r="I87" i="1"/>
  <c r="J92" i="1"/>
  <c r="J98" i="1"/>
  <c r="F110" i="1"/>
  <c r="J110" i="1" s="1"/>
  <c r="I117" i="1"/>
  <c r="G8" i="6"/>
  <c r="G7" i="6" s="1"/>
  <c r="G6" i="6" s="1"/>
  <c r="G157" i="6"/>
  <c r="G156" i="6" s="1"/>
  <c r="G149" i="6" s="1"/>
  <c r="H174" i="6"/>
  <c r="H173" i="6" s="1"/>
  <c r="H172" i="6" s="1"/>
  <c r="G189" i="6"/>
  <c r="E238" i="6"/>
  <c r="H339" i="6"/>
  <c r="G419" i="6"/>
  <c r="G418" i="6" s="1"/>
  <c r="I11" i="5"/>
  <c r="I23" i="5"/>
  <c r="E143" i="6"/>
  <c r="H144" i="6"/>
  <c r="H384" i="6"/>
  <c r="F381" i="6"/>
  <c r="F380" i="6" s="1"/>
  <c r="F90" i="6"/>
  <c r="F89" i="6" s="1"/>
  <c r="H91" i="6"/>
  <c r="H90" i="6" s="1"/>
  <c r="H89" i="6" s="1"/>
  <c r="H159" i="6"/>
  <c r="D157" i="6"/>
  <c r="D156" i="6" s="1"/>
  <c r="D149" i="6" s="1"/>
  <c r="F210" i="6"/>
  <c r="F213" i="6"/>
  <c r="F212" i="6" s="1"/>
  <c r="F211" i="6" s="1"/>
  <c r="H214" i="6"/>
  <c r="E210" i="6"/>
  <c r="E213" i="6"/>
  <c r="E212" i="6" s="1"/>
  <c r="E211" i="6" s="1"/>
  <c r="F74" i="6"/>
  <c r="F73" i="6" s="1"/>
  <c r="H75" i="6"/>
  <c r="H74" i="6" s="1"/>
  <c r="H73" i="6" s="1"/>
  <c r="H87" i="6"/>
  <c r="F82" i="6"/>
  <c r="F81" i="6" s="1"/>
  <c r="F157" i="6"/>
  <c r="F156" i="6" s="1"/>
  <c r="H158" i="6"/>
  <c r="G210" i="6"/>
  <c r="G213" i="6"/>
  <c r="G212" i="6" s="1"/>
  <c r="G211" i="6" s="1"/>
  <c r="H238" i="6"/>
  <c r="G370" i="6"/>
  <c r="G369" i="6" s="1"/>
  <c r="H371" i="6"/>
  <c r="H370" i="6" s="1"/>
  <c r="H369" i="6" s="1"/>
  <c r="H420" i="6"/>
  <c r="G82" i="6"/>
  <c r="G81" i="6" s="1"/>
  <c r="H120" i="6"/>
  <c r="D119" i="6"/>
  <c r="D118" i="6" s="1"/>
  <c r="H140" i="6"/>
  <c r="F149" i="6"/>
  <c r="H195" i="6"/>
  <c r="F189" i="6"/>
  <c r="F182" i="6" s="1"/>
  <c r="F181" i="6" s="1"/>
  <c r="F180" i="6" s="1"/>
  <c r="F179" i="6" s="1"/>
  <c r="F178" i="6" s="1"/>
  <c r="E415" i="6"/>
  <c r="H215" i="6"/>
  <c r="D210" i="6"/>
  <c r="D213" i="6"/>
  <c r="D212" i="6" s="1"/>
  <c r="D211" i="6" s="1"/>
  <c r="H57" i="6"/>
  <c r="H56" i="6" s="1"/>
  <c r="H55" i="6" s="1"/>
  <c r="E252" i="6"/>
  <c r="H382" i="6"/>
  <c r="D381" i="6"/>
  <c r="D380" i="6" s="1"/>
  <c r="H30" i="6"/>
  <c r="D29" i="6"/>
  <c r="D28" i="6" s="1"/>
  <c r="H31" i="6"/>
  <c r="G111" i="6"/>
  <c r="G110" i="6" s="1"/>
  <c r="H112" i="6"/>
  <c r="H111" i="6" s="1"/>
  <c r="H110" i="6" s="1"/>
  <c r="F119" i="6"/>
  <c r="F118" i="6" s="1"/>
  <c r="D131" i="6"/>
  <c r="D130" i="6" s="1"/>
  <c r="H132" i="6"/>
  <c r="F163" i="6"/>
  <c r="F172" i="6"/>
  <c r="I218" i="6"/>
  <c r="I219" i="6"/>
  <c r="I217" i="6" s="1"/>
  <c r="E38" i="6"/>
  <c r="E37" i="6" s="1"/>
  <c r="H40" i="6"/>
  <c r="H38" i="6" s="1"/>
  <c r="H37" i="6" s="1"/>
  <c r="H44" i="6"/>
  <c r="F42" i="6"/>
  <c r="D62" i="6"/>
  <c r="H16" i="6"/>
  <c r="D15" i="6"/>
  <c r="D8" i="6" s="1"/>
  <c r="D7" i="6" s="1"/>
  <c r="D6" i="6" s="1"/>
  <c r="G46" i="6"/>
  <c r="G45" i="6" s="1"/>
  <c r="G24" i="6" s="1"/>
  <c r="H50" i="6"/>
  <c r="H46" i="6" s="1"/>
  <c r="H45" i="6" s="1"/>
  <c r="E46" i="6"/>
  <c r="E45" i="6" s="1"/>
  <c r="E131" i="6"/>
  <c r="E130" i="6" s="1"/>
  <c r="H316" i="6"/>
  <c r="F386" i="6"/>
  <c r="F385" i="6" s="1"/>
  <c r="H387" i="6"/>
  <c r="H386" i="6" s="1"/>
  <c r="H385" i="6" s="1"/>
  <c r="D189" i="6"/>
  <c r="D235" i="6"/>
  <c r="H237" i="6"/>
  <c r="H294" i="6"/>
  <c r="F293" i="6"/>
  <c r="F292" i="6" s="1"/>
  <c r="F395" i="6"/>
  <c r="F394" i="6" s="1"/>
  <c r="F393" i="6" s="1"/>
  <c r="F392" i="6" s="1"/>
  <c r="H61" i="6"/>
  <c r="H60" i="6" s="1"/>
  <c r="H59" i="6" s="1"/>
  <c r="D60" i="6"/>
  <c r="D59" i="6" s="1"/>
  <c r="H125" i="6"/>
  <c r="D162" i="6"/>
  <c r="D218" i="6"/>
  <c r="H218" i="6" s="1"/>
  <c r="H224" i="6"/>
  <c r="G235" i="6"/>
  <c r="H264" i="6"/>
  <c r="H263" i="6" s="1"/>
  <c r="H262" i="6" s="1"/>
  <c r="D263" i="6"/>
  <c r="D262" i="6" s="1"/>
  <c r="H270" i="6"/>
  <c r="H268" i="6" s="1"/>
  <c r="H267" i="6" s="1"/>
  <c r="H280" i="6"/>
  <c r="H284" i="6"/>
  <c r="E299" i="6"/>
  <c r="E298" i="6" s="1"/>
  <c r="H377" i="6"/>
  <c r="G424" i="6"/>
  <c r="E234" i="6"/>
  <c r="E232" i="6" s="1"/>
  <c r="H20" i="6"/>
  <c r="G93" i="6"/>
  <c r="G92" i="6" s="1"/>
  <c r="H136" i="6"/>
  <c r="E162" i="6"/>
  <c r="H166" i="6"/>
  <c r="H165" i="6" s="1"/>
  <c r="H236" i="6"/>
  <c r="H253" i="6"/>
  <c r="D260" i="6"/>
  <c r="D259" i="6" s="1"/>
  <c r="H261" i="6"/>
  <c r="H260" i="6" s="1"/>
  <c r="H259" i="6" s="1"/>
  <c r="H295" i="6"/>
  <c r="H319" i="6"/>
  <c r="H323" i="6"/>
  <c r="H343" i="6"/>
  <c r="H341" i="6" s="1"/>
  <c r="H340" i="6" s="1"/>
  <c r="D373" i="6"/>
  <c r="D372" i="6" s="1"/>
  <c r="H374" i="6"/>
  <c r="E389" i="6"/>
  <c r="E388" i="6" s="1"/>
  <c r="D414" i="6"/>
  <c r="H416" i="6"/>
  <c r="H415" i="6" s="1"/>
  <c r="H425" i="6"/>
  <c r="G163" i="6"/>
  <c r="G161" i="6" s="1"/>
  <c r="H277" i="6"/>
  <c r="H348" i="6"/>
  <c r="D347" i="6"/>
  <c r="D346" i="6" s="1"/>
  <c r="H422" i="6"/>
  <c r="H303" i="6"/>
  <c r="H302" i="6" s="1"/>
  <c r="D311" i="6"/>
  <c r="D310" i="6" s="1"/>
  <c r="H315" i="6"/>
  <c r="H320" i="6"/>
  <c r="F419" i="6"/>
  <c r="F418" i="6" s="1"/>
  <c r="H421" i="6"/>
  <c r="E424" i="6"/>
  <c r="E423" i="6" s="1"/>
  <c r="H428" i="6"/>
  <c r="H25" i="1"/>
  <c r="J38" i="1"/>
  <c r="F37" i="1"/>
  <c r="J71" i="1"/>
  <c r="F68" i="1"/>
  <c r="J70" i="1"/>
  <c r="F111" i="1"/>
  <c r="J111" i="1" s="1"/>
  <c r="F130" i="1"/>
  <c r="D129" i="1"/>
  <c r="F12" i="1"/>
  <c r="J27" i="1"/>
  <c r="D50" i="1"/>
  <c r="F87" i="1"/>
  <c r="D117" i="1"/>
  <c r="E129" i="1"/>
  <c r="G10" i="1"/>
  <c r="J57" i="1"/>
  <c r="J64" i="1"/>
  <c r="J74" i="1"/>
  <c r="J80" i="1"/>
  <c r="C90" i="1"/>
  <c r="G105" i="1"/>
  <c r="F113" i="1"/>
  <c r="J113" i="1" s="1"/>
  <c r="E37" i="1"/>
  <c r="E26" i="1"/>
  <c r="I37" i="1"/>
  <c r="I25" i="1" s="1"/>
  <c r="J40" i="1"/>
  <c r="F50" i="1"/>
  <c r="J51" i="1"/>
  <c r="J72" i="1"/>
  <c r="J78" i="1"/>
  <c r="J84" i="1"/>
  <c r="J89" i="1"/>
  <c r="E117" i="1"/>
  <c r="J137" i="1"/>
  <c r="H10" i="1"/>
  <c r="J22" i="1"/>
  <c r="G26" i="1"/>
  <c r="J28" i="1"/>
  <c r="G50" i="1"/>
  <c r="J55" i="1"/>
  <c r="E62" i="1"/>
  <c r="E61" i="1" s="1"/>
  <c r="E49" i="1" s="1"/>
  <c r="E48" i="1" s="1"/>
  <c r="H87" i="1"/>
  <c r="H62" i="1" s="1"/>
  <c r="H61" i="1" s="1"/>
  <c r="J95" i="1"/>
  <c r="J101" i="1"/>
  <c r="J107" i="1"/>
  <c r="F118" i="1"/>
  <c r="J131" i="1"/>
  <c r="F132" i="1"/>
  <c r="J132" i="1" s="1"/>
  <c r="H115" i="4"/>
  <c r="I34" i="4"/>
  <c r="H34" i="4"/>
  <c r="H7" i="4"/>
  <c r="D10" i="4"/>
  <c r="D9" i="4" s="1"/>
  <c r="E317" i="4"/>
  <c r="J318" i="4"/>
  <c r="E43" i="4"/>
  <c r="E42" i="4" s="1"/>
  <c r="E41" i="4" s="1"/>
  <c r="J47" i="4"/>
  <c r="J46" i="4" s="1"/>
  <c r="F46" i="4"/>
  <c r="J112" i="4"/>
  <c r="J111" i="4" s="1"/>
  <c r="F111" i="4"/>
  <c r="I115" i="4"/>
  <c r="F11" i="4"/>
  <c r="J13" i="4"/>
  <c r="J11" i="4" s="1"/>
  <c r="J183" i="4"/>
  <c r="J182" i="4" s="1"/>
  <c r="G10" i="4"/>
  <c r="G9" i="4" s="1"/>
  <c r="G33" i="4"/>
  <c r="J38" i="4"/>
  <c r="J37" i="4" s="1"/>
  <c r="D37" i="4"/>
  <c r="G201" i="4"/>
  <c r="G198" i="4" s="1"/>
  <c r="G194" i="4" s="1"/>
  <c r="J203" i="4"/>
  <c r="E320" i="4"/>
  <c r="J321" i="4"/>
  <c r="J320" i="4" s="1"/>
  <c r="D347" i="4"/>
  <c r="D339" i="4" s="1"/>
  <c r="D335" i="4" s="1"/>
  <c r="D315" i="4" s="1"/>
  <c r="J74" i="4"/>
  <c r="J73" i="4" s="1"/>
  <c r="D73" i="4"/>
  <c r="D72" i="4" s="1"/>
  <c r="D71" i="4" s="1"/>
  <c r="F14" i="4"/>
  <c r="J16" i="4"/>
  <c r="J14" i="4" s="1"/>
  <c r="J28" i="4"/>
  <c r="J32" i="4"/>
  <c r="D26" i="4"/>
  <c r="E36" i="4"/>
  <c r="E35" i="4" s="1"/>
  <c r="J40" i="4"/>
  <c r="J39" i="4" s="1"/>
  <c r="D39" i="4"/>
  <c r="J45" i="4"/>
  <c r="J44" i="4" s="1"/>
  <c r="F44" i="4"/>
  <c r="H151" i="4"/>
  <c r="E348" i="4"/>
  <c r="E347" i="4" s="1"/>
  <c r="E339" i="4" s="1"/>
  <c r="E335" i="4" s="1"/>
  <c r="E315" i="4" s="1"/>
  <c r="E354" i="4"/>
  <c r="J171" i="4"/>
  <c r="E221" i="4"/>
  <c r="E215" i="4" s="1"/>
  <c r="J291" i="4"/>
  <c r="F348" i="4"/>
  <c r="F347" i="4" s="1"/>
  <c r="F339" i="4" s="1"/>
  <c r="F335" i="4" s="1"/>
  <c r="F315" i="4" s="1"/>
  <c r="J366" i="4"/>
  <c r="F121" i="4"/>
  <c r="I183" i="4"/>
  <c r="I182" i="4" s="1"/>
  <c r="J200" i="4"/>
  <c r="J199" i="4" s="1"/>
  <c r="F207" i="4"/>
  <c r="J219" i="4"/>
  <c r="J323" i="4"/>
  <c r="J322" i="4" s="1"/>
  <c r="H348" i="4"/>
  <c r="J363" i="4"/>
  <c r="J354" i="4" s="1"/>
  <c r="J348" i="4" s="1"/>
  <c r="J347" i="4" s="1"/>
  <c r="J339" i="4" s="1"/>
  <c r="J335" i="4" s="1"/>
  <c r="J315" i="4" s="1"/>
  <c r="J388" i="4"/>
  <c r="J389" i="4"/>
  <c r="C398" i="4"/>
  <c r="D221" i="4"/>
  <c r="J290" i="4"/>
  <c r="H120" i="4"/>
  <c r="E152" i="4"/>
  <c r="J164" i="4"/>
  <c r="J163" i="4" s="1"/>
  <c r="I171" i="4"/>
  <c r="I152" i="4" s="1"/>
  <c r="J217" i="4"/>
  <c r="J274" i="4"/>
  <c r="D273" i="4"/>
  <c r="J273" i="4" s="1"/>
  <c r="J333" i="4"/>
  <c r="I348" i="4"/>
  <c r="J360" i="4"/>
  <c r="D183" i="4"/>
  <c r="D182" i="4" s="1"/>
  <c r="J136" i="4"/>
  <c r="J135" i="4" s="1"/>
  <c r="J134" i="4" s="1"/>
  <c r="J133" i="4" s="1"/>
  <c r="J132" i="4" s="1"/>
  <c r="F162" i="4"/>
  <c r="F152" i="4" s="1"/>
  <c r="D171" i="4"/>
  <c r="D194" i="4"/>
  <c r="D193" i="4" s="1"/>
  <c r="J202" i="4"/>
  <c r="I215" i="4"/>
  <c r="J222" i="4"/>
  <c r="J221" i="4" s="1"/>
  <c r="J293" i="4"/>
  <c r="J292" i="4" s="1"/>
  <c r="D316" i="4"/>
  <c r="D314" i="4" s="1"/>
  <c r="J385" i="4"/>
  <c r="J386" i="4"/>
  <c r="J394" i="4"/>
  <c r="J395" i="4"/>
  <c r="H163" i="6" l="1"/>
  <c r="F161" i="6"/>
  <c r="H143" i="6"/>
  <c r="J162" i="4"/>
  <c r="J152" i="4" s="1"/>
  <c r="E116" i="1"/>
  <c r="E104" i="1" s="1"/>
  <c r="E103" i="1" s="1"/>
  <c r="E102" i="1" s="1"/>
  <c r="D412" i="6"/>
  <c r="D411" i="6" s="1"/>
  <c r="G182" i="6"/>
  <c r="G181" i="6" s="1"/>
  <c r="G180" i="6" s="1"/>
  <c r="G179" i="6" s="1"/>
  <c r="G116" i="1"/>
  <c r="G104" i="1" s="1"/>
  <c r="G103" i="1" s="1"/>
  <c r="G102" i="1" s="1"/>
  <c r="F43" i="4"/>
  <c r="F42" i="4" s="1"/>
  <c r="F41" i="4" s="1"/>
  <c r="G25" i="1"/>
  <c r="E161" i="6"/>
  <c r="E182" i="6"/>
  <c r="E181" i="6" s="1"/>
  <c r="E180" i="6" s="1"/>
  <c r="E179" i="6" s="1"/>
  <c r="E178" i="6" s="1"/>
  <c r="G313" i="4"/>
  <c r="I62" i="1"/>
  <c r="I61" i="1" s="1"/>
  <c r="E258" i="6"/>
  <c r="E247" i="6" s="1"/>
  <c r="G258" i="6"/>
  <c r="D161" i="6"/>
  <c r="H381" i="6"/>
  <c r="H380" i="6" s="1"/>
  <c r="H189" i="6"/>
  <c r="J84" i="4"/>
  <c r="H353" i="6"/>
  <c r="H352" i="6" s="1"/>
  <c r="H419" i="6"/>
  <c r="H418" i="6" s="1"/>
  <c r="J317" i="4"/>
  <c r="H311" i="6"/>
  <c r="H310" i="6" s="1"/>
  <c r="J43" i="4"/>
  <c r="J42" i="4" s="1"/>
  <c r="J41" i="4" s="1"/>
  <c r="H373" i="6"/>
  <c r="H372" i="6" s="1"/>
  <c r="G7" i="4"/>
  <c r="G6" i="4" s="1"/>
  <c r="J68" i="1"/>
  <c r="F412" i="6"/>
  <c r="F411" i="6" s="1"/>
  <c r="D413" i="6"/>
  <c r="E72" i="6"/>
  <c r="H42" i="6"/>
  <c r="D24" i="6"/>
  <c r="G62" i="1"/>
  <c r="G61" i="1" s="1"/>
  <c r="G247" i="6"/>
  <c r="E194" i="4"/>
  <c r="E193" i="4" s="1"/>
  <c r="I116" i="1"/>
  <c r="I104" i="1" s="1"/>
  <c r="I103" i="1" s="1"/>
  <c r="I102" i="1" s="1"/>
  <c r="J26" i="4"/>
  <c r="G49" i="1"/>
  <c r="G48" i="1" s="1"/>
  <c r="H63" i="6"/>
  <c r="H62" i="6" s="1"/>
  <c r="E24" i="6"/>
  <c r="G72" i="6"/>
  <c r="G23" i="6" s="1"/>
  <c r="H82" i="6"/>
  <c r="H81" i="6" s="1"/>
  <c r="J105" i="1"/>
  <c r="D182" i="6"/>
  <c r="D181" i="6" s="1"/>
  <c r="D180" i="6" s="1"/>
  <c r="D179" i="6" s="1"/>
  <c r="F8" i="4"/>
  <c r="C70" i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H235" i="6"/>
  <c r="H234" i="6" s="1"/>
  <c r="H232" i="6" s="1"/>
  <c r="H274" i="6"/>
  <c r="H273" i="6" s="1"/>
  <c r="D72" i="6"/>
  <c r="H29" i="6"/>
  <c r="H28" i="6" s="1"/>
  <c r="H24" i="6" s="1"/>
  <c r="I49" i="1"/>
  <c r="I48" i="1" s="1"/>
  <c r="H119" i="6"/>
  <c r="H118" i="6" s="1"/>
  <c r="E141" i="1"/>
  <c r="H58" i="6"/>
  <c r="H49" i="1"/>
  <c r="H48" i="1" s="1"/>
  <c r="H47" i="1" s="1"/>
  <c r="D49" i="1"/>
  <c r="D48" i="1" s="1"/>
  <c r="H347" i="6"/>
  <c r="H346" i="6" s="1"/>
  <c r="F258" i="6"/>
  <c r="F247" i="6" s="1"/>
  <c r="I212" i="6"/>
  <c r="I213" i="6"/>
  <c r="G423" i="6"/>
  <c r="G412" i="6" s="1"/>
  <c r="G411" i="6" s="1"/>
  <c r="G413" i="6"/>
  <c r="F413" i="6"/>
  <c r="H424" i="6"/>
  <c r="H423" i="6" s="1"/>
  <c r="D258" i="6"/>
  <c r="D247" i="6" s="1"/>
  <c r="H293" i="6"/>
  <c r="H292" i="6" s="1"/>
  <c r="E413" i="6"/>
  <c r="E414" i="6"/>
  <c r="E412" i="6" s="1"/>
  <c r="E411" i="6" s="1"/>
  <c r="F72" i="6"/>
  <c r="F23" i="6" s="1"/>
  <c r="F435" i="6" s="1"/>
  <c r="H414" i="6"/>
  <c r="H251" i="6"/>
  <c r="H250" i="6" s="1"/>
  <c r="H249" i="6" s="1"/>
  <c r="H248" i="6" s="1"/>
  <c r="H252" i="6"/>
  <c r="G233" i="6"/>
  <c r="G234" i="6"/>
  <c r="G232" i="6" s="1"/>
  <c r="G178" i="6" s="1"/>
  <c r="D58" i="6"/>
  <c r="H131" i="6"/>
  <c r="H130" i="6" s="1"/>
  <c r="D233" i="6"/>
  <c r="D232" i="6" s="1"/>
  <c r="D178" i="6" s="1"/>
  <c r="D234" i="6"/>
  <c r="H162" i="6"/>
  <c r="H161" i="6" s="1"/>
  <c r="H164" i="6"/>
  <c r="H15" i="6"/>
  <c r="H8" i="6" s="1"/>
  <c r="H7" i="6" s="1"/>
  <c r="H6" i="6" s="1"/>
  <c r="H157" i="6"/>
  <c r="H156" i="6" s="1"/>
  <c r="H149" i="6" s="1"/>
  <c r="H213" i="6"/>
  <c r="H212" i="6" s="1"/>
  <c r="H211" i="6" s="1"/>
  <c r="H210" i="6"/>
  <c r="H182" i="6" s="1"/>
  <c r="H181" i="6" s="1"/>
  <c r="H180" i="6" s="1"/>
  <c r="H179" i="6" s="1"/>
  <c r="F26" i="1"/>
  <c r="F25" i="1" s="1"/>
  <c r="E25" i="1"/>
  <c r="F105" i="1"/>
  <c r="J50" i="1"/>
  <c r="C72" i="1"/>
  <c r="C74" i="1" s="1"/>
  <c r="D116" i="1"/>
  <c r="D104" i="1" s="1"/>
  <c r="D103" i="1" s="1"/>
  <c r="D102" i="1" s="1"/>
  <c r="D141" i="1" s="1"/>
  <c r="F129" i="1"/>
  <c r="J130" i="1"/>
  <c r="J129" i="1" s="1"/>
  <c r="J37" i="1"/>
  <c r="F48" i="1"/>
  <c r="E47" i="1"/>
  <c r="C100" i="1"/>
  <c r="C92" i="1"/>
  <c r="F10" i="1"/>
  <c r="J12" i="1"/>
  <c r="J10" i="1" s="1"/>
  <c r="J87" i="1"/>
  <c r="J62" i="1" s="1"/>
  <c r="J61" i="1" s="1"/>
  <c r="J118" i="1"/>
  <c r="J117" i="1" s="1"/>
  <c r="F117" i="1"/>
  <c r="F62" i="1"/>
  <c r="F61" i="1" s="1"/>
  <c r="F49" i="1" s="1"/>
  <c r="J26" i="1"/>
  <c r="J151" i="4"/>
  <c r="F150" i="4"/>
  <c r="F313" i="4"/>
  <c r="G193" i="4"/>
  <c r="G149" i="4"/>
  <c r="F149" i="4"/>
  <c r="F151" i="4"/>
  <c r="D151" i="4"/>
  <c r="D149" i="4"/>
  <c r="J384" i="4"/>
  <c r="J381" i="4" s="1"/>
  <c r="J380" i="4" s="1"/>
  <c r="J379" i="4" s="1"/>
  <c r="J378" i="4" s="1"/>
  <c r="J201" i="4"/>
  <c r="J198" i="4" s="1"/>
  <c r="J194" i="4" s="1"/>
  <c r="J193" i="4" s="1"/>
  <c r="D36" i="4"/>
  <c r="D35" i="4" s="1"/>
  <c r="F7" i="4"/>
  <c r="F10" i="4"/>
  <c r="F9" i="4" s="1"/>
  <c r="J316" i="4"/>
  <c r="J314" i="4" s="1"/>
  <c r="J313" i="4" s="1"/>
  <c r="I6" i="4"/>
  <c r="D313" i="4"/>
  <c r="E7" i="4"/>
  <c r="E34" i="4"/>
  <c r="E33" i="4" s="1"/>
  <c r="D215" i="4"/>
  <c r="J36" i="4"/>
  <c r="J35" i="4" s="1"/>
  <c r="J34" i="4" s="1"/>
  <c r="E316" i="4"/>
  <c r="E314" i="4" s="1"/>
  <c r="E313" i="4" s="1"/>
  <c r="I33" i="4"/>
  <c r="J216" i="4"/>
  <c r="J215" i="4" s="1"/>
  <c r="H347" i="4"/>
  <c r="H339" i="4" s="1"/>
  <c r="H335" i="4" s="1"/>
  <c r="H315" i="4" s="1"/>
  <c r="H150" i="4" s="1"/>
  <c r="H397" i="4" s="1"/>
  <c r="H321" i="4" s="1"/>
  <c r="H320" i="4" s="1"/>
  <c r="J72" i="4"/>
  <c r="J71" i="4" s="1"/>
  <c r="G150" i="4"/>
  <c r="G397" i="4" s="1"/>
  <c r="D8" i="4"/>
  <c r="I347" i="4"/>
  <c r="I339" i="4" s="1"/>
  <c r="I335" i="4" s="1"/>
  <c r="I315" i="4" s="1"/>
  <c r="I151" i="4"/>
  <c r="E150" i="4"/>
  <c r="E397" i="4" s="1"/>
  <c r="E214" i="4"/>
  <c r="H6" i="4"/>
  <c r="I150" i="4"/>
  <c r="I397" i="4" s="1"/>
  <c r="I321" i="4" s="1"/>
  <c r="I320" i="4" s="1"/>
  <c r="I214" i="4"/>
  <c r="E151" i="4"/>
  <c r="J8" i="4"/>
  <c r="J10" i="4"/>
  <c r="J9" i="4" s="1"/>
  <c r="H33" i="4"/>
  <c r="G47" i="1" l="1"/>
  <c r="G9" i="1" s="1"/>
  <c r="J25" i="1"/>
  <c r="H325" i="4"/>
  <c r="H324" i="4" s="1"/>
  <c r="G396" i="4"/>
  <c r="G398" i="4" s="1"/>
  <c r="J116" i="1"/>
  <c r="E23" i="6"/>
  <c r="E435" i="6" s="1"/>
  <c r="I141" i="1"/>
  <c r="D23" i="6"/>
  <c r="D435" i="6" s="1"/>
  <c r="F397" i="4"/>
  <c r="D47" i="1"/>
  <c r="D8" i="1" s="1"/>
  <c r="H412" i="6"/>
  <c r="H411" i="6" s="1"/>
  <c r="G141" i="1"/>
  <c r="G8" i="1"/>
  <c r="H141" i="1"/>
  <c r="H233" i="6"/>
  <c r="H258" i="6"/>
  <c r="H247" i="6" s="1"/>
  <c r="I47" i="1"/>
  <c r="H178" i="6"/>
  <c r="J7" i="4"/>
  <c r="J6" i="4" s="1"/>
  <c r="I325" i="4"/>
  <c r="I324" i="4" s="1"/>
  <c r="J104" i="1"/>
  <c r="J103" i="1" s="1"/>
  <c r="J102" i="1" s="1"/>
  <c r="H72" i="6"/>
  <c r="H23" i="6" s="1"/>
  <c r="H413" i="6"/>
  <c r="G435" i="6"/>
  <c r="E9" i="1"/>
  <c r="E8" i="1"/>
  <c r="H8" i="1"/>
  <c r="H9" i="1"/>
  <c r="C101" i="1"/>
  <c r="C93" i="1"/>
  <c r="C94" i="1" s="1"/>
  <c r="C95" i="1" s="1"/>
  <c r="C96" i="1" s="1"/>
  <c r="C97" i="1" s="1"/>
  <c r="C98" i="1" s="1"/>
  <c r="F116" i="1"/>
  <c r="F104" i="1" s="1"/>
  <c r="F103" i="1" s="1"/>
  <c r="F102" i="1" s="1"/>
  <c r="J49" i="1"/>
  <c r="J48" i="1" s="1"/>
  <c r="J150" i="4"/>
  <c r="J397" i="4" s="1"/>
  <c r="J214" i="4"/>
  <c r="E6" i="4"/>
  <c r="F396" i="4"/>
  <c r="F398" i="4" s="1"/>
  <c r="F6" i="4"/>
  <c r="D34" i="4"/>
  <c r="D33" i="4" s="1"/>
  <c r="D7" i="4"/>
  <c r="F148" i="4"/>
  <c r="F131" i="4" s="1"/>
  <c r="J149" i="4"/>
  <c r="J33" i="4"/>
  <c r="G148" i="4"/>
  <c r="G131" i="4" s="1"/>
  <c r="D150" i="4"/>
  <c r="D397" i="4" s="1"/>
  <c r="D214" i="4"/>
  <c r="E149" i="4"/>
  <c r="E148" i="4" s="1"/>
  <c r="E131" i="4" s="1"/>
  <c r="E436" i="6" l="1"/>
  <c r="H435" i="6"/>
  <c r="D9" i="1"/>
  <c r="D148" i="4"/>
  <c r="D131" i="4" s="1"/>
  <c r="J148" i="4"/>
  <c r="J131" i="4" s="1"/>
  <c r="G436" i="6"/>
  <c r="I8" i="1"/>
  <c r="I9" i="1"/>
  <c r="J47" i="1"/>
  <c r="J9" i="1" s="1"/>
  <c r="D436" i="6"/>
  <c r="F141" i="1"/>
  <c r="F47" i="1"/>
  <c r="J141" i="1"/>
  <c r="J396" i="4"/>
  <c r="J398" i="4" s="1"/>
  <c r="D396" i="4"/>
  <c r="D398" i="4" s="1"/>
  <c r="G399" i="4" s="1"/>
  <c r="D6" i="4"/>
  <c r="E396" i="4"/>
  <c r="E398" i="4" s="1"/>
  <c r="J8" i="1" l="1"/>
  <c r="F8" i="1"/>
  <c r="F9" i="1"/>
  <c r="I142" i="1"/>
  <c r="G142" i="1"/>
  <c r="J142" i="1"/>
  <c r="E399" i="4"/>
  <c r="F399" i="4"/>
  <c r="F142" i="1" l="1"/>
  <c r="D399" i="4"/>
  <c r="I151" i="1" l="1"/>
  <c r="J151" i="1" l="1"/>
  <c r="F151" i="1" s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A258" i="6" l="1"/>
  <c r="G56" i="3" l="1"/>
  <c r="G55" i="3" s="1"/>
  <c r="G54" i="3" s="1"/>
  <c r="K56" i="3" l="1"/>
  <c r="G52" i="3"/>
  <c r="K44" i="3"/>
  <c r="K52" i="3" l="1"/>
  <c r="K55" i="3"/>
  <c r="G51" i="3"/>
  <c r="G107" i="3"/>
  <c r="G111" i="3" s="1"/>
  <c r="K107" i="3" l="1"/>
  <c r="K51" i="3"/>
  <c r="K50" i="3" s="1"/>
  <c r="K49" i="3" s="1"/>
  <c r="G112" i="3"/>
  <c r="G113" i="3"/>
  <c r="I131" i="4" l="1"/>
  <c r="I148" i="4"/>
  <c r="I326" i="4"/>
  <c r="I327" i="4"/>
  <c r="H313" i="4"/>
  <c r="H131" i="4"/>
  <c r="H148" i="4"/>
  <c r="I149" i="4"/>
  <c r="I396" i="4"/>
  <c r="I398" i="4"/>
  <c r="I399" i="4"/>
  <c r="I323" i="4"/>
  <c r="I322" i="4"/>
  <c r="I316" i="4"/>
  <c r="I314" i="4"/>
  <c r="I313" i="4"/>
  <c r="I157" i="6"/>
  <c r="I156" i="6"/>
  <c r="H323" i="4"/>
  <c r="H322" i="4"/>
  <c r="H316" i="4"/>
  <c r="H314" i="4"/>
  <c r="H149" i="4"/>
  <c r="H396" i="4"/>
  <c r="H398" i="4"/>
  <c r="H399" i="4"/>
  <c r="H327" i="4"/>
  <c r="H326" i="4"/>
</calcChain>
</file>

<file path=xl/sharedStrings.xml><?xml version="1.0" encoding="utf-8"?>
<sst xmlns="http://schemas.openxmlformats.org/spreadsheetml/2006/main" count="580" uniqueCount="280">
  <si>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</si>
  <si>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</si>
  <si>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</si>
  <si>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</si>
  <si>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</si>
  <si>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</si>
  <si>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</si>
  <si>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</si>
  <si>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</si>
  <si>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</si>
  <si>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</si>
  <si>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</si>
  <si>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</si>
  <si>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</si>
  <si>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</si>
  <si>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</si>
  <si>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</si>
  <si>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</si>
  <si>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</si>
  <si>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</si>
  <si>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</si>
  <si>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</si>
  <si>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</si>
  <si>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</si>
  <si>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</si>
  <si>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</si>
  <si>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</si>
  <si>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</si>
  <si>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</si>
  <si>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</si>
  <si>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</si>
  <si>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</si>
  <si>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</si>
  <si>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</si>
  <si>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</si>
  <si>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</si>
  <si>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</si>
  <si>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</si>
  <si>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</si>
  <si>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</si>
  <si>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</si>
  <si>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</si>
  <si>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</si>
  <si>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</si>
  <si>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</si>
  <si>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</si>
  <si>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</si>
  <si>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</si>
  <si>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</si>
  <si>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</si>
  <si>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</si>
  <si>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</si>
  <si>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</si>
  <si>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</si>
  <si>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</si>
  <si>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</si>
  <si>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</si>
  <si>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</si>
  <si>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</si>
  <si>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</si>
  <si>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</si>
  <si>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</si>
  <si>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</si>
  <si>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</si>
  <si>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</si>
  <si>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</si>
  <si>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</si>
  <si>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</si>
  <si>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</si>
  <si>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</si>
  <si>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</si>
  <si>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</si>
  <si>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</si>
  <si>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</si>
  <si>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</si>
  <si>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</si>
  <si>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</si>
  <si>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</si>
  <si>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</si>
  <si>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</si>
  <si>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</si>
  <si>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</si>
  <si>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</si>
  <si>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</si>
  <si>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</si>
  <si>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</si>
  <si>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</si>
  <si>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</si>
  <si>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</si>
  <si>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</si>
  <si>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</si>
  <si>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</si>
  <si>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</si>
  <si>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</si>
  <si>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</si>
  <si>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</si>
  <si>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</si>
  <si>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</si>
  <si>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</si>
  <si>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</si>
  <si>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</si>
  <si>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</si>
  <si>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</si>
  <si>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</si>
  <si>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</si>
  <si>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</si>
  <si>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</si>
  <si>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</si>
  <si>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</si>
  <si>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</si>
  <si>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</si>
  <si>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</si>
  <si>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</si>
  <si>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</si>
  <si>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</si>
  <si>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</si>
  <si>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</si>
  <si>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</si>
  <si>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</si>
  <si>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</si>
  <si>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</si>
  <si>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</si>
  <si>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</si>
  <si>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</si>
  <si>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</si>
  <si>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</si>
  <si>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</si>
  <si>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</si>
  <si>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</si>
  <si>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</si>
  <si>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</si>
  <si>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</si>
  <si>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</si>
  <si>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</si>
  <si>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</si>
  <si>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</si>
  <si>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>รายละเอียด 3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</si>
  <si>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</si>
  <si>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</si>
  <si>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</si>
  <si>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</si>
  <si>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</si>
  <si>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</si>
  <si>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</si>
  <si>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</si>
  <si>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</si>
  <si>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</si>
  <si>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</si>
  <si>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20004 68 00105 00000</t>
  </si>
  <si>
    <t>กลุ่มนิเทศติดตามและประเมินผลการจัดการศึกษา (รอแจ้งการจัดสรร)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</si>
  <si>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</si>
  <si>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</si>
  <si>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</si>
  <si>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</si>
  <si>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</si>
  <si>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</si>
  <si>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</si>
  <si>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</si>
  <si>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</si>
  <si>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</si>
  <si>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</si>
  <si>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</si>
  <si>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</si>
  <si>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</si>
  <si>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</si>
  <si>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</si>
  <si>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</si>
  <si>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</si>
  <si>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</si>
  <si>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</si>
  <si>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</si>
  <si>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</si>
  <si>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</si>
  <si>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</si>
  <si>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</si>
  <si>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</si>
  <si>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</si>
  <si>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</si>
  <si>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</si>
  <si>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</si>
  <si>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</si>
  <si>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</si>
  <si>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</si>
  <si>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</si>
  <si>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</si>
  <si>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</si>
  <si>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</si>
  <si>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</si>
  <si>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</si>
  <si>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</si>
  <si>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</si>
  <si>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</si>
  <si>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</si>
  <si>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</si>
  <si>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</si>
  <si>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</si>
  <si>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</si>
  <si>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</si>
  <si>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</si>
  <si>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</si>
  <si>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</si>
  <si>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</si>
  <si>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</si>
  <si>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</si>
  <si>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</si>
  <si>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</si>
  <si>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</si>
  <si>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</si>
  <si>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</si>
  <si>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</si>
  <si>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</si>
  <si>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</si>
  <si>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</si>
  <si>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</si>
  <si>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</si>
  <si>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</si>
  <si>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</si>
  <si>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</si>
  <si>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</si>
  <si>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</si>
  <si>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</si>
  <si>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</si>
  <si>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</si>
  <si>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</si>
  <si>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</si>
  <si>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</si>
  <si>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</si>
  <si>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</si>
  <si>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</si>
  <si>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</si>
  <si>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</si>
  <si>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</si>
  <si>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</si>
  <si>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</si>
  <si>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</si>
  <si>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</si>
  <si>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</si>
  <si>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</si>
  <si>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</si>
  <si>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</si>
  <si>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</si>
  <si>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               ตรวจสอบแล้วถูกต้อง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</si>
  <si>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</si>
  <si>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</si>
  <si>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</si>
  <si>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</si>
  <si>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</si>
  <si>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</si>
  <si>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</si>
  <si>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</si>
  <si>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</si>
  <si>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</si>
  <si>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>ตรวจสอบแล้วถูกต้อง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</si>
  <si>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</si>
  <si>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อยู่งบสำนักงาน</t>
  </si>
  <si>
    <t>ผอ.สพป.ปท.2</t>
  </si>
  <si>
    <r>
      <t>กลุ่มส่งเสริมการจัดการศึกษา</t>
    </r>
    <r>
      <rPr>
        <sz val="12"/>
        <color rgb="FFFF0000"/>
        <rFont val="TH Sarabun New"/>
        <family val="2"/>
      </rPr>
      <t>(ให้แจ้งการจัดสรรด่วน)</t>
    </r>
  </si>
  <si>
    <t>กลุ่มนิเทศติดตามและประเมินผล</t>
  </si>
  <si>
    <t>กลุ่มพัฒนาบุคลากรทางการศึกษา</t>
  </si>
  <si>
    <t>1.1.1.2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</si>
  <si>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</si>
  <si>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</si>
  <si>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</si>
  <si>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</si>
  <si>
    <t>สำนักงานเขตพื้นที่การศึกษาประถมศึกษาปทุมธานี เขต 2</t>
  </si>
  <si>
    <t xml:space="preserve">     ประจำเดือนเมษายน 2568</t>
  </si>
  <si>
    <t xml:space="preserve">นายชิตพงษ์ เหนือเกาะหวาย ครู โรงเรียนวัดเขียนเขต </t>
  </si>
  <si>
    <t>กลุ่มนิเทศนติดตามและประเมินการจัดการศึกษา</t>
  </si>
  <si>
    <t>ศน.ไอลดา +ศน.ดอกลักษณ์</t>
  </si>
  <si>
    <t xml:space="preserve">กลุ่มบริหารงานบุคคล </t>
  </si>
  <si>
    <t>กลุ่มนิเทศติดตามและประเมินผลการจัดการศึกษา /ร.ร.ธัญญสิทธิศิลป์</t>
  </si>
  <si>
    <t>ประจำเดือน เมษายน 2568</t>
  </si>
  <si>
    <t>งบเงินอุดหนุน</t>
  </si>
  <si>
    <t>งบลงทุน 6711320</t>
  </si>
  <si>
    <t xml:space="preserve"> ลงชื่อ                                ผู้จัดทำ</t>
  </si>
  <si>
    <t xml:space="preserve">ผลการเบิกจ่ายและผลการใช้จ่าย  (√) เป็น (  ) ไม่เป็น ตามมาตรการภาครัฐ        </t>
  </si>
  <si>
    <t xml:space="preserve">ผลการเบิกจ่ายและผลการใช้จ่าย (√) เป็น             (  ) ไม่เป็น     ตามมาตรการภาครัฐ        </t>
  </si>
  <si>
    <t xml:space="preserve">ผลการเบิกจ่ายและผลการใช้จ่าย  (√) เป็น             (  ) ไม่เป็น ตามมาตรการภาครัฐ        </t>
  </si>
  <si>
    <t xml:space="preserve">ผลการเบิกจ่าย   (  ) เป็น           (√) ไม่เป็น   และผลการใช้จ่าย (√) เป็น            (  ) ไม่เป็น  ตามมาตรการภาครัฐ        </t>
  </si>
  <si>
    <t xml:space="preserve">ผลการเบิกจ่าย และผลการใช้จ่าย (√) เป็น             (  ) ไม่เป็น ตามมาตรการภาครัฐ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</si>
</sst>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_);_(* \(#,##0\);_(* &quot;-&quot;??_);_(@_)"/>
    <numFmt numFmtId="192" formatCode="_(* #,##0.0_);_(* \(#,##0.0\);_(* &quot;-&quot;??_);_(@_)"/>
  </numFmts>
  <fonts count="4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0"/>
      <color rgb="FF000000"/>
      <name val="Tahoma"/>
      <family val="2"/>
      <scheme val="minor"/>
    </font>
    <font>
      <b/>
      <sz val="10"/>
      <name val="TH Sarabun New"/>
      <family val="2"/>
    </font>
    <font>
      <sz val="16"/>
      <color theme="0"/>
      <name val="TH Sarabun New"/>
      <family val="2"/>
    </font>
    <font>
      <b/>
      <sz val="14"/>
      <color theme="0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2"/>
      <color rgb="FF000000"/>
      <name val="TH SarabunIT๙"/>
      <family val="2"/>
    </font>
    <font>
      <sz val="16"/>
      <name val="Angsana New"/>
      <family val="1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41" fillId="0" borderId="0"/>
  </cellStyleXfs>
  <cellXfs count="1440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0" fontId="14" fillId="15" borderId="6" xfId="0" applyFont="1" applyFill="1" applyBorder="1" applyAlignment="1">
      <alignment horizontal="left" vertical="top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4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14" fillId="6" borderId="18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5" fillId="0" borderId="18" xfId="0" applyFont="1" applyBorder="1"/>
    <xf numFmtId="0" fontId="14" fillId="0" borderId="18" xfId="0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0" borderId="0" xfId="0" applyNumberFormat="1" applyFont="1"/>
    <xf numFmtId="187" fontId="14" fillId="28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189" fontId="15" fillId="12" borderId="9" xfId="1" applyNumberFormat="1" applyFont="1" applyFill="1" applyBorder="1" applyAlignment="1">
      <alignment horizontal="left" vertical="center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left" indent="2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2" fontId="10" fillId="6" borderId="17" xfId="0" applyNumberFormat="1" applyFont="1" applyFill="1" applyBorder="1" applyAlignment="1">
      <alignment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1" fontId="27" fillId="15" borderId="6" xfId="0" applyNumberFormat="1" applyFont="1" applyFill="1" applyBorder="1" applyAlignment="1">
      <alignment horizontal="center" vertical="top"/>
    </xf>
    <xf numFmtId="2" fontId="10" fillId="16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187" fontId="10" fillId="25" borderId="6" xfId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14" fillId="25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4" borderId="6" xfId="0" applyFont="1" applyFill="1" applyBorder="1" applyAlignment="1">
      <alignment horizontal="center" vertical="top"/>
    </xf>
    <xf numFmtId="2" fontId="10" fillId="24" borderId="6" xfId="0" applyNumberFormat="1" applyFont="1" applyFill="1" applyBorder="1" applyAlignment="1">
      <alignment vertical="top" wrapText="1"/>
    </xf>
    <xf numFmtId="2" fontId="10" fillId="24" borderId="6" xfId="0" applyNumberFormat="1" applyFont="1" applyFill="1" applyBorder="1" applyAlignment="1">
      <alignment vertical="top"/>
    </xf>
    <xf numFmtId="187" fontId="10" fillId="24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2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2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27" fillId="6" borderId="0" xfId="0" applyFont="1" applyFill="1" applyAlignment="1">
      <alignment horizontal="center"/>
    </xf>
    <xf numFmtId="2" fontId="9" fillId="6" borderId="0" xfId="0" applyNumberFormat="1" applyFont="1" applyFill="1" applyAlignment="1">
      <alignment horizontal="center" wrapText="1"/>
    </xf>
    <xf numFmtId="2" fontId="9" fillId="6" borderId="18" xfId="0" applyNumberFormat="1" applyFont="1" applyFill="1" applyBorder="1" applyAlignment="1">
      <alignment horizontal="center"/>
    </xf>
    <xf numFmtId="2" fontId="11" fillId="6" borderId="18" xfId="0" applyNumberFormat="1" applyFont="1" applyFill="1" applyBorder="1"/>
    <xf numFmtId="187" fontId="9" fillId="6" borderId="18" xfId="1" applyFont="1" applyFill="1" applyBorder="1" applyAlignment="1">
      <alignment horizontal="center"/>
    </xf>
    <xf numFmtId="187" fontId="11" fillId="6" borderId="18" xfId="1" applyFont="1" applyFill="1" applyBorder="1" applyAlignment="1">
      <alignment horizontal="center"/>
    </xf>
    <xf numFmtId="2" fontId="31" fillId="6" borderId="0" xfId="0" applyNumberFormat="1" applyFont="1" applyFill="1" applyAlignment="1">
      <alignment horizontal="center" wrapText="1"/>
    </xf>
    <xf numFmtId="187" fontId="31" fillId="6" borderId="0" xfId="1" applyFont="1" applyFill="1" applyBorder="1" applyAlignment="1"/>
    <xf numFmtId="2" fontId="31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87" fontId="32" fillId="6" borderId="0" xfId="0" applyNumberFormat="1" applyFont="1" applyFill="1" applyAlignment="1">
      <alignment horizontal="center"/>
    </xf>
    <xf numFmtId="187" fontId="33" fillId="6" borderId="0" xfId="0" applyNumberFormat="1" applyFont="1" applyFill="1" applyAlignment="1">
      <alignment horizontal="center"/>
    </xf>
    <xf numFmtId="187" fontId="33" fillId="6" borderId="0" xfId="1" applyFont="1" applyFill="1" applyBorder="1" applyAlignment="1">
      <alignment horizontal="left"/>
    </xf>
    <xf numFmtId="2" fontId="31" fillId="0" borderId="0" xfId="0" applyNumberFormat="1" applyFont="1" applyAlignment="1">
      <alignment wrapText="1"/>
    </xf>
    <xf numFmtId="2" fontId="31" fillId="0" borderId="0" xfId="0" applyNumberFormat="1" applyFont="1"/>
    <xf numFmtId="187" fontId="31" fillId="0" borderId="0" xfId="0" applyNumberFormat="1" applyFont="1" applyAlignment="1">
      <alignment horizontal="center"/>
    </xf>
    <xf numFmtId="0" fontId="33" fillId="0" borderId="0" xfId="0" applyFont="1"/>
    <xf numFmtId="187" fontId="33" fillId="0" borderId="0" xfId="1" applyFont="1" applyBorder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/>
    <xf numFmtId="2" fontId="33" fillId="6" borderId="0" xfId="0" applyNumberFormat="1" applyFont="1" applyFill="1" applyAlignment="1">
      <alignment horizontal="center" wrapText="1"/>
    </xf>
    <xf numFmtId="187" fontId="35" fillId="0" borderId="0" xfId="1" applyFont="1" applyFill="1" applyBorder="1" applyAlignment="1"/>
    <xf numFmtId="187" fontId="31" fillId="0" borderId="0" xfId="1" applyFont="1" applyFill="1" applyBorder="1" applyAlignment="1"/>
    <xf numFmtId="0" fontId="15" fillId="0" borderId="0" xfId="0" applyFont="1" applyAlignment="1">
      <alignment horizontal="center" vertical="center"/>
    </xf>
    <xf numFmtId="0" fontId="21" fillId="0" borderId="0" xfId="0" applyFont="1"/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189" fontId="14" fillId="12" borderId="5" xfId="1" applyNumberFormat="1" applyFont="1" applyFill="1" applyBorder="1" applyAlignment="1">
      <alignment horizontal="center" vertical="center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7" borderId="2" xfId="0" applyFont="1" applyFill="1" applyBorder="1" applyAlignment="1">
      <alignment horizontal="center" vertical="center"/>
    </xf>
    <xf numFmtId="2" fontId="11" fillId="27" borderId="2" xfId="0" applyNumberFormat="1" applyFont="1" applyFill="1" applyBorder="1" applyAlignment="1">
      <alignment horizontal="left"/>
    </xf>
    <xf numFmtId="187" fontId="11" fillId="27" borderId="13" xfId="1" applyFont="1" applyFill="1" applyBorder="1" applyAlignment="1">
      <alignment horizontal="right"/>
    </xf>
    <xf numFmtId="187" fontId="17" fillId="7" borderId="6" xfId="1" applyFont="1" applyFill="1" applyBorder="1"/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7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7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7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5" borderId="6" xfId="0" applyFont="1" applyFill="1" applyBorder="1" applyAlignment="1">
      <alignment horizontal="center" vertical="center"/>
    </xf>
    <xf numFmtId="0" fontId="11" fillId="25" borderId="6" xfId="0" applyFont="1" applyFill="1" applyBorder="1" applyAlignment="1">
      <alignment horizontal="left" vertical="top" wrapText="1"/>
    </xf>
    <xf numFmtId="187" fontId="11" fillId="25" borderId="6" xfId="1" applyFont="1" applyFill="1" applyBorder="1" applyAlignment="1">
      <alignment horizontal="right" vertical="top"/>
    </xf>
    <xf numFmtId="0" fontId="17" fillId="25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5" borderId="6" xfId="0" applyNumberFormat="1" applyFont="1" applyFill="1" applyBorder="1" applyAlignment="1">
      <alignment horizontal="center" vertical="center"/>
    </xf>
    <xf numFmtId="2" fontId="11" fillId="25" borderId="6" xfId="0" applyNumberFormat="1" applyFont="1" applyFill="1" applyBorder="1" applyAlignment="1">
      <alignment horizontal="left" vertical="top"/>
    </xf>
    <xf numFmtId="187" fontId="17" fillId="25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5" borderId="6" xfId="0" applyFont="1" applyFill="1" applyBorder="1" applyAlignment="1">
      <alignment vertical="center"/>
    </xf>
    <xf numFmtId="2" fontId="9" fillId="25" borderId="6" xfId="0" applyNumberFormat="1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187" fontId="9" fillId="25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43" fontId="9" fillId="26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43" fontId="9" fillId="6" borderId="18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14" fillId="23" borderId="6" xfId="1" applyFont="1" applyFill="1" applyBorder="1" applyAlignment="1">
      <alignment horizontal="center" vertic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4" fillId="3" borderId="6" xfId="1" applyFont="1" applyFill="1" applyBorder="1" applyAlignment="1">
      <alignment horizontal="center"/>
    </xf>
    <xf numFmtId="187" fontId="10" fillId="0" borderId="4" xfId="1" applyFont="1" applyFill="1" applyBorder="1" applyAlignment="1">
      <alignment horizontal="left"/>
    </xf>
    <xf numFmtId="43" fontId="9" fillId="7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4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2" fontId="18" fillId="0" borderId="4" xfId="0" applyNumberFormat="1" applyFont="1" applyBorder="1" applyAlignment="1">
      <alignment vertical="top"/>
    </xf>
    <xf numFmtId="187" fontId="14" fillId="9" borderId="4" xfId="1" applyFont="1" applyFill="1" applyBorder="1" applyAlignment="1">
      <alignment vertical="center"/>
    </xf>
    <xf numFmtId="49" fontId="37" fillId="6" borderId="6" xfId="1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9" fillId="0" borderId="0" xfId="0" applyFont="1" applyAlignment="1">
      <alignment horizontal="center"/>
    </xf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0" fontId="14" fillId="7" borderId="5" xfId="0" applyFont="1" applyFill="1" applyBorder="1" applyAlignment="1">
      <alignment horizontal="left" vertical="top" wrapText="1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0" fontId="14" fillId="14" borderId="9" xfId="0" applyFont="1" applyFill="1" applyBorder="1" applyAlignment="1">
      <alignment horizontal="left" vertical="top" wrapText="1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left" vertical="top" wrapText="1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9" fillId="6" borderId="0" xfId="1" applyFont="1" applyFill="1" applyBorder="1" applyAlignment="1"/>
    <xf numFmtId="187" fontId="31" fillId="0" borderId="0" xfId="1" applyFont="1" applyBorder="1" applyAlignment="1">
      <alignment horizontal="left"/>
    </xf>
    <xf numFmtId="187" fontId="14" fillId="22" borderId="6" xfId="1" applyFont="1" applyFill="1" applyBorder="1" applyAlignment="1">
      <alignment horizontal="center" vertical="center"/>
    </xf>
    <xf numFmtId="187" fontId="14" fillId="5" borderId="6" xfId="0" applyNumberFormat="1" applyFont="1" applyFill="1" applyBorder="1"/>
    <xf numFmtId="0" fontId="42" fillId="0" borderId="0" xfId="0" applyFont="1"/>
    <xf numFmtId="49" fontId="37" fillId="6" borderId="6" xfId="1" applyNumberFormat="1" applyFont="1" applyFill="1" applyBorder="1" applyAlignment="1">
      <alignment horizontal="left"/>
    </xf>
    <xf numFmtId="49" fontId="37" fillId="6" borderId="6" xfId="1" applyNumberFormat="1" applyFont="1" applyFill="1" applyBorder="1" applyAlignment="1">
      <alignment horizontal="left" vertical="top"/>
    </xf>
    <xf numFmtId="49" fontId="37" fillId="16" borderId="6" xfId="1" applyNumberFormat="1" applyFont="1" applyFill="1" applyBorder="1" applyAlignment="1">
      <alignment horizontal="left"/>
    </xf>
    <xf numFmtId="49" fontId="37" fillId="20" borderId="6" xfId="1" applyNumberFormat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top"/>
    </xf>
    <xf numFmtId="2" fontId="11" fillId="7" borderId="5" xfId="0" applyNumberFormat="1" applyFont="1" applyFill="1" applyBorder="1" applyAlignment="1">
      <alignment horizontal="left" vertical="top"/>
    </xf>
    <xf numFmtId="49" fontId="37" fillId="7" borderId="6" xfId="1" applyNumberFormat="1" applyFont="1" applyFill="1" applyBorder="1" applyAlignment="1">
      <alignment horizontal="left" vertical="top"/>
    </xf>
    <xf numFmtId="187" fontId="17" fillId="7" borderId="6" xfId="1" applyFont="1" applyFill="1" applyBorder="1" applyAlignment="1">
      <alignment horizontal="right" vertical="top"/>
    </xf>
    <xf numFmtId="2" fontId="11" fillId="7" borderId="5" xfId="0" applyNumberFormat="1" applyFont="1" applyFill="1" applyBorder="1" applyAlignment="1">
      <alignment vertical="top"/>
    </xf>
    <xf numFmtId="49" fontId="37" fillId="21" borderId="5" xfId="1" applyNumberFormat="1" applyFont="1" applyFill="1" applyBorder="1" applyAlignment="1">
      <alignment horizontal="left" vertical="top" wrapText="1"/>
    </xf>
    <xf numFmtId="49" fontId="37" fillId="9" borderId="6" xfId="1" applyNumberFormat="1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horizontal="left" vertical="top"/>
    </xf>
    <xf numFmtId="0" fontId="17" fillId="7" borderId="6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49" fontId="37" fillId="10" borderId="6" xfId="1" applyNumberFormat="1" applyFont="1" applyFill="1" applyBorder="1" applyAlignment="1">
      <alignment horizontal="left" vertical="top" wrapText="1"/>
    </xf>
    <xf numFmtId="49" fontId="37" fillId="7" borderId="6" xfId="1" applyNumberFormat="1" applyFont="1" applyFill="1" applyBorder="1" applyAlignment="1">
      <alignment horizontal="left"/>
    </xf>
    <xf numFmtId="49" fontId="37" fillId="15" borderId="6" xfId="1" applyNumberFormat="1" applyFont="1" applyFill="1" applyBorder="1" applyAlignment="1">
      <alignment horizontal="left" vertical="top" wrapText="1"/>
    </xf>
    <xf numFmtId="49" fontId="37" fillId="6" borderId="17" xfId="1" applyNumberFormat="1" applyFont="1" applyFill="1" applyBorder="1" applyAlignment="1">
      <alignment horizontal="left"/>
    </xf>
    <xf numFmtId="49" fontId="37" fillId="7" borderId="6" xfId="1" applyNumberFormat="1" applyFont="1" applyFill="1" applyBorder="1" applyAlignment="1">
      <alignment horizontal="left" vertical="top" wrapText="1"/>
    </xf>
    <xf numFmtId="49" fontId="37" fillId="12" borderId="5" xfId="1" applyNumberFormat="1" applyFont="1" applyFill="1" applyBorder="1" applyAlignment="1">
      <alignment horizontal="left"/>
    </xf>
    <xf numFmtId="49" fontId="37" fillId="9" borderId="5" xfId="1" applyNumberFormat="1" applyFont="1" applyFill="1" applyBorder="1" applyAlignment="1">
      <alignment horizontal="left" vertical="top"/>
    </xf>
    <xf numFmtId="49" fontId="37" fillId="27" borderId="13" xfId="1" applyNumberFormat="1" applyFont="1" applyFill="1" applyBorder="1" applyAlignment="1">
      <alignment horizontal="left"/>
    </xf>
    <xf numFmtId="49" fontId="37" fillId="12" borderId="13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wrapText="1"/>
    </xf>
    <xf numFmtId="49" fontId="11" fillId="12" borderId="13" xfId="1" applyNumberFormat="1" applyFont="1" applyFill="1" applyBorder="1" applyAlignment="1">
      <alignment vertical="top" wrapText="1"/>
    </xf>
    <xf numFmtId="49" fontId="37" fillId="0" borderId="14" xfId="1" applyNumberFormat="1" applyFont="1" applyBorder="1" applyAlignment="1">
      <alignment horizontal="left" vertical="top"/>
    </xf>
    <xf numFmtId="49" fontId="37" fillId="12" borderId="6" xfId="1" applyNumberFormat="1" applyFont="1" applyFill="1" applyBorder="1" applyAlignment="1">
      <alignment horizontal="left" vertical="top" wrapText="1"/>
    </xf>
    <xf numFmtId="49" fontId="37" fillId="6" borderId="5" xfId="1" applyNumberFormat="1" applyFont="1" applyFill="1" applyBorder="1" applyAlignment="1">
      <alignment horizontal="left" vertical="top" wrapText="1"/>
    </xf>
    <xf numFmtId="49" fontId="37" fillId="6" borderId="14" xfId="1" applyNumberFormat="1" applyFont="1" applyFill="1" applyBorder="1" applyAlignment="1">
      <alignment horizontal="left" vertical="top" wrapText="1"/>
    </xf>
    <xf numFmtId="49" fontId="37" fillId="12" borderId="14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 wrapText="1"/>
    </xf>
    <xf numFmtId="49" fontId="37" fillId="18" borderId="5" xfId="1" applyNumberFormat="1" applyFont="1" applyFill="1" applyBorder="1" applyAlignment="1">
      <alignment horizontal="left" vertical="top" wrapText="1"/>
    </xf>
    <xf numFmtId="49" fontId="37" fillId="7" borderId="5" xfId="1" applyNumberFormat="1" applyFont="1" applyFill="1" applyBorder="1" applyAlignment="1">
      <alignment horizontal="left"/>
    </xf>
    <xf numFmtId="49" fontId="37" fillId="22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 vertical="top"/>
    </xf>
    <xf numFmtId="49" fontId="37" fillId="18" borderId="6" xfId="1" applyNumberFormat="1" applyFont="1" applyFill="1" applyBorder="1" applyAlignment="1">
      <alignment horizontal="left" vertical="top" wrapText="1"/>
    </xf>
    <xf numFmtId="49" fontId="37" fillId="18" borderId="14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/>
    </xf>
    <xf numFmtId="49" fontId="37" fillId="18" borderId="14" xfId="1" applyNumberFormat="1" applyFont="1" applyFill="1" applyBorder="1" applyAlignment="1">
      <alignment horizontal="left" wrapText="1"/>
    </xf>
    <xf numFmtId="49" fontId="37" fillId="18" borderId="6" xfId="1" applyNumberFormat="1" applyFont="1" applyFill="1" applyBorder="1" applyAlignment="1">
      <alignment horizontal="left"/>
    </xf>
    <xf numFmtId="49" fontId="37" fillId="18" borderId="5" xfId="1" applyNumberFormat="1" applyFont="1" applyFill="1" applyBorder="1" applyAlignment="1">
      <alignment horizontal="left" vertical="top"/>
    </xf>
    <xf numFmtId="49" fontId="37" fillId="11" borderId="5" xfId="1" applyNumberFormat="1" applyFont="1" applyFill="1" applyBorder="1" applyAlignment="1">
      <alignment horizontal="left"/>
    </xf>
    <xf numFmtId="49" fontId="38" fillId="11" borderId="6" xfId="1" applyNumberFormat="1" applyFont="1" applyFill="1" applyBorder="1" applyAlignment="1">
      <alignment horizontal="left"/>
    </xf>
    <xf numFmtId="49" fontId="38" fillId="15" borderId="6" xfId="1" applyNumberFormat="1" applyFont="1" applyFill="1" applyBorder="1" applyAlignment="1">
      <alignment horizontal="left" vertical="top" wrapText="1"/>
    </xf>
    <xf numFmtId="49" fontId="38" fillId="9" borderId="6" xfId="1" applyNumberFormat="1" applyFont="1" applyFill="1" applyBorder="1" applyAlignment="1">
      <alignment horizontal="left" vertical="top"/>
    </xf>
    <xf numFmtId="49" fontId="37" fillId="22" borderId="19" xfId="1" applyNumberFormat="1" applyFont="1" applyFill="1" applyBorder="1" applyAlignment="1">
      <alignment horizontal="left" vertical="center" wrapText="1"/>
    </xf>
    <xf numFmtId="49" fontId="37" fillId="6" borderId="19" xfId="1" applyNumberFormat="1" applyFont="1" applyFill="1" applyBorder="1" applyAlignment="1">
      <alignment horizontal="left"/>
    </xf>
    <xf numFmtId="49" fontId="38" fillId="7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/>
    </xf>
    <xf numFmtId="49" fontId="37" fillId="5" borderId="6" xfId="1" applyNumberFormat="1" applyFont="1" applyFill="1" applyBorder="1" applyAlignment="1">
      <alignment horizontal="left"/>
    </xf>
    <xf numFmtId="49" fontId="37" fillId="9" borderId="6" xfId="1" applyNumberFormat="1" applyFont="1" applyFill="1" applyBorder="1" applyAlignment="1">
      <alignment horizontal="left" vertical="top"/>
    </xf>
    <xf numFmtId="49" fontId="37" fillId="23" borderId="6" xfId="1" applyNumberFormat="1" applyFont="1" applyFill="1" applyBorder="1" applyAlignment="1">
      <alignment horizontal="left"/>
    </xf>
    <xf numFmtId="49" fontId="37" fillId="6" borderId="5" xfId="1" applyNumberFormat="1" applyFont="1" applyFill="1" applyBorder="1" applyAlignment="1">
      <alignment horizontal="left" vertical="top"/>
    </xf>
    <xf numFmtId="49" fontId="38" fillId="9" borderId="5" xfId="1" applyNumberFormat="1" applyFont="1" applyFill="1" applyBorder="1" applyAlignment="1">
      <alignment horizontal="left" vertical="top" wrapText="1"/>
    </xf>
    <xf numFmtId="49" fontId="37" fillId="0" borderId="6" xfId="1" applyNumberFormat="1" applyFont="1" applyBorder="1" applyAlignment="1">
      <alignment horizontal="left" vertical="top"/>
    </xf>
    <xf numFmtId="49" fontId="36" fillId="0" borderId="6" xfId="1" applyNumberFormat="1" applyFont="1" applyBorder="1" applyAlignment="1">
      <alignment horizontal="left" vertical="top"/>
    </xf>
    <xf numFmtId="49" fontId="37" fillId="25" borderId="6" xfId="1" applyNumberFormat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horizontal="left" vertical="top" wrapText="1"/>
    </xf>
    <xf numFmtId="49" fontId="39" fillId="0" borderId="6" xfId="1" applyNumberFormat="1" applyFont="1" applyBorder="1" applyAlignment="1">
      <alignment horizontal="center"/>
    </xf>
    <xf numFmtId="49" fontId="14" fillId="0" borderId="6" xfId="1" applyNumberFormat="1" applyFont="1" applyBorder="1"/>
    <xf numFmtId="1" fontId="38" fillId="9" borderId="5" xfId="1" applyNumberFormat="1" applyFont="1" applyFill="1" applyBorder="1" applyAlignment="1">
      <alignment horizontal="left" vertical="top" wrapText="1"/>
    </xf>
    <xf numFmtId="49" fontId="38" fillId="15" borderId="6" xfId="1" applyNumberFormat="1" applyFont="1" applyFill="1" applyBorder="1" applyAlignment="1">
      <alignment horizontal="left" wrapText="1"/>
    </xf>
    <xf numFmtId="49" fontId="38" fillId="6" borderId="6" xfId="1" applyNumberFormat="1" applyFont="1" applyFill="1" applyBorder="1" applyAlignment="1">
      <alignment horizontal="left"/>
    </xf>
    <xf numFmtId="49" fontId="38" fillId="6" borderId="6" xfId="1" applyNumberFormat="1" applyFont="1" applyFill="1" applyBorder="1" applyAlignment="1">
      <alignment horizontal="left" vertical="top"/>
    </xf>
    <xf numFmtId="49" fontId="38" fillId="7" borderId="6" xfId="1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/>
    </xf>
    <xf numFmtId="187" fontId="11" fillId="6" borderId="6" xfId="1" applyFont="1" applyFill="1" applyBorder="1" applyAlignment="1">
      <alignment horizontal="left" vertical="center" wrapText="1"/>
    </xf>
    <xf numFmtId="49" fontId="38" fillId="6" borderId="6" xfId="1" applyNumberFormat="1" applyFont="1" applyFill="1" applyBorder="1" applyAlignment="1">
      <alignment horizontal="left" vertical="center" wrapText="1"/>
    </xf>
    <xf numFmtId="187" fontId="24" fillId="6" borderId="6" xfId="1" applyFont="1" applyFill="1" applyBorder="1" applyAlignment="1">
      <alignment vertical="center"/>
    </xf>
    <xf numFmtId="49" fontId="38" fillId="6" borderId="6" xfId="1" applyNumberFormat="1" applyFont="1" applyFill="1" applyBorder="1" applyAlignment="1">
      <alignment horizontal="left" wrapText="1"/>
    </xf>
    <xf numFmtId="188" fontId="10" fillId="15" borderId="6" xfId="1" applyNumberFormat="1" applyFont="1" applyFill="1" applyBorder="1" applyAlignment="1">
      <alignment horizontal="center" vertical="center" wrapText="1"/>
    </xf>
    <xf numFmtId="49" fontId="10" fillId="15" borderId="6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left" vertical="center"/>
    </xf>
    <xf numFmtId="49" fontId="38" fillId="7" borderId="5" xfId="1" applyNumberFormat="1" applyFont="1" applyFill="1" applyBorder="1" applyAlignment="1">
      <alignment horizontal="left" vertical="top" wrapText="1"/>
    </xf>
    <xf numFmtId="49" fontId="38" fillId="11" borderId="6" xfId="1" applyNumberFormat="1" applyFont="1" applyFill="1" applyBorder="1" applyAlignment="1">
      <alignment horizontal="left" vertical="top"/>
    </xf>
    <xf numFmtId="49" fontId="37" fillId="22" borderId="4" xfId="1" applyNumberFormat="1" applyFont="1" applyFill="1" applyBorder="1" applyAlignment="1">
      <alignment horizontal="left" vertical="top" wrapText="1"/>
    </xf>
    <xf numFmtId="0" fontId="11" fillId="10" borderId="6" xfId="0" applyFont="1" applyFill="1" applyBorder="1" applyAlignment="1">
      <alignment horizontal="center" vertical="top"/>
    </xf>
    <xf numFmtId="49" fontId="37" fillId="8" borderId="6" xfId="1" applyNumberFormat="1" applyFont="1" applyFill="1" applyBorder="1" applyAlignment="1">
      <alignment horizontal="center"/>
    </xf>
    <xf numFmtId="49" fontId="37" fillId="23" borderId="0" xfId="1" applyNumberFormat="1" applyFont="1" applyFill="1" applyBorder="1" applyAlignment="1">
      <alignment horizontal="center"/>
    </xf>
    <xf numFmtId="49" fontId="11" fillId="6" borderId="0" xfId="1" applyNumberFormat="1" applyFont="1" applyFill="1" applyBorder="1" applyAlignment="1">
      <alignment horizontal="left"/>
    </xf>
    <xf numFmtId="49" fontId="9" fillId="6" borderId="0" xfId="1" applyNumberFormat="1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87" fontId="23" fillId="0" borderId="0" xfId="1" applyFont="1" applyFill="1" applyBorder="1" applyAlignment="1"/>
    <xf numFmtId="187" fontId="23" fillId="0" borderId="0" xfId="1" applyFont="1" applyFill="1" applyBorder="1" applyAlignment="1">
      <alignment horizontal="center"/>
    </xf>
    <xf numFmtId="187" fontId="23" fillId="0" borderId="0" xfId="0" applyNumberFormat="1" applyFont="1"/>
    <xf numFmtId="0" fontId="43" fillId="0" borderId="0" xfId="0" applyFont="1"/>
    <xf numFmtId="187" fontId="43" fillId="0" borderId="0" xfId="0" applyNumberFormat="1" applyFont="1"/>
    <xf numFmtId="0" fontId="44" fillId="6" borderId="0" xfId="0" applyFont="1" applyFill="1"/>
    <xf numFmtId="189" fontId="14" fillId="6" borderId="0" xfId="1" applyNumberFormat="1" applyFont="1" applyFill="1" applyBorder="1" applyAlignment="1">
      <alignment horizontal="center" vertical="center"/>
    </xf>
    <xf numFmtId="49" fontId="38" fillId="6" borderId="0" xfId="1" applyNumberFormat="1" applyFont="1" applyFill="1" applyBorder="1" applyAlignment="1">
      <alignment horizontal="left"/>
    </xf>
    <xf numFmtId="187" fontId="17" fillId="6" borderId="0" xfId="1" applyFont="1" applyFill="1" applyBorder="1" applyAlignment="1">
      <alignment horizontal="center"/>
    </xf>
    <xf numFmtId="49" fontId="45" fillId="0" borderId="0" xfId="1" applyNumberFormat="1" applyFont="1" applyBorder="1" applyAlignment="1">
      <alignment horizontal="left"/>
    </xf>
    <xf numFmtId="187" fontId="8" fillId="0" borderId="0" xfId="1" applyFont="1" applyBorder="1" applyAlignment="1">
      <alignment horizontal="right"/>
    </xf>
    <xf numFmtId="187" fontId="8" fillId="0" borderId="0" xfId="1" applyFont="1" applyBorder="1"/>
    <xf numFmtId="2" fontId="8" fillId="0" borderId="0" xfId="0" applyNumberFormat="1" applyFont="1"/>
    <xf numFmtId="0" fontId="8" fillId="0" borderId="0" xfId="0" applyFont="1"/>
    <xf numFmtId="43" fontId="9" fillId="19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2" fontId="11" fillId="7" borderId="13" xfId="0" applyNumberFormat="1" applyFont="1" applyFill="1" applyBorder="1"/>
    <xf numFmtId="49" fontId="37" fillId="7" borderId="13" xfId="1" applyNumberFormat="1" applyFont="1" applyFill="1" applyBorder="1" applyAlignment="1">
      <alignment horizontal="left"/>
    </xf>
    <xf numFmtId="187" fontId="11" fillId="7" borderId="13" xfId="1" applyFont="1" applyFill="1" applyBorder="1" applyAlignment="1">
      <alignment horizontal="right"/>
    </xf>
    <xf numFmtId="190" fontId="14" fillId="9" borderId="6" xfId="0" applyNumberFormat="1" applyFont="1" applyFill="1" applyBorder="1" applyAlignment="1">
      <alignment horizontal="center" vertical="top"/>
    </xf>
    <xf numFmtId="2" fontId="37" fillId="6" borderId="6" xfId="1" applyNumberFormat="1" applyFont="1" applyFill="1" applyBorder="1" applyAlignment="1">
      <alignment horizontal="left" vertical="top" wrapText="1"/>
    </xf>
    <xf numFmtId="187" fontId="22" fillId="16" borderId="6" xfId="1" applyFont="1" applyFill="1" applyBorder="1" applyAlignment="1">
      <alignment horizontal="right"/>
    </xf>
    <xf numFmtId="187" fontId="9" fillId="6" borderId="0" xfId="1" applyFont="1" applyFill="1" applyBorder="1" applyAlignment="1">
      <alignment horizontal="right"/>
    </xf>
    <xf numFmtId="2" fontId="9" fillId="6" borderId="0" xfId="0" applyNumberFormat="1" applyFont="1" applyFill="1"/>
    <xf numFmtId="0" fontId="9" fillId="6" borderId="18" xfId="0" applyFont="1" applyFill="1" applyBorder="1"/>
    <xf numFmtId="0" fontId="24" fillId="6" borderId="18" xfId="0" applyFont="1" applyFill="1" applyBorder="1"/>
    <xf numFmtId="0" fontId="9" fillId="6" borderId="0" xfId="0" applyFont="1" applyFill="1"/>
    <xf numFmtId="187" fontId="9" fillId="0" borderId="0" xfId="1" applyFont="1" applyBorder="1" applyAlignment="1">
      <alignment horizontal="center"/>
    </xf>
    <xf numFmtId="187" fontId="9" fillId="0" borderId="0" xfId="1" applyFont="1" applyBorder="1" applyAlignment="1">
      <alignment horizontal="right"/>
    </xf>
    <xf numFmtId="2" fontId="9" fillId="0" borderId="0" xfId="1" applyNumberFormat="1" applyFont="1" applyBorder="1" applyAlignment="1">
      <alignment horizontal="left"/>
    </xf>
    <xf numFmtId="187" fontId="9" fillId="6" borderId="0" xfId="1" applyFont="1" applyFill="1" applyBorder="1" applyAlignment="1">
      <alignment horizontal="center"/>
    </xf>
    <xf numFmtId="187" fontId="9" fillId="0" borderId="0" xfId="1" applyFont="1" applyBorder="1" applyAlignment="1">
      <alignment horizontal="left"/>
    </xf>
    <xf numFmtId="187" fontId="10" fillId="4" borderId="6" xfId="1" applyFont="1" applyFill="1" applyBorder="1" applyAlignment="1">
      <alignment horizontal="left" vertical="top" wrapText="1"/>
    </xf>
    <xf numFmtId="189" fontId="14" fillId="9" borderId="9" xfId="1" applyNumberFormat="1" applyFont="1" applyFill="1" applyBorder="1" applyAlignment="1">
      <alignment horizontal="right" vertical="top"/>
    </xf>
    <xf numFmtId="188" fontId="14" fillId="13" borderId="6" xfId="1" applyNumberFormat="1" applyFont="1" applyFill="1" applyBorder="1" applyAlignment="1">
      <alignment horizontal="right" vertical="top"/>
    </xf>
    <xf numFmtId="2" fontId="14" fillId="13" borderId="6" xfId="0" applyNumberFormat="1" applyFont="1" applyFill="1" applyBorder="1" applyAlignment="1">
      <alignment horizontal="left" vertical="top" wrapText="1"/>
    </xf>
    <xf numFmtId="187" fontId="14" fillId="13" borderId="6" xfId="1" applyFont="1" applyFill="1" applyBorder="1" applyAlignment="1">
      <alignment horizontal="center" vertical="top"/>
    </xf>
    <xf numFmtId="0" fontId="14" fillId="13" borderId="6" xfId="0" applyFont="1" applyFill="1" applyBorder="1" applyAlignment="1">
      <alignment horizontal="left" vertical="top" wrapText="1"/>
    </xf>
    <xf numFmtId="188" fontId="14" fillId="9" borderId="6" xfId="1" applyNumberFormat="1" applyFont="1" applyFill="1" applyBorder="1" applyAlignment="1">
      <alignment horizontal="right" vertical="top"/>
    </xf>
    <xf numFmtId="187" fontId="14" fillId="9" borderId="6" xfId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left" vertical="center" wrapText="1"/>
    </xf>
    <xf numFmtId="188" fontId="14" fillId="6" borderId="0" xfId="1" applyNumberFormat="1" applyFont="1" applyFill="1" applyBorder="1" applyAlignment="1">
      <alignment horizontal="right"/>
    </xf>
    <xf numFmtId="2" fontId="14" fillId="6" borderId="0" xfId="0" applyNumberFormat="1" applyFont="1" applyFill="1" applyAlignment="1">
      <alignment horizontal="center"/>
    </xf>
    <xf numFmtId="188" fontId="27" fillId="6" borderId="4" xfId="1" applyNumberFormat="1" applyFont="1" applyFill="1" applyBorder="1" applyAlignment="1">
      <alignment vertical="top"/>
    </xf>
    <xf numFmtId="2" fontId="14" fillId="0" borderId="4" xfId="0" applyNumberFormat="1" applyFont="1" applyBorder="1" applyAlignment="1">
      <alignment horizontal="left" vertical="top" wrapText="1"/>
    </xf>
    <xf numFmtId="187" fontId="14" fillId="6" borderId="4" xfId="1" applyFont="1" applyFill="1" applyBorder="1" applyAlignment="1">
      <alignment vertical="top"/>
    </xf>
    <xf numFmtId="2" fontId="14" fillId="6" borderId="4" xfId="0" applyNumberFormat="1" applyFont="1" applyFill="1" applyBorder="1" applyAlignment="1">
      <alignment vertical="top" wrapText="1"/>
    </xf>
    <xf numFmtId="189" fontId="27" fillId="29" borderId="10" xfId="1" applyNumberFormat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horizontal="left" vertical="top" wrapText="1"/>
    </xf>
    <xf numFmtId="187" fontId="10" fillId="29" borderId="6" xfId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vertical="top"/>
    </xf>
    <xf numFmtId="2" fontId="14" fillId="29" borderId="6" xfId="0" applyNumberFormat="1" applyFont="1" applyFill="1" applyBorder="1" applyAlignment="1">
      <alignment vertical="top" wrapText="1"/>
    </xf>
    <xf numFmtId="187" fontId="46" fillId="6" borderId="6" xfId="0" applyNumberFormat="1" applyFont="1" applyFill="1" applyBorder="1" applyAlignment="1">
      <alignment vertical="top"/>
    </xf>
    <xf numFmtId="0" fontId="47" fillId="0" borderId="6" xfId="0" applyFont="1" applyBorder="1" applyAlignment="1">
      <alignment vertical="top" wrapText="1"/>
    </xf>
    <xf numFmtId="43" fontId="27" fillId="9" borderId="5" xfId="1" applyNumberFormat="1" applyFont="1" applyFill="1" applyBorder="1" applyAlignment="1">
      <alignment vertical="top"/>
    </xf>
    <xf numFmtId="1" fontId="27" fillId="29" borderId="6" xfId="0" applyNumberFormat="1" applyFont="1" applyFill="1" applyBorder="1" applyAlignment="1">
      <alignment horizontal="center" vertical="top"/>
    </xf>
    <xf numFmtId="2" fontId="10" fillId="29" borderId="11" xfId="0" applyNumberFormat="1" applyFont="1" applyFill="1" applyBorder="1" applyAlignment="1">
      <alignment vertical="top" wrapText="1"/>
    </xf>
    <xf numFmtId="187" fontId="10" fillId="29" borderId="6" xfId="0" applyNumberFormat="1" applyFont="1" applyFill="1" applyBorder="1" applyAlignment="1">
      <alignment horizontal="center" vertical="top"/>
    </xf>
    <xf numFmtId="0" fontId="14" fillId="29" borderId="6" xfId="0" applyFont="1" applyFill="1" applyBorder="1" applyAlignment="1">
      <alignment horizontal="left" vertical="top"/>
    </xf>
    <xf numFmtId="2" fontId="10" fillId="29" borderId="6" xfId="0" applyNumberFormat="1" applyFont="1" applyFill="1" applyBorder="1" applyAlignment="1">
      <alignment vertical="top" wrapText="1"/>
    </xf>
    <xf numFmtId="187" fontId="14" fillId="29" borderId="6" xfId="0" applyNumberFormat="1" applyFont="1" applyFill="1" applyBorder="1" applyAlignment="1">
      <alignment horizontal="center" vertical="top"/>
    </xf>
    <xf numFmtId="2" fontId="10" fillId="0" borderId="6" xfId="0" applyNumberFormat="1" applyFont="1" applyBorder="1" applyAlignment="1">
      <alignment horizontal="left" vertical="top" wrapText="1"/>
    </xf>
    <xf numFmtId="0" fontId="27" fillId="8" borderId="6" xfId="0" applyFont="1" applyFill="1" applyBorder="1" applyAlignment="1">
      <alignment horizontal="center" vertical="top"/>
    </xf>
    <xf numFmtId="2" fontId="10" fillId="8" borderId="6" xfId="0" applyNumberFormat="1" applyFont="1" applyFill="1" applyBorder="1" applyAlignment="1">
      <alignment vertical="top" wrapText="1"/>
    </xf>
    <xf numFmtId="188" fontId="33" fillId="6" borderId="0" xfId="1" applyNumberFormat="1" applyFont="1" applyFill="1" applyBorder="1" applyAlignment="1">
      <alignment horizontal="right"/>
    </xf>
    <xf numFmtId="187" fontId="18" fillId="0" borderId="4" xfId="0" applyNumberFormat="1" applyFont="1" applyBorder="1" applyAlignment="1">
      <alignment vertical="top"/>
    </xf>
    <xf numFmtId="187" fontId="18" fillId="0" borderId="4" xfId="0" applyNumberFormat="1" applyFont="1" applyBorder="1" applyAlignment="1">
      <alignment vertical="center"/>
    </xf>
    <xf numFmtId="187" fontId="14" fillId="28" borderId="4" xfId="1" applyFont="1" applyFill="1" applyBorder="1" applyAlignment="1">
      <alignment vertical="center"/>
    </xf>
    <xf numFmtId="187" fontId="10" fillId="30" borderId="4" xfId="0" applyNumberFormat="1" applyFont="1" applyFill="1" applyBorder="1" applyAlignment="1">
      <alignment vertical="center"/>
    </xf>
    <xf numFmtId="187" fontId="10" fillId="0" borderId="4" xfId="0" applyNumberFormat="1" applyFont="1" applyBorder="1" applyAlignment="1">
      <alignment vertical="top"/>
    </xf>
    <xf numFmtId="2" fontId="9" fillId="15" borderId="6" xfId="0" applyNumberFormat="1" applyFont="1" applyFill="1" applyBorder="1" applyAlignment="1">
      <alignment horizontal="center" vertical="top" wrapText="1"/>
    </xf>
    <xf numFmtId="2" fontId="9" fillId="27" borderId="6" xfId="0" applyNumberFormat="1" applyFont="1" applyFill="1" applyBorder="1" applyAlignment="1">
      <alignment horizontal="center" vertical="center" wrapText="1"/>
    </xf>
    <xf numFmtId="1" fontId="9" fillId="27" borderId="6" xfId="1" applyNumberFormat="1" applyFont="1" applyFill="1" applyBorder="1" applyAlignment="1">
      <alignment horizontal="center" vertical="center" wrapText="1"/>
    </xf>
    <xf numFmtId="187" fontId="9" fillId="27" borderId="6" xfId="1" applyFont="1" applyFill="1" applyBorder="1" applyAlignment="1">
      <alignment horizontal="left" vertical="center"/>
    </xf>
    <xf numFmtId="1" fontId="9" fillId="4" borderId="6" xfId="0" applyNumberFormat="1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vertical="top"/>
    </xf>
    <xf numFmtId="43" fontId="48" fillId="23" borderId="6" xfId="4" quotePrefix="1" applyNumberFormat="1" applyFont="1" applyFill="1" applyBorder="1" applyAlignment="1">
      <alignment vertical="top" wrapText="1" shrinkToFit="1"/>
    </xf>
    <xf numFmtId="0" fontId="48" fillId="23" borderId="6" xfId="4" quotePrefix="1" applyFont="1" applyFill="1" applyBorder="1" applyAlignment="1">
      <alignment horizontal="center" vertical="top" wrapText="1" shrinkToFit="1"/>
    </xf>
    <xf numFmtId="187" fontId="48" fillId="23" borderId="6" xfId="1" quotePrefix="1" applyFont="1" applyFill="1" applyBorder="1" applyAlignment="1">
      <alignment horizontal="right" vertical="top" wrapText="1" shrinkToFit="1"/>
    </xf>
    <xf numFmtId="43" fontId="48" fillId="23" borderId="6" xfId="4" quotePrefix="1" applyNumberFormat="1" applyFont="1" applyFill="1" applyBorder="1" applyAlignment="1">
      <alignment horizontal="right" vertical="top" wrapText="1" shrinkToFit="1"/>
    </xf>
    <xf numFmtId="2" fontId="9" fillId="6" borderId="6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49" fontId="37" fillId="7" borderId="2" xfId="1" applyNumberFormat="1" applyFont="1" applyFill="1" applyBorder="1" applyAlignment="1">
      <alignment horizontal="center" vertical="center" wrapText="1"/>
    </xf>
    <xf numFmtId="49" fontId="37" fillId="7" borderId="5" xfId="1" applyNumberFormat="1" applyFont="1" applyFill="1" applyBorder="1" applyAlignment="1">
      <alignment horizontal="center" vertical="center" wrapText="1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87" fontId="8" fillId="0" borderId="1" xfId="1" applyFont="1" applyBorder="1" applyAlignment="1">
      <alignment horizontal="center"/>
    </xf>
    <xf numFmtId="187" fontId="11" fillId="0" borderId="0" xfId="1" applyFont="1" applyBorder="1" applyAlignment="1">
      <alignment horizontal="center" vertical="center"/>
    </xf>
    <xf numFmtId="187" fontId="12" fillId="0" borderId="0" xfId="1" applyFont="1" applyAlignment="1">
      <alignment horizontal="center"/>
    </xf>
    <xf numFmtId="187" fontId="11" fillId="0" borderId="0" xfId="1" applyFont="1" applyBorder="1" applyAlignment="1">
      <alignment horizontal="left" vertical="center"/>
    </xf>
    <xf numFmtId="187" fontId="43" fillId="0" borderId="0" xfId="1" applyFont="1" applyFill="1" applyBorder="1" applyAlignment="1">
      <alignment horizontal="center"/>
    </xf>
    <xf numFmtId="187" fontId="9" fillId="0" borderId="0" xfId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19" fillId="6" borderId="0" xfId="0" applyNumberFormat="1" applyFont="1" applyFill="1" applyAlignment="1">
      <alignment horizontal="center"/>
    </xf>
    <xf numFmtId="187" fontId="19" fillId="0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87" fontId="31" fillId="6" borderId="0" xfId="1" applyFont="1" applyFill="1" applyBorder="1" applyAlignment="1">
      <alignment horizontal="center"/>
    </xf>
    <xf numFmtId="187" fontId="31" fillId="0" borderId="0" xfId="1" applyFont="1" applyFill="1" applyBorder="1" applyAlignment="1">
      <alignment horizontal="left"/>
    </xf>
    <xf numFmtId="187" fontId="35" fillId="0" borderId="0" xfId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187" fontId="14" fillId="0" borderId="0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0" xfId="0" applyFont="1" applyAlignment="1"/>
  </cellXfs>
  <cellStyles count="5">
    <cellStyle name="Normal 3 2" xfId="4" xr:uid="{929F01DC-9758-4941-8B43-58AFF1565E20}"/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648;&#3617;.&#3618;.%20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48;&#3617;&#3625;&#3634;&#3618;&#3609;%206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7;&#3588;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งบอุดหนุน 350002"/>
      <sheetName val="สรุปกัน67"/>
      <sheetName val="Sheet1"/>
      <sheetName val="งบกัน67 350002"/>
      <sheetName val="รายงานคลัง 68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 CK00000128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499000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476000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479000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666000</v>
          </cell>
          <cell r="J94">
            <v>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499200</v>
          </cell>
          <cell r="J101">
            <v>0</v>
          </cell>
          <cell r="L101">
            <v>0</v>
          </cell>
          <cell r="M101">
            <v>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487000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481500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 t="str">
            <v>3.1.6</v>
          </cell>
        </row>
        <row r="115">
          <cell r="A115" t="str">
            <v>3.1.6.1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>
        <row r="7">
          <cell r="D7">
            <v>6711410</v>
          </cell>
          <cell r="E7" t="str">
            <v>งบเงินอุดหนุน</v>
          </cell>
        </row>
        <row r="9">
          <cell r="C9" t="str">
            <v>20004350002004100006</v>
          </cell>
          <cell r="E9" t="str">
    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    </cell>
        </row>
        <row r="10">
          <cell r="E10" t="str">
            <v>ร.ร.วัดเกตประภา</v>
          </cell>
          <cell r="F10">
            <v>458400</v>
          </cell>
        </row>
        <row r="16">
          <cell r="G16">
            <v>0</v>
          </cell>
          <cell r="H16">
            <v>458400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 t="str">
            <v>ร.ร.วัดเจริญบุญ</v>
          </cell>
        </row>
        <row r="29">
          <cell r="F29">
            <v>496000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</sheetData>
      <sheetData sheetId="2"/>
      <sheetData sheetId="3"/>
      <sheetData sheetId="4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7">
          <cell r="D27">
            <v>6711320</v>
          </cell>
          <cell r="E27" t="str">
            <v xml:space="preserve">  งบลงทุน ค่าที่ดินและสิ่งก่อสร้าง </v>
          </cell>
        </row>
        <row r="37">
          <cell r="D37" t="str">
            <v>20004  67 01056 00000</v>
          </cell>
          <cell r="E3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8">
          <cell r="A38" t="str">
            <v>1.1.1</v>
          </cell>
          <cell r="C38" t="str">
            <v>ศธ 04002/ว1787 ลว 7 พค 67 ครั้งที่ 5</v>
          </cell>
          <cell r="E38" t="str">
            <v>ค่าปรับปรุงซ่อมแซมอาคารเรียน อาคารประกอบและสิ่งก่อสร้างอื่น</v>
          </cell>
        </row>
        <row r="39">
          <cell r="A39" t="str">
            <v>1)</v>
          </cell>
          <cell r="C39">
            <v>4100426445</v>
          </cell>
          <cell r="D39" t="str">
            <v>20004350002003214523</v>
          </cell>
          <cell r="E39" t="str">
            <v>วัดนพรัตนาราม</v>
          </cell>
        </row>
        <row r="45">
          <cell r="F45">
            <v>580000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580000</v>
          </cell>
        </row>
        <row r="46">
          <cell r="E46" t="str">
            <v xml:space="preserve">ห้องน้ำห้องส้วมนักเรียนชาย 4 ที่/49 </v>
          </cell>
        </row>
        <row r="47">
          <cell r="C47" t="str">
            <v>4100428215 ครบ 12 กย 67</v>
          </cell>
          <cell r="D47" t="str">
            <v>20004350002003214508</v>
          </cell>
          <cell r="E47" t="str">
            <v xml:space="preserve">โรงเรียนคลองสิบสามผิวศรีราษฏร์บำรุง </v>
          </cell>
        </row>
        <row r="53">
          <cell r="F53">
            <v>306000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306000</v>
          </cell>
        </row>
        <row r="54">
          <cell r="C54" t="str">
            <v>ศธ 04002/ว1803 ลว 8 พค 67ครั้งที่ 8</v>
          </cell>
          <cell r="E54" t="str">
            <v>อาคารเรียนแบบพิเศษ จัดสรร 38,731,000 บาท ปี67 5,809,700 บาท</v>
          </cell>
        </row>
        <row r="55">
          <cell r="A55" t="str">
            <v>1)</v>
          </cell>
          <cell r="C55">
            <v>4100484429</v>
          </cell>
          <cell r="D55" t="str">
            <v>20004 3500200 3200026</v>
          </cell>
          <cell r="E55" t="str">
            <v xml:space="preserve"> โรงเรียนวัดลาดสนุ่น</v>
          </cell>
        </row>
        <row r="81">
          <cell r="F81">
            <v>5809700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5809700</v>
          </cell>
        </row>
        <row r="86">
          <cell r="A86" t="str">
            <v>1)</v>
          </cell>
        </row>
      </sheetData>
      <sheetData sheetId="5"/>
      <sheetData sheetId="6"/>
      <sheetData sheetId="7"/>
      <sheetData sheetId="8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5">
          <cell r="F165">
            <v>2659500</v>
          </cell>
          <cell r="G165">
            <v>0</v>
          </cell>
          <cell r="H165">
            <v>1430000</v>
          </cell>
          <cell r="I165">
            <v>0</v>
          </cell>
          <cell r="J165">
            <v>0</v>
          </cell>
          <cell r="K165">
            <v>0</v>
          </cell>
          <cell r="L165">
            <v>1170000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ขั้นพื้นฐานสนับสนุนการศึกษา"/>
      <sheetName val="ส่งเสริมการอ่าน 3720 1000"/>
      <sheetName val="โครงการพัฒนาสมรรถนะครูฯ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รายงานเงินงวด"/>
      <sheetName val="สรุปผลการเบิกจ่าย+"/>
      <sheetName val="ยุทศาสตร์ โครงการยั่งยืน310061"/>
      <sheetName val="1408บุคลากรภาครัฐ"/>
      <sheetName val="กิจกรรมส่งเสริมศักยภาพในการเรีย"/>
      <sheetName val="ยุธศาสตร์เรียนดีปร3100116003211"/>
      <sheetName val="คุมงบ 36001 36002 ครุภัณฑ์"/>
      <sheetName val="ประถม3720 1000"/>
      <sheetName val="บริหารสำนักงานเขต 3720 1000"/>
      <sheetName val="มัธยม350002"/>
      <sheetName val="6020บูรณาการต่อต้านการทุจร "/>
      <sheetName val="ทะเบียนคุมย่อย"/>
      <sheetName val="งบลงทุน รายงานแผนผล 68 "/>
      <sheetName val="งบลงทุน68"/>
      <sheetName val="งบประจำและงบกลยุทธ์"/>
      <sheetName val="ควบคุมสิ่งก่อสร้าง 37001 "/>
      <sheetName val="มาตการ รวมงบบุคลากร"/>
      <sheetName val="แผนภูมิ1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218">
          <cell r="E218" t="str">
            <v>โรงเรียนวัดโพสพผลเจริญ</v>
          </cell>
        </row>
        <row r="230">
          <cell r="E230" t="str">
            <v>โรงเรียนวัดแสงสรรค์</v>
          </cell>
        </row>
        <row r="240">
          <cell r="E240" t="str">
            <v>โรงเรียนวัดแสงสรรค์</v>
          </cell>
        </row>
        <row r="372">
          <cell r="E372" t="str">
            <v>โรงเรียนธัญญสิทธิศิลป์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71">
        <row r="3">
          <cell r="A3" t="str">
            <v>กลุ่มบริหารงานการเงินและสินทรัพย์  สำนักงานเขตพื้นที่การศึกษาประถมศึกษาปทุมธานี เขต 2</v>
          </cell>
        </row>
        <row r="4">
          <cell r="A4" t="str">
            <v xml:space="preserve">     ประจำเดือนเมษายน 2568</v>
          </cell>
        </row>
      </sheetData>
      <sheetData sheetId="72">
        <row r="275">
          <cell r="C275" t="str">
            <v>ศธ 04002/ว5644  ลว 19 พย 67ครั้งที่ 69</v>
          </cell>
          <cell r="D275" t="str">
            <v>20004370010003214867</v>
          </cell>
        </row>
        <row r="282">
          <cell r="C282" t="str">
            <v>20004370010003214866</v>
          </cell>
          <cell r="E282" t="str">
            <v>โรงเรียนเจริญดีวิทยา</v>
          </cell>
        </row>
        <row r="283">
          <cell r="E283" t="str">
            <v>ครบ 14 มีค 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</sheetData>
      <sheetData sheetId="73"/>
      <sheetData sheetId="74" refreshError="1"/>
      <sheetData sheetId="75">
        <row r="4">
          <cell r="A4" t="str">
            <v xml:space="preserve">ประจำเดือนเมษายน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6051500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401710</v>
          </cell>
          <cell r="L14">
            <v>3361742.26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 xml:space="preserve">ค่าตอบแทนพนักงานราชการ 26 อัตรา 3 เดือน (พค-กค 68) 1,812,000 บาท </v>
          </cell>
          <cell r="C16" t="str">
            <v>ศธ 04002/ว1390 ลว. 2 เมย 68 ครั้งที่ 390</v>
          </cell>
        </row>
        <row r="17">
          <cell r="A17" t="str">
            <v>1.1.1.3</v>
          </cell>
        </row>
        <row r="18">
          <cell r="A18" t="str">
            <v>1.1.1.4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210500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15750</v>
          </cell>
          <cell r="L24">
            <v>103065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58,500 บาท</v>
          </cell>
          <cell r="C26" t="str">
            <v>ศธ 04002/ว1390 ลว. 2 เมย 68 ครั้งที่ 390</v>
          </cell>
        </row>
        <row r="27">
          <cell r="A27" t="str">
            <v>1.1.2.3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1098800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714845.17</v>
          </cell>
          <cell r="L32">
            <v>260300</v>
          </cell>
        </row>
        <row r="33">
          <cell r="A33" t="str">
            <v>1.1.3.1</v>
          </cell>
          <cell r="B33" t="str">
            <v>ค่าเช่าบ้านครั้งที่ 2 (มี.ค. - เม.ย 67) จำนวนเงิน 370,400 บาท</v>
          </cell>
          <cell r="C33" t="str">
            <v>ศธ 04002/ว934 ลว. 10 มี.ค. 68 ครั้งที่ 321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C37" t="str">
            <v>20004 3300</v>
          </cell>
        </row>
        <row r="40">
          <cell r="B40" t="str">
            <v>งบลงทุน 6811310-6811320</v>
          </cell>
        </row>
        <row r="41">
          <cell r="B41" t="str">
            <v>ครุภัณฑ์ 6811310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งบรายจ่ายอื่น   6811500</v>
          </cell>
          <cell r="C47" t="str">
            <v>20004 31003100 5000002</v>
          </cell>
        </row>
        <row r="48">
          <cell r="A48" t="str">
            <v>1.1.1</v>
          </cell>
          <cell r="B48" t="str">
            <v>สำหรับสนับสนุนการคัดเลือกสถานศึกษาเพื่อรับรางวัล IQA AWARD ประจำปีการศึกษา 2566</v>
          </cell>
          <cell r="C48" t="str">
            <v>ศธ 04002/ว2416  ลว. 17 มิย 67 โอนครั้งที่ 142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29662</v>
          </cell>
          <cell r="L54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20004 3320 4700</v>
          </cell>
        </row>
        <row r="90">
          <cell r="B90" t="str">
            <v xml:space="preserve">กิจกรรมพัฒนาสมรรถนะครูและบุคลากรทางการศึกษาเพื่อความเป็นเลิศ </v>
          </cell>
          <cell r="C90" t="str">
            <v>20004 68 00140 00000</v>
          </cell>
        </row>
        <row r="91">
          <cell r="B91" t="str">
            <v>งบดำเนินงาน   68112xx</v>
          </cell>
          <cell r="C91" t="str">
            <v>20004 31320 4700 2000000</v>
          </cell>
        </row>
        <row r="92">
          <cell r="A92" t="str">
            <v>2.1.1</v>
          </cell>
          <cell r="B92" t="str">
    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    </cell>
          <cell r="C92" t="str">
            <v>ศธ 04002/ว967 ลว.12 มี.ค. 68 ครั้งที่ 328</v>
          </cell>
          <cell r="F92">
            <v>800</v>
          </cell>
          <cell r="G92">
            <v>0</v>
          </cell>
          <cell r="H92">
            <v>0</v>
          </cell>
          <cell r="K92">
            <v>800</v>
          </cell>
          <cell r="L92">
            <v>0</v>
          </cell>
        </row>
        <row r="95">
          <cell r="B95" t="str">
            <v>งบดำเนินงาน   68112xx</v>
          </cell>
        </row>
        <row r="97">
          <cell r="A97">
            <v>2.2999999999999998</v>
          </cell>
          <cell r="B97" t="str">
            <v xml:space="preserve">กิจกรรมพัฒนาศูนย์ HCEC </v>
          </cell>
          <cell r="C97" t="str">
            <v>20004 67 00103 00000</v>
          </cell>
        </row>
        <row r="98">
          <cell r="B98" t="str">
            <v>งบดำเนินงาน   68112xx</v>
          </cell>
          <cell r="C98" t="str">
            <v>20004 31004500 2000000</v>
          </cell>
        </row>
        <row r="99">
          <cell r="A99" t="str">
            <v>2.3.1</v>
          </cell>
        </row>
        <row r="101">
          <cell r="A101">
            <v>2.4</v>
          </cell>
          <cell r="B101" t="str">
            <v xml:space="preserve">กิจกรรมพัฒนาครูเพื่อการจัดการเรียนรู้สู่ฐานสมรรถนะ  </v>
          </cell>
          <cell r="C101" t="str">
            <v>20004 67 00104 00000</v>
          </cell>
        </row>
        <row r="102">
          <cell r="B102" t="str">
            <v>งบดำเนินงาน   68112xx</v>
          </cell>
          <cell r="C102" t="str">
            <v>20004 31004500 2000000</v>
          </cell>
        </row>
        <row r="103">
          <cell r="A103" t="str">
            <v>2.4.1</v>
          </cell>
          <cell r="B103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3" t="str">
            <v>ศธ 04002/ว2072 ลว. 27 พค 67 โอนครั้งที่ 59</v>
          </cell>
        </row>
        <row r="107">
          <cell r="A107">
            <v>3</v>
          </cell>
          <cell r="C107" t="str">
            <v xml:space="preserve">20004 3300630 </v>
          </cell>
        </row>
        <row r="113">
          <cell r="A113">
            <v>3.1</v>
          </cell>
          <cell r="B113" t="str">
            <v xml:space="preserve">กิจกรรมสานความร่วมมือภาคีเครือข่ายด้านการจัดการศึกษา </v>
          </cell>
          <cell r="C113" t="str">
            <v>20004 68 00078 00000</v>
          </cell>
        </row>
        <row r="114">
          <cell r="A114">
            <v>1</v>
          </cell>
          <cell r="B114" t="str">
            <v>งบรายจ่ายอื่น   6811500</v>
          </cell>
        </row>
        <row r="116">
          <cell r="A116" t="str">
            <v>3.1.1.1</v>
          </cell>
          <cell r="B116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6" t="str">
            <v>ศธ 04002/ว1915 ลว.  11 พค 66 โอนครั้งที่ 515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3.1.1</v>
          </cell>
          <cell r="B117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7" t="str">
            <v xml:space="preserve">ศธ 04002/ว5680 ลว.  27 ธค  66 โอนครั้งที่ 110 </v>
          </cell>
        </row>
        <row r="118">
          <cell r="A118" t="str">
            <v>3.1.2</v>
          </cell>
          <cell r="B118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8" t="str">
            <v>ศธ 04002/ว3488 ลว.  9 สค 67 โอนครั้งที่ 297</v>
          </cell>
        </row>
        <row r="119">
          <cell r="A119">
            <v>3.2</v>
          </cell>
          <cell r="B119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9" t="str">
            <v>20004 68 00085 00000</v>
          </cell>
        </row>
        <row r="120">
          <cell r="A120" t="str">
            <v>3.2.1</v>
          </cell>
          <cell r="B120" t="str">
            <v>งบดำเนินงาน   6811xx</v>
          </cell>
          <cell r="C120" t="str">
            <v>20004 3320 6300 2000000</v>
          </cell>
        </row>
        <row r="121">
          <cell r="A121" t="str">
            <v>3.2.1.1</v>
          </cell>
          <cell r="B121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1" t="str">
            <v>ศธ 04002/ว789 ลว.  26 กพ 68 โอนครั้งที่ 292</v>
          </cell>
          <cell r="D121">
            <v>7000</v>
          </cell>
          <cell r="G121">
            <v>0</v>
          </cell>
          <cell r="H121">
            <v>0</v>
          </cell>
          <cell r="K121">
            <v>0</v>
          </cell>
          <cell r="L121">
            <v>0</v>
          </cell>
        </row>
        <row r="125">
          <cell r="A125" t="str">
            <v>3.1.2.1.2</v>
          </cell>
          <cell r="B125" t="str">
            <v>วัดศรีสโมสร</v>
          </cell>
          <cell r="C125" t="str">
            <v>20005 310061 410170</v>
          </cell>
        </row>
        <row r="126">
          <cell r="A126">
            <v>3.3</v>
          </cell>
          <cell r="B126" t="str">
            <v>กิจกรรมการยกระดับคุณภาพด้านวิทยาศาสตร์ศึกษาเพื่อความเป็นเลิศ</v>
          </cell>
          <cell r="C126" t="str">
            <v>20004 68 00093 00000</v>
          </cell>
        </row>
        <row r="127">
          <cell r="B127" t="str">
            <v>งบดำเนินงาน   68112xx</v>
          </cell>
          <cell r="C127" t="str">
            <v>20004 3320 6300 2000000</v>
          </cell>
        </row>
        <row r="128">
          <cell r="A128" t="str">
            <v>3.3.1.1</v>
          </cell>
          <cell r="B128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8" t="str">
            <v>ศธ 04002/ว5375 ลว.  1 พย 67 โอนครั้งที่ 37</v>
          </cell>
          <cell r="F128">
            <v>30000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22000</v>
          </cell>
        </row>
        <row r="129">
          <cell r="A129" t="str">
            <v>3.3.1.2</v>
          </cell>
          <cell r="B129" t="str">
    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    </cell>
          <cell r="C129" t="str">
            <v>ที่ ศธ 04002/ว1438 ลว. 3 เม.ย. 68 ครั้ง 392</v>
          </cell>
          <cell r="F129">
            <v>10000</v>
          </cell>
        </row>
        <row r="130">
          <cell r="A130" t="str">
            <v>3.3.1.3</v>
          </cell>
          <cell r="B130" t="str">
    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    </cell>
          <cell r="C130" t="str">
            <v>ที่ ศธ 04002/ว1438 ลว. 3 เม.ย. 68  ครั้งที่ 393</v>
          </cell>
          <cell r="F130">
            <v>5930</v>
          </cell>
        </row>
        <row r="131">
          <cell r="A131" t="str">
            <v>3.3.4</v>
          </cell>
          <cell r="F131">
            <v>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A134" t="str">
            <v>3.3.1</v>
          </cell>
          <cell r="B134" t="str">
            <v>งบลงทุน 6811310</v>
          </cell>
        </row>
        <row r="135">
          <cell r="A135" t="str">
            <v>3.3.1.1</v>
          </cell>
          <cell r="B135" t="str">
            <v xml:space="preserve">ครุภัณฑ์ห้องปฏิบัติการวิทยาศาสตร์                </v>
          </cell>
          <cell r="C135" t="str">
            <v>ศธ 04002/ว2582 ลว.  25 ตค 67 โอนครั้งที่ 8</v>
          </cell>
          <cell r="F135">
            <v>249800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249800</v>
          </cell>
        </row>
        <row r="138">
          <cell r="B138" t="str">
            <v>งบลงทุน 6811320</v>
          </cell>
          <cell r="F138">
            <v>214600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176100</v>
          </cell>
        </row>
        <row r="139">
          <cell r="A139" t="str">
            <v>3.3.2</v>
          </cell>
          <cell r="B139" t="str">
            <v>ปรับปรุงซ่อมแซมห้องปฏิบัติการวิทยาศาสตร์</v>
          </cell>
          <cell r="C139" t="str">
            <v>ศธ 04002/ว2582 ลว.  25 ตค 67 โอนครั้งที่ 8</v>
          </cell>
        </row>
        <row r="142">
          <cell r="A142">
            <v>3.4</v>
          </cell>
        </row>
        <row r="143"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16060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K148">
            <v>1600</v>
          </cell>
          <cell r="L148">
            <v>0</v>
          </cell>
        </row>
        <row r="168">
          <cell r="A168" t="str">
            <v>3.6.2.1</v>
          </cell>
          <cell r="C168" t="str">
            <v>20004 31006100 3110010</v>
          </cell>
        </row>
        <row r="169">
          <cell r="A169" t="str">
            <v>1)</v>
          </cell>
          <cell r="B169" t="str">
            <v>สพป.ปท.2</v>
          </cell>
          <cell r="C169" t="str">
            <v>20004 31006100 3110010</v>
          </cell>
        </row>
        <row r="170">
          <cell r="A170" t="str">
            <v>3.6.2.2</v>
          </cell>
          <cell r="B170" t="str">
            <v xml:space="preserve">เครื่องปรับอากาศแบบติดผนัง (ระบบ INVERTER) ขนาด 18,000 บีทียู       </v>
          </cell>
          <cell r="C170" t="str">
            <v>20005 31006100 3110011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2)</v>
          </cell>
          <cell r="B171" t="str">
            <v>สพป.ปท.2</v>
          </cell>
          <cell r="C171" t="str">
            <v>20005 31006100 3110011</v>
          </cell>
        </row>
        <row r="172">
          <cell r="A172" t="str">
            <v>3.6.2.3</v>
          </cell>
          <cell r="B172" t="str">
            <v xml:space="preserve">โพเดียม </v>
          </cell>
          <cell r="C172" t="str">
            <v>20008 31006100 3110014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3)</v>
          </cell>
          <cell r="B173" t="str">
            <v>สพป.ปท.2</v>
          </cell>
          <cell r="C173" t="str">
            <v>20008 31006100 3110014</v>
          </cell>
        </row>
        <row r="174">
          <cell r="B174" t="str">
            <v>ครุภัณฑ์โฆษณาและเผยแพร่ 120601</v>
          </cell>
          <cell r="C174" t="str">
            <v>โอนเปลี่ยนแปลงครั้งที่ 1/66 บท.กลุ่มนโยบายและแผน  ที่ ศธ 04087/1957 ลว. 28 กย 66</v>
          </cell>
        </row>
        <row r="175">
          <cell r="A175" t="str">
            <v>3.6.2.4</v>
          </cell>
          <cell r="B175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1)</v>
          </cell>
          <cell r="B176" t="str">
            <v>สพป.ปท.2</v>
          </cell>
        </row>
        <row r="177">
          <cell r="A177" t="str">
            <v>3.6.2.5</v>
          </cell>
          <cell r="B177" t="str">
            <v xml:space="preserve">ไมโครโฟนไร้สาย 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2)</v>
          </cell>
          <cell r="B178" t="str">
            <v>สพป.ปท.2</v>
          </cell>
        </row>
        <row r="179">
          <cell r="A179" t="str">
            <v>3.6.2.6</v>
          </cell>
          <cell r="B179" t="str">
            <v xml:space="preserve">เครื่องมัลติมีเดีย โปรเจคเตอร์ ระดับ XGA ขนาด 5000 ANSI Lumens  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3">
          <cell r="A183">
            <v>3.7</v>
          </cell>
        </row>
        <row r="187">
          <cell r="A187">
            <v>3.6</v>
          </cell>
          <cell r="B187" t="str">
            <v xml:space="preserve">กิจกรรมการจัดการศึกษาเพื่อการมีงานทำ  </v>
          </cell>
          <cell r="C187" t="str">
            <v>20004 66 86178 00000</v>
          </cell>
        </row>
        <row r="188">
          <cell r="B188" t="str">
            <v xml:space="preserve"> งบดำเนินงาน 68112xx</v>
          </cell>
        </row>
        <row r="190">
          <cell r="A190">
            <v>3.7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3.7.1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127500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68000</v>
          </cell>
        </row>
        <row r="193">
          <cell r="A193" t="str">
            <v>3.7.1.1</v>
          </cell>
          <cell r="B193" t="str">
    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    </cell>
          <cell r="C193" t="str">
            <v>ศธ 04002/ว1526 ลว.10/4/2025 โอนครั้งที่ 408</v>
          </cell>
        </row>
        <row r="198">
          <cell r="A198">
            <v>3.8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3.8.1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2616100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1625132.47</v>
          </cell>
        </row>
        <row r="201">
          <cell r="A201" t="str">
            <v>3.8.1.1</v>
          </cell>
          <cell r="B201" t="str">
    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    </cell>
        </row>
        <row r="207">
          <cell r="A207">
            <v>3.9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3.9.1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325200</v>
          </cell>
          <cell r="I220">
            <v>0</v>
          </cell>
          <cell r="J220">
            <v>0</v>
          </cell>
          <cell r="K220">
            <v>178975.56</v>
          </cell>
          <cell r="L220">
            <v>0</v>
          </cell>
        </row>
        <row r="221">
          <cell r="A221" t="str">
            <v>3.9.1.1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    </cell>
          <cell r="C221" t="str">
            <v>ศธ 04002/ว1307 ลว.28 มี.ค. 68 โอนครั้งที่ 377</v>
          </cell>
        </row>
        <row r="222">
          <cell r="A222" t="str">
            <v>3.8.1.2</v>
          </cell>
        </row>
        <row r="223">
          <cell r="A223" t="str">
            <v>3.8.1.3</v>
          </cell>
        </row>
        <row r="225">
          <cell r="A225" t="str">
            <v>3.9.2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3571600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2122481.58</v>
          </cell>
        </row>
        <row r="226">
          <cell r="A226" t="str">
            <v>3.9.2.1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1,411,600.-บาท </v>
          </cell>
          <cell r="C226" t="str">
            <v>ศธ 04002/ว1307 ลว.28 มี.ค. 68 โอนครั้งที่ 377</v>
          </cell>
        </row>
        <row r="230">
          <cell r="A230" t="str">
            <v>3.9.3</v>
          </cell>
          <cell r="B230" t="str">
    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    </cell>
          <cell r="C230" t="str">
            <v>ศธ 04002/ว5512 ลว. 11 พย 67 โอนครั้งที่ 55</v>
          </cell>
          <cell r="F230">
            <v>360000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268928.57</v>
          </cell>
        </row>
        <row r="231">
          <cell r="B231" t="str">
    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    </cell>
          <cell r="C231" t="str">
            <v>ศธ 04002/ว1326 ลว. 31 มี.ค.68 โอนครั้งที่ 382</v>
          </cell>
        </row>
        <row r="233">
          <cell r="A233">
            <v>3.1</v>
          </cell>
          <cell r="B233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3" t="str">
            <v>20004 68 00154 87195</v>
          </cell>
        </row>
        <row r="235">
          <cell r="A235">
            <v>1</v>
          </cell>
          <cell r="B235" t="str">
            <v xml:space="preserve"> งบรายจ่ายอื่น 6811500</v>
          </cell>
          <cell r="C235" t="str">
            <v>20004 33006300 5000007</v>
          </cell>
        </row>
        <row r="237">
          <cell r="A237" t="str">
            <v>3.10.1</v>
          </cell>
          <cell r="B237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7" t="str">
            <v>ศธ 04002/ว4543ลว.31/ต.ค./2023 โอนครั้งที่ 14</v>
          </cell>
          <cell r="F237">
            <v>4782600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2826154.38</v>
          </cell>
        </row>
        <row r="238">
          <cell r="B238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    </cell>
          <cell r="C238" t="str">
            <v>ศธ 04002/ว1328 ลว. 31 มี.ค. 68 โอนครั้งที่ 380</v>
          </cell>
        </row>
        <row r="239">
          <cell r="A239" t="str">
            <v>3.9.1.2</v>
          </cell>
        </row>
        <row r="240">
          <cell r="A240" t="str">
            <v>3.9.1.3</v>
          </cell>
        </row>
        <row r="241">
          <cell r="A241" t="str">
            <v>3.10.2</v>
          </cell>
          <cell r="B241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1" t="str">
            <v>ศธ 04002/ว4236 ลว.25 ตค 67 โอนครั้งที่ 14</v>
          </cell>
          <cell r="F241">
            <v>1796300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1075323.73</v>
          </cell>
        </row>
        <row r="242">
          <cell r="B242" t="str">
    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    </cell>
          <cell r="C242" t="str">
            <v>ศธ 04002/ว1328 ลว. 31 มี.ค. 68 โอนครั้งที่ 380</v>
          </cell>
        </row>
        <row r="245">
          <cell r="A245" t="str">
            <v>3.10.3</v>
          </cell>
          <cell r="B245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5" t="str">
            <v>ศธ 04002/ว4236 ลว.25 ตค 67 โอนครั้งที่ 14</v>
          </cell>
          <cell r="F245">
            <v>5348100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3099458.29</v>
          </cell>
        </row>
        <row r="246">
          <cell r="A246" t="str">
            <v>3.10.3.1</v>
          </cell>
          <cell r="B246" t="str">
    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    </cell>
          <cell r="C246" t="str">
            <v>ศธ 04002/ว1328 ลว. 31 มี.ค. 68 โอนครั้งที่ 380</v>
          </cell>
        </row>
        <row r="247">
          <cell r="A247" t="str">
            <v>3.10.4</v>
          </cell>
          <cell r="B247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7" t="str">
            <v>ศธ 04002/ว5486 ลว. 8 พย 67 โอนครั้งที่ 50</v>
          </cell>
          <cell r="F247">
            <v>135000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58907.14</v>
          </cell>
        </row>
        <row r="250">
          <cell r="A250">
            <v>2</v>
          </cell>
          <cell r="B250" t="str">
            <v xml:space="preserve"> งบรายจ่ายอื่น 6811500</v>
          </cell>
          <cell r="C250" t="str">
            <v>20004 31006100 5000027</v>
          </cell>
        </row>
        <row r="251">
          <cell r="A251" t="str">
            <v>3.11.2.1</v>
          </cell>
          <cell r="B251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1" t="str">
            <v>ศธ 04002/ว3430 ลว. 17 สค 66 โอนครั้งที่ 770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3.11.2.2</v>
          </cell>
          <cell r="B252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2" t="str">
            <v>ศธ 04002/ว3449 ลว. 17 สค 66 โอนครั้งที่ 777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4">
          <cell r="A254">
            <v>3.12</v>
          </cell>
          <cell r="B254" t="str">
            <v xml:space="preserve">กิจกรรมการยกระดับคุณภาพการเรียนรู้ภาษาไทย  </v>
          </cell>
          <cell r="C254" t="str">
            <v>20004 67 96778 00000</v>
          </cell>
        </row>
        <row r="255">
          <cell r="B255" t="str">
            <v xml:space="preserve"> งบรายจ่ายอื่น 6811500</v>
          </cell>
          <cell r="C255" t="str">
            <v>20004 31006100 5000029</v>
          </cell>
        </row>
        <row r="256">
          <cell r="A256" t="str">
            <v>3.10.1</v>
          </cell>
          <cell r="B256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6" t="str">
            <v>ศธ 04002/ว2546 ลว 24 มิย 67 โอนครั้งที่ 152</v>
          </cell>
        </row>
        <row r="264">
          <cell r="B264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4" t="str">
            <v xml:space="preserve">ศธ 04002/ว2221 ลว. 5 มิย 2567 โอนครั้งที่ 86  </v>
          </cell>
        </row>
        <row r="265">
          <cell r="B265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5" t="str">
            <v>ศธ 04002/ว2796 ลว.2 ก.ค. 2567 โอนครั้งที่ 175</v>
          </cell>
        </row>
        <row r="266">
          <cell r="B266" t="str">
            <v>งบรายจ่ายอื่น 6711500</v>
          </cell>
          <cell r="C266" t="str">
            <v>20004 31006200 5000001</v>
          </cell>
        </row>
        <row r="267">
          <cell r="A267" t="str">
            <v>4.1.3</v>
          </cell>
          <cell r="B267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7" t="str">
            <v>ศธ 04002/ว3577 ลว.15 ส.ค. 2567 โอนครั้งที่ 351</v>
          </cell>
        </row>
        <row r="270">
          <cell r="B270" t="str">
            <v>งบรายจ่ายอื่น 6811500</v>
          </cell>
        </row>
        <row r="271">
          <cell r="A271" t="str">
            <v>4.2.1</v>
          </cell>
          <cell r="B271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1" t="str">
            <v>ศธ 04002/ว58 ลว. 9 มค 66 โอนครั้งที่ 176</v>
          </cell>
          <cell r="F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4.2.2</v>
          </cell>
          <cell r="B272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2" t="str">
            <v>ศธ 04002/ว3099 ลว. 3 สค 66 โอนครั้งที่ 719</v>
          </cell>
          <cell r="F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A276">
            <v>5</v>
          </cell>
          <cell r="B276" t="str">
            <v>โครงการโรงเรียนคุณภาพ</v>
          </cell>
          <cell r="C276" t="str">
            <v>20004 3300 B800</v>
          </cell>
        </row>
        <row r="277">
          <cell r="C277" t="str">
            <v>20004 3320 B800 2000000</v>
          </cell>
        </row>
        <row r="281">
          <cell r="A281">
            <v>5.0999999999999996</v>
          </cell>
          <cell r="B281" t="str">
            <v xml:space="preserve">กิจกรรมขับเคลื่อนโรงเรียนคุณภาพ  </v>
          </cell>
          <cell r="C281" t="str">
            <v>20004 68 00132 00000</v>
          </cell>
        </row>
        <row r="282">
          <cell r="B282" t="str">
            <v>งบดำเนินงาน  68112xx</v>
          </cell>
          <cell r="C282" t="str">
            <v>20004 3320 B800 2000000</v>
          </cell>
        </row>
        <row r="283">
          <cell r="A283" t="str">
            <v>5.1.1</v>
          </cell>
          <cell r="B283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3" t="str">
            <v>ศธ 04002/ว292 ลว. 24 ม.ค.68 โอนครั้งที่ 215</v>
          </cell>
          <cell r="F283">
            <v>15840</v>
          </cell>
          <cell r="G283">
            <v>0</v>
          </cell>
          <cell r="H283">
            <v>0</v>
          </cell>
          <cell r="K283">
            <v>0</v>
          </cell>
          <cell r="L283">
            <v>6980</v>
          </cell>
        </row>
        <row r="284">
          <cell r="A284">
            <v>5.2</v>
          </cell>
          <cell r="B284" t="str">
            <v>กิจกรรมการยกระดับคุณภาพการศึกษาเพื่อขับเคลื่อนโรงเรียนคุณภาพ</v>
          </cell>
          <cell r="C284" t="str">
            <v>20004 68 00133 00000</v>
          </cell>
        </row>
        <row r="285">
          <cell r="B285" t="str">
            <v>ค่าครุภัณฑ์   6811310</v>
          </cell>
        </row>
        <row r="286">
          <cell r="B286" t="str">
            <v>ครุภัณฑ์  งานบ้านงานครัว 120612</v>
          </cell>
          <cell r="C286">
            <v>120612</v>
          </cell>
        </row>
        <row r="287">
          <cell r="A287" t="str">
            <v>5.1.1</v>
          </cell>
          <cell r="B287" t="str">
            <v>เครื่องตัดหญ้า แบบข้ออ่อน 2 เครื่องละ 10,600 บาท</v>
          </cell>
          <cell r="C287" t="str">
            <v>ที่ ศธ 04087/ว5376/1 พย 67 ครั้งที่ 39</v>
          </cell>
          <cell r="F287">
            <v>21200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21200</v>
          </cell>
        </row>
        <row r="288">
          <cell r="A288" t="str">
            <v>1)</v>
          </cell>
          <cell r="B288" t="str">
            <v>โรงเรียนชุมชนวัดพิชิตปิตยาราม</v>
          </cell>
          <cell r="C288" t="str">
            <v>200043300B8003110235</v>
          </cell>
        </row>
        <row r="289">
          <cell r="A289" t="str">
            <v>5.1.2</v>
          </cell>
          <cell r="B289" t="str">
            <v xml:space="preserve">เครื่องตัดหญ้า แบบเข็น </v>
          </cell>
          <cell r="C289" t="str">
            <v>ที่ ศธ 04087/ว5376/1 พย 67 ครั้งที่ 39</v>
          </cell>
          <cell r="F289">
            <v>13800</v>
          </cell>
          <cell r="G289">
            <v>0</v>
          </cell>
          <cell r="H289">
            <v>13800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3">
          <cell r="A293">
            <v>5.3</v>
          </cell>
          <cell r="B293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3" t="str">
            <v>20004 68 00134 00000</v>
          </cell>
        </row>
        <row r="294">
          <cell r="A294" t="str">
            <v>5.3.1</v>
          </cell>
          <cell r="B294" t="str">
            <v>ค่าครุภัณฑ์   6811310</v>
          </cell>
        </row>
        <row r="295">
          <cell r="B295" t="str">
            <v>ครุภัณฑ์สำนักงาน 120601</v>
          </cell>
          <cell r="C295" t="str">
            <v>12061</v>
          </cell>
        </row>
        <row r="296">
          <cell r="A296" t="str">
            <v>5.3.1.1</v>
          </cell>
          <cell r="B296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296" t="str">
            <v>ที่ ศธ 04087/ว5376/1 พย 67 ครั้งที่ 39</v>
          </cell>
          <cell r="F296">
            <v>240000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240000</v>
          </cell>
        </row>
        <row r="297">
          <cell r="A297" t="str">
            <v>1)</v>
          </cell>
          <cell r="B297" t="str">
            <v xml:space="preserve"> โรงเรียนวัดลาดสนุ่น</v>
          </cell>
          <cell r="C297" t="str">
            <v>200043300B8003110842</v>
          </cell>
        </row>
        <row r="298">
          <cell r="A298" t="str">
            <v>5.3.1.2</v>
          </cell>
          <cell r="B298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298" t="str">
            <v>ที่ ศธ 04087/ว5376/1 พย 67 ครั้งที่ 39</v>
          </cell>
          <cell r="F298">
            <v>200000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197500</v>
          </cell>
        </row>
        <row r="300">
          <cell r="B300" t="str">
            <v>งบรายจ่ายอื่น   6811500</v>
          </cell>
          <cell r="C300" t="str">
            <v>20004 3100B600 5000001</v>
          </cell>
        </row>
        <row r="301">
          <cell r="A301" t="str">
            <v>5.1.1.1</v>
          </cell>
          <cell r="B301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301" t="str">
            <v>ศธ 04002/ว1964 ลว.23 พค 67 โอนครั้งที่ 42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 t="str">
            <v>5.1.1.2</v>
          </cell>
          <cell r="B302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2" t="str">
            <v>ศธ 04002/ว2152 ลว.31 พค โอนครั้งที่ 78</v>
          </cell>
        </row>
        <row r="303">
          <cell r="A303" t="str">
            <v>5.1.1.3</v>
          </cell>
          <cell r="B303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03" t="str">
            <v>ศธ 04002/ว3401 ลว.6 ส.ค.2567 โอนครั้งที่ 289 กำหนดส่ง 31 สค 67</v>
          </cell>
        </row>
        <row r="325">
          <cell r="B325" t="str">
            <v>ผูกพัน ครบ 16 กค 67</v>
          </cell>
          <cell r="C325">
            <v>4100398104</v>
          </cell>
        </row>
        <row r="327">
          <cell r="B327" t="str">
            <v>โอนกลับส่วนกลาง</v>
          </cell>
          <cell r="C327" t="str">
            <v>ศธ04002/ว4285 ลว.13 กย 67 โอนครั้งที่ 401</v>
          </cell>
        </row>
        <row r="328">
          <cell r="B328" t="str">
            <v>โรงเรียนวัดอัยยิการาม</v>
          </cell>
          <cell r="C328" t="str">
            <v>200043100B6003111308</v>
          </cell>
        </row>
        <row r="329">
          <cell r="B329" t="str">
            <v>ผูกพัน ครบ 19 มิย 67</v>
          </cell>
          <cell r="C329">
            <v>4100385714</v>
          </cell>
        </row>
        <row r="330">
          <cell r="B330" t="str">
            <v>โรงเรียนชุมชนประชานิกรอํานวยเวทย์</v>
          </cell>
          <cell r="C330" t="str">
            <v>200043100B6003111311</v>
          </cell>
        </row>
        <row r="331">
          <cell r="B331" t="str">
            <v>ผูกพัน ครบ 28 มิย 67</v>
          </cell>
          <cell r="C331">
            <v>4100398158</v>
          </cell>
        </row>
        <row r="332">
          <cell r="B332" t="str">
            <v>โรงเรียนนิกรราษฎร์บํารุงวิทย์</v>
          </cell>
          <cell r="C332" t="str">
            <v>200043100B6003111312</v>
          </cell>
        </row>
        <row r="333">
          <cell r="B333" t="str">
            <v>ผูกพัน ครบ 28 มิย 67</v>
          </cell>
          <cell r="C333">
            <v>4100397984</v>
          </cell>
        </row>
        <row r="335">
          <cell r="B335" t="str">
            <v xml:space="preserve">โอนกลับส่วนกลาง </v>
          </cell>
          <cell r="C335" t="str">
            <v>ศธ 04002/ว4285 ลว. 13 กย 67 โอนครั้งที่401</v>
          </cell>
        </row>
        <row r="336">
          <cell r="B336" t="str">
            <v>โรงเรียนวัดขุมแก้ว</v>
          </cell>
        </row>
        <row r="337">
          <cell r="B337" t="str">
            <v>ผูกพัน ครบ 18 มค 68</v>
          </cell>
          <cell r="C337" t="str">
            <v>1/2568</v>
          </cell>
        </row>
        <row r="338">
          <cell r="A338" t="str">
            <v>5.1.2.2.5</v>
          </cell>
          <cell r="B338" t="str">
            <v xml:space="preserve">ครุภัณฑ์พัฒนาทักษะ ระดับก่อนประถมศึกษา แบบ 3 </v>
          </cell>
          <cell r="C338" t="str">
            <v>200043100B6003111311</v>
          </cell>
          <cell r="F338">
            <v>0</v>
          </cell>
          <cell r="H338">
            <v>0</v>
          </cell>
          <cell r="J338">
            <v>0</v>
          </cell>
          <cell r="L338">
            <v>0</v>
          </cell>
        </row>
        <row r="340">
          <cell r="B340" t="str">
            <v>โอนกลับส่วนกลาง 2000</v>
          </cell>
          <cell r="C340" t="str">
            <v>ศธ 04002/ว2009 ลว.22/05/2023 โอนครั้งที่ 537</v>
          </cell>
        </row>
        <row r="343">
          <cell r="B343" t="str">
            <v>งบลงทุน  ค่าที่ดินและสิ่งก่อสร้าง 6811320</v>
          </cell>
          <cell r="C343">
            <v>6811320</v>
          </cell>
        </row>
        <row r="346">
          <cell r="A346" t="str">
            <v>*</v>
          </cell>
          <cell r="B346" t="str">
            <v>โอนงบวัดเกตุประภาากลับคืนส่วนกลาง 114000 วัดมูลจินดาราม</v>
          </cell>
          <cell r="C346" t="str">
            <v>ศธ 04002/ว2009 ลว.22/05/2023 โอนครั้งที่ 537</v>
          </cell>
        </row>
        <row r="348">
          <cell r="B348" t="str">
            <v>ผูกพัน  ครบ 12 มค 67</v>
          </cell>
          <cell r="C348">
            <v>4100547788</v>
          </cell>
        </row>
        <row r="349">
          <cell r="C349" t="str">
            <v>200043100B6003211500</v>
          </cell>
        </row>
        <row r="352">
          <cell r="B352" t="str">
            <v>โอนกลับส่วนกลาง</v>
          </cell>
          <cell r="C352" t="str">
            <v>ศธ04002/ว4285 ลว.13 กย 67 โอนครั้งที่ 401</v>
          </cell>
        </row>
        <row r="353">
          <cell r="C353" t="str">
            <v>200043100B6003211501</v>
          </cell>
        </row>
        <row r="355">
          <cell r="B355" t="str">
            <v>โอนกลับส่วนกลาง</v>
          </cell>
          <cell r="C355" t="str">
            <v>ศธ04002/ว4285 ลว.13 กย 67 โอนครั้งที่ 401</v>
          </cell>
        </row>
        <row r="356">
          <cell r="B356" t="str">
            <v>วัดจตุพิธวราวาส</v>
          </cell>
        </row>
        <row r="357">
          <cell r="B357" t="str">
            <v>ผูกพัน ครบ 25 กค 67</v>
          </cell>
          <cell r="C357">
            <v>4100387916</v>
          </cell>
        </row>
        <row r="358">
          <cell r="B358" t="str">
            <v>วัดจุฬาจินดาราม</v>
          </cell>
        </row>
        <row r="365">
          <cell r="A365" t="str">
            <v>5.3.2</v>
          </cell>
          <cell r="B365" t="str">
            <v xml:space="preserve">ห้องน้ำห้องส้วมนักเรียนหญิง 4 ที่/49 </v>
          </cell>
          <cell r="C365" t="str">
            <v>ศธ04002/ว5174 ลว.21 ตค 67 โอนครั้งที่4</v>
          </cell>
          <cell r="D365">
            <v>794400</v>
          </cell>
          <cell r="G365">
            <v>0</v>
          </cell>
          <cell r="H365">
            <v>370000</v>
          </cell>
          <cell r="I365">
            <v>0</v>
          </cell>
          <cell r="J365">
            <v>0</v>
          </cell>
          <cell r="K365">
            <v>0</v>
          </cell>
          <cell r="L365">
            <v>370000</v>
          </cell>
        </row>
        <row r="366">
          <cell r="B366" t="str">
            <v>โรงเรียนวัดแสงสรรค์</v>
          </cell>
        </row>
        <row r="367">
          <cell r="B367" t="str">
            <v>ครบ  20 มีค 68</v>
          </cell>
          <cell r="C367">
            <v>4100555915</v>
          </cell>
        </row>
        <row r="368">
          <cell r="B368" t="str">
            <v>โรงเรียนวัดแสงสรรค์</v>
          </cell>
        </row>
        <row r="370">
          <cell r="A370">
            <v>5.5</v>
          </cell>
          <cell r="B370" t="str">
            <v xml:space="preserve">กิจกรรมการบริหารจัดการโรงเรียนขนาดเล็ก </v>
          </cell>
          <cell r="C370" t="str">
            <v>20004 68 52010 00000</v>
          </cell>
        </row>
        <row r="371">
          <cell r="A371" t="str">
            <v>5.5.1</v>
          </cell>
          <cell r="B371" t="str">
            <v>งบดำเนินงาน   68112xx</v>
          </cell>
          <cell r="C371" t="str">
            <v>20004 3320 B800 2000000</v>
          </cell>
        </row>
        <row r="372">
          <cell r="A372" t="str">
            <v>5.5.1.1</v>
          </cell>
          <cell r="B372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2" t="str">
            <v>ศธ 04002/ว5914 ลว.9 ธค 67 โอนครั้งที่ 109</v>
          </cell>
          <cell r="F372">
            <v>22000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</row>
        <row r="374">
          <cell r="B374" t="str">
            <v>งบลงทุน  ค่าครุภัณฑ์ 6711310</v>
          </cell>
        </row>
        <row r="375">
          <cell r="B375" t="str">
            <v>ครุภัณฑ์การศึกษา 120611</v>
          </cell>
          <cell r="C375" t="str">
            <v>200043100B600</v>
          </cell>
        </row>
        <row r="376">
          <cell r="B376" t="str">
            <v xml:space="preserve">โต๊ะเก้าอี้นักเรียนระดับประถมศึกษา ชุดละ 1,500 บาท </v>
          </cell>
          <cell r="C376" t="str">
            <v>ศธ04002/ว1802 ลว.8 พค 67 โอนครั้งที่ 7</v>
          </cell>
        </row>
        <row r="377">
          <cell r="B377" t="str">
            <v xml:space="preserve">โรงเรียนชุมชนบึงบา </v>
          </cell>
          <cell r="C377" t="str">
            <v>200043100B6003113826</v>
          </cell>
        </row>
        <row r="379">
          <cell r="B379" t="str">
            <v>โอนกลับส่วนกลาง</v>
          </cell>
        </row>
        <row r="380">
          <cell r="B380" t="str">
            <v>งบลงทุน  ค่าที่ดินสิ่งก่อสร้าง 6711320</v>
          </cell>
          <cell r="C380" t="str">
            <v>20004 3100B600 321xxxx</v>
          </cell>
        </row>
        <row r="381">
          <cell r="A381" t="str">
            <v>5.3.2</v>
          </cell>
          <cell r="B381" t="str">
            <v>เงินชดเชยค่างานก่อสร้างตามสัญญาแบบปรับราคาได้ (ค่า K)</v>
          </cell>
          <cell r="C381" t="str">
            <v>ศธ04002/ว4285 ลว.13 กย 67 โอนครั้งที่ 401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 t="str">
            <v>1)</v>
          </cell>
          <cell r="B382" t="str">
            <v>โรงเรียนธัญญสิทธิศิลป์</v>
          </cell>
          <cell r="C382" t="str">
            <v>20004 3100B600 321YYY</v>
          </cell>
        </row>
        <row r="383">
          <cell r="A383" t="str">
            <v>2)</v>
          </cell>
          <cell r="B383" t="str">
            <v>โรงเรียนชุมชนเลิศพินิจพิทยาคม</v>
          </cell>
          <cell r="C383" t="str">
            <v>20004 3100B600 321YYY</v>
          </cell>
        </row>
        <row r="391">
          <cell r="A391" t="str">
            <v>5.4.1.1</v>
          </cell>
        </row>
        <row r="399">
          <cell r="A399">
            <v>1</v>
          </cell>
          <cell r="B399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399" t="str">
            <v>20004 45002400</v>
          </cell>
        </row>
        <row r="401">
          <cell r="A401">
            <v>1.1000000000000001</v>
          </cell>
          <cell r="B401" t="str">
            <v xml:space="preserve">กิจกรรมการสนับสนุนค่าใช้จ่ายในการจัดการศึกษาขั้นพื้นฐาน </v>
          </cell>
          <cell r="C401" t="str">
            <v>20004 68 51993 00000</v>
          </cell>
          <cell r="J401">
            <v>0</v>
          </cell>
        </row>
        <row r="402">
          <cell r="B402" t="str">
            <v xml:space="preserve"> งบเงินอุดหนุน 6811410</v>
          </cell>
          <cell r="C402" t="str">
            <v>20004 45002400</v>
          </cell>
          <cell r="J402">
            <v>0</v>
          </cell>
        </row>
        <row r="403">
          <cell r="A403" t="str">
            <v>1.1.1</v>
          </cell>
          <cell r="B403" t="str">
            <v xml:space="preserve">เงินอุดหนุนทั่วไป รายการค่าใช้จ่ายในการจัดการศึกษาขั้นพื้นฐาน </v>
          </cell>
          <cell r="C403">
            <v>0</v>
          </cell>
        </row>
        <row r="404">
          <cell r="A404" t="str">
            <v>1.1.1.1</v>
          </cell>
          <cell r="B404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04" t="str">
            <v>ศธ 04002/ว1018 ลว.8/3/2024โอนครั้งที่ 209</v>
          </cell>
        </row>
        <row r="406">
          <cell r="A406" t="str">
            <v>1)</v>
          </cell>
          <cell r="B406" t="str">
            <v>ค่าหนังสือเรียน รหัสบัญชีย่อย 0022001/10,931,200</v>
          </cell>
          <cell r="C406" t="str">
            <v>20004 42002270 4100040</v>
          </cell>
        </row>
        <row r="408">
          <cell r="A408" t="str">
            <v>2)</v>
          </cell>
          <cell r="B408" t="str">
            <v>ค่าอุปกรณ์การเรียน รหัสบัญชีย่อย 0022002/3,421,000</v>
          </cell>
          <cell r="C408" t="str">
            <v>20004 42002270 4100117</v>
          </cell>
        </row>
        <row r="409">
          <cell r="A409" t="str">
            <v>3)</v>
          </cell>
          <cell r="B409" t="str">
            <v>ค่าเครื่องแบบนักเรียน รหัสบัญชีย่อย 0022003/6,461,500</v>
          </cell>
          <cell r="C409" t="str">
            <v>20004 42002270 4100194</v>
          </cell>
        </row>
        <row r="411">
          <cell r="A411" t="str">
            <v>4)</v>
          </cell>
          <cell r="B411" t="str">
            <v>ค่ากิจกรรมพัฒนาคุณภาพผู้เรียน รหัสบัญชีย่อย 0022004/2,636,400</v>
          </cell>
          <cell r="C411" t="str">
            <v>20005 42002270 4100271</v>
          </cell>
        </row>
        <row r="413">
          <cell r="A413" t="str">
            <v>5)</v>
          </cell>
          <cell r="B413" t="str">
            <v>ค่าจัดการเรียนการสอน รหัสบัญชีย่อย 0022005/4,713,100</v>
          </cell>
          <cell r="C413" t="str">
            <v>20006 42002270 4100348</v>
          </cell>
        </row>
        <row r="415">
          <cell r="A415" t="str">
            <v>1.1.1.2</v>
          </cell>
          <cell r="B415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16">
          <cell r="A416">
            <v>1</v>
          </cell>
          <cell r="B416" t="str">
            <v xml:space="preserve"> ภาคเรียนที่ 2/2567 70%  จำนวน 35,866,384‬.00 บาท</v>
          </cell>
          <cell r="C416" t="str">
            <v>ศธ 04002/ว5233 ลว.25/ต.ค./2024 โอนครั้งที่ 9</v>
          </cell>
        </row>
        <row r="417">
          <cell r="A417">
            <v>2</v>
          </cell>
          <cell r="B417" t="str">
            <v xml:space="preserve"> ภาคเรียนที่ 2/2567 30% จำนวน 14,453,317‬.00 บาท</v>
          </cell>
          <cell r="C417" t="str">
            <v>ศธ 04002/ว5976 ลว.12/ธ.ค./2024 โอนครั้งที่ 121</v>
          </cell>
        </row>
        <row r="418">
          <cell r="A418">
            <v>3</v>
          </cell>
          <cell r="B418" t="str">
            <v xml:space="preserve"> ภาคเรียนที่ 1/2568 70%  จำนวน 40,209,500‬.00 บาท</v>
          </cell>
          <cell r="C418" t="str">
            <v>ศธ 04002/ว799 ลว.27/ก.พ./2025 โอนครั้งที่ 291</v>
          </cell>
        </row>
        <row r="419">
          <cell r="A419">
            <v>3</v>
          </cell>
          <cell r="B419" t="str">
            <v xml:space="preserve"> ภาคเรียนที่ 1/2568 70% (เพิ่มเติม) จำนวน 17,256,205‬.00 บาท</v>
          </cell>
          <cell r="C419" t="str">
            <v>ศธ 04002/ว1268 ลว.26/มี.ค./2025 โอนครั้งที่ 363</v>
          </cell>
        </row>
        <row r="420">
          <cell r="A420" t="str">
            <v>1)</v>
          </cell>
          <cell r="B420" t="str">
            <v>ค่าจัดการเรียนการสอน รหัสบัญชีย่อย 0024315/25,377,708/10,219,9446/17,709,100/7,595,070</v>
          </cell>
          <cell r="C420" t="str">
            <v>20006 45002400 4100348</v>
          </cell>
          <cell r="F420">
            <v>60901822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60901677</v>
          </cell>
        </row>
        <row r="421">
          <cell r="A421" t="str">
            <v>2)</v>
          </cell>
          <cell r="B421" t="str">
            <v>ค่าอุปกรณ์การเรียน รหัสบัญชีย่อย 0024084/4,293,970/1,734,630/2,982,600/1,282,570</v>
          </cell>
          <cell r="C421" t="str">
            <v>20004 45002400 4100117</v>
          </cell>
          <cell r="F421">
            <v>10293770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10291315</v>
          </cell>
        </row>
        <row r="422">
          <cell r="A422" t="str">
            <v>3)</v>
          </cell>
          <cell r="B422" t="str">
            <v>ค่ากิจกรรมพัฒนาคุณภาพผู้เรียน รหัสบัญชีย่อย 0024238/6194706/2,498,743/4,329,300/1,859,508</v>
          </cell>
          <cell r="C422" t="str">
            <v>20005 45002400 4100271</v>
          </cell>
          <cell r="F422">
            <v>14882257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14882257</v>
          </cell>
        </row>
        <row r="423">
          <cell r="A423" t="str">
            <v>4)</v>
          </cell>
          <cell r="B423" t="str">
            <v xml:space="preserve">ค่าหนังสือเรียน รหัสบัญชีย่อย  0024007  (9558600+4101457    </v>
          </cell>
          <cell r="C423" t="str">
            <v>20006 45002400 4100040</v>
          </cell>
          <cell r="F423">
            <v>13660057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13660057</v>
          </cell>
        </row>
        <row r="424">
          <cell r="A424" t="str">
            <v>5)</v>
          </cell>
          <cell r="B424" t="str">
            <v>ค่าเครื่องแบบนักเรียน   รหัสบัญชีย่อย 0024162      (5629900+2417600)</v>
          </cell>
          <cell r="C424" t="str">
            <v>20007 45002400 4100194</v>
          </cell>
          <cell r="F424">
            <v>8047500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8047500</v>
          </cell>
        </row>
        <row r="425">
          <cell r="C425" t="str">
            <v xml:space="preserve">ศธ 04002/ว5681 ลว.20/12/2023 โอนครั้งที่ 99 จำนวน13,680,740‬.00บาท </v>
          </cell>
        </row>
        <row r="426">
          <cell r="A426" t="str">
            <v>1)</v>
          </cell>
          <cell r="B426" t="str">
            <v>ค่าอุปกรณ์การเรียน รหัสบัญชีย่อย 0022002/1745120</v>
          </cell>
          <cell r="C426" t="str">
            <v>20004 42002270 4100117</v>
          </cell>
        </row>
        <row r="428">
          <cell r="B428" t="str">
            <v>31 กค 67 โอนคืนส่วนกลาง ครั้ง 212 6700</v>
          </cell>
        </row>
        <row r="429">
          <cell r="A429" t="str">
            <v>2)</v>
          </cell>
          <cell r="B429" t="str">
            <v>ค่ากิจกรรมพัฒนาคุณภาพผู้เรียน รหัสบัญชีย่อย 0022004/2379548</v>
          </cell>
          <cell r="C429" t="str">
            <v>20005 42002270 4100271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 t="str">
            <v>3)</v>
          </cell>
          <cell r="B430" t="str">
            <v>ค่าจัดการเรียนการสอน รหัสบัญชีย่อย 0022005/9556072</v>
          </cell>
          <cell r="C430" t="str">
            <v>20006 42002270 4100348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1.1.1.4</v>
          </cell>
          <cell r="B431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31" t="str">
            <v>ศธ 04002/ว3172 ลว.22 กค 67 โอนครั้งที่ 253 จำนวน 23,956,921.00  บาท</v>
          </cell>
        </row>
        <row r="432">
          <cell r="A432" t="str">
            <v>1)</v>
          </cell>
          <cell r="B432" t="str">
            <v>ค่าหนังสือเรียน 5,720,936 รหัสกิจกรรมย่อย 0022001</v>
          </cell>
          <cell r="C432" t="str">
            <v>20004 42002200 4100037</v>
          </cell>
        </row>
        <row r="433">
          <cell r="A433" t="str">
            <v>2)</v>
          </cell>
          <cell r="B433" t="str">
            <v>ค่าอุปกรณ์การเรียน รหัสบัญชีย่อย 0022002/2,632,890บาท</v>
          </cell>
          <cell r="C433" t="str">
            <v>20004 42002200 4100114</v>
          </cell>
        </row>
        <row r="434">
          <cell r="A434" t="str">
            <v>3)</v>
          </cell>
          <cell r="B434" t="str">
            <v>ค่าเครื่องแบบนักเรียน รหัสบัญชีย่อย 0022003/3,360,875</v>
          </cell>
          <cell r="C434" t="str">
            <v>20004 42002200 4100191</v>
          </cell>
        </row>
        <row r="435">
          <cell r="A435" t="str">
            <v>4)</v>
          </cell>
          <cell r="B435" t="str">
            <v>ค่ากิจกรรมพัฒนาคุณภาพผู้เรียน รหัสบัญชีย่อย 0022004/2,436,510</v>
          </cell>
          <cell r="C435" t="str">
            <v>20005 42002200 4100268</v>
          </cell>
        </row>
        <row r="436">
          <cell r="A436" t="str">
            <v>5)</v>
          </cell>
          <cell r="B436" t="str">
            <v>ค่าจัดการเรียนการสอน รหัสบัญชีย่อย 0022005/9,805,710</v>
          </cell>
          <cell r="C436" t="str">
            <v>20006 42002200 4100345</v>
          </cell>
        </row>
        <row r="449">
          <cell r="A449" t="str">
            <v>1.1.2</v>
          </cell>
          <cell r="B449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50">
          <cell r="A450" t="str">
            <v>1.1.2.1</v>
          </cell>
          <cell r="B450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50" t="str">
            <v>ศธ 04002/ว5969 ลว.11/12/2024 โอนครั้งที่ 117</v>
          </cell>
        </row>
        <row r="451">
          <cell r="B451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52">
          <cell r="A452" t="str">
            <v>1)</v>
          </cell>
          <cell r="B452" t="str">
            <v>ค่าอุปกรณ์การเรียน รหัสบัญชีย่อย 0024084/123,230/</v>
          </cell>
          <cell r="C452" t="str">
            <v>20004 45002400 4100117</v>
          </cell>
          <cell r="D452">
            <v>123230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123010</v>
          </cell>
        </row>
        <row r="453">
          <cell r="A453" t="str">
            <v>2)</v>
          </cell>
          <cell r="B453" t="str">
            <v>ค่ากิจกรรมพัฒนาคุณภาพผู้เรียน รหัสบัญชีย่อย 0024238 /245,485</v>
          </cell>
          <cell r="C453" t="str">
            <v>20004 45002400 4100117</v>
          </cell>
          <cell r="D453">
            <v>245485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245212</v>
          </cell>
        </row>
        <row r="455">
          <cell r="A455" t="str">
            <v>3)</v>
          </cell>
          <cell r="B455" t="str">
            <v>ค่าจัดกิจกรรมการเรียนการสอน รหัสบัญชีย่อย 0024315/3,145,806</v>
          </cell>
          <cell r="C455" t="str">
            <v>20004 45002400 4100348</v>
          </cell>
          <cell r="F455">
            <v>3145806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3141537</v>
          </cell>
        </row>
        <row r="457">
          <cell r="A457" t="str">
            <v>1.1.2.2</v>
          </cell>
          <cell r="B457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58">
          <cell r="A458" t="str">
            <v>1.1.2.2.1</v>
          </cell>
          <cell r="B458" t="str">
            <v>หนังสือเรียน รหัสบัญชีย่อย 0022001</v>
          </cell>
          <cell r="C458" t="str">
            <v>20004 42002200 4100037</v>
          </cell>
        </row>
        <row r="459">
          <cell r="A459" t="str">
            <v>1.1.2.2.2</v>
          </cell>
          <cell r="B459" t="str">
            <v>ค่าอุปกรณ์การเรียน รหัสบัญชีย่อย 0022002</v>
          </cell>
          <cell r="C459" t="str">
            <v>20004 42002200 4100114</v>
          </cell>
        </row>
        <row r="460">
          <cell r="A460" t="str">
            <v>1.1.2.2.3</v>
          </cell>
          <cell r="B460" t="str">
            <v>ค่าเครื่องแบบนักเรียน รหัสบัญชีย่อย 0022003</v>
          </cell>
          <cell r="C460" t="str">
            <v>20004 42002200 4100191</v>
          </cell>
        </row>
        <row r="461">
          <cell r="A461" t="str">
            <v>1.1.2.2.4</v>
          </cell>
          <cell r="B461" t="str">
            <v>ค่ากิจกรรมพัฒนาคุณภาพผู้เรียน รหัสบัญชีย่อย 0022004</v>
          </cell>
          <cell r="C461" t="str">
            <v>20005 42002200 4100268</v>
          </cell>
        </row>
        <row r="462">
          <cell r="A462" t="str">
            <v>1.1.2.2.5</v>
          </cell>
          <cell r="B462" t="str">
            <v>ค่าจัดการเรียนการสอน รหัสบัญชีย่อย 0022005</v>
          </cell>
          <cell r="C462" t="str">
            <v>20006 42002200 4100345</v>
          </cell>
        </row>
        <row r="463">
          <cell r="A463" t="str">
            <v>1.1.2.2</v>
          </cell>
          <cell r="B463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63" t="str">
            <v>ศธ 04002/ว5898 ลว.6/12/2024 โอนครั้งที่ 5</v>
          </cell>
        </row>
        <row r="464">
          <cell r="A464" t="str">
            <v>1.1.2.2.1</v>
          </cell>
          <cell r="B464" t="str">
            <v>ค่าเครื่องแบบนักเรียน รหัสบัญชีย่อย 0022003</v>
          </cell>
          <cell r="C464" t="str">
            <v>20004 42002200 4100191</v>
          </cell>
        </row>
        <row r="465">
          <cell r="A465" t="str">
            <v>1.1.3</v>
          </cell>
          <cell r="B465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65" t="str">
            <v>20004450024004100000</v>
          </cell>
        </row>
        <row r="466">
          <cell r="I466">
            <v>0</v>
          </cell>
          <cell r="J466">
            <v>0</v>
          </cell>
        </row>
        <row r="467">
          <cell r="A467" t="str">
            <v>1.1.3.1</v>
          </cell>
          <cell r="B467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67" t="str">
            <v>ศธ 04002/ว307 ลว.27 ม.ค.68 โอนครั้งที่ 222</v>
          </cell>
          <cell r="F467">
            <v>712000</v>
          </cell>
          <cell r="G467">
            <v>0</v>
          </cell>
          <cell r="H467">
            <v>0</v>
          </cell>
          <cell r="K467">
            <v>0</v>
          </cell>
          <cell r="L467">
            <v>708500</v>
          </cell>
        </row>
        <row r="469">
          <cell r="B469" t="str">
            <v>โอนกลับส่วนกลาง ที่ ศธ 04002/ว3206/ 15 กค 67 ครั้งที่ 212</v>
          </cell>
        </row>
        <row r="472">
          <cell r="A472" t="str">
            <v>1.1.3.2</v>
          </cell>
          <cell r="B472" t="str">
            <v xml:space="preserve">รายการค่าจัดการเรียนการสอน (ปัจจัยพื้นฐานนักเรียนยากจน) </v>
          </cell>
          <cell r="C472" t="str">
            <v xml:space="preserve">20004 42002200 4100345 </v>
          </cell>
        </row>
        <row r="473">
          <cell r="A473" t="str">
            <v>1.1.3.2.1</v>
          </cell>
        </row>
        <row r="474">
          <cell r="A474" t="str">
            <v>1.1.3.2.2</v>
          </cell>
          <cell r="B47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74" t="str">
            <v>ศธ 04002/ว3973 ลว.3 กย 67 โอนครั้งที่ 379</v>
          </cell>
        </row>
        <row r="475">
          <cell r="I475">
            <v>0</v>
          </cell>
          <cell r="J475">
            <v>0</v>
          </cell>
        </row>
        <row r="494">
          <cell r="A494">
            <v>2</v>
          </cell>
          <cell r="B494" t="str">
            <v xml:space="preserve">โครงการพัฒนาสื่อและเทคโนโลยีสารสนเทศเพื่อการศึกษา </v>
          </cell>
          <cell r="C494" t="str">
            <v xml:space="preserve">20004 4520 4900 </v>
          </cell>
        </row>
        <row r="495">
          <cell r="B495" t="str">
            <v xml:space="preserve"> งบดำเนินงาน 68112xx</v>
          </cell>
        </row>
        <row r="496">
          <cell r="B496" t="str">
            <v xml:space="preserve"> งบลงทุน 6811310</v>
          </cell>
        </row>
        <row r="497">
          <cell r="A497">
            <v>2.1</v>
          </cell>
          <cell r="B497" t="str">
            <v xml:space="preserve">กิจกรรมการส่งเสริมการจัดการศึกษาทางไกล </v>
          </cell>
          <cell r="C497" t="str">
            <v>20004 68 86184 00000</v>
          </cell>
        </row>
        <row r="498">
          <cell r="A498" t="str">
            <v>2.1.1</v>
          </cell>
          <cell r="B498" t="str">
            <v xml:space="preserve"> งบดำเนินงาน 68112xx</v>
          </cell>
          <cell r="C498" t="str">
            <v xml:space="preserve">20004 4520 4900 2000000 </v>
          </cell>
        </row>
        <row r="499">
          <cell r="A499" t="str">
            <v>2.1.1.1</v>
          </cell>
          <cell r="B499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499" t="str">
            <v>ศธ 04002/ว72 ลว.7  มค 68 โอนครั้งที่ 174</v>
          </cell>
          <cell r="F499">
            <v>35000</v>
          </cell>
          <cell r="G499">
            <v>0</v>
          </cell>
          <cell r="H499">
            <v>0</v>
          </cell>
          <cell r="K499">
            <v>0</v>
          </cell>
          <cell r="L499">
            <v>0</v>
          </cell>
        </row>
        <row r="500">
          <cell r="A500" t="str">
            <v>2.1.1.2</v>
          </cell>
          <cell r="B500" t="str">
    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    </cell>
          <cell r="C500" t="str">
            <v>ศธ 04002/ว1247 ลว.26  มค 68 โอนครั้งที่ 362</v>
          </cell>
          <cell r="F500">
            <v>2000</v>
          </cell>
          <cell r="G500">
            <v>0</v>
          </cell>
          <cell r="H500">
            <v>0</v>
          </cell>
          <cell r="K500">
            <v>0</v>
          </cell>
          <cell r="L500">
            <v>0</v>
          </cell>
        </row>
        <row r="504">
          <cell r="B504" t="str">
            <v>ครุภัณฑ์การศึกษา 120611</v>
          </cell>
        </row>
        <row r="505">
          <cell r="A505" t="str">
            <v>2.2.1</v>
          </cell>
          <cell r="B505" t="str">
            <v>ครุภัณฑ์ทดแทนโรงเรียนที่ใช้การศึกษาทางไกลผ่านดาวเทีม New DLTV</v>
          </cell>
          <cell r="C505" t="str">
            <v>ศธ 04002/ว455 ลว. 4 กพ 68 โอนครั้งที่ 239</v>
          </cell>
          <cell r="F505">
            <v>111000</v>
          </cell>
          <cell r="G505">
            <v>0</v>
          </cell>
          <cell r="H505">
            <v>108000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 t="str">
            <v>2.2.1.1</v>
          </cell>
          <cell r="B506" t="str">
            <v>โรงเรียนวัดแสงมณี</v>
          </cell>
          <cell r="C506" t="str">
            <v>20004 45004900 3110234</v>
          </cell>
          <cell r="F506">
            <v>37000</v>
          </cell>
          <cell r="G506">
            <v>0</v>
          </cell>
          <cell r="H506">
            <v>36000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 t="str">
            <v>2.2.1.2</v>
          </cell>
          <cell r="B507" t="str">
            <v>โรงเรียนวัดอดิศร</v>
          </cell>
          <cell r="C507" t="str">
            <v>20005 45004900 3110235</v>
          </cell>
          <cell r="F507">
            <v>37000</v>
          </cell>
          <cell r="G507">
            <v>0</v>
          </cell>
          <cell r="H507">
            <v>36000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>2.2.1.3</v>
          </cell>
          <cell r="B508" t="str">
            <v>โรงเรียนศาลาลอย</v>
          </cell>
          <cell r="C508" t="str">
            <v>20006 45004900 3110236</v>
          </cell>
          <cell r="F508">
            <v>37000</v>
          </cell>
          <cell r="G508">
            <v>0</v>
          </cell>
          <cell r="H508">
            <v>36000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2.2.1.4</v>
          </cell>
        </row>
        <row r="510">
          <cell r="A510" t="str">
            <v>2.2.1.5</v>
          </cell>
        </row>
        <row r="511">
          <cell r="A511" t="str">
            <v>2.2.1.6</v>
          </cell>
        </row>
        <row r="512">
          <cell r="A512" t="str">
            <v>2.2.1.7</v>
          </cell>
        </row>
        <row r="513">
          <cell r="A513" t="str">
            <v>2.2.1.8</v>
          </cell>
        </row>
        <row r="514">
          <cell r="A514" t="str">
            <v>2.2.2</v>
          </cell>
          <cell r="B514" t="str">
            <v xml:space="preserve">ครุภัณฑ์ทดแทนห้องเรียน DLTV สำหรับโรงเรียน Stan Alone      </v>
          </cell>
          <cell r="C514" t="str">
            <v>ศธ 04002/ว3517 ลว. 22/สค./2566 โอนครั้งที่ 794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 t="str">
            <v>2.2.1.9</v>
          </cell>
          <cell r="B515" t="str">
            <v>คลอง 11 ศาลาครุ</v>
          </cell>
          <cell r="C515" t="str">
            <v>200044200470031113337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8">
          <cell r="A518">
            <v>3</v>
          </cell>
          <cell r="B518" t="str">
            <v>โครงการสร้างโอกาสและลดความเหลื่อมล้ำทางการศึกษาในระดับพื้นที่</v>
          </cell>
          <cell r="C518" t="str">
            <v>20004 42006700 2000000</v>
          </cell>
        </row>
        <row r="519">
          <cell r="A519">
            <v>3.1</v>
          </cell>
          <cell r="B519" t="str">
            <v xml:space="preserve">กิจกรรมการยกระดับคุณภาพโรงเรียนขยายโอกาส </v>
          </cell>
          <cell r="C519" t="str">
            <v xml:space="preserve">20004 68 00106 00000 </v>
          </cell>
        </row>
        <row r="520">
          <cell r="B520" t="str">
            <v xml:space="preserve"> งบดำเนินงาน 68112xx</v>
          </cell>
          <cell r="C520" t="str">
            <v>20004 42006770 2000000</v>
          </cell>
        </row>
        <row r="522">
          <cell r="A522" t="str">
            <v>3.1.1.1</v>
          </cell>
          <cell r="B522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22" t="str">
            <v>ศธ 04002/ว2048 ลว.24 พค 67 โอนครั้งที่ 53</v>
          </cell>
        </row>
        <row r="523">
          <cell r="A523" t="str">
            <v>3.1.1.2</v>
          </cell>
          <cell r="B523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23" t="str">
            <v>ศธ 04002/ว4277 ลว.12 กย 67 โอนครั้งที่ 402</v>
          </cell>
        </row>
        <row r="524">
          <cell r="A524">
            <v>4</v>
          </cell>
          <cell r="B524" t="str">
            <v>กิจกรรมพัฒนาการจัดการศึกษาโรงเรียนที่ตั้งในพื้นที่ลักษณะพิเศษ</v>
          </cell>
          <cell r="C524" t="str">
            <v>20004 67 00017 00000</v>
          </cell>
        </row>
        <row r="525">
          <cell r="B525" t="str">
            <v xml:space="preserve"> งบดำเนินงาน 67112xx</v>
          </cell>
          <cell r="C525" t="str">
            <v xml:space="preserve">20004 42006700 2000000 </v>
          </cell>
        </row>
        <row r="526">
          <cell r="A526">
            <v>4.0999999999999996</v>
          </cell>
          <cell r="B526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26" t="str">
            <v>ศธ 04002/ว2091 ลว.28 พค 67 โอนครั้งที่ 60</v>
          </cell>
        </row>
        <row r="530">
          <cell r="A530" t="str">
            <v>ง</v>
          </cell>
          <cell r="B530" t="str">
            <v>แผนงานพื้นฐานด้านการพัฒนาและเสริมสร้างศักยภาพทรัพยากรมนุษย์</v>
          </cell>
          <cell r="C530" t="str">
            <v xml:space="preserve">20004 3720 </v>
          </cell>
          <cell r="D530">
            <v>22572175</v>
          </cell>
          <cell r="E530">
            <v>3000000</v>
          </cell>
          <cell r="F530">
            <v>25572175</v>
          </cell>
          <cell r="G530">
            <v>54526.400000000001</v>
          </cell>
          <cell r="H530">
            <v>7630768.79</v>
          </cell>
          <cell r="I530">
            <v>0</v>
          </cell>
          <cell r="J530">
            <v>0</v>
          </cell>
          <cell r="K530">
            <v>3144396.36</v>
          </cell>
          <cell r="L530">
            <v>14066510.810000001</v>
          </cell>
          <cell r="M530">
            <v>675972.64</v>
          </cell>
          <cell r="N530">
            <v>25572175</v>
          </cell>
          <cell r="O530">
            <v>7685295.1900000004</v>
          </cell>
          <cell r="P530">
            <v>17210907.170000002</v>
          </cell>
          <cell r="Q530">
            <v>7685295.1900000004</v>
          </cell>
          <cell r="R530">
            <v>17210907.170000002</v>
          </cell>
        </row>
        <row r="531">
          <cell r="B531" t="str">
            <v xml:space="preserve"> งบดำเนินงาน 68112xx</v>
          </cell>
        </row>
        <row r="532">
          <cell r="B532" t="str">
            <v>รวมงบลงทุน 68113xx</v>
          </cell>
        </row>
        <row r="533">
          <cell r="B533" t="str">
            <v xml:space="preserve">ผลผลิตผู้จบการศึกษาก่อนประถมศึกษา </v>
          </cell>
        </row>
        <row r="534">
          <cell r="C534" t="str">
            <v>20004 3720 1000 2000000</v>
          </cell>
        </row>
        <row r="535">
          <cell r="B535" t="str">
            <v>งบลงทุน 68113xx</v>
          </cell>
        </row>
        <row r="537">
          <cell r="B537" t="str">
            <v>สิ่งก่อสร้าง</v>
          </cell>
        </row>
        <row r="538">
          <cell r="A538">
            <v>1.1000000000000001</v>
          </cell>
          <cell r="B538" t="str">
            <v xml:space="preserve">กิจกรรมการจัดการศึกษาก่อนประถมศึกษา  </v>
          </cell>
          <cell r="C538" t="str">
            <v>20004 68 05162 00000</v>
          </cell>
        </row>
        <row r="540">
          <cell r="B540" t="str">
            <v xml:space="preserve"> งบดำเนินงาน 68112xx</v>
          </cell>
        </row>
        <row r="577">
          <cell r="A577">
            <v>1</v>
          </cell>
          <cell r="B577" t="str">
            <v>งบสพฐ.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94">
          <cell r="B594" t="str">
            <v xml:space="preserve"> งบลงทุน 6811310</v>
          </cell>
        </row>
        <row r="595">
          <cell r="B595" t="str">
            <v>ครุภัณฑ์การศึกษา 120611</v>
          </cell>
        </row>
        <row r="596">
          <cell r="A596" t="str">
            <v>1.1.1</v>
          </cell>
          <cell r="B596" t="str">
            <v>เครื่องเล่นสนามระดับก่อนประถมศึกษาแบบ 2</v>
          </cell>
          <cell r="C596" t="str">
            <v>ศธ04002/ว1802 ลว.8 พค 67 โอนครั้งที่ 7</v>
          </cell>
        </row>
        <row r="597">
          <cell r="B597" t="str">
            <v>โรงเรียนทองพูลอุทิศ</v>
          </cell>
          <cell r="C597" t="str">
            <v>20004350001003110490</v>
          </cell>
        </row>
        <row r="598">
          <cell r="B598" t="str">
            <v>ผูกพัน ครบ 16 กค 67</v>
          </cell>
          <cell r="C598">
            <v>4100385427</v>
          </cell>
        </row>
        <row r="599">
          <cell r="B599" t="str">
            <v>โรงเรียนวัดชัยมังคลาราม</v>
          </cell>
          <cell r="C599" t="str">
            <v>20004350001003110491</v>
          </cell>
        </row>
        <row r="600">
          <cell r="B600" t="str">
            <v>ผูกพัน ครบ 16 กค 67</v>
          </cell>
          <cell r="C600">
            <v>4100398102</v>
          </cell>
        </row>
        <row r="601">
          <cell r="B601" t="str">
            <v>โรงเรียนวัดดอนใหญ่</v>
          </cell>
          <cell r="C601" t="str">
            <v>20004350001003110492</v>
          </cell>
        </row>
        <row r="602">
          <cell r="B602" t="str">
            <v>ผูกพัน ครบ 19 กค 67</v>
          </cell>
          <cell r="C602">
            <v>410034351</v>
          </cell>
        </row>
        <row r="609">
          <cell r="A609" t="str">
            <v>1.1.2</v>
          </cell>
          <cell r="B609" t="str">
            <v xml:space="preserve">เครื่องเล่นสนามระดับก่อนประถมศึกษา แบบ 1 </v>
          </cell>
          <cell r="C609" t="str">
            <v>ศธ04002/ว1802 ลว.8 พค 67 โอนครั้งที่ 7</v>
          </cell>
        </row>
        <row r="610">
          <cell r="B610" t="str">
            <v>โรงเรียนวัดแสงมณี</v>
          </cell>
          <cell r="C610" t="str">
            <v>20004350001003110493</v>
          </cell>
        </row>
        <row r="616">
          <cell r="A616">
            <v>1.2</v>
          </cell>
          <cell r="B616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16" t="str">
            <v>20004 67 00080  00000</v>
          </cell>
        </row>
        <row r="617">
          <cell r="B617" t="str">
            <v xml:space="preserve"> งบดำเนินงาน 68112xx</v>
          </cell>
          <cell r="C617" t="str">
            <v>20004 3720 1000 2000000</v>
          </cell>
        </row>
        <row r="618">
          <cell r="A618" t="str">
            <v>1.2.1</v>
          </cell>
          <cell r="B618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18" t="str">
            <v>ที่ ศธ04002/ว5680 ลว 20 ธค 66 ครั้งที่ 100</v>
          </cell>
        </row>
        <row r="619">
          <cell r="A619" t="str">
            <v>1.2.2</v>
          </cell>
          <cell r="B619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19" t="str">
            <v>ที่ ศธ04002/ว3094 ลว 18 กค 67 ครั้งที่ 230</v>
          </cell>
        </row>
        <row r="624">
          <cell r="A624">
            <v>0</v>
          </cell>
          <cell r="B624" t="str">
            <v>ผลผลิตผู้จบการศึกษาขั้นพื้นฐาน</v>
          </cell>
          <cell r="C624" t="str">
            <v>20004 3720 1000 2000000</v>
          </cell>
        </row>
        <row r="625">
          <cell r="B625" t="str">
            <v xml:space="preserve"> รวมงบดำเนินงาน 68112xx</v>
          </cell>
          <cell r="C625" t="str">
            <v>20004 3720 1000 2000000</v>
          </cell>
        </row>
        <row r="627">
          <cell r="B627" t="str">
            <v>รวมงบลงทุน 68113xx</v>
          </cell>
        </row>
        <row r="628">
          <cell r="B628" t="str">
            <v>งบลงทุน ครุภัณฑ์ 6811310</v>
          </cell>
        </row>
        <row r="630">
          <cell r="A630">
            <v>1.1000000000000001</v>
          </cell>
          <cell r="B630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30" t="str">
            <v>20004 68 00080 00000</v>
          </cell>
        </row>
        <row r="632">
          <cell r="A632" t="str">
            <v>1.1.1</v>
          </cell>
          <cell r="B632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32" t="str">
            <v>ที่ ศธ04002/ว5967 ลว 11 ธค 67 ครั้งที่ 119</v>
          </cell>
          <cell r="F632">
            <v>1100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800</v>
          </cell>
          <cell r="L632">
            <v>0</v>
          </cell>
        </row>
        <row r="633">
          <cell r="A633">
            <v>1.2</v>
          </cell>
          <cell r="B633" t="str">
            <v>กิจกรรมการสนับสนุนการศึกษาขั้นพื้นฐาน</v>
          </cell>
          <cell r="C633" t="str">
            <v>20004 68 00146 00000</v>
          </cell>
        </row>
        <row r="634">
          <cell r="B634" t="str">
            <v xml:space="preserve"> งบดำเนินงาน 68112xx </v>
          </cell>
          <cell r="C634" t="str">
            <v>20004 3720 1000 2000000</v>
          </cell>
        </row>
        <row r="635">
          <cell r="A635" t="str">
            <v>1.2.1</v>
          </cell>
          <cell r="B635" t="str">
            <v xml:space="preserve">ค่าเช่าใช้บริการสัญญาณอินเทอร์เน็ต </v>
          </cell>
          <cell r="F635">
            <v>1488303</v>
          </cell>
          <cell r="G635">
            <v>54526.400000000001</v>
          </cell>
          <cell r="H635">
            <v>740096.1</v>
          </cell>
          <cell r="I635">
            <v>0</v>
          </cell>
          <cell r="J635">
            <v>0</v>
          </cell>
          <cell r="K635">
            <v>92996.6</v>
          </cell>
          <cell r="L635">
            <v>554103.5</v>
          </cell>
        </row>
        <row r="636">
          <cell r="A636" t="str">
            <v>1)</v>
          </cell>
          <cell r="B636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36" t="str">
            <v>ศธ 04002/ว5931 ลว. 9 ธค 67 โอนครั้งที่ 111</v>
          </cell>
        </row>
        <row r="637">
          <cell r="A637" t="str">
            <v>2)</v>
          </cell>
          <cell r="B637" t="str">
            <v>ค่าเช่าใช้บริการสัญญาณอินเทอร์เน็ต  9 เดือน (มกราคม - กันยายน 2568) 973,953 บาท</v>
          </cell>
          <cell r="C637" t="str">
            <v>ศธ 04002/ว6222 ลว. 25 ธค 67 โอนครั้งที่ 160</v>
          </cell>
        </row>
        <row r="638">
          <cell r="A638">
            <v>1.3</v>
          </cell>
          <cell r="B638" t="str">
            <v>กิจกรรมส่งเสริมการอ่าน</v>
          </cell>
          <cell r="C638" t="str">
            <v>20004 68 00147 00000</v>
          </cell>
        </row>
        <row r="640">
          <cell r="A640" t="str">
            <v>1.3.1</v>
          </cell>
          <cell r="B640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40" t="str">
            <v>ศธ04002/ว5817 ลว.28 พย 67 ครั้งที่ 91</v>
          </cell>
          <cell r="F640">
            <v>800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800</v>
          </cell>
          <cell r="L640">
            <v>0</v>
          </cell>
        </row>
        <row r="641">
          <cell r="A641" t="str">
            <v>1.3.2</v>
          </cell>
          <cell r="B641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    </cell>
          <cell r="C641" t="str">
            <v>ศธ04002/ว524 ลว. 11 กุมภาพันธ์ 2568 ครั้งที่ 241</v>
          </cell>
          <cell r="F641">
            <v>10000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1.4</v>
          </cell>
          <cell r="B642" t="str">
            <v>กิจกรรมการบริหารจัดการในเขตพื้นที่การศึกษา</v>
          </cell>
          <cell r="C642" t="str">
            <v>20004 68 00148 00000</v>
          </cell>
        </row>
        <row r="644">
          <cell r="B644" t="str">
            <v xml:space="preserve"> งบดำเนินงาน 68112xx </v>
          </cell>
        </row>
        <row r="649">
          <cell r="A649" t="str">
            <v>1.4.1</v>
          </cell>
          <cell r="B649" t="str">
            <v>งบประจำ บริหารจัดการสำนักงาน 3,200,000 บาท</v>
          </cell>
        </row>
        <row r="650">
          <cell r="A650">
            <v>1</v>
          </cell>
          <cell r="B650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50" t="str">
            <v xml:space="preserve">ศธ04002/ว5273 ลว.27 ต.ค.67 ครั้งที่ 1 โอนครั้งที่ 19 </v>
          </cell>
          <cell r="F650">
            <v>0</v>
          </cell>
        </row>
        <row r="651">
          <cell r="A651" t="str">
            <v>1)</v>
          </cell>
          <cell r="B651" t="str">
            <v>ค่าสาธารณูปโภค    900,000 บาท อนุมัตครั้งที่ 1 300,000 บาท</v>
          </cell>
          <cell r="C651" t="str">
            <v xml:space="preserve">ศธ04002/ว5273 ลว.27 ต.ค.67 ครั้งที่ 1 โอนครั้งที่ 19 </v>
          </cell>
          <cell r="F651">
            <v>334679.8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334679.8</v>
          </cell>
          <cell r="L651">
            <v>0</v>
          </cell>
        </row>
        <row r="652">
          <cell r="A652" t="str">
            <v>2)</v>
          </cell>
          <cell r="B652" t="str">
            <v>ค้าจ้างเหมาบริการ ลูกจ้างสพป.ปท.2 15000x5คนx12 เดือน 900,000 บาท ครั้งที่ 1 300,000 บาท</v>
          </cell>
          <cell r="F652">
            <v>300000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297612.90999999997</v>
          </cell>
          <cell r="L652">
            <v>0</v>
          </cell>
        </row>
        <row r="653">
          <cell r="A653" t="str">
            <v>3)</v>
          </cell>
          <cell r="B653" t="str">
            <v>ค่าใช้จ่ายในการประชุม อ.ก.ค.ศ. เขตพื้นที่การศึกษา  60,000 บาท</v>
          </cell>
          <cell r="C653" t="str">
            <v xml:space="preserve">ศธ04002/ว5273 ลว.27 ต.ค.67 ครั้งที่ 1 โอนครั้งที่ 19 </v>
          </cell>
          <cell r="F653">
            <v>111978</v>
          </cell>
          <cell r="G653">
            <v>0</v>
          </cell>
          <cell r="I653">
            <v>0</v>
          </cell>
          <cell r="J653">
            <v>0</v>
          </cell>
          <cell r="K653">
            <v>111978</v>
          </cell>
          <cell r="L653">
            <v>0</v>
          </cell>
        </row>
        <row r="654">
          <cell r="A654" t="str">
            <v>4)</v>
          </cell>
          <cell r="B654" t="str">
            <v>ค่าซ่อมแซมยานพาหนะและขนส่ง 200,000 บาท</v>
          </cell>
          <cell r="F654">
            <v>65094.43</v>
          </cell>
          <cell r="G654">
            <v>0</v>
          </cell>
          <cell r="I654">
            <v>0</v>
          </cell>
          <cell r="J654">
            <v>0</v>
          </cell>
          <cell r="K654">
            <v>64890.45</v>
          </cell>
          <cell r="L654">
            <v>0</v>
          </cell>
        </row>
        <row r="655">
          <cell r="A655" t="str">
            <v>5)</v>
          </cell>
          <cell r="B655" t="str">
            <v>ค่าซ่อมแซมครุภัณฑ์ 100,000 บาท</v>
          </cell>
          <cell r="C655" t="str">
            <v xml:space="preserve">ศธ04002/ว5273 ลว.27 ต.ค.67 ครั้งที่ 1 โอนครั้งที่ 19 </v>
          </cell>
          <cell r="F655">
            <v>50000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50000</v>
          </cell>
          <cell r="L655">
            <v>0</v>
          </cell>
        </row>
        <row r="656">
          <cell r="A656" t="str">
            <v>6)</v>
          </cell>
          <cell r="B656" t="str">
            <v>ค่าวัสดุสำนักงาน 350,000 บาท อนุมัติ 150,000 บาท</v>
          </cell>
          <cell r="C656" t="str">
            <v xml:space="preserve">ศธ04002/ว5273 ลว.27 ต.ค.67 ครั้งที่ 1 โอนครั้งที่ 19 </v>
          </cell>
          <cell r="F656">
            <v>180000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170125.52</v>
          </cell>
          <cell r="L656">
            <v>0</v>
          </cell>
        </row>
        <row r="657">
          <cell r="A657" t="str">
            <v>7)</v>
          </cell>
          <cell r="B657" t="str">
            <v>ค่าน้ำมันเชื้อเพลิงและหล่อลื่น 200,000 บาท อนุมัติ 100,000 บาท</v>
          </cell>
          <cell r="C657" t="str">
            <v xml:space="preserve">ศธ04002/ว5273 ลว.27 ต.ค.67 ครั้งที่ 1 โอนครั้งที่ 19 </v>
          </cell>
          <cell r="F657">
            <v>33962.6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33962.6</v>
          </cell>
          <cell r="L657">
            <v>0</v>
          </cell>
        </row>
        <row r="658">
          <cell r="A658" t="str">
            <v>8)</v>
          </cell>
          <cell r="B658" t="str">
            <v>งบกลาง 585,685 บาท</v>
          </cell>
          <cell r="C658" t="str">
            <v xml:space="preserve">ศธ04002/ว5273 ลว.27 ต.ค.67 ครั้งที่ 1 โอนครั้งที่ 19 </v>
          </cell>
          <cell r="F658">
            <v>124285.17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124285.17</v>
          </cell>
          <cell r="L658">
            <v>0</v>
          </cell>
        </row>
        <row r="659">
          <cell r="A659" t="str">
            <v>8.1)</v>
          </cell>
          <cell r="B659" t="str">
            <v>งบกลางปรับปรุงซ่อมแซมอาคารสำนักงาน 160,860 บาท</v>
          </cell>
          <cell r="C659" t="str">
            <v xml:space="preserve">ศธ04002/ว5273 ลว.27 ต.ค.67 ครั้งที่ 1 โอนครั้งที่ 19 </v>
          </cell>
          <cell r="F659">
            <v>60000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60000</v>
          </cell>
          <cell r="L659">
            <v>0</v>
          </cell>
        </row>
        <row r="665">
          <cell r="A665" t="str">
            <v>1.4.2</v>
          </cell>
          <cell r="B665" t="str">
            <v>งบพัฒนาเพื่อพัฒนาคุณภาพการศึกษา 1,800,000 บาท</v>
          </cell>
          <cell r="C665" t="str">
            <v xml:space="preserve">ศธ04002/ว5273 ลว.27 ต.ค.67 ครั้งที่ 1 โอนครั้งที่ 19 </v>
          </cell>
        </row>
        <row r="667">
          <cell r="A667" t="str">
            <v>1.4.2.1</v>
          </cell>
          <cell r="B667" t="str">
            <v>งบกลยุทธ์ ของสพป.ปท.2 1,800,000 บาท</v>
          </cell>
          <cell r="C667" t="str">
            <v>20004 3720 1000 2000000</v>
          </cell>
        </row>
        <row r="669">
          <cell r="A669" t="str">
            <v>1)</v>
          </cell>
          <cell r="B669" t="str">
            <v>โครงการพัฒนาระบบและกลไกในการดูแลความปลอดภัยรูและบุคลากรทางการศึกษาและสถานศึกษา 38,000 บาท</v>
          </cell>
          <cell r="E669">
            <v>38000</v>
          </cell>
          <cell r="F669">
            <v>38000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11900</v>
          </cell>
          <cell r="L669">
            <v>0</v>
          </cell>
        </row>
        <row r="671">
          <cell r="A671" t="str">
            <v>2.1)</v>
          </cell>
          <cell r="B671" t="str">
            <v>โครงการเพิ่มโอกาสและความเสมอภาคทางการศึกษา 20,060 บาท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A672" t="str">
            <v>2.2)</v>
          </cell>
          <cell r="B672" t="str">
            <v>โครงการส่งเสริมประชาธิปไตยในโรงเรียน 25,840 บาท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2.3)</v>
          </cell>
          <cell r="B673" t="str">
            <v>โครงการพัฒนาประสิทธิภาพในการจัดการเรียนรู้สำหรับผู้เรียนที่มีความต้องการพิเศษ 58,100 บาท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2.4)</v>
          </cell>
          <cell r="B674" t="str">
            <v>ปรับปรุงซ่อมแซมอาคารสำนักงาน 160860</v>
          </cell>
          <cell r="E674">
            <v>62000</v>
          </cell>
          <cell r="F674">
            <v>62000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62000</v>
          </cell>
          <cell r="L674">
            <v>0</v>
          </cell>
        </row>
        <row r="675">
          <cell r="A675" t="str">
            <v>3)</v>
          </cell>
          <cell r="B675" t="str">
            <v>โครงการยกระดับคุณภาพการศึกษา 900,000 บาท อนุมัติครั้ที่ 1  240,000 บาท</v>
          </cell>
        </row>
        <row r="677">
          <cell r="A677" t="str">
            <v>3.1)</v>
          </cell>
          <cell r="B677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77">
            <v>18140</v>
          </cell>
          <cell r="F677">
            <v>18140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17030</v>
          </cell>
          <cell r="L677">
            <v>0</v>
          </cell>
        </row>
        <row r="678">
          <cell r="A678" t="str">
            <v>3.2)</v>
          </cell>
          <cell r="B678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78">
            <v>18600</v>
          </cell>
          <cell r="F678">
            <v>18600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13600</v>
          </cell>
          <cell r="L678">
            <v>0</v>
          </cell>
        </row>
        <row r="679">
          <cell r="A679" t="str">
            <v>3.3)</v>
          </cell>
          <cell r="B679" t="str">
            <v>โครงการพัฒนาคุณภาพผู้เรียนสู่ศตวรรษที่ 21   46,440 บาท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3.4)</v>
          </cell>
          <cell r="B680" t="str">
            <v>โครงการพัฒนาหลักสูตรสถานศึกษาส่านสมรรถนะ  15,000 บาท</v>
          </cell>
          <cell r="E680">
            <v>15000</v>
          </cell>
          <cell r="F680">
            <v>15000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11390</v>
          </cell>
          <cell r="L680">
            <v>0</v>
          </cell>
        </row>
        <row r="681">
          <cell r="A681" t="str">
            <v>3.5)</v>
          </cell>
          <cell r="B681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3.6)</v>
          </cell>
          <cell r="B682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82">
            <v>31320</v>
          </cell>
          <cell r="F682">
            <v>31320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24320</v>
          </cell>
          <cell r="L682">
            <v>0</v>
          </cell>
        </row>
        <row r="683">
          <cell r="A683" t="str">
            <v>3.7)</v>
          </cell>
          <cell r="B683" t="str">
            <v>โครงการบ้านนักวิทยาศาสตร์น้อย ประเทศไทย ระดับประถมศึกษา 21,250 บาท</v>
          </cell>
          <cell r="E683">
            <v>21250</v>
          </cell>
          <cell r="F683">
            <v>21250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21250</v>
          </cell>
          <cell r="L683">
            <v>0</v>
          </cell>
        </row>
        <row r="684">
          <cell r="A684" t="str">
            <v>3.8)</v>
          </cell>
          <cell r="B684" t="str">
            <v>โครงการบ้านนักวิทยาศาสตร์น้อย ประเทศไทย ระดับปฐมวัย 21,250 บาท</v>
          </cell>
          <cell r="E684">
            <v>21250</v>
          </cell>
          <cell r="F684">
            <v>21250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21250</v>
          </cell>
          <cell r="L684">
            <v>0</v>
          </cell>
        </row>
        <row r="685">
          <cell r="A685" t="str">
            <v>3.9)</v>
          </cell>
          <cell r="B685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3.10)</v>
          </cell>
          <cell r="B686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86">
            <v>12000</v>
          </cell>
          <cell r="F686">
            <v>12000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11900</v>
          </cell>
          <cell r="L686">
            <v>0</v>
          </cell>
        </row>
        <row r="687">
          <cell r="A687" t="str">
            <v>3.11)</v>
          </cell>
          <cell r="B687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 t="str">
            <v>3.12)</v>
          </cell>
          <cell r="B688" t="str">
            <v>โครงการพัฒนานวัตกรรมสื่อการจัดการเรียนรู้เทคโนโลยีที่ทันสมัย 5,100 บาท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 t="str">
            <v>3.13)</v>
          </cell>
          <cell r="B689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89">
            <v>40000</v>
          </cell>
          <cell r="F689">
            <v>40000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37700</v>
          </cell>
          <cell r="L689">
            <v>0</v>
          </cell>
        </row>
        <row r="690">
          <cell r="A690" t="str">
            <v>3.14)</v>
          </cell>
          <cell r="B690" t="str">
            <v>โครงการโรงเรียนคุณธรรม สพฐ. 34,000 บาท</v>
          </cell>
          <cell r="E690">
            <v>14200</v>
          </cell>
          <cell r="F690">
            <v>14200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11900</v>
          </cell>
          <cell r="L690">
            <v>0</v>
          </cell>
        </row>
        <row r="691">
          <cell r="A691" t="str">
            <v>3.15)</v>
          </cell>
          <cell r="B691" t="str">
            <v>โครงการส่งเสริมทักษะอาชีพให้แก่นักเรียน 25,400 บาท เพิ่มในกิจกรรมประถมแล้วครบ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3.16)</v>
          </cell>
          <cell r="B692" t="str">
    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4)</v>
          </cell>
          <cell r="B693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693" t="str">
            <v xml:space="preserve">ศธ04002/ว5273 ลว.27 ต.ค.67 ครั้งที่ 1 โอนครั้งที่ 19 </v>
          </cell>
        </row>
        <row r="695">
          <cell r="A695" t="str">
            <v>4.1)</v>
          </cell>
          <cell r="B695" t="str">
            <v>โครงการพัฒนาประสิทธิภาพการบริหารจัดการงานอำนวยการ 150,045 บาท</v>
          </cell>
          <cell r="E695">
            <v>17350</v>
          </cell>
          <cell r="F695">
            <v>17350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17350</v>
          </cell>
          <cell r="L695">
            <v>0</v>
          </cell>
        </row>
        <row r="696">
          <cell r="A696" t="str">
            <v>4.2)</v>
          </cell>
          <cell r="B69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696">
            <v>59095</v>
          </cell>
          <cell r="F696">
            <v>59095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58100</v>
          </cell>
          <cell r="L696">
            <v>0</v>
          </cell>
        </row>
        <row r="697">
          <cell r="A697" t="str">
            <v>4.2.1)</v>
          </cell>
          <cell r="B697" t="str">
            <v>ปรับปรุงซ่อมแซมอาคารสำนักงาน 160860</v>
          </cell>
          <cell r="E697">
            <v>38860</v>
          </cell>
          <cell r="F697">
            <v>38860</v>
          </cell>
          <cell r="G697">
            <v>0</v>
          </cell>
          <cell r="H697">
            <v>0</v>
          </cell>
          <cell r="K697">
            <v>38860</v>
          </cell>
          <cell r="L697">
            <v>0</v>
          </cell>
        </row>
        <row r="698">
          <cell r="A698" t="str">
            <v>4.3)</v>
          </cell>
          <cell r="B698" t="str">
            <v>โครงการขับเคลื่อนคุณภาพการจัดการเรียนการสอนทางไกลผ่านดาวเทียม (DLTV  ) 13,800 บาท</v>
          </cell>
          <cell r="E698">
            <v>13800</v>
          </cell>
          <cell r="F698">
            <v>13800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5100</v>
          </cell>
          <cell r="L698">
            <v>0</v>
          </cell>
        </row>
        <row r="699">
          <cell r="A699" t="str">
            <v>4.4)</v>
          </cell>
          <cell r="B699" t="str">
            <v>โครงการพัฒนาระบบดิจิทัล เพื่อการศึกษา 85,300 บาท</v>
          </cell>
          <cell r="E699">
            <v>20000</v>
          </cell>
          <cell r="F699">
            <v>20000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17200</v>
          </cell>
          <cell r="L699">
            <v>0</v>
          </cell>
        </row>
        <row r="700">
          <cell r="A700" t="str">
            <v>4.5)</v>
          </cell>
          <cell r="B700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 t="str">
            <v>4.6)</v>
          </cell>
          <cell r="B701" t="str">
            <v>โครงการเสริมสร้างสมรรถนะครูผู้ช่วยสู่การเป็นครูมืออาชีพ 67,000 บาท</v>
          </cell>
          <cell r="E701">
            <v>67000</v>
          </cell>
          <cell r="F701">
            <v>67000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67000</v>
          </cell>
          <cell r="L701">
            <v>0</v>
          </cell>
        </row>
        <row r="702">
          <cell r="A702" t="str">
            <v>4.7)</v>
          </cell>
          <cell r="B702" t="str">
            <v>โครงการยกย่องเชิดชูเกียรติข้าราชการครูและบุคลากรทางการศึกษา 59,700 บาท</v>
          </cell>
          <cell r="E702">
            <v>1550</v>
          </cell>
          <cell r="F702">
            <v>1550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1550</v>
          </cell>
          <cell r="L702">
            <v>0</v>
          </cell>
        </row>
        <row r="703">
          <cell r="A703" t="str">
            <v>4.8)</v>
          </cell>
          <cell r="B703" t="str">
            <v>โครงการงานศิลปหัตถกรรมนักเรียน ระดับเขตพื้นที่การศึกษา ปีการศึกษา 148,500 บาท</v>
          </cell>
          <cell r="E703">
            <v>112800</v>
          </cell>
          <cell r="F703">
            <v>112800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94800</v>
          </cell>
          <cell r="L703">
            <v>18000</v>
          </cell>
        </row>
        <row r="704">
          <cell r="A704" t="str">
            <v>4.9)</v>
          </cell>
          <cell r="B704" t="str">
            <v>โครงการพัฒนาศักยภาพบุคลากรทางการศึกษาสังกัดสพป.ปทุมธานี เขต 2 58,570 บาท</v>
          </cell>
          <cell r="E704">
            <v>47570</v>
          </cell>
          <cell r="F704">
            <v>47570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47372.6</v>
          </cell>
          <cell r="L704">
            <v>0</v>
          </cell>
        </row>
        <row r="705">
          <cell r="A705" t="str">
            <v>4.10)</v>
          </cell>
          <cell r="B70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05">
            <v>20000</v>
          </cell>
          <cell r="F705">
            <v>20000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20000</v>
          </cell>
          <cell r="L705">
            <v>0</v>
          </cell>
        </row>
        <row r="706">
          <cell r="A706" t="str">
            <v>4.11)</v>
          </cell>
          <cell r="B706" t="str">
            <v xml:space="preserve">โครงการเพิ่มประสิทธิภาพการประกันคุณภาพภายในของสถานศึกษาให้เข้มแข็ง 38,250 บาท </v>
          </cell>
          <cell r="E706">
            <v>18000</v>
          </cell>
          <cell r="F706">
            <v>18000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14450</v>
          </cell>
          <cell r="L706">
            <v>0</v>
          </cell>
        </row>
        <row r="707">
          <cell r="A707" t="str">
            <v>4.12)</v>
          </cell>
          <cell r="B707" t="str">
            <v>โครงการเสริมสร้างประสิทธิภาพและสมรรถนะการบริหารงานบุคคล 50,000 บาท</v>
          </cell>
          <cell r="E707">
            <v>32215</v>
          </cell>
          <cell r="F707">
            <v>32215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21765</v>
          </cell>
          <cell r="L707">
            <v>0</v>
          </cell>
        </row>
        <row r="748">
          <cell r="A748" t="str">
            <v>2.1.4</v>
          </cell>
        </row>
        <row r="749">
          <cell r="A749" t="str">
            <v>1)</v>
          </cell>
        </row>
        <row r="751">
          <cell r="A751" t="str">
            <v>2)</v>
          </cell>
        </row>
        <row r="753">
          <cell r="A753" t="str">
            <v>3)</v>
          </cell>
        </row>
        <row r="755">
          <cell r="A755" t="str">
            <v>4)</v>
          </cell>
        </row>
        <row r="757">
          <cell r="A757">
            <v>1.5</v>
          </cell>
          <cell r="B757" t="str">
            <v>กิจกรรมการจัดการศึกษาประถมศึกษาสำหรับโรงเรียนปกติ</v>
          </cell>
          <cell r="C757" t="str">
            <v>20004 68 05164 00000</v>
          </cell>
        </row>
        <row r="758">
          <cell r="B758" t="str">
            <v>งบดำเนินงาน  68112xx</v>
          </cell>
        </row>
        <row r="759">
          <cell r="B759" t="str">
            <v>งบประมาณสพป.ปหุมธานี เขต 2</v>
          </cell>
        </row>
        <row r="760">
          <cell r="B760" t="str">
            <v>งบประจำ บริหารจัดการสำนักงาน 818,000 บาท</v>
          </cell>
          <cell r="C760" t="str">
            <v>20004 3720 1000 2000000</v>
          </cell>
        </row>
        <row r="761">
          <cell r="A761">
            <v>1</v>
          </cell>
          <cell r="B76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61" t="str">
            <v>ศธ04002/ว465 ลว.5 กพ 68 ครั้งที่ 2 โอนครั้งที่242 1,000,000 บาท</v>
          </cell>
        </row>
        <row r="762">
          <cell r="A762" t="str">
            <v>1)</v>
          </cell>
          <cell r="B762" t="str">
    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    </cell>
          <cell r="C762" t="str">
            <v>ศธ04002/ว465 ลว.5 กพ 68 ครั้งที่ 2 โอนครั้งที่242 1,000,000 บาท</v>
          </cell>
          <cell r="E762">
            <v>203320.2</v>
          </cell>
          <cell r="G762">
            <v>0</v>
          </cell>
          <cell r="H762">
            <v>0</v>
          </cell>
          <cell r="K762">
            <v>189593.45</v>
          </cell>
          <cell r="L762">
            <v>0</v>
          </cell>
        </row>
        <row r="763">
          <cell r="A763" t="str">
            <v>2)</v>
          </cell>
          <cell r="B763" t="str">
            <v>ค้าจ้างเหมาบริการ ลูกจ้างสพป.ปท.2 15000x5คนx12 เดือน 900,000 บาท ครั้งที่ 1 300,000 บาท</v>
          </cell>
          <cell r="C763" t="str">
            <v>ศธ04002/ว465 ลว.5 กพ 68 ครั้งที่ 2 โอนครั้งที่242 1,000,000 บาท</v>
          </cell>
          <cell r="E763">
            <v>213000</v>
          </cell>
          <cell r="G763">
            <v>0</v>
          </cell>
          <cell r="H763">
            <v>0</v>
          </cell>
          <cell r="K763">
            <v>118928.58</v>
          </cell>
          <cell r="L763">
            <v>0</v>
          </cell>
        </row>
        <row r="764">
          <cell r="A764" t="str">
            <v>3)</v>
          </cell>
          <cell r="B764" t="str">
            <v>ค่าใช้จ่ายในการประชุม อ.ก.ค.ศ. เขตพื้นที่การศึกษา  60,000 บาท</v>
          </cell>
          <cell r="C764" t="str">
            <v>ศธ04002/ว465 ลว.5 กพ 68 ครั้งที่ 2 โอนครั้งที่242 1,000,000 บาท</v>
          </cell>
          <cell r="G764">
            <v>0</v>
          </cell>
          <cell r="H764">
            <v>0</v>
          </cell>
          <cell r="K764">
            <v>0</v>
          </cell>
          <cell r="L764">
            <v>0</v>
          </cell>
        </row>
        <row r="765">
          <cell r="A765" t="str">
            <v>4)</v>
          </cell>
          <cell r="B765" t="str">
            <v>ค่าซ่อมแซมยานพาหนะและขนส่ง 200,000 บาท ครั้งที่ 1  65,094.43 บาท</v>
          </cell>
          <cell r="C765" t="str">
            <v>ศธ04002/ว465 ลว.5 กพ 68 ครั้งที่ 2 โอนครั้งที่242 1,000,000 บาท</v>
          </cell>
          <cell r="E765">
            <v>34679.800000000003</v>
          </cell>
          <cell r="G765">
            <v>0</v>
          </cell>
          <cell r="H765">
            <v>0</v>
          </cell>
          <cell r="K765">
            <v>34662.65</v>
          </cell>
          <cell r="L765">
            <v>0</v>
          </cell>
        </row>
        <row r="766">
          <cell r="A766" t="str">
            <v>5)</v>
          </cell>
          <cell r="B766" t="str">
            <v>ค่าซ่อมแซมครุภัณฑ์ 100,000 บาท ครั้งที่ 1 5 0,000 บาท</v>
          </cell>
          <cell r="C766" t="str">
            <v>ศธ04002/ว465 ลว.5 กพ 68 ครั้งที่ 2 โอนครั้งที่242 1,000,000 บาท</v>
          </cell>
          <cell r="E766">
            <v>50000</v>
          </cell>
          <cell r="G766">
            <v>0</v>
          </cell>
          <cell r="H766">
            <v>0</v>
          </cell>
          <cell r="K766">
            <v>42699.7</v>
          </cell>
          <cell r="L766">
            <v>0</v>
          </cell>
        </row>
        <row r="767">
          <cell r="A767" t="str">
            <v>6)</v>
          </cell>
          <cell r="B767" t="str">
            <v>ค่าวัสดุสำนักงาน 350,000 บาท อนุมัติ 180,000 บาท</v>
          </cell>
          <cell r="C767" t="str">
            <v>ศธ04002/ว465 ลว.5 กพ 68 ครั้งที่ 2 โอนครั้งที่242 1,000,000 บาท</v>
          </cell>
          <cell r="E767">
            <v>120000</v>
          </cell>
          <cell r="G767">
            <v>0</v>
          </cell>
          <cell r="H767">
            <v>0</v>
          </cell>
          <cell r="K767">
            <v>120000</v>
          </cell>
          <cell r="L767">
            <v>0</v>
          </cell>
        </row>
        <row r="768">
          <cell r="A768" t="str">
            <v>7)</v>
          </cell>
          <cell r="B768" t="str">
            <v>ค่าน้ำมันเชื้อเพลิงและหล่อลื่น 200,000 บาท อนุมัติ 33,962.60 บาท</v>
          </cell>
          <cell r="C768" t="str">
            <v>ศธ04002/ว465 ลว.5 กพ 68 ครั้งที่ 2 โอนครั้งที่242 1,000,000 บาท</v>
          </cell>
          <cell r="E768">
            <v>66037.399999999994</v>
          </cell>
          <cell r="G768">
            <v>0</v>
          </cell>
          <cell r="H768">
            <v>0</v>
          </cell>
          <cell r="K768">
            <v>52494.25</v>
          </cell>
          <cell r="L768">
            <v>0</v>
          </cell>
        </row>
        <row r="769">
          <cell r="A769" t="str">
            <v>8)</v>
          </cell>
          <cell r="B769" t="str">
            <v>งบกลาง 585,685 บาท ครั้งที่ 1 124,285.17 และ 62,000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    </cell>
          <cell r="C769" t="str">
            <v>ศธ04002/ว465 ลว.5 กพ 68 ครั้งที่ 2 โอนครั้งที่242 1,000,000 บาท</v>
          </cell>
          <cell r="E769">
            <v>76212.600000000006</v>
          </cell>
          <cell r="G769">
            <v>0</v>
          </cell>
          <cell r="H769">
            <v>0</v>
          </cell>
          <cell r="K769">
            <v>74848.88</v>
          </cell>
          <cell r="L769">
            <v>600</v>
          </cell>
        </row>
        <row r="770">
          <cell r="A770" t="str">
            <v>8.1)</v>
          </cell>
          <cell r="B770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70" t="str">
            <v>ศธ04002/ว465 ลว.5 กพ 68 ครั้งที่ 2 โอนครั้งที่242 1,000,000 บาท</v>
          </cell>
          <cell r="E770">
            <v>12750</v>
          </cell>
          <cell r="G770">
            <v>0</v>
          </cell>
          <cell r="H770">
            <v>0</v>
          </cell>
          <cell r="K770">
            <v>12750</v>
          </cell>
          <cell r="L770">
            <v>0</v>
          </cell>
        </row>
        <row r="771">
          <cell r="A771" t="str">
            <v>2)</v>
          </cell>
          <cell r="B771" t="str">
            <v>กลยุทธ์ที่ 2 เพิ่มโอกาสและความเสมอภาคทางการศึกษา</v>
          </cell>
        </row>
        <row r="772">
          <cell r="A772" t="str">
            <v>2.1)</v>
          </cell>
          <cell r="B772" t="str">
            <v>โครงการเพิ่มโอกาสและความเสมอภาคทางการศึกษา 20,060 บาท</v>
          </cell>
          <cell r="C772" t="str">
            <v>ศธ04002/ว465 ลว.5 กพ 68 ครั้งที่ 2 โอนครั้งที่242 1,000,000 บาท</v>
          </cell>
          <cell r="E772">
            <v>20060</v>
          </cell>
          <cell r="G772">
            <v>0</v>
          </cell>
          <cell r="H772">
            <v>0</v>
          </cell>
          <cell r="K772">
            <v>10030</v>
          </cell>
          <cell r="L772">
            <v>0</v>
          </cell>
        </row>
        <row r="773">
          <cell r="A773" t="str">
            <v>2.2)</v>
          </cell>
          <cell r="B773" t="str">
            <v>โครงการส่งเสริมประชาธิปไตยในโรงเรียน 25,840 บาท</v>
          </cell>
          <cell r="C773" t="str">
            <v>ศธ04002/ว465 ลว.5 กพ 68 ครั้งที่ 2 โอนครั้งที่242 1,000,000 บาท</v>
          </cell>
          <cell r="E773">
            <v>25840</v>
          </cell>
          <cell r="G773">
            <v>0</v>
          </cell>
          <cell r="H773">
            <v>0</v>
          </cell>
          <cell r="K773">
            <v>23970</v>
          </cell>
          <cell r="L773">
            <v>0</v>
          </cell>
        </row>
        <row r="774">
          <cell r="A774" t="str">
            <v>2.3)</v>
          </cell>
          <cell r="B774" t="str">
    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    </cell>
          <cell r="C774" t="str">
            <v>ศธ04002/ว465 ลว.5 กพ 68 ครั้งที่ 2 โอนครั้งที่242 1,000,000 บาท</v>
          </cell>
          <cell r="E774">
            <v>58100</v>
          </cell>
          <cell r="G774">
            <v>0</v>
          </cell>
          <cell r="H774">
            <v>0</v>
          </cell>
          <cell r="K774">
            <v>57200</v>
          </cell>
          <cell r="L774">
            <v>0</v>
          </cell>
        </row>
        <row r="775">
          <cell r="A775" t="str">
            <v>3)</v>
          </cell>
          <cell r="B775" t="str">
            <v>โครงการยกระดับคุณภาพการศึกษา 900,000 บาท อนุมัติครั้ที่ 1  240,000 บาท</v>
          </cell>
          <cell r="C775">
            <v>0</v>
          </cell>
          <cell r="D775">
            <v>0</v>
          </cell>
          <cell r="E775">
            <v>25400</v>
          </cell>
          <cell r="G775">
            <v>0</v>
          </cell>
          <cell r="H775">
            <v>0</v>
          </cell>
          <cell r="K775">
            <v>11900</v>
          </cell>
          <cell r="L775">
            <v>0</v>
          </cell>
        </row>
        <row r="776">
          <cell r="B776" t="str">
            <v>กลยุทธ์ที่ 3 ยกระดับคุณภาพการศึกษา 400000</v>
          </cell>
        </row>
        <row r="777">
          <cell r="A777" t="str">
            <v>3.3)</v>
          </cell>
          <cell r="B777" t="str">
            <v>โครงการพัฒนาคุณภาพผู้เรียนสู่ศตวรรษที่ 21   46,440 บาท</v>
          </cell>
          <cell r="G777">
            <v>0</v>
          </cell>
          <cell r="H777">
            <v>0</v>
          </cell>
          <cell r="K777">
            <v>0</v>
          </cell>
          <cell r="L777">
            <v>0</v>
          </cell>
        </row>
        <row r="778">
          <cell r="A778" t="str">
            <v>3.5)</v>
          </cell>
          <cell r="B778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G778">
            <v>0</v>
          </cell>
          <cell r="H778">
            <v>0</v>
          </cell>
          <cell r="K778">
            <v>0</v>
          </cell>
          <cell r="L778">
            <v>0</v>
          </cell>
        </row>
        <row r="779">
          <cell r="A779" t="str">
            <v>3.9)</v>
          </cell>
          <cell r="B779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G779">
            <v>0</v>
          </cell>
          <cell r="H779">
            <v>0</v>
          </cell>
          <cell r="K779">
            <v>0</v>
          </cell>
          <cell r="L779">
            <v>0</v>
          </cell>
        </row>
        <row r="780">
          <cell r="A780" t="str">
            <v>3.10)</v>
          </cell>
          <cell r="B780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    </cell>
          <cell r="C780" t="str">
            <v>บันทึกกลุ่มนิเทศติดตามและประเมินผลฯ ศน.ไอลดาลว. 13 มค 68</v>
          </cell>
          <cell r="G780">
            <v>0</v>
          </cell>
          <cell r="H780">
            <v>0</v>
          </cell>
          <cell r="K780">
            <v>0</v>
          </cell>
          <cell r="L780">
            <v>0</v>
          </cell>
        </row>
        <row r="781">
          <cell r="A781" t="str">
            <v>3.14)</v>
          </cell>
          <cell r="B781" t="str">
            <v>โครงการโรงเรียนคุณธรรม สพฐ. 34,000 บาท ครั้งที่ 1  (14,200)</v>
          </cell>
          <cell r="C781" t="str">
            <v>บันทึกกลุ่มนิเทศติดตามและประเมินผลฯ ศน.ไอลดาลว. 13 มค 68</v>
          </cell>
          <cell r="G781">
            <v>0</v>
          </cell>
          <cell r="H781">
            <v>0</v>
          </cell>
          <cell r="K781">
            <v>0</v>
          </cell>
          <cell r="L781">
            <v>0</v>
          </cell>
        </row>
        <row r="782">
          <cell r="A782" t="str">
            <v>3.15)</v>
          </cell>
          <cell r="B782" t="str">
            <v xml:space="preserve">โครงการส่งเสริมทักษะอาชีพให้แก่นักเรียน 25,400 บาท </v>
          </cell>
          <cell r="C782" t="str">
            <v>ศธ04002/ว465 ลว.5 กพ 68 ครั้งที่ 2 โอนครั้งที่242 1,000,000 บาท</v>
          </cell>
          <cell r="E782">
            <v>25400</v>
          </cell>
          <cell r="G782">
            <v>0</v>
          </cell>
          <cell r="H782">
            <v>0</v>
          </cell>
          <cell r="K782">
            <v>11900</v>
          </cell>
          <cell r="L782">
            <v>0</v>
          </cell>
        </row>
        <row r="783">
          <cell r="A783" t="str">
            <v>4)</v>
          </cell>
          <cell r="B783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785">
          <cell r="A785" t="str">
            <v>4.1)</v>
          </cell>
          <cell r="B785" t="str">
            <v>โครงการพัฒนาประสิทธิภาพการบริหารจัดการงานอำนวยการ 150,045 บาท ครั้งที่ 1   17,350 บาท ครั้งที่ 2 17000 บาท</v>
          </cell>
          <cell r="C785" t="str">
            <v>ศธ04002/ว465 ลว.5 กพ 68 ครั้งที่ 2 โอนครั้งที่242 1,000,000 บาท</v>
          </cell>
          <cell r="E785">
            <v>17000</v>
          </cell>
          <cell r="G785">
            <v>0</v>
          </cell>
          <cell r="H785">
            <v>0</v>
          </cell>
          <cell r="K785">
            <v>17000</v>
          </cell>
          <cell r="L785">
            <v>0</v>
          </cell>
        </row>
        <row r="786">
          <cell r="A786" t="str">
            <v>4.2)</v>
          </cell>
          <cell r="B78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    </cell>
          <cell r="C786" t="str">
            <v>ศธ04002/ว465 ลว.5 กพ 68 ครั้งที่ 2 โอนครั้งที่242 1,000,000 บาท</v>
          </cell>
          <cell r="E786">
            <v>2300</v>
          </cell>
          <cell r="G786">
            <v>0</v>
          </cell>
          <cell r="H786">
            <v>0</v>
          </cell>
          <cell r="K786">
            <v>2240</v>
          </cell>
          <cell r="L786">
            <v>0</v>
          </cell>
        </row>
        <row r="787">
          <cell r="A787" t="str">
            <v>4.2.1)</v>
          </cell>
          <cell r="B787" t="str">
            <v>ปรับปรุงซ่อมแซมอาคารสำนักงาน 160860บาท จ่ายครั้งที่ 1 38,860 บาท</v>
          </cell>
          <cell r="G787">
            <v>0</v>
          </cell>
          <cell r="H787">
            <v>0</v>
          </cell>
          <cell r="K787">
            <v>0</v>
          </cell>
          <cell r="L787">
            <v>0</v>
          </cell>
        </row>
        <row r="788">
          <cell r="A788" t="str">
            <v>4.3)</v>
          </cell>
          <cell r="B788" t="str">
            <v>โครงการพัฒนาระบบดิจิทัล เพื่อการศึกษา 85,300 บาท ครั้งที่ 1  20,000 บาท</v>
          </cell>
          <cell r="G788">
            <v>0</v>
          </cell>
          <cell r="H788">
            <v>0</v>
          </cell>
          <cell r="K788">
            <v>0</v>
          </cell>
          <cell r="L788">
            <v>0</v>
          </cell>
        </row>
        <row r="789">
          <cell r="A789" t="str">
            <v>4.4)</v>
          </cell>
          <cell r="B789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789">
            <v>9600</v>
          </cell>
          <cell r="G789">
            <v>0</v>
          </cell>
          <cell r="H789">
            <v>0</v>
          </cell>
          <cell r="K789">
            <v>4250</v>
          </cell>
          <cell r="L789">
            <v>0</v>
          </cell>
        </row>
        <row r="790">
          <cell r="A790" t="str">
            <v>4.5)</v>
          </cell>
          <cell r="B790" t="str">
            <v>โครงการยกย่องเชิดชูเกียรติข้าราชการครูและบุคลากรทางการศึกษา 59,700 บาท ครั้งที่ 1 9,700 บาท</v>
          </cell>
          <cell r="C790" t="str">
            <v>บันทึกกลุ่มพัฒนาครูฯ ลว. 28 พ.ย.67</v>
          </cell>
          <cell r="G790">
            <v>0</v>
          </cell>
          <cell r="H790">
            <v>0</v>
          </cell>
          <cell r="K790">
            <v>0</v>
          </cell>
          <cell r="L790">
            <v>0</v>
          </cell>
        </row>
        <row r="791">
          <cell r="A791" t="str">
            <v>4.6)</v>
          </cell>
          <cell r="B791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791" t="str">
            <v>บันทึกกลุ่มส่งเสริมการจัดการศึกษา ลว 27 ธค 67</v>
          </cell>
          <cell r="E791">
            <v>35700</v>
          </cell>
          <cell r="G791">
            <v>0</v>
          </cell>
          <cell r="H791">
            <v>0</v>
          </cell>
          <cell r="K791">
            <v>700</v>
          </cell>
          <cell r="L791">
            <v>22000</v>
          </cell>
        </row>
        <row r="792">
          <cell r="A792" t="str">
            <v>4.7)</v>
          </cell>
          <cell r="B792" t="str">
            <v>โครงการพัฒนาศักยภาพบุคลากรทางการศึกษาสังกัดสพป.ปทุมธานี เขต 2 58,570 บาท ครั้งที่ 1 47,570 บาท</v>
          </cell>
          <cell r="C792" t="str">
            <v>บันทึกกลุ่มพัฒนาครูฯ ลว. 11 ธค 67</v>
          </cell>
          <cell r="G792">
            <v>0</v>
          </cell>
          <cell r="H792">
            <v>0</v>
          </cell>
          <cell r="K792">
            <v>0</v>
          </cell>
          <cell r="L792">
            <v>0</v>
          </cell>
        </row>
        <row r="793">
          <cell r="A793" t="str">
            <v>4.8)</v>
          </cell>
          <cell r="B793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793" t="str">
            <v>บันทึกกลุ่มนิเทศติดตามและประเมินผลการจัดการศึกษา ลว. 27 พ.ย.67</v>
          </cell>
          <cell r="E793">
            <v>30000</v>
          </cell>
          <cell r="G793">
            <v>0</v>
          </cell>
          <cell r="H793">
            <v>0</v>
          </cell>
          <cell r="K793">
            <v>25251</v>
          </cell>
          <cell r="L793">
            <v>0</v>
          </cell>
        </row>
        <row r="794">
          <cell r="A794" t="str">
            <v>4.9)</v>
          </cell>
          <cell r="B794" t="str">
            <v>โครงการเพิ่มประสิทธิภาพการประกันคุณภาพภายในของสถานศึกษาให้เข้มแข็ง 38,250 บาท</v>
          </cell>
          <cell r="C794">
            <v>0</v>
          </cell>
          <cell r="G794">
            <v>0</v>
          </cell>
          <cell r="H794">
            <v>0</v>
          </cell>
          <cell r="K794">
            <v>0</v>
          </cell>
          <cell r="L794">
            <v>0</v>
          </cell>
        </row>
        <row r="795">
          <cell r="A795" t="str">
            <v>4.10)</v>
          </cell>
          <cell r="B795" t="str">
            <v>โครงการเสริมสร้างประสิทธิภาพและสมรรถนะการบริหารงานบุคคล 50,000 บาท จัดสรรครั้งที่ 1 11,140 บาท</v>
          </cell>
          <cell r="C795">
            <v>0</v>
          </cell>
          <cell r="G795">
            <v>0</v>
          </cell>
          <cell r="H795">
            <v>0</v>
          </cell>
          <cell r="K795">
            <v>0</v>
          </cell>
          <cell r="L795">
            <v>0</v>
          </cell>
        </row>
        <row r="797">
          <cell r="A797" t="str">
            <v>1)</v>
          </cell>
          <cell r="B797" t="str">
            <v xml:space="preserve">ค่าตอบแทนวิทยากรสอนอิสลามศึกษารายชั่วโมง </v>
          </cell>
          <cell r="F797">
            <v>312000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267400</v>
          </cell>
        </row>
        <row r="798">
          <cell r="A798" t="str">
            <v>1.1)</v>
          </cell>
          <cell r="B798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98" t="str">
            <v>ศธ 04002/ว5854  ลว 29 พย67 โอนครั้งที่ 97</v>
          </cell>
        </row>
        <row r="799">
          <cell r="A799" t="str">
            <v>1.2)</v>
          </cell>
          <cell r="B799" t="str">
            <v>ค่าขนย้ายสิ่งของส่วนตัวในการเดินทางไปราชการประจำของข้าราชการ</v>
          </cell>
          <cell r="C799" t="str">
            <v>ศธ 04002/ว6234  ลว 25 ธค 67 โอนครั้งที่ 161</v>
          </cell>
          <cell r="F799">
            <v>55352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55352</v>
          </cell>
          <cell r="L799">
            <v>0</v>
          </cell>
        </row>
        <row r="800">
          <cell r="B800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800" t="str">
            <v>ศธ 04002/ว6234  ลว 25 ธค 67 โอนครั้งที่ 161</v>
          </cell>
        </row>
        <row r="801">
          <cell r="B801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801" t="str">
            <v>ศธ 04002/ว366  ลว 29 ม.ค. 68 โอนครั้งที่ 230</v>
          </cell>
        </row>
        <row r="802">
          <cell r="A802" t="str">
            <v>1.3)</v>
          </cell>
          <cell r="B802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802" t="str">
            <v>ศธ 04002/ว805  ลว 27 กพ 68 โอนครั้งที่ 295</v>
          </cell>
          <cell r="F802">
            <v>3600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A803" t="str">
            <v>1.3.1)</v>
          </cell>
          <cell r="B803" t="str">
            <v xml:space="preserve"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</v>
          </cell>
          <cell r="C803" t="str">
            <v>ศธ 04002/ว1307  ลว 28 มีค 68 โอนครั้งที่ 377</v>
          </cell>
          <cell r="F803">
            <v>2000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28">
          <cell r="A828" t="str">
            <v>1.1.9.2</v>
          </cell>
        </row>
        <row r="829">
          <cell r="A829" t="str">
            <v>2.1.5.2</v>
          </cell>
          <cell r="B829" t="str">
            <v>ครุภัณฑ์โฆษณาและเผยแพร่  120604</v>
          </cell>
        </row>
        <row r="830">
          <cell r="A830" t="str">
            <v>2.1.5.2.1</v>
          </cell>
          <cell r="B830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30" t="str">
            <v>ศธ04002/ว1802 ลว.8 พค 67 โอนครั้งที่ 7</v>
          </cell>
        </row>
        <row r="831">
          <cell r="A831" t="str">
            <v>1)</v>
          </cell>
          <cell r="B831" t="str">
            <v>โรงเรียนวัดทศทิศ</v>
          </cell>
          <cell r="C831" t="str">
            <v>20004350002003112042</v>
          </cell>
        </row>
        <row r="833">
          <cell r="B833" t="str">
            <v>โอนกลับส่วนกลาง</v>
          </cell>
          <cell r="C833" t="str">
            <v>ศธ04002/ว4285 ลว.13 กย 67 โอนครั้งที่ 401</v>
          </cell>
        </row>
        <row r="834">
          <cell r="A834" t="str">
            <v>2)</v>
          </cell>
          <cell r="B834" t="str">
            <v>โรงเรียนวัดนิเทศน์</v>
          </cell>
          <cell r="C834" t="str">
            <v>20004350002003112043</v>
          </cell>
        </row>
        <row r="835">
          <cell r="B835" t="str">
            <v>ผูกพัน ครบ 27 พค 67</v>
          </cell>
          <cell r="C835">
            <v>4100397975</v>
          </cell>
        </row>
        <row r="836">
          <cell r="A836" t="str">
            <v>3)</v>
          </cell>
          <cell r="B836" t="str">
            <v>โรงเรียนวัดสอนดีศรีเจริญ</v>
          </cell>
          <cell r="C836" t="str">
            <v>20004350002003112047</v>
          </cell>
        </row>
        <row r="855">
          <cell r="B855" t="str">
            <v>ครุภัณฑ์งานบ้านงานครัว 120612</v>
          </cell>
        </row>
        <row r="856">
          <cell r="A856" t="str">
            <v>1.5.2.1</v>
          </cell>
          <cell r="B856" t="str">
            <v>เครื่องตัดหญ้า แบบข้ออ่อน  เครื่องละ 105,0000 บาท</v>
          </cell>
          <cell r="C856" t="str">
            <v>ศธ04002/ว5376 ลว. 1 พย 67 โอนครั้งที่ 39</v>
          </cell>
          <cell r="F856">
            <v>10600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10600</v>
          </cell>
        </row>
        <row r="857">
          <cell r="A857" t="str">
            <v>1)</v>
          </cell>
          <cell r="B857" t="str">
            <v>โรงเรียนวัดสมุหราษฎร์บํารุง</v>
          </cell>
          <cell r="C857" t="str">
            <v>20004370010003111465</v>
          </cell>
        </row>
        <row r="861">
          <cell r="A861" t="str">
            <v>1.5.2.2</v>
          </cell>
          <cell r="B861" t="str">
            <v xml:space="preserve">เครื่องตัดแต่งพุ่มไม้ ขนาด 29.5 นิ้ว </v>
          </cell>
          <cell r="C861" t="str">
            <v>ศธ04002/ว5376 ลว. 1 พย 67 โอนครั้งที่ 39</v>
          </cell>
          <cell r="F861">
            <v>17400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17400</v>
          </cell>
        </row>
        <row r="914">
          <cell r="B914" t="str">
            <v xml:space="preserve">ครุภัณฑ์การศึกษา 120611 </v>
          </cell>
        </row>
        <row r="915">
          <cell r="A915" t="str">
            <v>2.1.5.4.1</v>
          </cell>
          <cell r="B915" t="str">
            <v>ครุภัณฑ์งานอาชีพระดับประถมศึกษา แบบ 2 จำนวน 1 ชุด</v>
          </cell>
          <cell r="C915" t="str">
            <v>ศธ04002/ว1802 ลว.8 พค 67 โอนครั้งที่ 7</v>
          </cell>
        </row>
        <row r="916">
          <cell r="A916" t="str">
            <v>1)</v>
          </cell>
          <cell r="B916" t="str">
            <v>โรงเรียนกลางคลองสิบ</v>
          </cell>
          <cell r="C916" t="str">
            <v>20004350002003112040</v>
          </cell>
        </row>
        <row r="925">
          <cell r="A925" t="str">
            <v>2.1.5.4.2</v>
          </cell>
          <cell r="B925" t="str">
            <v>โต๊ะเก้าอี้นักเรียน ระดับประถมศึกษา ชุดละ 1500 บาท</v>
          </cell>
          <cell r="C925" t="str">
            <v>ศธ04002/ว1802 ลว.8 พค 67 โอนครั้งที่ 7</v>
          </cell>
        </row>
        <row r="926">
          <cell r="A926" t="str">
            <v>1)</v>
          </cell>
          <cell r="B926" t="str">
            <v>โรงเรียนคลองสิบสามผิวศรีราษฏร์บำรุง</v>
          </cell>
          <cell r="C926" t="str">
            <v>20004350002003112045</v>
          </cell>
        </row>
        <row r="928">
          <cell r="B928" t="str">
            <v>โอนกลับส่วนกลาง</v>
          </cell>
          <cell r="C928" t="str">
            <v>ศธ04002/ว4285 ลว.13 กย 67 โอนครั้งที่ 401</v>
          </cell>
        </row>
        <row r="929">
          <cell r="A929" t="str">
            <v>2)</v>
          </cell>
          <cell r="B929" t="str">
            <v>โรงเรียนวัดพวงแก้ว</v>
          </cell>
          <cell r="C929" t="str">
            <v>20004350002003112046</v>
          </cell>
        </row>
        <row r="931">
          <cell r="B931" t="str">
            <v>โอนกลับส่วนกลาง</v>
          </cell>
          <cell r="C931" t="str">
            <v>ศธ04002/ว4285 ลว.13 กย 67 โอนครั้งที่ 401</v>
          </cell>
        </row>
        <row r="932">
          <cell r="A932" t="str">
            <v>3)</v>
          </cell>
          <cell r="B932" t="str">
            <v>โรงเรียนหิรัญพงษ์อนุสรณ์</v>
          </cell>
          <cell r="C932" t="str">
            <v>20004350002003112048</v>
          </cell>
        </row>
        <row r="934">
          <cell r="A934" t="str">
            <v>1.5.1</v>
          </cell>
          <cell r="B934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34" t="str">
            <v xml:space="preserve">20004 68 05164 00144 </v>
          </cell>
        </row>
        <row r="935">
          <cell r="B935" t="str">
            <v xml:space="preserve"> งบดำเนินงาน 68112xx </v>
          </cell>
          <cell r="C935" t="str">
            <v>20004 3720 1000 2000000</v>
          </cell>
        </row>
        <row r="936">
          <cell r="A936" t="str">
            <v>1.5.1.1.1</v>
          </cell>
          <cell r="B936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36" t="str">
            <v>ศธ 04002/ว153 ลว 14 ม.ค. 68 โอนครั้งที่ 190</v>
          </cell>
          <cell r="F936">
            <v>18000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9">
          <cell r="A939" t="str">
            <v>1.5.2</v>
          </cell>
          <cell r="B939" t="str">
            <v xml:space="preserve">กิจกรรมรองเทคโนโลยีดิจิทัลเพื่อการศึกษาขั้นพื้นฐาน </v>
          </cell>
          <cell r="C939" t="str">
            <v>20004 68 05164 00063</v>
          </cell>
        </row>
        <row r="940">
          <cell r="B940" t="str">
            <v xml:space="preserve"> งบดำเนินงาน 68112xx</v>
          </cell>
          <cell r="C940" t="str">
            <v>20004 3720 1000 2000000</v>
          </cell>
        </row>
        <row r="941">
          <cell r="A941" t="str">
            <v>1.5.2.1</v>
          </cell>
          <cell r="B941" t="str">
    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    </cell>
          <cell r="C941" t="str">
            <v>ศธ 04002/ว1623 ลว 21 เม.ย. 67 ครั้งที่ 426</v>
          </cell>
          <cell r="F941">
            <v>800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1.5.2.2</v>
          </cell>
          <cell r="B942" t="str">
    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    </cell>
          <cell r="C942" t="str">
            <v>ศธ 04002/ว1624 ลว 21 เม.ย.68 ครั้งที่ 427</v>
          </cell>
          <cell r="F942">
            <v>10000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A945" t="str">
            <v>2.1.2</v>
          </cell>
          <cell r="B945" t="str">
            <v xml:space="preserve"> งบลงทุน ค่าครุภัณฑ์ 6711310</v>
          </cell>
        </row>
        <row r="946">
          <cell r="B946" t="str">
            <v>ครุภัณฑ์คอมพิวเตอร์  120610</v>
          </cell>
        </row>
        <row r="947">
          <cell r="A947" t="str">
            <v>2.1.2.1.1</v>
          </cell>
          <cell r="B947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47" t="str">
            <v>ศธ 04002/ว2002 ลว 23 พค 67 โอนครั้งที่ 46</v>
          </cell>
        </row>
        <row r="954">
          <cell r="A954" t="str">
            <v>1.5.4</v>
          </cell>
          <cell r="B954" t="str">
            <v>กิจกรรมการสนับสนุนการศึกษาขั้นพื้นฐาน</v>
          </cell>
          <cell r="C954" t="str">
            <v>20004 68 0146 00000</v>
          </cell>
        </row>
        <row r="977">
          <cell r="B977" t="str">
            <v xml:space="preserve"> งบดำเนินงาน 68112xx </v>
          </cell>
          <cell r="C977" t="str">
            <v>20004 37201000 2000000</v>
          </cell>
        </row>
        <row r="978">
          <cell r="A978" t="str">
            <v>2.1.2.1</v>
          </cell>
          <cell r="B978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78" t="str">
            <v>ศธ 04002/ว5700 ลว 21 ธค 66 โอนครั้งที่ 103</v>
          </cell>
        </row>
        <row r="979">
          <cell r="A979" t="str">
            <v>2.1.2.2</v>
          </cell>
          <cell r="B979" t="str">
            <v xml:space="preserve">เงินสมทบกองทุนเงินทดแทน ประจำปี พ.ศ. 2567 (มกราคม - ธันวาคม 2567)                             </v>
          </cell>
          <cell r="C979" t="str">
            <v>ศธ 04002/ว35 ลว 4 มค 67 โอนครั้งที่ 117</v>
          </cell>
        </row>
        <row r="980">
          <cell r="B980" t="str">
            <v>ค่าเช่าใช้บริการสัญญาณอินเทอร์เน็ต 6 เดือน (เมย-มิย 66)   603600บาท</v>
          </cell>
          <cell r="C980" t="str">
            <v>ศธ 04002/ว1923   ลว 20 พค 67 โอนครั้งที่ 30</v>
          </cell>
        </row>
        <row r="981">
          <cell r="B981" t="str">
            <v>ค่าเช่าใช้บริการสัญญาณอินเทอร์เน็ต 3 เดือน (กรกฎาคม 2567 – กันยายน 2567)   514,3500บาท</v>
          </cell>
          <cell r="C981" t="str">
            <v>ศธ 04002/ว2864 ลว 2 กรกฎาคม 2567 โอนครั้งที่ 185</v>
          </cell>
        </row>
        <row r="982">
          <cell r="A982" t="str">
            <v>2.1.3.2</v>
          </cell>
          <cell r="B982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82" t="str">
            <v>ศธ 04002/ว4582 ลว 20 กย 67 โอนครั้งที่ 433</v>
          </cell>
        </row>
        <row r="1009">
          <cell r="B1009" t="str">
            <v>กิจกรรมรองการพัฒนาประสิทธิภาพการบริหารจัดการการศึกษาขั้นพื้นฐาน</v>
          </cell>
        </row>
        <row r="1010">
          <cell r="B1010" t="str">
            <v xml:space="preserve"> งบดำเนินงาน 68112xx </v>
          </cell>
        </row>
        <row r="1011">
          <cell r="A1011" t="str">
            <v>2.1.3.1</v>
          </cell>
          <cell r="B1011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1011" t="str">
            <v>ศธ 04002/ว5407 ลว 27 พย 66 โอนครั้งที่ 66</v>
          </cell>
        </row>
        <row r="1014">
          <cell r="A1014" t="str">
            <v>2.1.4</v>
          </cell>
          <cell r="B1014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15">
          <cell r="B1015" t="str">
            <v xml:space="preserve"> งบดำเนินงาน 67112xx </v>
          </cell>
        </row>
        <row r="1016">
          <cell r="A1016" t="str">
            <v>2.1.4.1</v>
          </cell>
          <cell r="B1016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16" t="str">
            <v>ที่ ศธ 04002/ว    /9 กพ 67  ครั้งที่ 165</v>
          </cell>
        </row>
        <row r="1017">
          <cell r="A1017" t="str">
            <v>2.1.4.2</v>
          </cell>
          <cell r="B1017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17" t="str">
            <v>ศธ04002/ว2276 ลว. 7 มิย 67 โอนครั้งที่ 102</v>
          </cell>
        </row>
        <row r="1018">
          <cell r="A1018" t="str">
            <v>2.1.4.3</v>
          </cell>
          <cell r="B1018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18" t="str">
            <v>ศธ04002/ว3560 ลว. 15 สค 67 โอนครั้งที่ 323</v>
          </cell>
        </row>
        <row r="1019">
          <cell r="A1019" t="str">
            <v>1.5.3</v>
          </cell>
          <cell r="B1019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19" t="str">
            <v>20004 68 05164 36263</v>
          </cell>
        </row>
        <row r="1020">
          <cell r="B1020" t="str">
            <v xml:space="preserve"> งบดำเนินงาน 68112xx</v>
          </cell>
          <cell r="C1020" t="str">
            <v>20004 3720 1000 2000000</v>
          </cell>
        </row>
        <row r="1021">
          <cell r="A1021">
            <v>1</v>
          </cell>
          <cell r="B1021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21" t="str">
            <v>ศธ04002/ว5487ว.8 พย 67 โอนครั้งที่ 47</v>
          </cell>
          <cell r="F1021">
            <v>5000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1200</v>
          </cell>
          <cell r="L1021">
            <v>0</v>
          </cell>
        </row>
        <row r="1022">
          <cell r="A1022">
            <v>2</v>
          </cell>
          <cell r="B1022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22" t="str">
            <v>ศธ04002/ว5487ว.8 พย 67 โอนครั้งที่ 47</v>
          </cell>
          <cell r="F1022">
            <v>23000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18200</v>
          </cell>
          <cell r="L1022">
            <v>0</v>
          </cell>
        </row>
        <row r="1025">
          <cell r="A1025">
            <v>1.6</v>
          </cell>
          <cell r="B1025" t="str">
            <v xml:space="preserve">กิจกรรมการจัดการศึกษามัธยมศึกษาตอนต้นสำหรับโรงเรียนปกติ  </v>
          </cell>
          <cell r="C1025" t="str">
            <v>20004 68 0516500000</v>
          </cell>
        </row>
        <row r="1026">
          <cell r="A1026" t="str">
            <v>1.6.1</v>
          </cell>
          <cell r="B1026" t="str">
            <v xml:space="preserve"> งบดำเนินงาน 68112xx</v>
          </cell>
          <cell r="C1026" t="str">
            <v>20004 3720 1000 2000000</v>
          </cell>
        </row>
        <row r="1042">
          <cell r="B1042" t="str">
            <v>ครุภัณฑ์สำนักงาน 120601</v>
          </cell>
        </row>
        <row r="1043">
          <cell r="A1043" t="str">
            <v>1.6.2.1</v>
          </cell>
          <cell r="B1043" t="str">
            <v>เครื่องถ่ายเอกสารระบบดิจิทัล (ขาว-ดำ) ความเร็ว 50 แผ่นต่อนาที</v>
          </cell>
          <cell r="C1043" t="str">
            <v>ที่ ศธ04002/ว5376 ลว 1 พย 67 ครั้งที่ 39</v>
          </cell>
          <cell r="F1043">
            <v>200000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197500</v>
          </cell>
          <cell r="L1043">
            <v>0</v>
          </cell>
        </row>
        <row r="1044">
          <cell r="A1044" t="str">
            <v>1)</v>
          </cell>
          <cell r="B1044" t="str">
            <v>สพป.ปทุมธานี เขต 2</v>
          </cell>
        </row>
        <row r="1045">
          <cell r="B1045" t="str">
            <v>ครุภัณฑ์งานบ้านงานครัว 120612</v>
          </cell>
        </row>
        <row r="1046">
          <cell r="A1046" t="str">
            <v>1.6.2.2</v>
          </cell>
          <cell r="B1046" t="str">
            <v xml:space="preserve">เครื่องตัดหญ้า แบบข้ออ่อน </v>
          </cell>
          <cell r="C1046" t="str">
            <v>ที่ ศธ04002/ว5376 ลว 1 พย 67 ครั้งที่ 39</v>
          </cell>
          <cell r="F1046">
            <v>10600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10600</v>
          </cell>
          <cell r="L1046">
            <v>0</v>
          </cell>
        </row>
        <row r="1083">
          <cell r="B1083" t="str">
            <v>ชุมชนเลิศพินิจพิทยาคม</v>
          </cell>
          <cell r="C1083" t="str">
            <v>20004350002003112994</v>
          </cell>
        </row>
        <row r="1084">
          <cell r="A1084" t="str">
            <v>2.2.1.2</v>
          </cell>
          <cell r="B1084" t="str">
            <v>ครุภัณฑ์เทคโนโลยีดิจิตอล แบบ 2</v>
          </cell>
          <cell r="C1084">
            <v>0</v>
          </cell>
          <cell r="D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A1085" t="str">
            <v>1)</v>
          </cell>
          <cell r="B1085" t="str">
            <v>วัดทศทิศ</v>
          </cell>
          <cell r="C1085" t="str">
            <v>20004350002003112995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A1086" t="str">
            <v>2)</v>
          </cell>
          <cell r="B1086" t="str">
            <v>วัดสมุหราษฎร์บํารุง</v>
          </cell>
          <cell r="C1086" t="str">
            <v>20004350002003112996</v>
          </cell>
        </row>
        <row r="1087">
          <cell r="A1087" t="str">
            <v>2.2.1.1</v>
          </cell>
          <cell r="B1087" t="str">
            <v xml:space="preserve">โต๊ะเก้าอี้นักเรียน ระดับประถมศึกษา </v>
          </cell>
          <cell r="C1087" t="str">
            <v>ศธ04002/ว1802 ลว.8 พค 67 โอนครั้งที่ 7</v>
          </cell>
        </row>
        <row r="1088">
          <cell r="B1088" t="str">
            <v>โรงเรียนวัดลาดสนุ่น</v>
          </cell>
          <cell r="C1088" t="str">
            <v>20004350002003114141</v>
          </cell>
        </row>
        <row r="1094">
          <cell r="A1094" t="str">
            <v>1.6.1</v>
          </cell>
          <cell r="B1094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94" t="str">
            <v>20004 68 05165 51999</v>
          </cell>
        </row>
        <row r="1095">
          <cell r="B1095" t="str">
            <v xml:space="preserve"> งบดำเนินงาน 68112xx </v>
          </cell>
          <cell r="C1095" t="str">
            <v>20004 3720 1000 2000000</v>
          </cell>
        </row>
        <row r="1096">
          <cell r="A1096" t="str">
            <v>1.6.1.1</v>
          </cell>
          <cell r="B1096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96" t="str">
            <v>ศธ04002/5373 ลว. 1 พ.ย. 67 โอนครั้งที่ 36</v>
          </cell>
          <cell r="D1096">
            <v>60000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60000</v>
          </cell>
          <cell r="L1096">
            <v>0</v>
          </cell>
        </row>
        <row r="1097">
          <cell r="A1097" t="str">
            <v>1.6.1.2</v>
          </cell>
          <cell r="B1097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097" t="str">
            <v>ศธ 04002/ว114  ลว 10 ม.ค. 68 ครั้งที่ 182</v>
          </cell>
          <cell r="D1097">
            <v>1600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1600</v>
          </cell>
          <cell r="L1097">
            <v>0</v>
          </cell>
        </row>
        <row r="1098">
          <cell r="A1098" t="str">
            <v>1.6.1.3</v>
          </cell>
          <cell r="B1098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098" t="str">
            <v>ศธ04002/ว152 ลว 14 ม.ค. 68 โอนครั้งที่ 189</v>
          </cell>
          <cell r="D1098">
            <v>7720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5507.2</v>
          </cell>
          <cell r="L1098">
            <v>0</v>
          </cell>
        </row>
        <row r="1099">
          <cell r="A1099" t="str">
            <v>1.6.1.4</v>
          </cell>
          <cell r="B1099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099" t="str">
            <v>ศธ04002/ว831 ลว 28 กพ 68 โอนครั้งที่ 298</v>
          </cell>
          <cell r="D1099">
            <v>800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800</v>
          </cell>
          <cell r="L1099">
            <v>0</v>
          </cell>
        </row>
        <row r="1110">
          <cell r="A1110" t="str">
            <v>2.2.3</v>
          </cell>
          <cell r="B1110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110" t="str">
            <v>20004 66 05165 90691</v>
          </cell>
        </row>
        <row r="1111">
          <cell r="B1111" t="str">
            <v xml:space="preserve"> งบดำเนินงาน 66112xx </v>
          </cell>
          <cell r="C1111" t="str">
            <v>20004 35000200 2000000</v>
          </cell>
        </row>
        <row r="1112">
          <cell r="A1112" t="str">
            <v>2.2.3.1</v>
          </cell>
          <cell r="B1112" t="str">
            <v xml:space="preserve">ค่าใช้จ่าย  รณรงค์ และติดตาม การใช้หนังสือพระราชนิพนธ์  </v>
          </cell>
          <cell r="C1112" t="str">
            <v>ศธ 04002/ว2953/25 กค 66 ครั้งที่ 689 จำนวนเงิน 61,055 บาท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 t="str">
            <v>2.2.3.2</v>
          </cell>
          <cell r="B1113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13" t="str">
            <v>ศธ 04002/ว3089/29 กค 66 ครั้งที่ 712 จำนวนเงิน 1,200.-บาท เขียนเขต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59">
          <cell r="A1159">
            <v>1.7</v>
          </cell>
          <cell r="B1159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59" t="str">
            <v>20004 68 5201500000</v>
          </cell>
        </row>
        <row r="1160">
          <cell r="B1160" t="str">
            <v xml:space="preserve"> งบดำเนินงาน 68112xx</v>
          </cell>
          <cell r="C1160" t="str">
            <v>20004 3720 1000 2000000</v>
          </cell>
        </row>
        <row r="1161">
          <cell r="A1161" t="str">
            <v>1.7.1</v>
          </cell>
          <cell r="B1161" t="str">
            <v>ค่าใช้จ่ายในการเข้าร่วมประชุม (โรงเรียนกพด.)3200 บาท ค่าใช้จ่ายประชุมคณะทำงาน</v>
          </cell>
          <cell r="C1161" t="str">
            <v>ศธ 04002/ว5490 ลว8 พย 67 ครั้งที่ 51</v>
          </cell>
          <cell r="F1161">
            <v>5600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1600</v>
          </cell>
          <cell r="L1161">
            <v>3200</v>
          </cell>
        </row>
        <row r="1162">
          <cell r="A1162" t="str">
            <v>1.7.2</v>
          </cell>
          <cell r="B1162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62" t="str">
            <v>ศธ 04002/ว5655 ลว 19 พย 67 โอนครั้งที่ 71</v>
          </cell>
          <cell r="F1162">
            <v>10000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A1163" t="str">
            <v>2.3.4</v>
          </cell>
          <cell r="B1163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63" t="str">
            <v>ศธ 04002/ว2569  ลว 25 มิย 67 ครั้งที่ 160</v>
          </cell>
        </row>
        <row r="1164">
          <cell r="A1164" t="str">
            <v>2.3.5</v>
          </cell>
          <cell r="B1164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64" t="str">
            <v>ศธ 04002/ว3035 ลว 15 กค 67 ครั้งที่ 226</v>
          </cell>
        </row>
        <row r="1167">
          <cell r="B1167" t="str">
            <v>งบบริหารจัดการ สพป.ปท.2</v>
          </cell>
          <cell r="C1167" t="str">
            <v>20004 35000200 00000</v>
          </cell>
        </row>
        <row r="1174">
          <cell r="C1174" t="str">
            <v>20004 1300 Q2669/20004 65 0005400000</v>
          </cell>
        </row>
        <row r="1175">
          <cell r="B1175" t="str">
            <v xml:space="preserve"> งบดำเนินงาน 68112xx</v>
          </cell>
        </row>
        <row r="1179">
          <cell r="A1179" t="str">
            <v>2.4.2</v>
          </cell>
          <cell r="B1179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1179" t="str">
            <v>ศธ 04002/ว135 ลว 12 ม.ค.65 โอนครั้งที่ 147</v>
          </cell>
        </row>
        <row r="1180">
          <cell r="A1180">
            <v>1.8</v>
          </cell>
          <cell r="B1180" t="str">
            <v xml:space="preserve">กิจกรรมช่วยเหลือกลุ่มเป้าหมายทางสังคม  </v>
          </cell>
        </row>
        <row r="1181">
          <cell r="B1181" t="str">
            <v xml:space="preserve"> งบดำเนินงาน 68112xx</v>
          </cell>
          <cell r="C1181" t="str">
            <v>20004 33720 1000 2000000</v>
          </cell>
        </row>
        <row r="1182">
          <cell r="A1182" t="str">
            <v>1.8.1</v>
          </cell>
          <cell r="B1182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182" t="str">
            <v>ศธ 04002/ว129 ลว 13 ม.ค.68 ครั้งที่ 184</v>
          </cell>
          <cell r="F1182">
            <v>25000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A1183" t="str">
            <v>1.8.2</v>
          </cell>
          <cell r="B1183" t="str">
    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    </cell>
          <cell r="C1183" t="str">
            <v>ศธ 04002/ว1144 ลว 20 มี.ค. 68 ครั้งที่ 348</v>
          </cell>
          <cell r="F1183">
            <v>1000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95">
          <cell r="B119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1196">
          <cell r="B1196" t="str">
            <v>ค่าที่ดินและสิ่งก่อสร้าง 6811320</v>
          </cell>
        </row>
        <row r="1197">
          <cell r="A1197" t="str">
            <v>1.9.1</v>
          </cell>
          <cell r="B1197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97" t="str">
            <v>ศธ 04002/ว5174 ลว 21 ตค 67 ครั้งที่ 4</v>
          </cell>
          <cell r="D1197">
            <v>734000</v>
          </cell>
          <cell r="G1197">
            <v>0</v>
          </cell>
          <cell r="H1197">
            <v>495000</v>
          </cell>
          <cell r="I1197">
            <v>0</v>
          </cell>
          <cell r="J1197">
            <v>0</v>
          </cell>
          <cell r="K1197">
            <v>0</v>
          </cell>
          <cell r="L1197">
            <v>235000</v>
          </cell>
        </row>
        <row r="1198">
          <cell r="B1198" t="str">
            <v>โรงเรียนนิกรราษฎร์บูรณะ(เหราบัตย์อุทิศ)</v>
          </cell>
          <cell r="C1198" t="str">
            <v>20004370010003210924</v>
          </cell>
        </row>
        <row r="1199">
          <cell r="B1199" t="str">
            <v>ครบ 27 มค 68</v>
          </cell>
          <cell r="C1199">
            <v>4100554857</v>
          </cell>
        </row>
        <row r="1200">
          <cell r="B1200" t="str">
            <v>โรงเรียนวัดธรรมราษฏร์เจริญผล</v>
          </cell>
          <cell r="C1200" t="str">
            <v>20004370010003210925</v>
          </cell>
        </row>
        <row r="1202">
          <cell r="B1202" t="str">
            <v>โอนกลับส่วนกลาง</v>
          </cell>
          <cell r="C1202" t="str">
            <v>ศธ04002/ว4285 ลว.13 กย 67 โอนครั้งที่ 401</v>
          </cell>
        </row>
        <row r="1203">
          <cell r="A1203" t="str">
            <v>1.9.2</v>
          </cell>
          <cell r="B1203" t="str">
            <v xml:space="preserve">ปรับปรุงซ่อมแซมห้องน้ำห้องส้วม 2 โรงเรียน </v>
          </cell>
          <cell r="C1203" t="str">
            <v>ศธ 04002/ว5174 ลว 21 ตค 67 ครั้งที่ 4</v>
          </cell>
          <cell r="D1203">
            <v>302000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302000</v>
          </cell>
        </row>
        <row r="1204">
          <cell r="B1204" t="str">
            <v>โรงเรียนนิกรราษฎร์บูรณะ (เหราบัตย์อุทิศ)</v>
          </cell>
          <cell r="C1204" t="str">
            <v>20004370010003213244</v>
          </cell>
        </row>
        <row r="1205">
          <cell r="B1205" t="str">
            <v>ครบ 27 มค 67</v>
          </cell>
          <cell r="C1205">
            <v>4100554844</v>
          </cell>
        </row>
        <row r="1206">
          <cell r="B1206" t="str">
            <v>โรงเรียนวัดนพรัตนาราม</v>
          </cell>
          <cell r="C1206" t="str">
            <v>20004370010003213243</v>
          </cell>
        </row>
        <row r="1208">
          <cell r="B1208" t="str">
            <v>โอนกลับส่วนกลาง</v>
          </cell>
          <cell r="C1208" t="str">
            <v>ศธ04002/ว4285 ลว.13 กย 67 โอนครั้งที่ 401</v>
          </cell>
        </row>
        <row r="1209">
          <cell r="B1209" t="str">
            <v>วัดกลางคลองสี่</v>
          </cell>
          <cell r="C1209" t="str">
            <v>20004350002003214513</v>
          </cell>
        </row>
        <row r="1210">
          <cell r="B1210" t="str">
            <v>ครบ 15 มิย 67</v>
          </cell>
          <cell r="C1210">
            <v>4100396155</v>
          </cell>
        </row>
        <row r="1211">
          <cell r="B1211" t="str">
            <v>วัดนิเทศน์</v>
          </cell>
          <cell r="C1211" t="str">
            <v>20004350002003214514</v>
          </cell>
        </row>
        <row r="1212">
          <cell r="B1212" t="str">
            <v>ครบ 27 สค 67</v>
          </cell>
          <cell r="C1212">
            <v>4100402151</v>
          </cell>
        </row>
        <row r="1213">
          <cell r="B1213" t="str">
            <v>ผูกพัน งวด 1 222,000 บาท</v>
          </cell>
        </row>
        <row r="1215">
          <cell r="B1215" t="str">
            <v>โอนกลับส่วนกลาง</v>
          </cell>
          <cell r="C1215" t="str">
            <v>ศธ04002/ว4285 ลว.13 กย 67 โอนครั้งที่ 401</v>
          </cell>
        </row>
        <row r="1216">
          <cell r="B1216" t="str">
            <v>วัดประชุมราษฏร์</v>
          </cell>
          <cell r="C1216" t="str">
            <v>20004350002003214515</v>
          </cell>
        </row>
        <row r="1217">
          <cell r="B1217" t="str">
            <v>ครบ 19 มิย 67</v>
          </cell>
          <cell r="C1217">
            <v>4100395245</v>
          </cell>
        </row>
        <row r="1218">
          <cell r="B1218" t="str">
            <v>วัดประยูรธรรมาราม</v>
          </cell>
          <cell r="C1218" t="str">
            <v>20004350002003214516</v>
          </cell>
        </row>
        <row r="1219">
          <cell r="B1219" t="str">
            <v>ครบ 26 มิย 67</v>
          </cell>
          <cell r="C1219">
            <v>4100397176</v>
          </cell>
        </row>
        <row r="1220">
          <cell r="B1220" t="str">
            <v>วัดลานนา</v>
          </cell>
          <cell r="C1220" t="str">
            <v>20004350002003214517</v>
          </cell>
        </row>
        <row r="1221">
          <cell r="B1221" t="str">
            <v>ครบ 19 มิ.ย.67</v>
          </cell>
          <cell r="C1221" t="str">
            <v>ครบ 19 มิย 67</v>
          </cell>
        </row>
        <row r="1222">
          <cell r="B1222" t="str">
            <v>วัดอดิศร</v>
          </cell>
          <cell r="C1222" t="str">
            <v>20004350002003214518</v>
          </cell>
        </row>
        <row r="1223">
          <cell r="B1223" t="str">
            <v>ครบ 26 กค 67</v>
          </cell>
          <cell r="C1223" t="str">
            <v>4100393861</v>
          </cell>
        </row>
        <row r="1224">
          <cell r="B1224" t="str">
            <v>สหราษฎร์บํารุง</v>
          </cell>
          <cell r="C1224" t="str">
            <v>20004350002003214519</v>
          </cell>
        </row>
        <row r="1225">
          <cell r="B1225" t="str">
            <v>ครบ 14 มิย 67</v>
          </cell>
          <cell r="C1225" t="str">
            <v>4100394897</v>
          </cell>
        </row>
        <row r="1226">
          <cell r="B1226" t="str">
            <v>คลอง 11 ศาลาครุ (เทียมอุปถัมภ์)</v>
          </cell>
          <cell r="C1226" t="str">
            <v>20004350002003214520</v>
          </cell>
        </row>
        <row r="1227">
          <cell r="B1227" t="str">
            <v>ครบ 15 กค 67</v>
          </cell>
          <cell r="C1227" t="str">
            <v>4100398138</v>
          </cell>
        </row>
        <row r="1230">
          <cell r="B1230" t="str">
            <v>โอนกลับส่วนกลาง</v>
          </cell>
          <cell r="C1230" t="str">
            <v>ศธ04002/ว4285 ลว.13 กย 67 โอนครั้งที่ 401</v>
          </cell>
        </row>
        <row r="1231">
          <cell r="B1231" t="str">
            <v>วัดเจริญบุญ</v>
          </cell>
          <cell r="C1231" t="str">
            <v>20004350002003214522</v>
          </cell>
        </row>
        <row r="1232">
          <cell r="B1232" t="str">
            <v>ครบ 17 กค 67</v>
          </cell>
          <cell r="C1232" t="str">
            <v>4100396212</v>
          </cell>
        </row>
        <row r="1233">
          <cell r="B1233" t="str">
            <v>วัดนพรัตนาราม</v>
          </cell>
          <cell r="C1233" t="str">
            <v>20004350002003214523</v>
          </cell>
        </row>
        <row r="1234">
          <cell r="B1234" t="str">
            <v>งวด 1  174,000 บาท ครบ 16 กค 67</v>
          </cell>
        </row>
        <row r="1236">
          <cell r="B1236" t="str">
            <v>โอนกลับส่วนกลาง</v>
          </cell>
          <cell r="C1236" t="str">
            <v>ศธ04002/ว4285 ลว.13 กย 67 โอนครั้งที่ 401</v>
          </cell>
        </row>
        <row r="1237">
          <cell r="B1237" t="str">
            <v>วัดพวงแก้ว</v>
          </cell>
          <cell r="C1237" t="str">
            <v>20004350002003214524</v>
          </cell>
        </row>
        <row r="1238">
          <cell r="B1238" t="str">
            <v>ครบ 2 สค 67</v>
          </cell>
          <cell r="C1238" t="str">
            <v>4100402841</v>
          </cell>
        </row>
        <row r="1239">
          <cell r="B1239" t="str">
            <v>วัดสุขบุญฑริการาม</v>
          </cell>
          <cell r="C1239" t="str">
            <v>20004350002003214525</v>
          </cell>
        </row>
        <row r="1240">
          <cell r="B1240" t="str">
            <v>ครบ 27 มิย 67</v>
          </cell>
          <cell r="C1240" t="str">
            <v>4100396195</v>
          </cell>
        </row>
        <row r="1241">
          <cell r="B1241" t="str">
            <v>วัดแสงมณี</v>
          </cell>
          <cell r="C1241" t="str">
            <v>20004350002003214526</v>
          </cell>
        </row>
        <row r="1242">
          <cell r="B1242" t="str">
            <v>ครบ 30 กค 67</v>
          </cell>
          <cell r="C1242" t="str">
            <v>4100400728</v>
          </cell>
        </row>
        <row r="1243">
          <cell r="B1243" t="str">
            <v>หิรัญพงษ์อนุสรณ์</v>
          </cell>
          <cell r="C1243" t="str">
            <v>20004350002003214527</v>
          </cell>
        </row>
        <row r="1245">
          <cell r="B1245" t="str">
            <v>โอนกลับส่วนกลาง</v>
          </cell>
          <cell r="C1245" t="str">
            <v>ศธ04002/ว4285 ลว.13 กย 67 โอนครั้งที่ 401</v>
          </cell>
        </row>
        <row r="1246">
          <cell r="A1246" t="str">
            <v>20)</v>
          </cell>
          <cell r="B1246" t="str">
            <v>อยู่ประชานุเคราะห์</v>
          </cell>
          <cell r="C1246" t="str">
            <v>20004350002003214528</v>
          </cell>
        </row>
        <row r="1247">
          <cell r="B1247" t="str">
            <v>ครบ 6 มิย 67</v>
          </cell>
          <cell r="C1247" t="str">
            <v>4100402861</v>
          </cell>
        </row>
        <row r="1249">
          <cell r="A1249" t="str">
            <v>1)</v>
          </cell>
        </row>
        <row r="1250">
          <cell r="A1250" t="str">
            <v>1.9.3</v>
          </cell>
          <cell r="B1250" t="str">
            <v>ห้องส้วม OBEC 4 ที่/61 ชาย-หญิง (ชาย 2 ที่ หญิง 2 ที่)</v>
          </cell>
          <cell r="C1250" t="str">
            <v>ศธ 04002/ว5174 ลว 21 ตค 67 ครั้งที่ 4</v>
          </cell>
          <cell r="D1250">
            <v>565200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456890</v>
          </cell>
        </row>
        <row r="1251">
          <cell r="B1251" t="str">
            <v>โรงเรียนวัดราษฎรบำรุง</v>
          </cell>
          <cell r="C1251" t="str">
            <v>20004370010003213242</v>
          </cell>
        </row>
        <row r="1252">
          <cell r="B1252" t="str">
            <v>ครบ 26 มค 68</v>
          </cell>
          <cell r="C1252" t="str">
            <v>งวด 1 จำนวน 137067 บาท</v>
          </cell>
        </row>
        <row r="1256">
          <cell r="A1256" t="str">
            <v>1.9.4</v>
          </cell>
          <cell r="B1256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56" t="str">
            <v>ที่ ศธ 04002/ว5187/21 ตค 67 ครั้งที่ 5</v>
          </cell>
          <cell r="F1256">
            <v>3158700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3158640</v>
          </cell>
        </row>
        <row r="1284">
          <cell r="A1284" t="str">
            <v>2.5.3</v>
          </cell>
          <cell r="B1284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  <cell r="C1284" t="e">
            <v>#REF!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 t="str">
            <v xml:space="preserve"> โรงเรียนวัดกลางคลองสี่ </v>
          </cell>
          <cell r="C1285" t="str">
            <v>20004350002003214557</v>
          </cell>
        </row>
        <row r="1287">
          <cell r="B1287" t="str">
            <v>จัดสรร 38,731,000 บาท ปี67 5,809,700 บาท ปี</v>
          </cell>
        </row>
        <row r="1307">
          <cell r="B1307" t="str">
            <v>งวดที่ 15  1,865,000 ครบ 5 มค 69</v>
          </cell>
        </row>
        <row r="1386">
          <cell r="B1386" t="str">
    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    </cell>
        </row>
        <row r="1387">
          <cell r="B1387" t="str">
            <v>งบลงทุน  ค่าครุภัณฑ์ 6811310</v>
          </cell>
        </row>
        <row r="1388">
          <cell r="B1388" t="str">
            <v>งบลงทุน  ค่าที่ดินและสิ่งก่อสร้าง 6811320</v>
          </cell>
        </row>
        <row r="1389">
          <cell r="B1389" t="str">
            <v>ครุภัณฑ์สำนักงาน 120601</v>
          </cell>
        </row>
        <row r="1390">
          <cell r="A1390" t="str">
            <v>1.10.1.1</v>
          </cell>
          <cell r="B1390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90" t="str">
            <v>ศธ 04002/ว5678  ลว 21  พย 67ครั้งที่ 76</v>
          </cell>
          <cell r="F1390">
            <v>37000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37000</v>
          </cell>
        </row>
        <row r="1391">
          <cell r="A1391" t="str">
            <v>1)</v>
          </cell>
          <cell r="B1391" t="str">
            <v>โรงเรียนร่วมใจประสิทธิ์</v>
          </cell>
          <cell r="C1391" t="str">
            <v>20004370010003112870</v>
          </cell>
          <cell r="F1391">
            <v>18500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18500</v>
          </cell>
        </row>
        <row r="1392">
          <cell r="A1392" t="str">
            <v>2)</v>
          </cell>
          <cell r="B1392" t="str">
            <v>โรงเรียนรวมราษฎร์สามัคคี</v>
          </cell>
          <cell r="C1392" t="str">
            <v>20004370010003112871</v>
          </cell>
        </row>
        <row r="1393">
          <cell r="A1393" t="str">
            <v>1.10.1.2</v>
          </cell>
          <cell r="B1393" t="str">
            <v>เครื่องถ่ายเอกสารระบบดิจิทัล (ขาว-ดำ) ความเร็ว 20 แผ่นต่อนาที</v>
          </cell>
          <cell r="C1393" t="str">
            <v>ศธ 04002/ว5678  ลว 21  พย 67ครั้งที่ 76</v>
          </cell>
          <cell r="F1393">
            <v>92100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92100</v>
          </cell>
        </row>
        <row r="1394">
          <cell r="A1394" t="str">
            <v>1)</v>
          </cell>
          <cell r="B1394" t="str">
            <v>โรงเรียนร่วมใจประสิทธิ์</v>
          </cell>
          <cell r="C1394" t="str">
            <v>20004370010003112876</v>
          </cell>
        </row>
        <row r="1395">
          <cell r="A1395" t="str">
            <v>1.10.1.3</v>
          </cell>
          <cell r="B1395" t="str">
            <v xml:space="preserve">เก้าอี้ครู </v>
          </cell>
          <cell r="C1395" t="str">
            <v>ศธ 04002/ว5678  ลว 21  พย 67ครั้งที่ 76</v>
          </cell>
          <cell r="F1395">
            <v>1300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1300</v>
          </cell>
        </row>
        <row r="1396">
          <cell r="A1396" t="str">
            <v>1)</v>
          </cell>
          <cell r="B1396" t="str">
            <v>โรงเรียนรวมราษฎร์สามัคคี</v>
          </cell>
          <cell r="C1396" t="str">
            <v>20004370010003112868</v>
          </cell>
        </row>
        <row r="1397">
          <cell r="A1397" t="str">
            <v>1.10.1.4</v>
          </cell>
          <cell r="B1397" t="str">
            <v>โต๊ะครู จำนวน 2 ตัวๆละ 4,000 บาท</v>
          </cell>
          <cell r="C1397" t="str">
            <v>ศธ 04002/ว5678  ลว 21  พย 67ครั้งที่ 76</v>
          </cell>
          <cell r="F1397">
            <v>8000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8000</v>
          </cell>
        </row>
        <row r="1398">
          <cell r="A1398" t="str">
            <v>1)</v>
          </cell>
          <cell r="B1398" t="str">
            <v>โรงเรียนรวมราษฎร์สามัคคี</v>
          </cell>
          <cell r="C1398" t="str">
            <v>20004370010003112881</v>
          </cell>
        </row>
        <row r="1399">
          <cell r="A1399" t="str">
            <v>1.10.1.5</v>
          </cell>
          <cell r="B1399" t="str">
            <v>พัดลม แบบโคจรติดผนัง ขนาดไม่น้อยกว่า 16 นิ้ว (400 มิลลิเมตร) 11 เครื่องๆละ 1,000 บาท</v>
          </cell>
          <cell r="C1399" t="str">
            <v>ศธ 04002/ว5678  ลว 21  พย 67ครั้งที่ 76</v>
          </cell>
          <cell r="F1399">
            <v>11000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11000</v>
          </cell>
        </row>
        <row r="1402">
          <cell r="B1402" t="str">
            <v>ครุภัณฑ์การศึกษา 120611</v>
          </cell>
          <cell r="F1402">
            <v>45000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45000</v>
          </cell>
        </row>
        <row r="1403">
          <cell r="A1403" t="str">
            <v>1.10.1.6</v>
          </cell>
          <cell r="B1403" t="str">
            <v>โต๊ะเก้าอี้นักเรียน สำหรับนักเรียนประถมศึกษา 30 ชุดๆละ 1,500 บาท</v>
          </cell>
          <cell r="C1403" t="str">
            <v>ศธ 04002/ว5678  ลว 21  พย 67ครั้งที่ 76</v>
          </cell>
          <cell r="F1403">
            <v>45000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45000</v>
          </cell>
        </row>
        <row r="1404">
          <cell r="A1404" t="str">
            <v>1)</v>
          </cell>
          <cell r="B1404" t="str">
            <v xml:space="preserve">โรงเรียนรวมราษฎร์สามัคคี </v>
          </cell>
          <cell r="C1404" t="str">
            <v>20004370010003112878</v>
          </cell>
        </row>
        <row r="1406">
          <cell r="B1406" t="str">
            <v>ครุภัณฑ์งานบ้านงานครัว 120612</v>
          </cell>
          <cell r="F1406">
            <v>11000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11000</v>
          </cell>
        </row>
        <row r="1407">
          <cell r="A1407" t="str">
            <v>1.10.1.7</v>
          </cell>
          <cell r="B1407" t="str">
            <v xml:space="preserve">เครื่องตัดแต่งพุ่มไม้ ขนาด 22 นิ้ว </v>
          </cell>
          <cell r="C1407" t="str">
            <v>ศธ 04002/ว5678  ลว 21  พย 67ครั้งที่ 76</v>
          </cell>
          <cell r="F1407">
            <v>11000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11000</v>
          </cell>
        </row>
        <row r="1408">
          <cell r="A1408" t="str">
            <v>1)</v>
          </cell>
          <cell r="B1408" t="str">
            <v>โรงเรียนร่วมใจประสิทธิ์</v>
          </cell>
          <cell r="C1408" t="str">
            <v>20004370010003112872</v>
          </cell>
        </row>
        <row r="1412">
          <cell r="A1412" t="str">
            <v>2.6.2</v>
          </cell>
          <cell r="B1412" t="str">
            <v>เครื่องตัดหญ้าแบบข้ออ่อน</v>
          </cell>
          <cell r="C1412" t="str">
            <v>ศธ 04002/ว2043  ลว 24  พค 67ครั้งที่ 55</v>
          </cell>
        </row>
        <row r="1413">
          <cell r="A1413" t="str">
            <v>1)</v>
          </cell>
          <cell r="B1413" t="str">
            <v>โรงเรียนรวมราษฎร์สามัคคี</v>
          </cell>
          <cell r="C1413" t="str">
            <v>20004350002003114847</v>
          </cell>
        </row>
        <row r="1414">
          <cell r="B1414" t="str">
            <v>ผูกพัน ครบ 8 มค 68</v>
          </cell>
          <cell r="C1414">
            <v>0</v>
          </cell>
        </row>
        <row r="1415">
          <cell r="A1415" t="str">
            <v>2.6.3</v>
          </cell>
          <cell r="B1415" t="str">
            <v>เครื่องตัดแต่งพุ่มไม้ขนาด29.5นิ้ว</v>
          </cell>
          <cell r="C1415" t="str">
            <v>ศธ 04002/ว2043  ลว 24  พค 67ครั้งที่ 55</v>
          </cell>
        </row>
        <row r="1416">
          <cell r="A1416" t="str">
            <v>1)</v>
          </cell>
          <cell r="B1416" t="str">
            <v>โรงเรียนร่วมใจประสิทธิ์</v>
          </cell>
          <cell r="C1416" t="str">
            <v>20004350002003114849</v>
          </cell>
        </row>
        <row r="1417">
          <cell r="B1417" t="str">
            <v>ผูกพัน ครบ 2 ธค 67</v>
          </cell>
          <cell r="C1417">
            <v>4100549176</v>
          </cell>
        </row>
        <row r="1418">
          <cell r="A1418" t="str">
            <v>2.6.4</v>
          </cell>
          <cell r="B1418" t="str">
            <v>ตู้เย็นขนาด9คิวบิกฟุต</v>
          </cell>
          <cell r="C1418" t="str">
            <v>ศธ 04002/ว2043  ลว 24  พค 67ครั้งที่ 55</v>
          </cell>
        </row>
        <row r="1419">
          <cell r="A1419" t="str">
            <v>1)</v>
          </cell>
          <cell r="B1419" t="str">
            <v>โรงเรียนร่วมใจประสิทธิ์</v>
          </cell>
          <cell r="C1419" t="str">
            <v>20004350002003114850</v>
          </cell>
        </row>
        <row r="1420">
          <cell r="B1420" t="str">
            <v>ผูกพัน ครบ 8 มค 68</v>
          </cell>
        </row>
        <row r="1421">
          <cell r="A1421" t="str">
            <v>1.9.2</v>
          </cell>
          <cell r="B1421" t="str">
            <v>งบลงทุน  ค่าที่ดินและสิ่งก่อสร้าง 6811320</v>
          </cell>
        </row>
        <row r="1422">
          <cell r="A1422" t="str">
            <v>1.10.2.1</v>
          </cell>
          <cell r="B1422" t="str">
            <v>ปรับปรุงซ่อมแซมอาคารเรียนอาคารประกอบและสิ่งก่อสร้างอื่น</v>
          </cell>
          <cell r="C1422" t="str">
            <v>ศธ 04002/ว5644  ลว 19 พย 67ครั้งที่ 69</v>
          </cell>
          <cell r="F1422">
            <v>350000</v>
          </cell>
          <cell r="H1422">
            <v>350000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A1423" t="str">
            <v>1)</v>
          </cell>
          <cell r="B1423" t="str">
            <v>โรงเรียนร่วมใจประสิทธิ์</v>
          </cell>
        </row>
        <row r="1426">
          <cell r="B1426" t="str">
            <v>โอนกลับส่วนกลาง</v>
          </cell>
        </row>
        <row r="1427">
          <cell r="A1427" t="str">
            <v>1.10.2.2</v>
          </cell>
          <cell r="B1427" t="str">
            <v xml:space="preserve">ห้องน้ำห้องส้วมนักเรียนชาย 6 ที่/49 </v>
          </cell>
          <cell r="C1427" t="str">
            <v>ศธ 04002/ว5644  ลว 19 พย 67ครั้งที่ 69</v>
          </cell>
          <cell r="F1427">
            <v>636900</v>
          </cell>
          <cell r="G1427">
            <v>0</v>
          </cell>
          <cell r="H1427">
            <v>211860</v>
          </cell>
          <cell r="I1427">
            <v>0</v>
          </cell>
          <cell r="J1427">
            <v>0</v>
          </cell>
          <cell r="K1427">
            <v>0</v>
          </cell>
          <cell r="L1427">
            <v>317790</v>
          </cell>
        </row>
        <row r="1433">
          <cell r="A1433">
            <v>1.1100000000000001</v>
          </cell>
          <cell r="B1433" t="str">
            <v xml:space="preserve">กิจกรรมการพัฒนาเด็กปฐมวัยอย่างมีคุณภาพ </v>
          </cell>
          <cell r="C1433" t="str">
            <v>20004 68 86176 00000</v>
          </cell>
        </row>
        <row r="1434">
          <cell r="B1434" t="str">
            <v>งบดำเนินงาน 68112xx</v>
          </cell>
          <cell r="C1434" t="str">
            <v>20004 3720 1000 200000</v>
          </cell>
        </row>
        <row r="1435">
          <cell r="A1435" t="str">
            <v>1.11.1</v>
          </cell>
          <cell r="B1435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35" t="str">
            <v>ศธ 04002/ว48 ลว 6 มค ครั้งที่ 173</v>
          </cell>
          <cell r="F1435">
            <v>3600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3600</v>
          </cell>
          <cell r="L1435">
            <v>0</v>
          </cell>
        </row>
        <row r="1436">
          <cell r="A1436" t="str">
            <v>1.11.2</v>
          </cell>
          <cell r="B1436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36" t="str">
            <v>ศธ 04002/ว63 ลว 7 มค ครั้งที่ 175</v>
          </cell>
          <cell r="F1436">
            <v>800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800</v>
          </cell>
        </row>
        <row r="1437">
          <cell r="A1437" t="str">
            <v>1.11.3</v>
          </cell>
          <cell r="B1437" t="str">
    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    </cell>
          <cell r="C1437" t="str">
            <v>ศธ 04002/ว1154 ลว 20 มี.ค.68 ครั้งที่ 350</v>
          </cell>
          <cell r="F1437">
            <v>800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63">
          <cell r="A1463">
            <v>1.1200000000000001</v>
          </cell>
          <cell r="B1463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63" t="str">
            <v>20004 68 50194 32857</v>
          </cell>
        </row>
        <row r="1464">
          <cell r="B1464" t="str">
            <v xml:space="preserve"> งบดำเนินงาน 68112xx</v>
          </cell>
          <cell r="C1464" t="str">
            <v>20004 3720 1000 2000000</v>
          </cell>
        </row>
        <row r="1465">
          <cell r="A1465" t="str">
            <v>1.12.1</v>
          </cell>
          <cell r="B1465" t="str">
    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    </cell>
          <cell r="C1465" t="str">
            <v>ศธ 04002/ว1559 ลว. 11 เม.ย.68 โอนครั้งที่ 413</v>
          </cell>
          <cell r="F1465">
            <v>4000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8">
          <cell r="B1468" t="str">
            <v>งบลงทุน  ค่าที่ดินและสิ่งก่อสร้าง 6611320</v>
          </cell>
          <cell r="C1468" t="str">
            <v xml:space="preserve"> 6611320</v>
          </cell>
        </row>
        <row r="1469">
          <cell r="A1469" t="str">
            <v>3.2.1</v>
          </cell>
          <cell r="B1469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69" t="str">
            <v>ศธ04002/ว3478 ลว.21 ส.ค.66 โอนครั้งที่ 782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1)</v>
          </cell>
          <cell r="B1470" t="str">
            <v>โรงเรียนวัดพืชอุดม</v>
          </cell>
          <cell r="C1470" t="str">
            <v xml:space="preserve">20004 35000300 321ZZZZ 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4">
          <cell r="B1474" t="str">
            <v xml:space="preserve">โครงการป้องกันและแก้ไขปัญหายาเสพติดในสถานศึกษา    </v>
          </cell>
          <cell r="C1474" t="str">
            <v>20004 06003600</v>
          </cell>
        </row>
        <row r="1475">
          <cell r="A1475">
            <v>1.1000000000000001</v>
          </cell>
          <cell r="B1475" t="str">
            <v xml:space="preserve"> กิจกรรมป้องกันและแก้ไขปัญหายาเสพติดในสถานศึกษา  </v>
          </cell>
        </row>
        <row r="1476">
          <cell r="B1476" t="str">
            <v xml:space="preserve"> งบรายจ่ายอื่น 6711500</v>
          </cell>
        </row>
        <row r="1477">
          <cell r="C1477" t="str">
            <v>20004 06003600 5000002</v>
          </cell>
        </row>
        <row r="1478">
          <cell r="A1478" t="str">
            <v>1.1.1</v>
          </cell>
          <cell r="B1478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78" t="str">
            <v>ศธ 04002/ว2972 ลว 10 ก.ค. 67 ครั้งที่ 210</v>
          </cell>
        </row>
        <row r="1479">
          <cell r="A1479" t="str">
            <v>1.1.1.1</v>
          </cell>
          <cell r="B1479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79" t="str">
            <v>ศธ 04002/ว3392 ลว 6 ส.ค. 67 ครั้งที่ 285</v>
          </cell>
        </row>
        <row r="1480">
          <cell r="A1480" t="str">
            <v>1.1.1.2</v>
          </cell>
          <cell r="B1480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80" t="str">
            <v>ศธ 04002/ว322 ลว 15 ส.ค. 67 ครั้งที่ 322</v>
          </cell>
        </row>
        <row r="1484">
          <cell r="A1484" t="str">
            <v>1.1.2</v>
          </cell>
          <cell r="B1484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84" t="str">
            <v>ศธ 04002/ว3233 ลว 30 กค 67 ครั้งที่ 260</v>
          </cell>
        </row>
        <row r="1493">
          <cell r="A1493" t="str">
            <v>ฉ</v>
          </cell>
          <cell r="B1493" t="str">
            <v>แผนบูรณาการต่อต้านการทุจริตและประพฤติมิชอบ</v>
          </cell>
          <cell r="C1493" t="str">
            <v>20004 6020 3900 2000000</v>
          </cell>
        </row>
        <row r="1494">
          <cell r="A1494">
            <v>1</v>
          </cell>
          <cell r="B1494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494" t="str">
            <v>20004 6020 3900 2000000</v>
          </cell>
        </row>
        <row r="1495">
          <cell r="B1495" t="str">
            <v>งบดำเนินงาน 68112XX</v>
          </cell>
        </row>
        <row r="1496">
          <cell r="A1496">
            <v>1.1000000000000001</v>
          </cell>
          <cell r="B1496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96" t="str">
            <v xml:space="preserve">20004 68 00118 00000  </v>
          </cell>
        </row>
        <row r="1497">
          <cell r="B1497" t="str">
            <v xml:space="preserve"> งบดำเนินงาน 68112xx</v>
          </cell>
        </row>
        <row r="1498">
          <cell r="A1498" t="str">
            <v>1.1.1</v>
          </cell>
          <cell r="B1498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    </cell>
          <cell r="C1498" t="str">
            <v>ศธ 04002/ว6119 ลว 19 ธค 67 ครั้งที่ 141</v>
          </cell>
          <cell r="F1498">
            <v>1000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800</v>
          </cell>
        </row>
        <row r="1499">
          <cell r="A1499" t="str">
            <v>1.1.3</v>
          </cell>
          <cell r="B1499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499" t="str">
            <v>ศธ 04002/ว715 ลว 21 กพ 68  ครั้งที่ 277</v>
          </cell>
          <cell r="F1499">
            <v>2000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1600</v>
          </cell>
          <cell r="L1499">
            <v>0</v>
          </cell>
        </row>
        <row r="1503">
          <cell r="B1503" t="str">
            <v xml:space="preserve"> งบดำเนินงาน 68112xx</v>
          </cell>
        </row>
        <row r="1504">
          <cell r="A1504" t="str">
            <v>1.2.1</v>
          </cell>
          <cell r="B1504" t="str">
    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    </cell>
          <cell r="C1504" t="str">
            <v>ที่ ศธ 04002/ว1209 ลว. 21 มี.ค.68 ครั้งที่ 354</v>
          </cell>
          <cell r="F1504">
            <v>3000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800</v>
          </cell>
          <cell r="L1504">
            <v>0</v>
          </cell>
        </row>
        <row r="1505">
          <cell r="A1505" t="str">
            <v>1.2.2</v>
          </cell>
          <cell r="B1505" t="str">
            <v>ค่าใช้จ่ายในการดำเนินกิจกรรมสำนักงานเขตพื้นที่การศึกษาสุจริต ประจำปีงบประมาณ พ.ศ. 2568</v>
          </cell>
          <cell r="C1505" t="str">
            <v>ที่ ศธ 04002/ว  ลว. 28 เม.ย. 68 ครั้งที่ 448</v>
          </cell>
          <cell r="F1505">
            <v>30000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A1507">
            <v>1.3</v>
          </cell>
          <cell r="B1507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507" t="str">
            <v>20004 68 00068 00000</v>
          </cell>
          <cell r="F1507">
            <v>80000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 t="str">
            <v xml:space="preserve"> งบดำเนินงาน 68112xx</v>
          </cell>
          <cell r="C1508" t="str">
            <v>20004 6020 3900 2000000</v>
          </cell>
        </row>
        <row r="1509">
          <cell r="A1509" t="str">
            <v>1.3.1</v>
          </cell>
          <cell r="B1509" t="str">
    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    </cell>
          <cell r="C1509" t="str">
            <v>ศธ04087/ว1026 ลว 13 มีนาคม 68 โอนครั้งที่ 332</v>
          </cell>
        </row>
        <row r="1510">
          <cell r="A1510" t="str">
            <v>1.3.2</v>
          </cell>
          <cell r="B1510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10" t="str">
            <v>ศธ 04002/ว3641 ลว 17 สค ครั้งที่ 350</v>
          </cell>
        </row>
        <row r="1532">
          <cell r="F1532">
            <v>6051500</v>
          </cell>
          <cell r="G1532">
            <v>0</v>
          </cell>
          <cell r="H1532">
            <v>0</v>
          </cell>
          <cell r="K1532">
            <v>401710</v>
          </cell>
          <cell r="L1532">
            <v>3361742.26</v>
          </cell>
        </row>
        <row r="1533">
          <cell r="F1533">
            <v>6681505</v>
          </cell>
          <cell r="G1533">
            <v>54526.400000000001</v>
          </cell>
          <cell r="H1533">
            <v>740096.1</v>
          </cell>
          <cell r="K1533">
            <v>3717413.53</v>
          </cell>
          <cell r="L1533">
            <v>1261648.5</v>
          </cell>
        </row>
        <row r="1534">
          <cell r="F1534">
            <v>112011927</v>
          </cell>
          <cell r="G1534">
            <v>0</v>
          </cell>
          <cell r="H1534">
            <v>0</v>
          </cell>
          <cell r="K1534">
            <v>0</v>
          </cell>
          <cell r="L1534">
            <v>112001065</v>
          </cell>
        </row>
        <row r="1535">
          <cell r="F1535">
            <v>19062400</v>
          </cell>
          <cell r="G1535">
            <v>0</v>
          </cell>
          <cell r="H1535">
            <v>0</v>
          </cell>
          <cell r="K1535">
            <v>178975.56</v>
          </cell>
          <cell r="L1535">
            <v>11144386.16</v>
          </cell>
        </row>
        <row r="1536">
          <cell r="C1536">
            <v>20</v>
          </cell>
          <cell r="F1536">
            <v>1279800</v>
          </cell>
        </row>
        <row r="1537">
          <cell r="F1537">
            <v>21347300</v>
          </cell>
        </row>
        <row r="1538">
          <cell r="G1538">
            <v>0</v>
          </cell>
          <cell r="H1538">
            <v>7382472.6900000004</v>
          </cell>
          <cell r="K1538">
            <v>208100</v>
          </cell>
          <cell r="L1538">
            <v>14716007.310000001</v>
          </cell>
        </row>
        <row r="1539">
          <cell r="F1539">
            <v>166434432</v>
          </cell>
          <cell r="G1539">
            <v>54526.400000000001</v>
          </cell>
          <cell r="H1539">
            <v>8122568.79</v>
          </cell>
          <cell r="K1539">
            <v>4506199.09</v>
          </cell>
          <cell r="L1539">
            <v>142484849.22999999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ควบคุมสิ่งก่อสร้าง 37001 "/>
      <sheetName val="ขั้นพื้นฐานสนับสนุนการศึกษา"/>
      <sheetName val="ส่งเสริมการอ่าน 3720 1000"/>
      <sheetName val="งบลงทุน68"/>
      <sheetName val="ยุธศาสตร์เรียนดีปร3100116003211"/>
      <sheetName val="คุมงบ 36001 36002 ครุภัณฑ์"/>
      <sheetName val="มัธยม350002"/>
      <sheetName val="โครงการพัฒนาสมรรถนะครูฯ"/>
      <sheetName val="1408บุคลากรภาครัฐ"/>
      <sheetName val="6020บูรณาการต่อต้านการทุจร 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งบลงทุน รายงานแผนผล 68 "/>
      <sheetName val="ยุทศาสตร์ โครงการยั่งยืน310061"/>
      <sheetName val="รายงานเงินงวด"/>
      <sheetName val="ทะเบียนคุมย่อย"/>
      <sheetName val="ประถม3720 1000"/>
      <sheetName val="มาตการ รวมงบบุคลากร"/>
      <sheetName val="รายงานผลปี68"/>
      <sheetName val="Sheet4"/>
      <sheetName val="สรุปผลการเบิกจ่าย+"/>
      <sheetName val="งบประจำและงบกลยุทธ์"/>
      <sheetName val="บริหารสำนักงานเขต 3720 1000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82">
          <cell r="C282" t="str">
            <v>20004370010003214866</v>
          </cell>
        </row>
      </sheetData>
      <sheetData sheetId="52"/>
      <sheetData sheetId="53"/>
      <sheetData sheetId="54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55">
        <row r="218">
          <cell r="E218" t="str">
            <v>โรงเรียนวัดโพสพผลเจริญ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G10">
            <v>163518602</v>
          </cell>
          <cell r="H10">
            <v>140114479.86000001</v>
          </cell>
          <cell r="K10">
            <v>152057437.94999999</v>
          </cell>
        </row>
        <row r="15">
          <cell r="G15">
            <v>140891502</v>
          </cell>
          <cell r="H15">
            <v>128848018.55</v>
          </cell>
          <cell r="K15">
            <v>129750857.95</v>
          </cell>
        </row>
        <row r="20">
          <cell r="G20">
            <v>22627100</v>
          </cell>
          <cell r="H20">
            <v>11266461.310000001</v>
          </cell>
          <cell r="K20">
            <v>22306580</v>
          </cell>
        </row>
      </sheetData>
      <sheetData sheetId="70"/>
      <sheetData sheetId="71"/>
      <sheetData sheetId="72"/>
      <sheetData sheetId="73">
        <row r="4">
          <cell r="A4" t="str">
            <v xml:space="preserve">     ประจำเดือนมีนาคม 2568</v>
          </cell>
        </row>
      </sheetData>
      <sheetData sheetId="74"/>
      <sheetData sheetId="75">
        <row r="4">
          <cell r="A4" t="str">
            <v xml:space="preserve">ประจำเดือนมีนาคม 2568 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6"/>
  <sheetViews>
    <sheetView workbookViewId="0">
      <selection sqref="A1:K117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1.796875" customWidth="1"/>
  </cols>
  <sheetData>
    <row r="1" spans="1:11" ht="21" x14ac:dyDescent="0.25">
      <c r="A1" s="1367" t="s">
        <v>236</v>
      </c>
      <c r="B1" s="1367"/>
      <c r="C1" s="1367"/>
      <c r="D1" s="1367"/>
      <c r="E1" s="1367"/>
      <c r="F1" s="1367"/>
      <c r="G1" s="1367"/>
      <c r="H1" s="1367"/>
      <c r="I1" s="1367"/>
      <c r="J1" s="1367"/>
      <c r="K1" s="1367"/>
    </row>
    <row r="2" spans="1:11" ht="21" x14ac:dyDescent="0.25">
      <c r="A2" s="1367" t="str">
        <f>+'[1]สิ่งก่อสร้าง งบอุดหนุน  67'!A3:N3</f>
        <v>สำนักงานเขตพื้นที่การศึกษาประถมศึกษาปทุมธานี เขต 2</v>
      </c>
      <c r="B2" s="1367"/>
      <c r="C2" s="1367"/>
      <c r="D2" s="1367"/>
      <c r="E2" s="1367"/>
      <c r="F2" s="1367"/>
      <c r="G2" s="1367"/>
      <c r="H2" s="1367"/>
      <c r="I2" s="1367"/>
      <c r="J2" s="1367"/>
      <c r="K2" s="1367"/>
    </row>
    <row r="3" spans="1:11" ht="21" x14ac:dyDescent="0.25">
      <c r="A3" s="1368" t="s">
        <v>271</v>
      </c>
      <c r="B3" s="1368"/>
      <c r="C3" s="1368"/>
      <c r="D3" s="1368"/>
      <c r="E3" s="1368"/>
      <c r="F3" s="1368"/>
      <c r="G3" s="1368"/>
      <c r="H3" s="1368"/>
      <c r="I3" s="1368"/>
      <c r="J3" s="1368"/>
      <c r="K3" s="1368"/>
    </row>
    <row r="4" spans="1:11" ht="21" x14ac:dyDescent="0.25">
      <c r="A4" s="1360" t="s">
        <v>23</v>
      </c>
      <c r="B4" s="1360" t="s">
        <v>24</v>
      </c>
      <c r="C4" s="40" t="s">
        <v>26</v>
      </c>
      <c r="D4" s="1362" t="s">
        <v>41</v>
      </c>
      <c r="E4" s="1364" t="s">
        <v>3</v>
      </c>
      <c r="F4" s="1365"/>
      <c r="G4" s="1369" t="s">
        <v>42</v>
      </c>
      <c r="H4" s="1369"/>
      <c r="I4" s="1364" t="s">
        <v>4</v>
      </c>
      <c r="J4" s="1365"/>
      <c r="K4" s="1360" t="s">
        <v>5</v>
      </c>
    </row>
    <row r="5" spans="1:11" ht="21" x14ac:dyDescent="0.25">
      <c r="A5" s="1361"/>
      <c r="B5" s="1361"/>
      <c r="C5" s="41" t="s">
        <v>43</v>
      </c>
      <c r="D5" s="1363"/>
      <c r="E5" s="993">
        <v>220</v>
      </c>
      <c r="F5" s="993">
        <v>221</v>
      </c>
      <c r="G5" s="993">
        <v>220</v>
      </c>
      <c r="H5" s="993">
        <v>221</v>
      </c>
      <c r="I5" s="993">
        <v>220</v>
      </c>
      <c r="J5" s="993">
        <v>221</v>
      </c>
      <c r="K5" s="1361"/>
    </row>
    <row r="6" spans="1:11" ht="36" customHeight="1" x14ac:dyDescent="0.25">
      <c r="A6" s="994" t="s">
        <v>74</v>
      </c>
      <c r="B6" s="995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996"/>
      <c r="D6" s="997">
        <f>+D7+D14</f>
        <v>4598500</v>
      </c>
      <c r="E6" s="997">
        <f t="shared" ref="E6:K6" si="0">+E7+E14</f>
        <v>0</v>
      </c>
      <c r="F6" s="997">
        <f t="shared" si="0"/>
        <v>1430000</v>
      </c>
      <c r="G6" s="997">
        <f t="shared" si="0"/>
        <v>0</v>
      </c>
      <c r="H6" s="997">
        <f t="shared" si="0"/>
        <v>0</v>
      </c>
      <c r="I6" s="997">
        <f t="shared" si="0"/>
        <v>0</v>
      </c>
      <c r="J6" s="997">
        <f t="shared" si="0"/>
        <v>3109000</v>
      </c>
      <c r="K6" s="997">
        <f t="shared" si="0"/>
        <v>59500</v>
      </c>
    </row>
    <row r="7" spans="1:11" ht="36" customHeight="1" x14ac:dyDescent="0.25">
      <c r="A7" s="998">
        <v>1</v>
      </c>
      <c r="B7" s="999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000" t="str">
        <f>+'[1]ดำเนินงานครุภัณฑ์ 310061ยั่งยืน'!D7</f>
        <v xml:space="preserve">20004 31006100 </v>
      </c>
      <c r="D7" s="1001">
        <f>+D8</f>
        <v>100000</v>
      </c>
      <c r="E7" s="1001">
        <f t="shared" ref="E7:K9" si="1">+E8</f>
        <v>0</v>
      </c>
      <c r="F7" s="1001">
        <f t="shared" si="1"/>
        <v>0</v>
      </c>
      <c r="G7" s="1001"/>
      <c r="H7" s="1001">
        <f t="shared" si="1"/>
        <v>0</v>
      </c>
      <c r="I7" s="1001">
        <f t="shared" si="1"/>
        <v>0</v>
      </c>
      <c r="J7" s="1001">
        <f t="shared" si="1"/>
        <v>100000</v>
      </c>
      <c r="K7" s="1001">
        <f t="shared" si="1"/>
        <v>0</v>
      </c>
    </row>
    <row r="8" spans="1:11" ht="42" customHeight="1" x14ac:dyDescent="0.25">
      <c r="A8" s="1002">
        <v>1.1000000000000001</v>
      </c>
      <c r="B8" s="1104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004" t="str">
        <f>+'[1]ดำเนินงานครุภัณฑ์ 310061ยั่งยืน'!D8</f>
        <v>20004 67 52010 00000</v>
      </c>
      <c r="D8" s="1005">
        <f>+D9</f>
        <v>100000</v>
      </c>
      <c r="E8" s="1005">
        <f t="shared" si="1"/>
        <v>0</v>
      </c>
      <c r="F8" s="1005">
        <f t="shared" si="1"/>
        <v>0</v>
      </c>
      <c r="G8" s="1005">
        <f t="shared" si="1"/>
        <v>0</v>
      </c>
      <c r="H8" s="1005">
        <f t="shared" si="1"/>
        <v>0</v>
      </c>
      <c r="I8" s="1005">
        <f t="shared" si="1"/>
        <v>0</v>
      </c>
      <c r="J8" s="1005">
        <f t="shared" si="1"/>
        <v>100000</v>
      </c>
      <c r="K8" s="1005">
        <f t="shared" si="1"/>
        <v>0</v>
      </c>
    </row>
    <row r="9" spans="1:11" ht="37.200000000000003" customHeight="1" x14ac:dyDescent="0.25">
      <c r="A9" s="1006"/>
      <c r="B9" s="1007" t="str">
        <f>+'[1]ดำเนินงานครุภัณฑ์ 310061ยั่งยืน'!E115</f>
        <v>งบลงทุน สิ่งก่อสร้าง 6711320</v>
      </c>
      <c r="C9" s="1008" t="str">
        <f>+'[1]ดำเนินงานครุภัณฑ์ 310061ยั่งยืน'!D115</f>
        <v>6711320</v>
      </c>
      <c r="D9" s="1009">
        <f>+D10</f>
        <v>100000</v>
      </c>
      <c r="E9" s="1009">
        <f t="shared" si="1"/>
        <v>0</v>
      </c>
      <c r="F9" s="1009">
        <f t="shared" si="1"/>
        <v>0</v>
      </c>
      <c r="G9" s="1009"/>
      <c r="H9" s="1009">
        <f t="shared" si="1"/>
        <v>0</v>
      </c>
      <c r="I9" s="1009">
        <f t="shared" si="1"/>
        <v>0</v>
      </c>
      <c r="J9" s="1009">
        <f t="shared" si="1"/>
        <v>100000</v>
      </c>
      <c r="K9" s="1009">
        <f t="shared" si="1"/>
        <v>0</v>
      </c>
    </row>
    <row r="10" spans="1:11" ht="21" customHeight="1" x14ac:dyDescent="0.25">
      <c r="A10" s="1010" t="s">
        <v>39</v>
      </c>
      <c r="B10" s="1011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012" t="str">
        <f>+'[1]ดำเนินงานครุภัณฑ์ 310061ยั่งยืน'!D116</f>
        <v>20004 31006100 321AAAA</v>
      </c>
      <c r="D10" s="1013">
        <f>SUM(D11:D13)</f>
        <v>100000</v>
      </c>
      <c r="E10" s="1013">
        <f t="shared" ref="E10:J10" si="2">SUM(E11:E13)</f>
        <v>0</v>
      </c>
      <c r="F10" s="1013">
        <f t="shared" si="2"/>
        <v>0</v>
      </c>
      <c r="G10" s="1013"/>
      <c r="H10" s="1013">
        <f t="shared" si="2"/>
        <v>0</v>
      </c>
      <c r="I10" s="1013">
        <f t="shared" si="2"/>
        <v>0</v>
      </c>
      <c r="J10" s="1013">
        <f t="shared" si="2"/>
        <v>100000</v>
      </c>
      <c r="K10" s="1013">
        <f t="shared" ref="K10" si="3">SUM(K11:K12)</f>
        <v>0</v>
      </c>
    </row>
    <row r="11" spans="1:11" ht="21" customHeight="1" x14ac:dyDescent="0.25">
      <c r="A11" s="1014" t="s">
        <v>75</v>
      </c>
      <c r="B11" s="1015" t="str">
        <f>+'[1]ดำเนินงานครุภัณฑ์ 310061ยั่งยืน'!E117</f>
        <v>ร.ร.วัดราษฎร์บำรุง</v>
      </c>
      <c r="C11" s="1016">
        <f>+'[1]ดำเนินงานครุภัณฑ์ 310061ยั่งยืน'!D118</f>
        <v>4100523172</v>
      </c>
      <c r="D11" s="1017">
        <f>+'[1]ดำเนินงานครุภัณฑ์ 310061ยั่งยืน'!F122</f>
        <v>100000</v>
      </c>
      <c r="E11" s="1017">
        <f>+'[1]ดำเนินงานครุภัณฑ์ 310061ยั่งยืน'!G122</f>
        <v>0</v>
      </c>
      <c r="F11" s="1017">
        <f>+'[1]ดำเนินงานครุภัณฑ์ 310061ยั่งยืน'!H122</f>
        <v>0</v>
      </c>
      <c r="G11" s="1017">
        <f>+'[1]ดำเนินงานครุภัณฑ์ 310061ยั่งยืน'!I122</f>
        <v>0</v>
      </c>
      <c r="H11" s="1017">
        <f>+'[1]ดำเนินงานครุภัณฑ์ 310061ยั่งยืน'!J122</f>
        <v>0</v>
      </c>
      <c r="I11" s="1017">
        <f>+'[1]ดำเนินงานครุภัณฑ์ 310061ยั่งยืน'!K122</f>
        <v>0</v>
      </c>
      <c r="J11" s="1017">
        <f>+'[1]ดำเนินงานครุภัณฑ์ 310061ยั่งยืน'!L122</f>
        <v>100000</v>
      </c>
      <c r="K11" s="1017">
        <f>+D11-E11-F11-G11-H11-I11-J11</f>
        <v>0</v>
      </c>
    </row>
    <row r="12" spans="1:11" ht="21" hidden="1" customHeight="1" x14ac:dyDescent="0.25">
      <c r="A12" s="1014" t="s">
        <v>76</v>
      </c>
      <c r="B12" s="1015"/>
      <c r="C12" s="1018"/>
      <c r="D12" s="1017">
        <f>+'[1]ดำเนินงานครุภัณฑ์ 310061ยั่งยืน'!F16</f>
        <v>0</v>
      </c>
      <c r="E12" s="1017">
        <f>+'[1]ดำเนินงานครุภัณฑ์ 310061ยั่งยืน'!G16</f>
        <v>0</v>
      </c>
      <c r="F12" s="1017">
        <f>+'[1]ดำเนินงานครุภัณฑ์ 310061ยั่งยืน'!H16</f>
        <v>0</v>
      </c>
      <c r="G12" s="1017">
        <f>+'[1]ดำเนินงานครุภัณฑ์ 310061ยั่งยืน'!I16</f>
        <v>0</v>
      </c>
      <c r="H12" s="1017">
        <f>+'[1]ดำเนินงานครุภัณฑ์ 310061ยั่งยืน'!J16</f>
        <v>0</v>
      </c>
      <c r="I12" s="1017">
        <f>+'[1]ดำเนินงานครุภัณฑ์ 310061ยั่งยืน'!K16</f>
        <v>0</v>
      </c>
      <c r="J12" s="1017">
        <f>+'[1]ดำเนินงานครุภัณฑ์ 310061ยั่งยืน'!L16</f>
        <v>0</v>
      </c>
      <c r="K12" s="1017">
        <f>+D12-E12-F12-G12-H12-I12-J12</f>
        <v>0</v>
      </c>
    </row>
    <row r="13" spans="1:11" ht="21" hidden="1" customHeight="1" x14ac:dyDescent="0.25">
      <c r="A13" s="1014" t="s">
        <v>77</v>
      </c>
      <c r="B13" s="1015"/>
      <c r="C13" s="1018"/>
      <c r="D13" s="1017">
        <f>+'[1]ดำเนินงานครุภัณฑ์ 310061ยั่งยืน'!F21</f>
        <v>0</v>
      </c>
      <c r="E13" s="1017">
        <f>+'[1]ดำเนินงานครุภัณฑ์ 310061ยั่งยืน'!G21</f>
        <v>0</v>
      </c>
      <c r="F13" s="1017">
        <f>+'[1]ดำเนินงานครุภัณฑ์ 310061ยั่งยืน'!H21</f>
        <v>0</v>
      </c>
      <c r="G13" s="1017"/>
      <c r="H13" s="1017">
        <f>+'[1]ดำเนินงานครุภัณฑ์ 310061ยั่งยืน'!I21</f>
        <v>0</v>
      </c>
      <c r="I13" s="1017">
        <f>+'[1]ดำเนินงานครุภัณฑ์ 310061ยั่งยืน'!J21</f>
        <v>0</v>
      </c>
      <c r="J13" s="1017">
        <f>+'[1]ดำเนินงานครุภัณฑ์ 310061ยั่งยืน'!K21</f>
        <v>0</v>
      </c>
      <c r="K13" s="1017"/>
    </row>
    <row r="14" spans="1:11" ht="21" customHeight="1" x14ac:dyDescent="0.25">
      <c r="A14" s="998">
        <v>2</v>
      </c>
      <c r="B14" s="1019" t="str">
        <f>+'[1]ดำเนินงานครุภัณฑ์ 310061ยั่งยืน'!E123</f>
        <v>โครงการโรงเรียนคุณภาพประจำตำบล</v>
      </c>
      <c r="C14" s="1000" t="str">
        <f>+'[1]ดำเนินงานครุภัณฑ์ 310061ยั่งยืน'!D123</f>
        <v>20004 3100B600</v>
      </c>
      <c r="D14" s="1001">
        <f>+D15</f>
        <v>4498500</v>
      </c>
      <c r="E14" s="1001">
        <f t="shared" ref="E14:K14" si="4">+E15</f>
        <v>0</v>
      </c>
      <c r="F14" s="1001">
        <f t="shared" si="4"/>
        <v>1430000</v>
      </c>
      <c r="G14" s="1001"/>
      <c r="H14" s="1001">
        <f t="shared" si="4"/>
        <v>0</v>
      </c>
      <c r="I14" s="1001">
        <f t="shared" si="4"/>
        <v>0</v>
      </c>
      <c r="J14" s="1001">
        <f t="shared" si="4"/>
        <v>3009000</v>
      </c>
      <c r="K14" s="1001">
        <f t="shared" si="4"/>
        <v>59500</v>
      </c>
    </row>
    <row r="15" spans="1:11" ht="21" customHeight="1" x14ac:dyDescent="0.25">
      <c r="A15" s="1002">
        <v>2.1</v>
      </c>
      <c r="B15" s="1104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004" t="str">
        <f>+'[1]ดำเนินงานครุภัณฑ์ 310061ยั่งยืน'!D124</f>
        <v>20004 67000 7700000</v>
      </c>
      <c r="D15" s="1005">
        <f>+D16+D36</f>
        <v>4498500</v>
      </c>
      <c r="E15" s="1005">
        <f>+E16+E36</f>
        <v>0</v>
      </c>
      <c r="F15" s="1005">
        <f>+F16+F36</f>
        <v>1430000</v>
      </c>
      <c r="G15" s="1005"/>
      <c r="H15" s="1005">
        <f>+H16+H36</f>
        <v>0</v>
      </c>
      <c r="I15" s="1005">
        <f>+I16+I36</f>
        <v>0</v>
      </c>
      <c r="J15" s="1005">
        <f>+J16+J36</f>
        <v>3009000</v>
      </c>
      <c r="K15" s="1005">
        <f>+K16+K36</f>
        <v>59500</v>
      </c>
    </row>
    <row r="16" spans="1:11" ht="21" customHeight="1" x14ac:dyDescent="0.25">
      <c r="A16" s="1006"/>
      <c r="B16" s="1007" t="str">
        <f>+'[1]ดำเนินงานครุภัณฑ์ 310061ยั่งยืน'!E125</f>
        <v>งบลงทุน ค่าสิ่งก่อสร้าง 6711320</v>
      </c>
      <c r="C16" s="1008"/>
      <c r="D16" s="1009">
        <f>+D17+D22+D25</f>
        <v>4498500</v>
      </c>
      <c r="E16" s="1009">
        <f t="shared" ref="E16:K16" si="5">+E17+E22+E25</f>
        <v>0</v>
      </c>
      <c r="F16" s="1009">
        <f t="shared" si="5"/>
        <v>1430000</v>
      </c>
      <c r="G16" s="1009">
        <f t="shared" si="5"/>
        <v>0</v>
      </c>
      <c r="H16" s="1009">
        <f t="shared" si="5"/>
        <v>0</v>
      </c>
      <c r="I16" s="1009">
        <f t="shared" si="5"/>
        <v>0</v>
      </c>
      <c r="J16" s="1009">
        <f t="shared" si="5"/>
        <v>3009000</v>
      </c>
      <c r="K16" s="1009">
        <f t="shared" si="5"/>
        <v>59500</v>
      </c>
    </row>
    <row r="17" spans="1:11" ht="21" customHeight="1" x14ac:dyDescent="0.25">
      <c r="A17" s="1020" t="s">
        <v>31</v>
      </c>
      <c r="B17" s="43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021" t="str">
        <f>+'[1]ดำเนินงานครุภัณฑ์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6">SUM(E18:E21)</f>
        <v>0</v>
      </c>
      <c r="F17" s="42">
        <f t="shared" si="6"/>
        <v>0</v>
      </c>
      <c r="G17" s="42">
        <f t="shared" si="6"/>
        <v>0</v>
      </c>
      <c r="H17" s="42">
        <f t="shared" si="6"/>
        <v>0</v>
      </c>
      <c r="I17" s="42">
        <f t="shared" si="6"/>
        <v>0</v>
      </c>
      <c r="J17" s="42">
        <f t="shared" si="6"/>
        <v>1340000</v>
      </c>
      <c r="K17" s="42">
        <f>SUM(K18:K21)</f>
        <v>0</v>
      </c>
    </row>
    <row r="18" spans="1:11" ht="21" customHeight="1" x14ac:dyDescent="0.25">
      <c r="A18" s="1022" t="s">
        <v>75</v>
      </c>
      <c r="B18" s="1023" t="str">
        <f>+'[1]ดำเนินงานครุภัณฑ์ 310061ยั่งยืน'!E127</f>
        <v>วัดมงคลรัตน์</v>
      </c>
      <c r="C18" s="1024" t="str">
        <f>+'[1]ดำเนินงานครุภัณฑ์ 310061ยั่งยืน'!D127</f>
        <v>200043100B6003211500</v>
      </c>
      <c r="D18" s="1025">
        <f>+'[1]ดำเนินงานครุภัณฑ์ 310061ยั่งยืน'!F131</f>
        <v>670000</v>
      </c>
      <c r="E18" s="1025">
        <f>+'[1]ดำเนินงานครุภัณฑ์ 310061ยั่งยืน'!G131</f>
        <v>0</v>
      </c>
      <c r="F18" s="1025">
        <f>+'[1]ดำเนินงานครุภัณฑ์ 310061ยั่งยืน'!H131</f>
        <v>0</v>
      </c>
      <c r="G18" s="1025">
        <f>+'[1]ดำเนินงานครุภัณฑ์ 310061ยั่งยืน'!I131</f>
        <v>0</v>
      </c>
      <c r="H18" s="1025">
        <f>+'[1]ดำเนินงานครุภัณฑ์ 310061ยั่งยืน'!J131</f>
        <v>0</v>
      </c>
      <c r="I18" s="1025">
        <f>+'[1]ดำเนินงานครุภัณฑ์ 310061ยั่งยืน'!K131</f>
        <v>0</v>
      </c>
      <c r="J18" s="1025">
        <f>+'[1]ดำเนินงานครุภัณฑ์ 310061ยั่งยืน'!L131</f>
        <v>670000</v>
      </c>
      <c r="K18" s="1025">
        <f>+D18-E18-F18-G18-H18-I18-J18</f>
        <v>0</v>
      </c>
    </row>
    <row r="19" spans="1:11" ht="21" customHeight="1" x14ac:dyDescent="0.25">
      <c r="A19" s="1022"/>
      <c r="B19" s="1023"/>
      <c r="C19" s="1026">
        <f>+'[1]ดำเนินงานครุภัณฑ์ 310061ยั่งยืน'!C127</f>
        <v>4100408104</v>
      </c>
      <c r="D19" s="1025"/>
      <c r="E19" s="1025"/>
      <c r="F19" s="1025"/>
      <c r="G19" s="1025"/>
      <c r="H19" s="1025"/>
      <c r="I19" s="1025"/>
      <c r="J19" s="1025"/>
      <c r="K19" s="1025"/>
    </row>
    <row r="20" spans="1:11" ht="42" customHeight="1" x14ac:dyDescent="0.25">
      <c r="A20" s="1022" t="s">
        <v>76</v>
      </c>
      <c r="B20" s="1023" t="str">
        <f>+'[1]ดำเนินงานครุภัณฑ์ 310061ยั่งยืน'!E132</f>
        <v>วัดสุวรรณ</v>
      </c>
      <c r="C20" s="1024" t="str">
        <f>+'[1]ดำเนินงานครุภัณฑ์ 310061ยั่งยืน'!D132</f>
        <v>200043100B6003211501</v>
      </c>
      <c r="D20" s="1025">
        <f>+'[1]ดำเนินงานครุภัณฑ์ 310061ยั่งยืน'!F136</f>
        <v>670000</v>
      </c>
      <c r="E20" s="1025">
        <f>+'[1]ดำเนินงานครุภัณฑ์ 310061ยั่งยืน'!G136</f>
        <v>0</v>
      </c>
      <c r="F20" s="1025">
        <f>+'[1]ดำเนินงานครุภัณฑ์ 310061ยั่งยืน'!H136</f>
        <v>0</v>
      </c>
      <c r="G20" s="1025">
        <f>+'[1]ดำเนินงานครุภัณฑ์ 310061ยั่งยืน'!I136</f>
        <v>0</v>
      </c>
      <c r="H20" s="1025">
        <f>+'[1]ดำเนินงานครุภัณฑ์ 310061ยั่งยืน'!J136</f>
        <v>0</v>
      </c>
      <c r="I20" s="1025">
        <f>+'[1]ดำเนินงานครุภัณฑ์ 310061ยั่งยืน'!K136</f>
        <v>0</v>
      </c>
      <c r="J20" s="1025">
        <f>+'[1]ดำเนินงานครุภัณฑ์ 310061ยั่งยืน'!L136</f>
        <v>670000</v>
      </c>
      <c r="K20" s="1025">
        <f>+D20-E20-F20-G20-H20-I20-J20</f>
        <v>0</v>
      </c>
    </row>
    <row r="21" spans="1:11" ht="21" customHeight="1" x14ac:dyDescent="0.25">
      <c r="A21" s="1014"/>
      <c r="B21" s="1023"/>
      <c r="C21" s="1026">
        <f>+'[1]ดำเนินงานครุภัณฑ์ 310061ยั่งยืน'!C132</f>
        <v>4100409854</v>
      </c>
      <c r="D21" s="1025"/>
      <c r="E21" s="1025"/>
      <c r="F21" s="1025"/>
      <c r="G21" s="1025"/>
      <c r="H21" s="1025"/>
      <c r="I21" s="1025"/>
      <c r="J21" s="1025"/>
      <c r="K21" s="1025"/>
    </row>
    <row r="22" spans="1:11" ht="21" customHeight="1" x14ac:dyDescent="0.25">
      <c r="A22" s="1020" t="s">
        <v>32</v>
      </c>
      <c r="B22" s="43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342" t="str">
        <f>+'[1]ดำเนินงานครุภัณฑ์ 310061ยั่งยืน'!D137</f>
        <v>ศธ04002/ว   ลว.27 กย 67 โอนครั้งที่ 450</v>
      </c>
      <c r="D22" s="42">
        <f>+D23</f>
        <v>499000</v>
      </c>
      <c r="E22" s="42">
        <f t="shared" ref="E22:K22" si="7">+E23</f>
        <v>0</v>
      </c>
      <c r="F22" s="42">
        <f t="shared" si="7"/>
        <v>0</v>
      </c>
      <c r="G22" s="42"/>
      <c r="H22" s="42">
        <f t="shared" si="7"/>
        <v>0</v>
      </c>
      <c r="I22" s="42">
        <f t="shared" si="7"/>
        <v>0</v>
      </c>
      <c r="J22" s="42">
        <f t="shared" si="7"/>
        <v>499000</v>
      </c>
      <c r="K22" s="42">
        <f t="shared" si="7"/>
        <v>0</v>
      </c>
    </row>
    <row r="23" spans="1:11" ht="21" customHeight="1" x14ac:dyDescent="0.25">
      <c r="A23" s="1022" t="s">
        <v>75</v>
      </c>
      <c r="B23" s="1023" t="str">
        <f>+'[1]ดำเนินงานครุภัณฑ์ 310061ยั่งยืน'!E138</f>
        <v>วัดราษฎรบำรุง</v>
      </c>
      <c r="C23" s="1024" t="str">
        <f>+'[1]ดำเนินงานครุภัณฑ์ 310061ยั่งยืน'!D138</f>
        <v xml:space="preserve">20004 3100B600 321ZZZZ                               </v>
      </c>
      <c r="D23" s="1025">
        <f>+'[1]ดำเนินงานครุภัณฑ์ 310061ยั่งยืน'!F142</f>
        <v>499000</v>
      </c>
      <c r="E23" s="1025">
        <f>+'[1]ดำเนินงานครุภัณฑ์ 310061ยั่งยืน'!G142</f>
        <v>0</v>
      </c>
      <c r="F23" s="1025">
        <f>+'[1]ดำเนินงานครุภัณฑ์ 310061ยั่งยืน'!H142</f>
        <v>0</v>
      </c>
      <c r="G23" s="1025">
        <f>+'[1]ดำเนินงานครุภัณฑ์ 310061ยั่งยืน'!I142</f>
        <v>0</v>
      </c>
      <c r="H23" s="1025">
        <f>+'[1]ดำเนินงานครุภัณฑ์ 310061ยั่งยืน'!J142</f>
        <v>0</v>
      </c>
      <c r="I23" s="1025">
        <f>+'[1]ดำเนินงานครุภัณฑ์ 310061ยั่งยืน'!K142</f>
        <v>0</v>
      </c>
      <c r="J23" s="1025">
        <f>+'[1]ดำเนินงานครุภัณฑ์ 310061ยั่งยืน'!L142</f>
        <v>499000</v>
      </c>
      <c r="K23" s="1025">
        <f>+D23-E23-F23-G23-H23-I23-J23</f>
        <v>0</v>
      </c>
    </row>
    <row r="24" spans="1:11" ht="15.75" customHeight="1" x14ac:dyDescent="0.25">
      <c r="A24" s="1022"/>
      <c r="B24" s="1023"/>
      <c r="C24" s="1026">
        <f>+'[1]ดำเนินงานครุภัณฑ์ 310061ยั่งยืน'!C138</f>
        <v>4100306259</v>
      </c>
      <c r="D24" s="1025"/>
      <c r="E24" s="1025"/>
      <c r="F24" s="1025"/>
      <c r="G24" s="1025"/>
      <c r="H24" s="1025"/>
      <c r="I24" s="1025"/>
      <c r="J24" s="1025"/>
      <c r="K24" s="1025"/>
    </row>
    <row r="25" spans="1:11" ht="21" customHeight="1" x14ac:dyDescent="0.25">
      <c r="A25" s="1020" t="s">
        <v>33</v>
      </c>
      <c r="B25" s="1027" t="str">
        <f>+'[1]ดำเนินงานครุภัณฑ์ 310061ยั่งยืน'!E143</f>
        <v xml:space="preserve">อาคารเรียนอนุบาล ขนาด 2 ห้องเรียน </v>
      </c>
      <c r="C25" s="1028" t="str">
        <f>+'[1]ดำเนินงานครุภัณฑ์ 310061ยั่งยืน'!D143</f>
        <v>ศธ04002/ว1787 ลว.7 พค 67 โอนครั้งที่ 5</v>
      </c>
      <c r="D25" s="1001">
        <f>+D26</f>
        <v>2659500</v>
      </c>
      <c r="E25" s="1001">
        <f t="shared" ref="E25:K25" si="8">+E26</f>
        <v>0</v>
      </c>
      <c r="F25" s="1001">
        <f t="shared" si="8"/>
        <v>1430000</v>
      </c>
      <c r="G25" s="1001"/>
      <c r="H25" s="1001">
        <f t="shared" si="8"/>
        <v>0</v>
      </c>
      <c r="I25" s="1001">
        <f t="shared" si="8"/>
        <v>0</v>
      </c>
      <c r="J25" s="1001">
        <f t="shared" si="8"/>
        <v>1170000</v>
      </c>
      <c r="K25" s="1001">
        <f t="shared" si="8"/>
        <v>59500</v>
      </c>
    </row>
    <row r="26" spans="1:11" ht="21" customHeight="1" x14ac:dyDescent="0.25">
      <c r="A26" s="1022" t="s">
        <v>75</v>
      </c>
      <c r="B26" s="1023" t="str">
        <f>+'[1]ดำเนินงานครุภัณฑ์ 310061ยั่งยืน'!E144</f>
        <v>โรงเรียนนิกรราษฎร์บํารุงวิทย์</v>
      </c>
      <c r="C26" s="1024" t="str">
        <f>+'[1]ดำเนินงานครุภัณฑ์ 310061ยั่งยืน'!D144</f>
        <v>200043100B6003211498</v>
      </c>
      <c r="D26" s="1025">
        <f>+'[1]ดำเนินงานครุภัณฑ์ 310061ยั่งยืน'!F165</f>
        <v>2659500</v>
      </c>
      <c r="E26" s="1025">
        <f>+'[1]ดำเนินงานครุภัณฑ์ 310061ยั่งยืน'!G165</f>
        <v>0</v>
      </c>
      <c r="F26" s="1025">
        <f>+'[1]ดำเนินงานครุภัณฑ์ 310061ยั่งยืน'!H165</f>
        <v>1430000</v>
      </c>
      <c r="G26" s="1025">
        <f>+'[1]ดำเนินงานครุภัณฑ์ 310061ยั่งยืน'!I165</f>
        <v>0</v>
      </c>
      <c r="H26" s="1025">
        <f>+'[1]ดำเนินงานครุภัณฑ์ 310061ยั่งยืน'!J165</f>
        <v>0</v>
      </c>
      <c r="I26" s="1025">
        <f>+'[1]ดำเนินงานครุภัณฑ์ 310061ยั่งยืน'!K165</f>
        <v>0</v>
      </c>
      <c r="J26" s="1025">
        <f>+'[1]ดำเนินงานครุภัณฑ์ 310061ยั่งยืน'!L165</f>
        <v>1170000</v>
      </c>
      <c r="K26" s="1025">
        <f>+D26-E26-F26-G26-H26-I26-J26</f>
        <v>59500</v>
      </c>
    </row>
    <row r="27" spans="1:11" ht="21" customHeight="1" x14ac:dyDescent="0.25">
      <c r="A27" s="1022"/>
      <c r="B27" s="1023"/>
      <c r="C27" s="1026">
        <f>+'[1]ดำเนินงานครุภัณฑ์ 310061ยั่งยืน'!C144</f>
        <v>4100432393</v>
      </c>
      <c r="D27" s="1025"/>
      <c r="E27" s="1025"/>
      <c r="F27" s="1025"/>
      <c r="G27" s="1025"/>
      <c r="H27" s="1025"/>
      <c r="I27" s="1025"/>
      <c r="J27" s="1025"/>
      <c r="K27" s="1025"/>
    </row>
    <row r="28" spans="1:11" ht="15" hidden="1" customHeight="1" x14ac:dyDescent="0.25">
      <c r="A28" s="1006"/>
      <c r="B28" s="1007" t="s">
        <v>237</v>
      </c>
      <c r="C28" s="1029">
        <f>+'[1]ดำเนินงานครุภัณฑ์ 310061ยั่งยืน'!D23</f>
        <v>0</v>
      </c>
      <c r="D28" s="1009">
        <f>+D31+D33+D35</f>
        <v>0</v>
      </c>
      <c r="E28" s="1009">
        <f t="shared" ref="E28:K28" si="9">+E31+E33+E35</f>
        <v>0</v>
      </c>
      <c r="F28" s="1009">
        <f t="shared" si="9"/>
        <v>0</v>
      </c>
      <c r="G28" s="1009"/>
      <c r="H28" s="1009">
        <f t="shared" si="9"/>
        <v>0</v>
      </c>
      <c r="I28" s="1009">
        <f t="shared" si="9"/>
        <v>0</v>
      </c>
      <c r="J28" s="1009">
        <f t="shared" si="9"/>
        <v>0</v>
      </c>
      <c r="K28" s="1009">
        <f t="shared" si="9"/>
        <v>0</v>
      </c>
    </row>
    <row r="29" spans="1:11" ht="15" hidden="1" customHeight="1" x14ac:dyDescent="0.25">
      <c r="A29" s="998">
        <f>+'[1]งบกัน67 350002'!A36</f>
        <v>0</v>
      </c>
      <c r="B29" s="1030" t="str">
        <f>+'[1]ดำเนินงานครุภัณฑ์ 310061ยั่งยืน'!E22</f>
        <v>งบลงทุน ค่าครุภัณฑ์ 6611310</v>
      </c>
      <c r="C29" s="1031">
        <f>+'[1]ดำเนินงานครุภัณฑ์ 310061ยั่งยืน'!C22</f>
        <v>0</v>
      </c>
      <c r="D29" s="1001">
        <f>+D30</f>
        <v>0</v>
      </c>
      <c r="E29" s="1001">
        <f t="shared" ref="E29:K31" si="10">+E30</f>
        <v>0</v>
      </c>
      <c r="F29" s="1001">
        <f t="shared" si="10"/>
        <v>0</v>
      </c>
      <c r="G29" s="1001"/>
      <c r="H29" s="1001">
        <f t="shared" si="10"/>
        <v>0</v>
      </c>
      <c r="I29" s="1001">
        <f t="shared" si="10"/>
        <v>0</v>
      </c>
      <c r="J29" s="1001">
        <f t="shared" si="10"/>
        <v>0</v>
      </c>
      <c r="K29" s="1001">
        <f t="shared" si="10"/>
        <v>0</v>
      </c>
    </row>
    <row r="30" spans="1:11" ht="15" hidden="1" customHeight="1" x14ac:dyDescent="0.25">
      <c r="A30" s="1014">
        <f>+'[1]ดำเนินงานครุภัณฑ์ 310061ยั่งยืน'!A23</f>
        <v>0</v>
      </c>
      <c r="B30" s="1023" t="str">
        <f>+'[1]ดำเนินงานครุภัณฑ์ 310061ยั่งยืน'!E23</f>
        <v>ครุภัณฑ์สำนักงาน 120601</v>
      </c>
      <c r="C30" s="59" t="str">
        <f>+'[1]ดำเนินงานครุภัณฑ์ 310061ยั่งยืน'!D22</f>
        <v>6611310</v>
      </c>
      <c r="D30" s="1025">
        <f>+'[1]ดำเนินงานครุภัณฑ์ 310061ยั่งยืน'!F27</f>
        <v>0</v>
      </c>
      <c r="E30" s="1025">
        <f>+'[1]ดำเนินงานครุภัณฑ์ 310061ยั่งยืน'!G27</f>
        <v>0</v>
      </c>
      <c r="F30" s="1025">
        <f>+'[1]ดำเนินงานครุภัณฑ์ 310061ยั่งยืน'!H27</f>
        <v>0</v>
      </c>
      <c r="G30" s="1025"/>
      <c r="H30" s="1025">
        <f>+'[1]ดำเนินงานครุภัณฑ์ 310061ยั่งยืน'!I27</f>
        <v>0</v>
      </c>
      <c r="I30" s="1025">
        <f>+'[1]ดำเนินงานครุภัณฑ์ 310061ยั่งยืน'!J27</f>
        <v>0</v>
      </c>
      <c r="J30" s="1025">
        <f>+'[1]ดำเนินงานครุภัณฑ์ 310061ยั่งยืน'!K27</f>
        <v>0</v>
      </c>
      <c r="K30" s="1025">
        <f>+'[1]ดำเนินงานครุภัณฑ์ 310061ยั่งยืน'!L27</f>
        <v>0</v>
      </c>
    </row>
    <row r="31" spans="1:11" ht="15" hidden="1" customHeight="1" x14ac:dyDescent="0.25">
      <c r="A31" s="998" t="str">
        <f>+'[1]งบกัน67 350002'!A38</f>
        <v>1.1.1</v>
      </c>
      <c r="B31" s="1030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031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001">
        <f>+D32</f>
        <v>0</v>
      </c>
      <c r="E31" s="1001">
        <f t="shared" si="10"/>
        <v>0</v>
      </c>
      <c r="F31" s="1001">
        <f t="shared" si="10"/>
        <v>0</v>
      </c>
      <c r="G31" s="1001"/>
      <c r="H31" s="1001">
        <f t="shared" si="10"/>
        <v>0</v>
      </c>
      <c r="I31" s="1001">
        <f t="shared" si="10"/>
        <v>0</v>
      </c>
      <c r="J31" s="1001">
        <f t="shared" si="10"/>
        <v>0</v>
      </c>
      <c r="K31" s="1001">
        <f t="shared" si="10"/>
        <v>0</v>
      </c>
    </row>
    <row r="32" spans="1:11" ht="15" hidden="1" customHeight="1" x14ac:dyDescent="0.25">
      <c r="A32" s="1014" t="str">
        <f>+'[1]ดำเนินงานครุภัณฑ์ 310061ยั่งยืน'!A25</f>
        <v>1)</v>
      </c>
      <c r="B32" s="1023" t="str">
        <f>+'[1]ดำเนินงานครุภัณฑ์ 310061ยั่งยืน'!E25</f>
        <v>สพป.ปท.2</v>
      </c>
      <c r="C32" s="59" t="str">
        <f>+'[1]ดำเนินงานครุภัณฑ์ 310061ยั่งยืน'!D24</f>
        <v>20004 31006100 3110010</v>
      </c>
      <c r="D32" s="1025">
        <f>+'[1]ดำเนินงานครุภัณฑ์ 310061ยั่งยืน'!F29</f>
        <v>0</v>
      </c>
      <c r="E32" s="1025">
        <f>+'[1]ดำเนินงานครุภัณฑ์ 310061ยั่งยืน'!G29</f>
        <v>0</v>
      </c>
      <c r="F32" s="1025">
        <f>+'[1]ดำเนินงานครุภัณฑ์ 310061ยั่งยืน'!H29</f>
        <v>0</v>
      </c>
      <c r="G32" s="1025"/>
      <c r="H32" s="1025">
        <f>+'[1]ดำเนินงานครุภัณฑ์ 310061ยั่งยืน'!I29</f>
        <v>0</v>
      </c>
      <c r="I32" s="1025">
        <f>+'[1]ดำเนินงานครุภัณฑ์ 310061ยั่งยืน'!J29</f>
        <v>0</v>
      </c>
      <c r="J32" s="1025">
        <f>+'[1]ดำเนินงานครุภัณฑ์ 310061ยั่งยืน'!K29</f>
        <v>0</v>
      </c>
      <c r="K32" s="1025">
        <f>+'[1]ดำเนินงานครุภัณฑ์ 310061ยั่งยืน'!L29</f>
        <v>0</v>
      </c>
    </row>
    <row r="33" spans="1:11" ht="15" hidden="1" customHeight="1" x14ac:dyDescent="0.25">
      <c r="A33" s="998">
        <f>+'[1]ดำเนินงานครุภัณฑ์ 310061ยั่งยืน'!A30</f>
        <v>2</v>
      </c>
      <c r="B33" s="1032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031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001">
        <f>+D34</f>
        <v>0</v>
      </c>
      <c r="E33" s="1001">
        <f t="shared" ref="E33:J33" si="11">+E34</f>
        <v>0</v>
      </c>
      <c r="F33" s="1001">
        <f t="shared" si="11"/>
        <v>0</v>
      </c>
      <c r="G33" s="1001"/>
      <c r="H33" s="1001">
        <f t="shared" si="11"/>
        <v>0</v>
      </c>
      <c r="I33" s="1001">
        <f t="shared" si="11"/>
        <v>0</v>
      </c>
      <c r="J33" s="1001">
        <f t="shared" si="11"/>
        <v>0</v>
      </c>
      <c r="K33" s="1001">
        <f>+K34</f>
        <v>0</v>
      </c>
    </row>
    <row r="34" spans="1:11" ht="42" hidden="1" customHeight="1" x14ac:dyDescent="0.25">
      <c r="A34" s="1014" t="str">
        <f>+'[1]ดำเนินงานครุภัณฑ์ 310061ยั่งยืน'!A31</f>
        <v>1)</v>
      </c>
      <c r="B34" s="1033" t="str">
        <f>+'[1]ดำเนินงานครุภัณฑ์ 310061ยั่งยืน'!E31</f>
        <v>สพป.ปท.2</v>
      </c>
      <c r="C34" s="1034" t="str">
        <f>+'[1]ดำเนินงานครุภัณฑ์ 310061ยั่งยืน'!D30</f>
        <v>20005 31006100 3110011</v>
      </c>
      <c r="D34" s="1035">
        <f>+'[1]ดำเนินงานครุภัณฑ์ 310061ยั่งยืน'!F34</f>
        <v>0</v>
      </c>
      <c r="E34" s="1035">
        <f>+'[1]ดำเนินงานครุภัณฑ์ 310061ยั่งยืน'!G34</f>
        <v>0</v>
      </c>
      <c r="F34" s="1035">
        <f>+'[1]ดำเนินงานครุภัณฑ์ 310061ยั่งยืน'!H34</f>
        <v>0</v>
      </c>
      <c r="G34" s="1035"/>
      <c r="H34" s="1035">
        <f>+'[1]ดำเนินงานครุภัณฑ์ 310061ยั่งยืน'!I34</f>
        <v>0</v>
      </c>
      <c r="I34" s="1035">
        <f>+'[1]ดำเนินงานครุภัณฑ์ 310061ยั่งยืน'!J34</f>
        <v>0</v>
      </c>
      <c r="J34" s="1035">
        <f>+'[1]ดำเนินงานครุภัณฑ์ 310061ยั่งยืน'!K34</f>
        <v>0</v>
      </c>
      <c r="K34" s="1035">
        <f>+'[1]ดำเนินงานครุภัณฑ์ 310061ยั่งยืน'!L34</f>
        <v>0</v>
      </c>
    </row>
    <row r="35" spans="1:11" ht="105" hidden="1" customHeight="1" x14ac:dyDescent="0.25">
      <c r="A35" s="998">
        <f>+'[1]ดำเนินงานครุภัณฑ์ 310061ยั่งยืน'!A35</f>
        <v>3</v>
      </c>
      <c r="B35" s="1032" t="str">
        <f>+'[1]ดำเนินงานครุภัณฑ์ 310061ยั่งยืน'!E35</f>
        <v xml:space="preserve">โพเดียม </v>
      </c>
      <c r="C35" s="1031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001">
        <f>+D36</f>
        <v>0</v>
      </c>
      <c r="E35" s="1001">
        <f t="shared" ref="E35:K35" si="12">+E36</f>
        <v>0</v>
      </c>
      <c r="F35" s="1001">
        <f t="shared" si="12"/>
        <v>0</v>
      </c>
      <c r="G35" s="1001"/>
      <c r="H35" s="1001">
        <f t="shared" si="12"/>
        <v>0</v>
      </c>
      <c r="I35" s="1001">
        <f t="shared" si="12"/>
        <v>0</v>
      </c>
      <c r="J35" s="1001">
        <f t="shared" si="12"/>
        <v>0</v>
      </c>
      <c r="K35" s="1001">
        <f t="shared" si="12"/>
        <v>0</v>
      </c>
    </row>
    <row r="36" spans="1:11" ht="42" hidden="1" customHeight="1" x14ac:dyDescent="0.25">
      <c r="A36" s="1014" t="str">
        <f>+'[1]ดำเนินงานครุภัณฑ์ 310061ยั่งยืน'!A36</f>
        <v>1)</v>
      </c>
      <c r="B36" s="1033" t="str">
        <f>+'[1]ดำเนินงานครุภัณฑ์ 310061ยั่งยืน'!E36</f>
        <v>สพป.ปท.2</v>
      </c>
      <c r="C36" s="1034" t="str">
        <f>+'[1]ดำเนินงานครุภัณฑ์ 310061ยั่งยืน'!D35</f>
        <v>20008 31006100 3110014</v>
      </c>
      <c r="D36" s="1035">
        <f>+'[1]ดำเนินงานครุภัณฑ์ 310061ยั่งยืน'!F36</f>
        <v>0</v>
      </c>
      <c r="E36" s="1035">
        <f>+'[1]ดำเนินงานครุภัณฑ์ 310061ยั่งยืน'!G39</f>
        <v>0</v>
      </c>
      <c r="F36" s="1035">
        <f>+'[1]ดำเนินงานครุภัณฑ์ 310061ยั่งยืน'!H39</f>
        <v>0</v>
      </c>
      <c r="G36" s="1035">
        <f>+'[1]ดำเนินงานครุภัณฑ์ 310061ยั่งยืน'!I39</f>
        <v>0</v>
      </c>
      <c r="H36" s="1035">
        <f>+'[1]ดำเนินงานครุภัณฑ์ 310061ยั่งยืน'!J39</f>
        <v>0</v>
      </c>
      <c r="I36" s="1035">
        <f>+'[1]ดำเนินงานครุภัณฑ์ 310061ยั่งยืน'!K39</f>
        <v>0</v>
      </c>
      <c r="J36" s="1035">
        <f>+'[1]ดำเนินงานครุภัณฑ์ 310061ยั่งยืน'!L39</f>
        <v>0</v>
      </c>
      <c r="K36" s="1035">
        <f>+'[1]ดำเนินงานครุภัณฑ์ 310061ยั่งยืน'!L36</f>
        <v>0</v>
      </c>
    </row>
    <row r="37" spans="1:11" ht="21" hidden="1" customHeight="1" x14ac:dyDescent="0.25">
      <c r="A37" s="1006"/>
      <c r="B37" s="1007" t="str">
        <f>+'[1]ดำเนินงานครุภัณฑ์ 310061ยั่งยืน'!E40</f>
        <v>ครุภัณฑ์โฆษณาและเผยแพร่ 120601</v>
      </c>
      <c r="C37" s="1029">
        <f>+'[1]ดำเนินงานครุภัณฑ์ 310061ยั่งยืน'!D27</f>
        <v>0</v>
      </c>
      <c r="D37" s="1009">
        <f>+D38+D40+D42</f>
        <v>0</v>
      </c>
      <c r="E37" s="1009">
        <f t="shared" ref="E37:K37" si="13">+E38+E40+E42</f>
        <v>0</v>
      </c>
      <c r="F37" s="1009">
        <f t="shared" si="13"/>
        <v>0</v>
      </c>
      <c r="G37" s="1009"/>
      <c r="H37" s="1009">
        <f t="shared" si="13"/>
        <v>0</v>
      </c>
      <c r="I37" s="1009">
        <f t="shared" si="13"/>
        <v>0</v>
      </c>
      <c r="J37" s="1009">
        <f t="shared" si="13"/>
        <v>0</v>
      </c>
      <c r="K37" s="1009">
        <f t="shared" si="13"/>
        <v>0</v>
      </c>
    </row>
    <row r="38" spans="1:11" ht="21" hidden="1" customHeight="1" x14ac:dyDescent="0.25">
      <c r="A38" s="998">
        <f>+'[1]ดำเนินงานครุภัณฑ์ 310061ยั่งยืน'!A41</f>
        <v>1</v>
      </c>
      <c r="B38" s="1030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031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001">
        <f>+D39</f>
        <v>0</v>
      </c>
      <c r="E38" s="1001">
        <f t="shared" ref="E38:K38" si="14">+E39</f>
        <v>0</v>
      </c>
      <c r="F38" s="1001">
        <f t="shared" si="14"/>
        <v>0</v>
      </c>
      <c r="G38" s="1001"/>
      <c r="H38" s="1001">
        <f t="shared" si="14"/>
        <v>0</v>
      </c>
      <c r="I38" s="1001">
        <f t="shared" si="14"/>
        <v>0</v>
      </c>
      <c r="J38" s="1001">
        <f t="shared" si="14"/>
        <v>0</v>
      </c>
      <c r="K38" s="1001">
        <f t="shared" si="14"/>
        <v>0</v>
      </c>
    </row>
    <row r="39" spans="1:11" ht="21" hidden="1" customHeight="1" x14ac:dyDescent="0.25">
      <c r="A39" s="1014" t="str">
        <f>+'[1]ดำเนินงานครุภัณฑ์ 310061ยั่งยืน'!A42</f>
        <v>1)</v>
      </c>
      <c r="B39" s="1033" t="str">
        <f>+'[1]ดำเนินงานครุภัณฑ์ 310061ยั่งยืน'!E53</f>
        <v>สพป.ปท.2</v>
      </c>
      <c r="C39" s="1034" t="str">
        <f>+'[1]ดำเนินงานครุภัณฑ์ 310061ยั่งยืน'!D41</f>
        <v>20007 31006100 3110012</v>
      </c>
      <c r="D39" s="1035">
        <f>+'[1]ดำเนินงานครุภัณฑ์ 310061ยั่งยืน'!F46</f>
        <v>0</v>
      </c>
      <c r="E39" s="1035">
        <f>+'[1]ดำเนินงานครุภัณฑ์ 310061ยั่งยืน'!G46</f>
        <v>0</v>
      </c>
      <c r="F39" s="1035">
        <f>+'[1]ดำเนินงานครุภัณฑ์ 310061ยั่งยืน'!H46</f>
        <v>0</v>
      </c>
      <c r="G39" s="1035"/>
      <c r="H39" s="1035">
        <f>+'[1]ดำเนินงานครุภัณฑ์ 310061ยั่งยืน'!I46</f>
        <v>0</v>
      </c>
      <c r="I39" s="1035">
        <f>+'[1]ดำเนินงานครุภัณฑ์ 310061ยั่งยืน'!J46</f>
        <v>0</v>
      </c>
      <c r="J39" s="1035">
        <f>+'[1]ดำเนินงานครุภัณฑ์ 310061ยั่งยืน'!K46</f>
        <v>0</v>
      </c>
      <c r="K39" s="1035">
        <f>+'[1]ดำเนินงานครุภัณฑ์ 310061ยั่งยืน'!L46</f>
        <v>0</v>
      </c>
    </row>
    <row r="40" spans="1:11" ht="21" hidden="1" customHeight="1" x14ac:dyDescent="0.25">
      <c r="A40" s="998">
        <f>+'[1]ดำเนินงานครุภัณฑ์ 310061ยั่งยืน'!A47</f>
        <v>2</v>
      </c>
      <c r="B40" s="1032" t="str">
        <f>+'[1]ดำเนินงานครุภัณฑ์ 310061ยั่งยืน'!E47</f>
        <v xml:space="preserve">ไมโครโฟนไร้สาย </v>
      </c>
      <c r="C40" s="1031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001">
        <f>+D41</f>
        <v>0</v>
      </c>
      <c r="E40" s="1001">
        <f t="shared" ref="E40:K40" si="15">+E41</f>
        <v>0</v>
      </c>
      <c r="F40" s="1001">
        <f t="shared" si="15"/>
        <v>0</v>
      </c>
      <c r="G40" s="1001"/>
      <c r="H40" s="1001">
        <f t="shared" si="15"/>
        <v>0</v>
      </c>
      <c r="I40" s="1001">
        <f t="shared" si="15"/>
        <v>0</v>
      </c>
      <c r="J40" s="1001">
        <f t="shared" si="15"/>
        <v>0</v>
      </c>
      <c r="K40" s="1001">
        <f t="shared" si="15"/>
        <v>0</v>
      </c>
    </row>
    <row r="41" spans="1:11" ht="21" hidden="1" customHeight="1" x14ac:dyDescent="0.25">
      <c r="A41" s="1014" t="str">
        <f>+'[1]ดำเนินงานครุภัณฑ์ 310061ยั่งยืน'!A48</f>
        <v>1)</v>
      </c>
      <c r="B41" s="1033" t="str">
        <f>+'[1]ดำเนินงานครุภัณฑ์ 310061ยั่งยืน'!E48</f>
        <v>สพป.ปท.2</v>
      </c>
      <c r="C41" s="1034" t="str">
        <f>+'[1]ดำเนินงานครุภัณฑ์ 310061ยั่งยืน'!D47</f>
        <v>20008 31006100 3110013</v>
      </c>
      <c r="D41" s="1035">
        <f>+'[1]ดำเนินงานครุภัณฑ์ 310061ยั่งยืน'!F51</f>
        <v>0</v>
      </c>
      <c r="E41" s="1035">
        <f>+'[1]ดำเนินงานครุภัณฑ์ 310061ยั่งยืน'!G51</f>
        <v>0</v>
      </c>
      <c r="F41" s="1035">
        <f>+'[1]ดำเนินงานครุภัณฑ์ 310061ยั่งยืน'!H51</f>
        <v>0</v>
      </c>
      <c r="G41" s="1035"/>
      <c r="H41" s="1035">
        <f>+'[1]ดำเนินงานครุภัณฑ์ 310061ยั่งยืน'!I51</f>
        <v>0</v>
      </c>
      <c r="I41" s="1035">
        <f>+'[1]ดำเนินงานครุภัณฑ์ 310061ยั่งยืน'!J51</f>
        <v>0</v>
      </c>
      <c r="J41" s="1035">
        <f>+'[1]ดำเนินงานครุภัณฑ์ 310061ยั่งยืน'!K51</f>
        <v>0</v>
      </c>
      <c r="K41" s="1035">
        <f>+'[1]ดำเนินงานครุภัณฑ์ 310061ยั่งยืน'!L51</f>
        <v>0</v>
      </c>
    </row>
    <row r="42" spans="1:11" ht="21" hidden="1" customHeight="1" x14ac:dyDescent="0.25">
      <c r="A42" s="998">
        <f>+'[1]ดำเนินงานครุภัณฑ์ 310061ยั่งยืน'!A52</f>
        <v>3</v>
      </c>
      <c r="B42" s="1032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031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001">
        <f>+D43</f>
        <v>0</v>
      </c>
      <c r="E42" s="1001">
        <f t="shared" ref="E42:K42" si="16">+E43</f>
        <v>0</v>
      </c>
      <c r="F42" s="1001">
        <f t="shared" si="16"/>
        <v>0</v>
      </c>
      <c r="G42" s="1001"/>
      <c r="H42" s="1001">
        <f t="shared" si="16"/>
        <v>0</v>
      </c>
      <c r="I42" s="1001">
        <f t="shared" si="16"/>
        <v>0</v>
      </c>
      <c r="J42" s="1001">
        <f t="shared" si="16"/>
        <v>0</v>
      </c>
      <c r="K42" s="1001">
        <f t="shared" si="16"/>
        <v>0</v>
      </c>
    </row>
    <row r="43" spans="1:11" ht="21" hidden="1" customHeight="1" x14ac:dyDescent="0.25">
      <c r="A43" s="1014" t="str">
        <f>+'[1]ดำเนินงานครุภัณฑ์ 310061ยั่งยืน'!A53</f>
        <v>1)</v>
      </c>
      <c r="B43" s="1033" t="str">
        <f>+'[1]ดำเนินงานครุภัณฑ์ 310061ยั่งยืน'!E53</f>
        <v>สพป.ปท.2</v>
      </c>
      <c r="C43" s="1034" t="str">
        <f>+'[1]ดำเนินงานครุภัณฑ์ 310061ยั่งยืน'!D52</f>
        <v>20009 31006100 3110015</v>
      </c>
      <c r="D43" s="1035">
        <f>+'[1]ดำเนินงานครุภัณฑ์ 310061ยั่งยืน'!F56</f>
        <v>0</v>
      </c>
      <c r="E43" s="1035">
        <f>+'[1]ดำเนินงานครุภัณฑ์ 310061ยั่งยืน'!G56</f>
        <v>0</v>
      </c>
      <c r="F43" s="1035">
        <f>+'[1]ดำเนินงานครุภัณฑ์ 310061ยั่งยืน'!H56</f>
        <v>0</v>
      </c>
      <c r="G43" s="1035"/>
      <c r="H43" s="1035">
        <f>+'[1]ดำเนินงานครุภัณฑ์ 310061ยั่งยืน'!I56</f>
        <v>0</v>
      </c>
      <c r="I43" s="1035">
        <f>+'[1]ดำเนินงานครุภัณฑ์ 310061ยั่งยืน'!J56</f>
        <v>0</v>
      </c>
      <c r="J43" s="1035">
        <f>+'[1]ดำเนินงานครุภัณฑ์ 310061ยั่งยืน'!K56</f>
        <v>0</v>
      </c>
      <c r="K43" s="1035">
        <f>+'[1]ดำเนินงานครุภัณฑ์ 310061ยั่งยืน'!L56</f>
        <v>0</v>
      </c>
    </row>
    <row r="44" spans="1:11" ht="21" hidden="1" customHeight="1" x14ac:dyDescent="0.25">
      <c r="A44" s="1002">
        <v>1.1000000000000001</v>
      </c>
      <c r="B44" s="1003" t="str">
        <f>+'[1]ดำเนินงานครุภัณฑ์ 310061ยั่งยืน'!E142</f>
        <v>รวม</v>
      </c>
      <c r="C44" s="1004">
        <f>+'[1]ดำเนินงานครุภัณฑ์ 310061ยั่งยืน'!D142</f>
        <v>0</v>
      </c>
      <c r="D44" s="1005">
        <f>+D45+D56</f>
        <v>264800</v>
      </c>
      <c r="E44" s="1005">
        <f>+E45+E56</f>
        <v>0</v>
      </c>
      <c r="F44" s="1005">
        <f>+F45+F56</f>
        <v>0</v>
      </c>
      <c r="G44" s="1005"/>
      <c r="H44" s="1005">
        <f>+H45+H56</f>
        <v>0</v>
      </c>
      <c r="I44" s="1005">
        <f>+I45+I56</f>
        <v>264800</v>
      </c>
      <c r="J44" s="1005">
        <f>+J45+J56</f>
        <v>0</v>
      </c>
      <c r="K44" s="1005">
        <f>+K45+K56</f>
        <v>0</v>
      </c>
    </row>
    <row r="45" spans="1:11" ht="21" hidden="1" customHeight="1" x14ac:dyDescent="0.25">
      <c r="A45" s="998">
        <f>+'[1]งบกัน67 350002'!A51</f>
        <v>0</v>
      </c>
      <c r="B45" s="1030" t="str">
        <f>+'[1]ดำเนินงานครุภัณฑ์ 310061ยั่งยืน'!E37</f>
        <v>เบิก</v>
      </c>
      <c r="C45" s="1031">
        <f>+'[1]ดำเนินงานครุภัณฑ์ 310061ยั่งยืน'!C37</f>
        <v>20</v>
      </c>
      <c r="D45" s="1001">
        <f>+D46</f>
        <v>0</v>
      </c>
      <c r="E45" s="1001">
        <f t="shared" ref="E45:K45" si="17">+E46</f>
        <v>0</v>
      </c>
      <c r="F45" s="1001">
        <f t="shared" si="17"/>
        <v>0</v>
      </c>
      <c r="G45" s="1001"/>
      <c r="H45" s="1001">
        <f t="shared" si="17"/>
        <v>0</v>
      </c>
      <c r="I45" s="1001">
        <f t="shared" si="17"/>
        <v>0</v>
      </c>
      <c r="J45" s="1001">
        <f t="shared" si="17"/>
        <v>0</v>
      </c>
      <c r="K45" s="1001">
        <f t="shared" si="17"/>
        <v>0</v>
      </c>
    </row>
    <row r="46" spans="1:11" ht="42" hidden="1" customHeight="1" x14ac:dyDescent="0.25">
      <c r="A46" s="1014">
        <f>+'[1]ดำเนินงานครุภัณฑ์ 310061ยั่งยืน'!A38</f>
        <v>0</v>
      </c>
      <c r="B46" s="1023">
        <f>+'[1]ดำเนินงานครุภัณฑ์ 310061ยั่งยืน'!E38</f>
        <v>0</v>
      </c>
      <c r="C46" s="59" t="str">
        <f>+'[1]ดำเนินงานครุภัณฑ์ 310061ยั่งยืน'!D37</f>
        <v>KB3100006110</v>
      </c>
      <c r="D46" s="1025">
        <f>+'[1]ดำเนินงานครุภัณฑ์ 310061ยั่งยืน'!F42</f>
        <v>0</v>
      </c>
      <c r="E46" s="1025">
        <f>+'[1]ดำเนินงานครุภัณฑ์ 310061ยั่งยืน'!G42</f>
        <v>0</v>
      </c>
      <c r="F46" s="1025">
        <f>+'[1]ดำเนินงานครุภัณฑ์ 310061ยั่งยืน'!H42</f>
        <v>0</v>
      </c>
      <c r="G46" s="1025"/>
      <c r="H46" s="1025">
        <f>+'[1]ดำเนินงานครุภัณฑ์ 310061ยั่งยืน'!I42</f>
        <v>0</v>
      </c>
      <c r="I46" s="1025">
        <f>+'[1]ดำเนินงานครุภัณฑ์ 310061ยั่งยืน'!J42</f>
        <v>0</v>
      </c>
      <c r="J46" s="1025">
        <f>+'[1]ดำเนินงานครุภัณฑ์ 310061ยั่งยืน'!K42</f>
        <v>0</v>
      </c>
      <c r="K46" s="1025">
        <f>+'[1]ดำเนินงานครุภัณฑ์ 310061ยั่งยืน'!L42</f>
        <v>0</v>
      </c>
    </row>
    <row r="47" spans="1:11" ht="21" hidden="1" customHeight="1" x14ac:dyDescent="0.25">
      <c r="A47" s="1014"/>
      <c r="B47" s="1033"/>
      <c r="C47" s="1034"/>
      <c r="D47" s="1035"/>
      <c r="E47" s="1035"/>
      <c r="F47" s="1035"/>
      <c r="G47" s="1035"/>
      <c r="H47" s="1035"/>
      <c r="I47" s="1035"/>
      <c r="J47" s="1035"/>
      <c r="K47" s="1035"/>
    </row>
    <row r="48" spans="1:11" ht="21" hidden="1" customHeight="1" x14ac:dyDescent="0.25">
      <c r="A48" s="1014"/>
      <c r="B48" s="1033"/>
      <c r="C48" s="1034"/>
      <c r="D48" s="1035"/>
      <c r="E48" s="1035"/>
      <c r="F48" s="1035"/>
      <c r="G48" s="1035"/>
      <c r="H48" s="1035"/>
      <c r="I48" s="1035"/>
      <c r="J48" s="1035"/>
      <c r="K48" s="1035"/>
    </row>
    <row r="49" spans="1:11" ht="21" hidden="1" customHeight="1" x14ac:dyDescent="0.25">
      <c r="A49" s="994" t="s">
        <v>78</v>
      </c>
      <c r="B49" s="1036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996"/>
      <c r="D49" s="1037">
        <f>+D50</f>
        <v>6960500</v>
      </c>
      <c r="E49" s="1037">
        <f t="shared" ref="E49:K49" si="18">+E50</f>
        <v>0</v>
      </c>
      <c r="F49" s="1037">
        <f t="shared" si="18"/>
        <v>0</v>
      </c>
      <c r="G49" s="1037">
        <f t="shared" si="18"/>
        <v>0</v>
      </c>
      <c r="H49" s="1037">
        <f t="shared" si="18"/>
        <v>0</v>
      </c>
      <c r="I49" s="1037">
        <f t="shared" si="18"/>
        <v>264800</v>
      </c>
      <c r="J49" s="1037">
        <f t="shared" si="18"/>
        <v>6695700</v>
      </c>
      <c r="K49" s="1037">
        <f t="shared" si="18"/>
        <v>0</v>
      </c>
    </row>
    <row r="50" spans="1:11" ht="21" hidden="1" customHeight="1" x14ac:dyDescent="0.25">
      <c r="A50" s="1038">
        <v>1</v>
      </c>
      <c r="B50" s="1039" t="str">
        <f>+'[1]งบกัน67 350002'!E6</f>
        <v xml:space="preserve">ผลผลิตผู้จบการศึกษาภาคบังคับ </v>
      </c>
      <c r="C50" s="1040" t="str">
        <f>+'[1]งบกัน67 350002'!D6</f>
        <v>20004 35000200</v>
      </c>
      <c r="D50" s="1041">
        <f>+D51+D79</f>
        <v>6960500</v>
      </c>
      <c r="E50" s="1041">
        <f>+E51+E79</f>
        <v>0</v>
      </c>
      <c r="F50" s="1041">
        <f>+F51+F79</f>
        <v>0</v>
      </c>
      <c r="G50" s="1041"/>
      <c r="H50" s="1041">
        <f>+H51+H79</f>
        <v>0</v>
      </c>
      <c r="I50" s="1041">
        <f>+I51+I79</f>
        <v>264800</v>
      </c>
      <c r="J50" s="1041">
        <f>+J51+J79</f>
        <v>6695700</v>
      </c>
      <c r="K50" s="1041">
        <f>+K51+K79</f>
        <v>0</v>
      </c>
    </row>
    <row r="51" spans="1:11" ht="21" hidden="1" customHeight="1" x14ac:dyDescent="0.25">
      <c r="A51" s="1002">
        <v>1.1000000000000001</v>
      </c>
      <c r="B51" s="1152" t="s">
        <v>238</v>
      </c>
      <c r="C51" s="1042" t="s">
        <v>239</v>
      </c>
      <c r="D51" s="1043">
        <f>+D52</f>
        <v>264800</v>
      </c>
      <c r="E51" s="1043">
        <f t="shared" ref="E51:J51" si="19">+E52</f>
        <v>0</v>
      </c>
      <c r="F51" s="1043">
        <f t="shared" si="19"/>
        <v>0</v>
      </c>
      <c r="G51" s="1043">
        <f t="shared" si="19"/>
        <v>0</v>
      </c>
      <c r="H51" s="1043">
        <f t="shared" si="19"/>
        <v>0</v>
      </c>
      <c r="I51" s="1043">
        <f t="shared" si="19"/>
        <v>264800</v>
      </c>
      <c r="J51" s="1043">
        <f t="shared" si="19"/>
        <v>0</v>
      </c>
      <c r="K51" s="1044">
        <f>+K52+K60</f>
        <v>0</v>
      </c>
    </row>
    <row r="52" spans="1:11" ht="42" hidden="1" customHeight="1" x14ac:dyDescent="0.25">
      <c r="A52" s="1006"/>
      <c r="B52" s="1007" t="str">
        <f>+'[1]งบกัน67 350002'!E7</f>
        <v>งบดำเนินงาน</v>
      </c>
      <c r="C52" s="1045">
        <v>6711220</v>
      </c>
      <c r="D52" s="1046">
        <f>+D56</f>
        <v>264800</v>
      </c>
      <c r="E52" s="1046">
        <f t="shared" ref="E52:K52" si="20">+E56</f>
        <v>0</v>
      </c>
      <c r="F52" s="1046">
        <f t="shared" si="20"/>
        <v>0</v>
      </c>
      <c r="G52" s="1046">
        <f t="shared" si="20"/>
        <v>0</v>
      </c>
      <c r="H52" s="1046">
        <f t="shared" si="20"/>
        <v>0</v>
      </c>
      <c r="I52" s="1046">
        <f t="shared" si="20"/>
        <v>264800</v>
      </c>
      <c r="J52" s="1046">
        <f t="shared" si="20"/>
        <v>0</v>
      </c>
      <c r="K52" s="1046">
        <f t="shared" si="20"/>
        <v>0</v>
      </c>
    </row>
    <row r="53" spans="1:11" ht="21" hidden="1" customHeight="1" x14ac:dyDescent="0.25">
      <c r="A53" s="1006"/>
      <c r="B53" s="1007" t="s">
        <v>272</v>
      </c>
      <c r="C53" s="1045">
        <f>+B67</f>
        <v>6711410</v>
      </c>
      <c r="D53" s="1046">
        <f t="shared" ref="D53:K53" si="21">+D67</f>
        <v>954400</v>
      </c>
      <c r="E53" s="1046">
        <f t="shared" si="21"/>
        <v>0</v>
      </c>
      <c r="F53" s="1046">
        <f t="shared" si="21"/>
        <v>953400</v>
      </c>
      <c r="G53" s="1046">
        <f t="shared" si="21"/>
        <v>0</v>
      </c>
      <c r="H53" s="1046">
        <f t="shared" si="21"/>
        <v>0</v>
      </c>
      <c r="I53" s="1046">
        <f t="shared" si="21"/>
        <v>0</v>
      </c>
      <c r="J53" s="1046">
        <f t="shared" si="21"/>
        <v>0</v>
      </c>
      <c r="K53" s="1046">
        <f t="shared" si="21"/>
        <v>1000</v>
      </c>
    </row>
    <row r="54" spans="1:11" ht="42" hidden="1" customHeight="1" x14ac:dyDescent="0.25">
      <c r="A54" s="1006"/>
      <c r="B54" s="1343" t="str">
        <f>+B52</f>
        <v>งบดำเนินงาน</v>
      </c>
      <c r="C54" s="1344">
        <v>6711220</v>
      </c>
      <c r="D54" s="1345">
        <f>+D55</f>
        <v>264800</v>
      </c>
      <c r="E54" s="1345">
        <f t="shared" ref="E54:K55" si="22">+E55</f>
        <v>0</v>
      </c>
      <c r="F54" s="1345">
        <f t="shared" si="22"/>
        <v>0</v>
      </c>
      <c r="G54" s="1345">
        <f t="shared" si="22"/>
        <v>0</v>
      </c>
      <c r="H54" s="1345">
        <f t="shared" si="22"/>
        <v>0</v>
      </c>
      <c r="I54" s="1345">
        <f t="shared" si="22"/>
        <v>264800</v>
      </c>
      <c r="J54" s="1345">
        <f t="shared" si="22"/>
        <v>0</v>
      </c>
      <c r="K54" s="1345"/>
    </row>
    <row r="55" spans="1:11" ht="21" hidden="1" customHeight="1" x14ac:dyDescent="0.25">
      <c r="A55" s="1047" t="s">
        <v>39</v>
      </c>
      <c r="B55" s="1048" t="s">
        <v>240</v>
      </c>
      <c r="C55" s="1049"/>
      <c r="D55" s="1050">
        <f>+D56</f>
        <v>264800</v>
      </c>
      <c r="E55" s="1050">
        <f t="shared" si="22"/>
        <v>0</v>
      </c>
      <c r="F55" s="1050">
        <f t="shared" si="22"/>
        <v>0</v>
      </c>
      <c r="G55" s="1050">
        <f t="shared" si="22"/>
        <v>0</v>
      </c>
      <c r="H55" s="1050">
        <f t="shared" si="22"/>
        <v>0</v>
      </c>
      <c r="I55" s="1050">
        <f t="shared" si="22"/>
        <v>264800</v>
      </c>
      <c r="J55" s="1050">
        <f t="shared" si="22"/>
        <v>0</v>
      </c>
      <c r="K55" s="1050">
        <f t="shared" si="22"/>
        <v>0</v>
      </c>
    </row>
    <row r="56" spans="1:11" ht="42" hidden="1" customHeight="1" x14ac:dyDescent="0.25">
      <c r="A56" s="1014" t="s">
        <v>75</v>
      </c>
      <c r="B56" s="1051" t="s">
        <v>247</v>
      </c>
      <c r="C56" s="1024">
        <v>2.0004350020019999E+18</v>
      </c>
      <c r="D56" s="1035">
        <f>+'[1]งบกัน67 350002'!F16</f>
        <v>264800</v>
      </c>
      <c r="E56" s="1035">
        <f>+'[1]งบกัน67 350002'!G16</f>
        <v>0</v>
      </c>
      <c r="F56" s="1035">
        <f>+'[1]งบกัน67 350002'!H16</f>
        <v>0</v>
      </c>
      <c r="G56" s="1035">
        <f>+'[1]งบกัน67 350002'!I16</f>
        <v>0</v>
      </c>
      <c r="H56" s="1035">
        <f>+'[1]งบกัน67 350002'!J16</f>
        <v>0</v>
      </c>
      <c r="I56" s="1035">
        <f>+'[1]งบกัน67 350002'!K16</f>
        <v>264800</v>
      </c>
      <c r="J56" s="1035">
        <f>+'[1]งบกัน67 350002'!L16</f>
        <v>0</v>
      </c>
      <c r="K56" s="1035">
        <f>+D56-E56-F56-G56-H56-I56-J56</f>
        <v>0</v>
      </c>
    </row>
    <row r="57" spans="1:11" ht="21" hidden="1" customHeight="1" x14ac:dyDescent="0.25">
      <c r="A57" s="1014"/>
      <c r="B57" s="1035"/>
      <c r="C57" s="1052"/>
      <c r="D57" s="1035"/>
      <c r="E57" s="1035"/>
      <c r="F57" s="1053"/>
      <c r="G57" s="1053"/>
      <c r="H57" s="1053"/>
      <c r="I57" s="1053"/>
      <c r="J57" s="1053"/>
      <c r="K57" s="1035"/>
    </row>
    <row r="58" spans="1:11" ht="21" hidden="1" customHeight="1" x14ac:dyDescent="0.25">
      <c r="A58" s="1014"/>
      <c r="B58" s="1051"/>
      <c r="C58" s="395"/>
      <c r="D58" s="1035"/>
      <c r="E58" s="1035"/>
      <c r="F58" s="1035"/>
      <c r="G58" s="1035"/>
      <c r="H58" s="1035">
        <f>+'[1]สิ่งก่อสร้าง งบอุดหนุน  67'!J76</f>
        <v>0</v>
      </c>
      <c r="I58" s="1035"/>
      <c r="J58" s="1035">
        <f>+'[1]สิ่งก่อสร้าง งบอุดหนุน  67'!L76</f>
        <v>0</v>
      </c>
      <c r="K58" s="1035"/>
    </row>
    <row r="59" spans="1:11" ht="42" hidden="1" customHeight="1" x14ac:dyDescent="0.25">
      <c r="A59" s="1014"/>
      <c r="B59" s="1014"/>
      <c r="C59" s="395"/>
      <c r="D59" s="1014"/>
      <c r="E59" s="1014"/>
      <c r="F59" s="1014"/>
      <c r="G59" s="1014"/>
      <c r="H59" s="1014"/>
      <c r="I59" s="1014"/>
      <c r="J59" s="1014"/>
      <c r="K59" s="1014"/>
    </row>
    <row r="60" spans="1:11" ht="21" hidden="1" customHeight="1" x14ac:dyDescent="0.25">
      <c r="A60" s="1054"/>
      <c r="B60" s="1055" t="s">
        <v>273</v>
      </c>
      <c r="C60" s="1045">
        <f>+'[1]งบกัน67 350002'!D27</f>
        <v>6711320</v>
      </c>
      <c r="D60" s="1054"/>
      <c r="E60" s="1054"/>
      <c r="F60" s="1054"/>
      <c r="G60" s="1054"/>
      <c r="H60" s="1054"/>
      <c r="I60" s="1054"/>
      <c r="J60" s="1054"/>
      <c r="K60" s="1054"/>
    </row>
    <row r="61" spans="1:11" s="6" customFormat="1" ht="21" hidden="1" customHeight="1" x14ac:dyDescent="0.25">
      <c r="A61" s="1050" t="str">
        <f>+'[1]สิ่งก่อสร้าง งบอุดหนุน  67'!A95</f>
        <v>1.1.2</v>
      </c>
      <c r="B61" s="1057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61" s="1058" t="str">
        <f>+'[1]งบกัน67 350002'!E27</f>
        <v xml:space="preserve">  งบลงทุน ค่าที่ดินและสิ่งก่อสร้าง </v>
      </c>
      <c r="D61" s="1050">
        <f>D62</f>
        <v>0</v>
      </c>
      <c r="E61" s="1050">
        <f t="shared" ref="E61:K61" si="23">E62</f>
        <v>0</v>
      </c>
      <c r="F61" s="1050">
        <f t="shared" si="23"/>
        <v>0</v>
      </c>
      <c r="G61" s="1050">
        <f t="shared" si="23"/>
        <v>0</v>
      </c>
      <c r="H61" s="1050">
        <f t="shared" si="23"/>
        <v>0</v>
      </c>
      <c r="I61" s="1050">
        <f t="shared" si="23"/>
        <v>0</v>
      </c>
      <c r="J61" s="1050">
        <f t="shared" si="23"/>
        <v>0</v>
      </c>
      <c r="K61" s="1050">
        <f t="shared" si="23"/>
        <v>0</v>
      </c>
    </row>
    <row r="62" spans="1:11" s="6" customFormat="1" ht="9" hidden="1" customHeight="1" x14ac:dyDescent="0.25">
      <c r="A62" s="1014"/>
      <c r="B62" s="1051"/>
      <c r="C62" s="395"/>
      <c r="D62" s="1035"/>
      <c r="E62" s="1035"/>
      <c r="F62" s="1035"/>
      <c r="G62" s="1035"/>
      <c r="H62" s="1035">
        <f>+'[1]สิ่งก่อสร้าง งบอุดหนุน  67'!J101</f>
        <v>0</v>
      </c>
      <c r="I62" s="1035">
        <f>+'[1]สิ่งก่อสร้าง งบอุดหนุน  67'!L101</f>
        <v>0</v>
      </c>
      <c r="J62" s="1059"/>
      <c r="K62" s="1035">
        <f>+D62-E62-F62-G62-H62-I62-J62</f>
        <v>0</v>
      </c>
    </row>
    <row r="63" spans="1:11" ht="21" hidden="1" customHeight="1" x14ac:dyDescent="0.25">
      <c r="A63" s="1047"/>
      <c r="B63" s="1057"/>
      <c r="C63" s="1058"/>
      <c r="D63" s="1050">
        <f>SUM(D61:D62)</f>
        <v>0</v>
      </c>
      <c r="E63" s="1050"/>
      <c r="F63" s="1050"/>
      <c r="G63" s="1050"/>
      <c r="H63" s="1050"/>
      <c r="I63" s="1050"/>
      <c r="J63" s="1050"/>
      <c r="K63" s="1050"/>
    </row>
    <row r="64" spans="1:11" ht="21" hidden="1" customHeight="1" x14ac:dyDescent="0.25">
      <c r="A64" s="1014"/>
      <c r="B64" s="1051"/>
      <c r="C64" s="395"/>
      <c r="D64" s="1035"/>
      <c r="E64" s="1035">
        <f>+'[1]สิ่งก่อสร้าง งบอุดหนุน  67'!H107</f>
        <v>0</v>
      </c>
      <c r="F64" s="1053"/>
      <c r="G64" s="1053"/>
      <c r="H64" s="1053">
        <f>+'[1]สิ่งก่อสร้าง งบอุดหนุน  67'!J107</f>
        <v>0</v>
      </c>
      <c r="I64" s="1053">
        <f>+'[1]สิ่งก่อสร้าง งบอุดหนุน  67'!L107</f>
        <v>0</v>
      </c>
      <c r="J64" s="1053">
        <f>+'[1]สิ่งก่อสร้าง งบอุดหนุน  67'!M107</f>
        <v>0</v>
      </c>
      <c r="K64" s="1035">
        <f>+'[1]สิ่งก่อสร้าง งบอุดหนุน  67'!N107</f>
        <v>0</v>
      </c>
    </row>
    <row r="65" spans="1:11" ht="21" hidden="1" customHeight="1" x14ac:dyDescent="0.25">
      <c r="A65" s="1047"/>
      <c r="B65" s="1060"/>
      <c r="C65" s="1061"/>
      <c r="D65" s="1050">
        <f>+D66</f>
        <v>0</v>
      </c>
      <c r="E65" s="1050">
        <f t="shared" ref="E65:K65" si="24">+E66</f>
        <v>0</v>
      </c>
      <c r="F65" s="1062">
        <f t="shared" si="24"/>
        <v>0</v>
      </c>
      <c r="G65" s="1062"/>
      <c r="H65" s="1062">
        <f t="shared" si="24"/>
        <v>0</v>
      </c>
      <c r="I65" s="1062">
        <f t="shared" si="24"/>
        <v>0</v>
      </c>
      <c r="J65" s="1062">
        <f t="shared" si="24"/>
        <v>0</v>
      </c>
      <c r="K65" s="1050">
        <f t="shared" si="24"/>
        <v>0</v>
      </c>
    </row>
    <row r="66" spans="1:11" ht="42" hidden="1" customHeight="1" x14ac:dyDescent="0.25">
      <c r="A66" s="1014"/>
      <c r="B66" s="1051"/>
      <c r="C66" s="395"/>
      <c r="D66" s="1025"/>
      <c r="E66" s="1025">
        <f>+'[1]สิ่งก่อสร้าง งบอุดหนุน  67'!H113</f>
        <v>0</v>
      </c>
      <c r="F66" s="1025"/>
      <c r="G66" s="1025"/>
      <c r="H66" s="1025">
        <f>+'[1]สิ่งก่อสร้าง งบอุดหนุน  67'!J113</f>
        <v>0</v>
      </c>
      <c r="I66" s="1025">
        <f>+'[1]สิ่งก่อสร้าง งบอุดหนุน  67'!L113</f>
        <v>0</v>
      </c>
      <c r="J66" s="1025">
        <f>+'[1]สิ่งก่อสร้าง งบอุดหนุน  67'!M113</f>
        <v>0</v>
      </c>
      <c r="K66" s="1025">
        <f>+'[1]สิ่งก่อสร้าง งบอุดหนุน  67'!N113</f>
        <v>0</v>
      </c>
    </row>
    <row r="67" spans="1:11" ht="21" hidden="1" customHeight="1" x14ac:dyDescent="0.25">
      <c r="A67" s="1047" t="str">
        <f>+'[1]สิ่งก่อสร้าง งบอุดหนุน  67'!A114</f>
        <v>3.1.6</v>
      </c>
      <c r="B67" s="1346">
        <f>+'[1]งบอุดหนุน 350002'!D7</f>
        <v>6711410</v>
      </c>
      <c r="C67" s="1061"/>
      <c r="D67" s="1050">
        <f>+D68</f>
        <v>954400</v>
      </c>
      <c r="E67" s="1050">
        <f t="shared" ref="E67:K67" si="25">+E68</f>
        <v>0</v>
      </c>
      <c r="F67" s="1050">
        <f t="shared" si="25"/>
        <v>953400</v>
      </c>
      <c r="G67" s="1050">
        <f t="shared" si="25"/>
        <v>0</v>
      </c>
      <c r="H67" s="1050">
        <f t="shared" si="25"/>
        <v>0</v>
      </c>
      <c r="I67" s="1050">
        <f t="shared" si="25"/>
        <v>0</v>
      </c>
      <c r="J67" s="1050">
        <f t="shared" si="25"/>
        <v>0</v>
      </c>
      <c r="K67" s="1050">
        <f t="shared" si="25"/>
        <v>1000</v>
      </c>
    </row>
    <row r="68" spans="1:11" ht="42" hidden="1" customHeight="1" x14ac:dyDescent="0.25">
      <c r="A68" s="1347"/>
      <c r="B68" s="1348" t="str">
        <f>+'[1]งบอุดหนุน 350002'!E7</f>
        <v>งบเงินอุดหนุน</v>
      </c>
      <c r="C68" s="1349">
        <f>+'[1]งบอุดหนุน 350002'!D7</f>
        <v>6711410</v>
      </c>
      <c r="D68" s="1350">
        <f>SUM(D69:D72)</f>
        <v>954400</v>
      </c>
      <c r="E68" s="1351">
        <f>SUM(E69:E72)</f>
        <v>0</v>
      </c>
      <c r="F68" s="1351">
        <f>SUM(F69:F72)</f>
        <v>953400</v>
      </c>
      <c r="G68" s="1351">
        <f>SUM(G70:G71)</f>
        <v>0</v>
      </c>
      <c r="H68" s="1351">
        <f t="shared" ref="H68:K68" si="26">SUM(H70:H71)</f>
        <v>0</v>
      </c>
      <c r="I68" s="1351">
        <f t="shared" si="26"/>
        <v>0</v>
      </c>
      <c r="J68" s="1351">
        <f t="shared" si="26"/>
        <v>0</v>
      </c>
      <c r="K68" s="1351">
        <f t="shared" si="26"/>
        <v>1000</v>
      </c>
    </row>
    <row r="69" spans="1:11" ht="21" hidden="1" customHeight="1" x14ac:dyDescent="0.25">
      <c r="A69" s="1014" t="str">
        <f>+'[1]สิ่งก่อสร้าง งบอุดหนุน  67'!A115</f>
        <v>3.1.6.1</v>
      </c>
      <c r="B69" s="1352" t="str">
        <f>+'[1]งบอุดหนุน 350002'!E9</f>
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</c>
      <c r="C69" s="395" t="str">
        <f>+'[1]งบอุดหนุน 350002'!C9:D9</f>
        <v>20004350002004100006</v>
      </c>
      <c r="D69" s="1035">
        <f>+'[1]สิ่งก่อสร้าง งบอุดหนุน  67'!G120</f>
        <v>0</v>
      </c>
      <c r="E69" s="1035">
        <f>+'[1]สิ่งก่อสร้าง งบอุดหนุน  67'!H120</f>
        <v>0</v>
      </c>
      <c r="F69" s="1053">
        <f>+'[1]สิ่งก่อสร้าง งบอุดหนุน  67'!I120</f>
        <v>0</v>
      </c>
      <c r="G69" s="1053"/>
      <c r="H69" s="1053">
        <f>+'[1]สิ่งก่อสร้าง งบอุดหนุน  67'!J120</f>
        <v>0</v>
      </c>
      <c r="I69" s="1053">
        <f>+'[1]สิ่งก่อสร้าง งบอุดหนุน  67'!L120</f>
        <v>0</v>
      </c>
      <c r="J69" s="1053">
        <f>+'[1]สิ่งก่อสร้าง งบอุดหนุน  67'!M120</f>
        <v>0</v>
      </c>
      <c r="K69" s="1035">
        <f>+'[1]สิ่งก่อสร้าง งบอุดหนุน  67'!N120</f>
        <v>0</v>
      </c>
    </row>
    <row r="70" spans="1:11" ht="42" hidden="1" customHeight="1" x14ac:dyDescent="0.25">
      <c r="A70" s="1014" t="s">
        <v>75</v>
      </c>
      <c r="B70" s="1352" t="str">
        <f>+'[1]งบอุดหนุน 350002'!E10</f>
        <v>ร.ร.วัดเกตประภา</v>
      </c>
      <c r="C70" s="395" t="str">
        <f>+'[1]งบอุดหนุน 350002'!C9:D9</f>
        <v>20004350002004100006</v>
      </c>
      <c r="D70" s="1035">
        <f>+'[1]งบอุดหนุน 350002'!F10</f>
        <v>458400</v>
      </c>
      <c r="E70" s="1035">
        <f>+'[1]งบอุดหนุน 350002'!G16</f>
        <v>0</v>
      </c>
      <c r="F70" s="1035">
        <f>+'[1]งบอุดหนุน 350002'!H16</f>
        <v>458400</v>
      </c>
      <c r="G70" s="1035">
        <f>+'[1]งบอุดหนุน 350002'!I16</f>
        <v>0</v>
      </c>
      <c r="H70" s="1035">
        <f>+'[1]งบอุดหนุน 350002'!J16</f>
        <v>0</v>
      </c>
      <c r="I70" s="1035">
        <f>+'[1]งบอุดหนุน 350002'!K16</f>
        <v>0</v>
      </c>
      <c r="J70" s="1035">
        <f>+'[1]งบอุดหนุน 350002'!L16</f>
        <v>0</v>
      </c>
      <c r="K70" s="1035">
        <f>+D70-E70-F70-G70-H70-I70-J70</f>
        <v>0</v>
      </c>
    </row>
    <row r="71" spans="1:11" ht="21" hidden="1" customHeight="1" x14ac:dyDescent="0.25">
      <c r="A71" s="1014" t="s">
        <v>76</v>
      </c>
      <c r="B71" s="1352" t="str">
        <f>+'[1]งบอุดหนุน 350002'!E18</f>
        <v>ร.ร.วัดเจริญบุญ</v>
      </c>
      <c r="C71" s="395" t="str">
        <f>+'[1]งบอุดหนุน 350002'!C9:D9</f>
        <v>20004350002004100006</v>
      </c>
      <c r="D71" s="1035">
        <f>+'[1]งบอุดหนุน 350002'!F29</f>
        <v>496000</v>
      </c>
      <c r="E71" s="1035">
        <f>+'[1]งบอุดหนุน 350002'!G29</f>
        <v>0</v>
      </c>
      <c r="F71" s="1035">
        <v>495000</v>
      </c>
      <c r="G71" s="1035">
        <f>+'[1]งบอุดหนุน 350002'!I29</f>
        <v>0</v>
      </c>
      <c r="H71" s="1035">
        <f>+'[1]งบอุดหนุน 350002'!J29</f>
        <v>0</v>
      </c>
      <c r="I71" s="1035">
        <f>+'[1]งบอุดหนุน 350002'!K29</f>
        <v>0</v>
      </c>
      <c r="J71" s="1035">
        <f>+'[1]งบอุดหนุน 350002'!L29</f>
        <v>0</v>
      </c>
      <c r="K71" s="1035">
        <f>+D71-E71-F71-G71-H71-I71-J71</f>
        <v>1000</v>
      </c>
    </row>
    <row r="72" spans="1:11" ht="21" hidden="1" customHeight="1" x14ac:dyDescent="0.25">
      <c r="A72" s="1014"/>
      <c r="B72" s="1352"/>
      <c r="C72" s="395"/>
      <c r="D72" s="1035"/>
      <c r="E72" s="1035"/>
      <c r="F72" s="1053"/>
      <c r="G72" s="1053"/>
      <c r="H72" s="1053"/>
      <c r="I72" s="1053"/>
      <c r="J72" s="1053"/>
      <c r="K72" s="1035"/>
    </row>
    <row r="73" spans="1:11" ht="42" x14ac:dyDescent="0.25">
      <c r="A73" s="1047" t="str">
        <f>+'[1]สิ่งก่อสร้าง งบอุดหนุน  67'!A121</f>
        <v>3.1.7</v>
      </c>
      <c r="B73" s="1063" t="str">
        <f>+'[1]สิ่งก่อสร้าง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73" s="1061"/>
      <c r="D73" s="1050">
        <f>+'[1]สิ่งก่อสร้าง งบอุดหนุน  67'!G121</f>
        <v>0</v>
      </c>
      <c r="E73" s="1050">
        <f>+'[1]สิ่งก่อสร้าง งบอุดหนุน  67'!H121</f>
        <v>0</v>
      </c>
      <c r="F73" s="1062">
        <f>+'[1]สิ่งก่อสร้าง งบอุดหนุน  67'!I121</f>
        <v>0</v>
      </c>
      <c r="G73" s="1062"/>
      <c r="H73" s="1062">
        <f>+'[1]สิ่งก่อสร้าง งบอุดหนุน  67'!J121</f>
        <v>0</v>
      </c>
      <c r="I73" s="1062">
        <f>+'[1]สิ่งก่อสร้าง งบอุดหนุน  67'!L121</f>
        <v>0</v>
      </c>
      <c r="J73" s="1062">
        <f>+'[1]สิ่งก่อสร้าง งบอุดหนุน  67'!M121</f>
        <v>0</v>
      </c>
      <c r="K73" s="1050">
        <f>+'[1]สิ่งก่อสร้าง งบอุดหนุน  67'!N121</f>
        <v>0</v>
      </c>
    </row>
    <row r="74" spans="1:11" ht="21" hidden="1" customHeight="1" x14ac:dyDescent="0.25">
      <c r="A74" s="1014" t="str">
        <f>+'[1]สิ่งก่อสร้าง งบอุดหนุน  67'!A122</f>
        <v>3.1.7.1</v>
      </c>
      <c r="B74" s="1051" t="str">
        <f>+'[1]สิ่งก่อสร้าง งบอุดหนุน  67'!E122</f>
        <v>สพป.ปท.2 จำนวน 3 เครื่อง</v>
      </c>
      <c r="C74" s="395" t="str">
        <f>+'[1]สิ่งก่อสร้าง งบอุดหนุน  67'!F122</f>
        <v>2000436002110DBW</v>
      </c>
      <c r="D74" s="1035">
        <f>+'[1]สิ่งก่อสร้าง งบอุดหนุน  67'!G127</f>
        <v>0</v>
      </c>
      <c r="E74" s="1035">
        <f>+'[1]สิ่งก่อสร้าง งบอุดหนุน  67'!H127</f>
        <v>0</v>
      </c>
      <c r="F74" s="1053">
        <f>+'[1]สิ่งก่อสร้าง งบอุดหนุน  67'!I127</f>
        <v>0</v>
      </c>
      <c r="G74" s="1053"/>
      <c r="H74" s="1053">
        <f>+'[1]สิ่งก่อสร้าง งบอุดหนุน  67'!J127</f>
        <v>0</v>
      </c>
      <c r="I74" s="1053">
        <f>+'[1]สิ่งก่อสร้าง งบอุดหนุน  67'!L127</f>
        <v>0</v>
      </c>
      <c r="J74" s="1053">
        <f>+'[1]สิ่งก่อสร้าง งบอุดหนุน  67'!M127</f>
        <v>0</v>
      </c>
      <c r="K74" s="1035">
        <f>+'[1]สิ่งก่อสร้าง งบอุดหนุน  67'!N127</f>
        <v>0</v>
      </c>
    </row>
    <row r="75" spans="1:11" ht="33.6" hidden="1" customHeight="1" x14ac:dyDescent="0.25">
      <c r="A75" s="1064">
        <f>+'[1]สิ่งก่อสร้าง งบอุดหนุน  67'!A128</f>
        <v>3.2</v>
      </c>
      <c r="B75" s="1065" t="str">
        <f>+'[1]สิ่งก่อสร้าง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75" s="1066" t="str">
        <f>+'[1]สิ่งก่อสร้าง งบอุดหนุน  67'!F128</f>
        <v>200041300P2792</v>
      </c>
      <c r="D75" s="1067">
        <f>+'[1]สิ่งก่อสร้าง งบอุดหนุน  67'!G128</f>
        <v>0</v>
      </c>
      <c r="E75" s="1067">
        <f>+'[1]สิ่งก่อสร้าง งบอุดหนุน  67'!H128</f>
        <v>0</v>
      </c>
      <c r="F75" s="1068">
        <f>+'[1]สิ่งก่อสร้าง งบอุดหนุน  67'!I128</f>
        <v>0</v>
      </c>
      <c r="G75" s="1068"/>
      <c r="H75" s="1068">
        <f>+'[1]สิ่งก่อสร้าง งบอุดหนุน  67'!J128</f>
        <v>0</v>
      </c>
      <c r="I75" s="1068">
        <f>+'[1]สิ่งก่อสร้าง งบอุดหนุน  67'!L128</f>
        <v>0</v>
      </c>
      <c r="J75" s="1068">
        <f>+'[1]สิ่งก่อสร้าง งบอุดหนุน  67'!M128</f>
        <v>0</v>
      </c>
      <c r="K75" s="1067">
        <f>+'[1]สิ่งก่อสร้าง งบอุดหนุน  67'!N128</f>
        <v>0</v>
      </c>
    </row>
    <row r="76" spans="1:11" ht="21" hidden="1" customHeight="1" x14ac:dyDescent="0.25">
      <c r="A76" s="1054">
        <f>+'[1]สิ่งก่อสร้าง งบอุดหนุน  67'!A129</f>
        <v>0</v>
      </c>
      <c r="B76" s="1069" t="str">
        <f>+'[1]สิ่งก่อสร้าง งบอุดหนุน  67'!E129</f>
        <v>งบดำเนินงาน</v>
      </c>
      <c r="C76" s="1070">
        <v>6711220</v>
      </c>
      <c r="D76" s="1054">
        <f>+'[1]สิ่งก่อสร้าง งบอุดหนุน  67'!G129</f>
        <v>0</v>
      </c>
      <c r="E76" s="1054">
        <f>+'[1]สิ่งก่อสร้าง งบอุดหนุน  67'!H129</f>
        <v>0</v>
      </c>
      <c r="F76" s="1056">
        <f>+'[1]สิ่งก่อสร้าง งบอุดหนุน  67'!I129</f>
        <v>0</v>
      </c>
      <c r="G76" s="1056"/>
      <c r="H76" s="1056">
        <f>+'[1]สิ่งก่อสร้าง งบอุดหนุน  67'!J129</f>
        <v>0</v>
      </c>
      <c r="I76" s="1056">
        <f>+'[1]สิ่งก่อสร้าง งบอุดหนุน  67'!L129</f>
        <v>0</v>
      </c>
      <c r="J76" s="1056">
        <f>+'[1]สิ่งก่อสร้าง งบอุดหนุน  67'!M129</f>
        <v>0</v>
      </c>
      <c r="K76" s="1054">
        <f>+'[1]สิ่งก่อสร้าง งบอุดหนุน  67'!N129</f>
        <v>0</v>
      </c>
    </row>
    <row r="77" spans="1:11" ht="21" hidden="1" customHeight="1" x14ac:dyDescent="0.25">
      <c r="A77" s="1047" t="str">
        <f>+'[1]สิ่งก่อสร้าง งบอุดหนุน  67'!A130</f>
        <v>3.2.1</v>
      </c>
      <c r="B77" s="1063" t="str">
        <f>+'[1]สิ่งก่อสร้าง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7" s="1061"/>
      <c r="D77" s="1050">
        <f>+'[1]สิ่งก่อสร้าง งบอุดหนุน  67'!G130</f>
        <v>0</v>
      </c>
      <c r="E77" s="1050">
        <f>+'[1]สิ่งก่อสร้าง งบอุดหนุน  67'!H130</f>
        <v>0</v>
      </c>
      <c r="F77" s="1062">
        <f>+'[1]สิ่งก่อสร้าง งบอุดหนุน  67'!I130</f>
        <v>0</v>
      </c>
      <c r="G77" s="1062"/>
      <c r="H77" s="1062">
        <f>+'[1]สิ่งก่อสร้าง งบอุดหนุน  67'!J130</f>
        <v>0</v>
      </c>
      <c r="I77" s="1062">
        <f>+'[1]สิ่งก่อสร้าง งบอุดหนุน  67'!L130</f>
        <v>0</v>
      </c>
      <c r="J77" s="1062">
        <f>+'[1]สิ่งก่อสร้าง งบอุดหนุน  67'!M130</f>
        <v>0</v>
      </c>
      <c r="K77" s="1050">
        <f>+'[1]สิ่งก่อสร้าง งบอุดหนุน  67'!N130</f>
        <v>0</v>
      </c>
    </row>
    <row r="78" spans="1:11" ht="21" hidden="1" customHeight="1" x14ac:dyDescent="0.25">
      <c r="A78" s="1014" t="str">
        <f>+'[1]สิ่งก่อสร้าง งบอุดหนุน  67'!A131</f>
        <v>3.2.1.1</v>
      </c>
      <c r="B78" s="1051" t="str">
        <f>+'[1]สิ่งก่อสร้าง งบอุดหนุน  67'!E131</f>
        <v>สพป.ปท.2</v>
      </c>
      <c r="C78" s="395" t="str">
        <f>+'[1]สิ่งก่อสร้าง งบอุดหนุน  67'!F131</f>
        <v>2000436002000000</v>
      </c>
      <c r="D78" s="1035">
        <f>+'[1]สิ่งก่อสร้าง งบอุดหนุน  67'!G136</f>
        <v>0</v>
      </c>
      <c r="E78" s="1035">
        <f>+'[1]สิ่งก่อสร้าง งบอุดหนุน  67'!H136</f>
        <v>0</v>
      </c>
      <c r="F78" s="1053">
        <f>+'[1]สิ่งก่อสร้าง งบอุดหนุน  67'!I136</f>
        <v>0</v>
      </c>
      <c r="G78" s="1053"/>
      <c r="H78" s="1053">
        <f>+'[1]สิ่งก่อสร้าง งบอุดหนุน  67'!J136</f>
        <v>0</v>
      </c>
      <c r="I78" s="1053">
        <f>+'[1]สิ่งก่อสร้าง งบอุดหนุน  67'!L136</f>
        <v>0</v>
      </c>
      <c r="J78" s="1053">
        <f>+'[1]สิ่งก่อสร้าง งบอุดหนุน  67'!M136</f>
        <v>0</v>
      </c>
      <c r="K78" s="1035">
        <f>+'[1]สิ่งก่อสร้าง งบอุดหนุน  67'!N136</f>
        <v>0</v>
      </c>
    </row>
    <row r="79" spans="1:11" ht="21" hidden="1" customHeight="1" x14ac:dyDescent="0.25">
      <c r="A79" s="1002">
        <v>1.2</v>
      </c>
      <c r="B79" s="1104" t="str">
        <f>+'[1]งบกัน67 350002'!E37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9" s="1042" t="str">
        <f>+'[1]งบกัน67 350002'!D37</f>
        <v>20004  67 01056 00000</v>
      </c>
      <c r="D79" s="1071">
        <f>+D80</f>
        <v>6695700</v>
      </c>
      <c r="E79" s="1071">
        <f t="shared" ref="E79:K79" si="27">+E80</f>
        <v>0</v>
      </c>
      <c r="F79" s="1071">
        <f t="shared" si="27"/>
        <v>0</v>
      </c>
      <c r="G79" s="1071"/>
      <c r="H79" s="1071">
        <f t="shared" si="27"/>
        <v>0</v>
      </c>
      <c r="I79" s="1071">
        <f t="shared" si="27"/>
        <v>0</v>
      </c>
      <c r="J79" s="1071">
        <f t="shared" si="27"/>
        <v>6695700</v>
      </c>
      <c r="K79" s="1071">
        <f t="shared" si="27"/>
        <v>0</v>
      </c>
    </row>
    <row r="80" spans="1:11" ht="21" hidden="1" customHeight="1" x14ac:dyDescent="0.25">
      <c r="A80" s="1054">
        <f>+'[1]สิ่งก่อสร้าง งบอุดหนุน  67'!A138</f>
        <v>0</v>
      </c>
      <c r="B80" s="1054" t="str">
        <f>+'[1]งบกัน67 350002'!E27</f>
        <v xml:space="preserve">  งบลงทุน ค่าที่ดินและสิ่งก่อสร้าง </v>
      </c>
      <c r="C80" s="1072">
        <f>+'[1]งบกัน67 350002'!D27</f>
        <v>6711320</v>
      </c>
      <c r="D80" s="1054">
        <f>+D81+D84+D87</f>
        <v>6695700</v>
      </c>
      <c r="E80" s="1054">
        <f t="shared" ref="E80:K80" si="28">+E81+E84+E87</f>
        <v>0</v>
      </c>
      <c r="F80" s="1054">
        <f t="shared" si="28"/>
        <v>0</v>
      </c>
      <c r="G80" s="1054">
        <f t="shared" si="28"/>
        <v>0</v>
      </c>
      <c r="H80" s="1054">
        <f t="shared" si="28"/>
        <v>0</v>
      </c>
      <c r="I80" s="1054">
        <f t="shared" si="28"/>
        <v>0</v>
      </c>
      <c r="J80" s="1054">
        <f t="shared" si="28"/>
        <v>6695700</v>
      </c>
      <c r="K80" s="1054">
        <f t="shared" si="28"/>
        <v>0</v>
      </c>
    </row>
    <row r="81" spans="1:11" ht="21" hidden="1" customHeight="1" x14ac:dyDescent="0.25">
      <c r="A81" s="998" t="s">
        <v>182</v>
      </c>
      <c r="B81" s="1073" t="str">
        <f>+'[1]งบกัน67 350002'!E38</f>
        <v>ค่าปรับปรุงซ่อมแซมอาคารเรียน อาคารประกอบและสิ่งก่อสร้างอื่น</v>
      </c>
      <c r="C81" s="1074" t="str">
        <f>+'[1]งบกัน67 350002'!C38</f>
        <v>ศธ 04002/ว1787 ลว 7 พค 67 ครั้งที่ 5</v>
      </c>
      <c r="D81" s="1075">
        <f>SUM(D82:D83)</f>
        <v>580000</v>
      </c>
      <c r="E81" s="1075">
        <f t="shared" ref="E81:K81" si="29">SUM(E82:E83)</f>
        <v>0</v>
      </c>
      <c r="F81" s="1075">
        <f t="shared" si="29"/>
        <v>0</v>
      </c>
      <c r="G81" s="1075">
        <f t="shared" si="29"/>
        <v>0</v>
      </c>
      <c r="H81" s="1075">
        <f t="shared" si="29"/>
        <v>0</v>
      </c>
      <c r="I81" s="1075">
        <f t="shared" si="29"/>
        <v>0</v>
      </c>
      <c r="J81" s="1075">
        <f>SUM(J82:J83)</f>
        <v>580000</v>
      </c>
      <c r="K81" s="1075">
        <f t="shared" si="29"/>
        <v>0</v>
      </c>
    </row>
    <row r="82" spans="1:11" ht="33.6" hidden="1" customHeight="1" x14ac:dyDescent="0.25">
      <c r="A82" s="1035" t="str">
        <f>+'[1]งบกัน67 350002'!A39</f>
        <v>1)</v>
      </c>
      <c r="B82" s="1051" t="str">
        <f>+'[1]งบกัน67 350002'!E39</f>
        <v>วัดนพรัตนาราม</v>
      </c>
      <c r="C82" s="395" t="str">
        <f>+'[1]งบกัน67 350002'!D39</f>
        <v>20004350002003214523</v>
      </c>
      <c r="D82" s="1035">
        <f>+'[1]งบกัน67 350002'!F45</f>
        <v>580000</v>
      </c>
      <c r="E82" s="1035">
        <f>+'[1]งบกัน67 350002'!G45</f>
        <v>0</v>
      </c>
      <c r="F82" s="1035">
        <f>+'[1]งบกัน67 350002'!H45</f>
        <v>0</v>
      </c>
      <c r="G82" s="1053">
        <f>+'[1]งบกัน67 350002'!I45</f>
        <v>0</v>
      </c>
      <c r="H82" s="1053">
        <f>+'[1]งบกัน67 350002'!J45</f>
        <v>0</v>
      </c>
      <c r="I82" s="1053">
        <f>+'[1]งบกัน67 350002'!K45</f>
        <v>0</v>
      </c>
      <c r="J82" s="1053">
        <f>+'[1]งบกัน67 350002'!L45</f>
        <v>580000</v>
      </c>
      <c r="K82" s="1035">
        <f>+D82-E82-F82-G82-H82-I82-J82</f>
        <v>0</v>
      </c>
    </row>
    <row r="83" spans="1:11" ht="16.95" hidden="1" customHeight="1" x14ac:dyDescent="0.25">
      <c r="A83" s="1035"/>
      <c r="B83" s="1051"/>
      <c r="C83" s="1024">
        <f>+'[1]งบกัน67 350002'!C39</f>
        <v>4100426445</v>
      </c>
      <c r="D83" s="1035"/>
      <c r="E83" s="1035"/>
      <c r="F83" s="1053"/>
      <c r="G83" s="1053"/>
      <c r="H83" s="1053"/>
      <c r="I83" s="1053"/>
      <c r="J83" s="1053"/>
      <c r="K83" s="1035"/>
    </row>
    <row r="84" spans="1:11" ht="21" hidden="1" customHeight="1" x14ac:dyDescent="0.25">
      <c r="A84" s="1075" t="s">
        <v>183</v>
      </c>
      <c r="B84" s="1076" t="str">
        <f>+'[1]งบกัน67 350002'!E46</f>
        <v xml:space="preserve">ห้องน้ำห้องส้วมนักเรียนชาย 4 ที่/49 </v>
      </c>
      <c r="C84" s="1028" t="str">
        <f>+'[1]งบกัน67 350002'!D47</f>
        <v>20004350002003214508</v>
      </c>
      <c r="D84" s="1075">
        <f>+'[1]งบกัน67 350002'!F53</f>
        <v>306000</v>
      </c>
      <c r="E84" s="1075">
        <f>+'[1]งบกัน67 350002'!G53</f>
        <v>0</v>
      </c>
      <c r="F84" s="1077">
        <f>+'[1]งบกัน67 350002'!H53</f>
        <v>0</v>
      </c>
      <c r="G84" s="1077">
        <f>+'[1]งบกัน67 350002'!I53</f>
        <v>0</v>
      </c>
      <c r="H84" s="1077">
        <f>+'[1]งบกัน67 350002'!J53</f>
        <v>0</v>
      </c>
      <c r="I84" s="1077">
        <f>+'[1]งบกัน67 350002'!K53</f>
        <v>0</v>
      </c>
      <c r="J84" s="1077">
        <f>+'[1]งบกัน67 350002'!L53</f>
        <v>306000</v>
      </c>
      <c r="K84" s="1075">
        <f>+D84-E84-F84-G84-H84-I84-J84</f>
        <v>0</v>
      </c>
    </row>
    <row r="85" spans="1:11" ht="21" hidden="1" customHeight="1" x14ac:dyDescent="0.25">
      <c r="A85" s="1035" t="s">
        <v>75</v>
      </c>
      <c r="B85" s="1051" t="str">
        <f>+'[1]งบกัน67 350002'!E47</f>
        <v xml:space="preserve">โรงเรียนคลองสิบสามผิวศรีราษฏร์บำรุง </v>
      </c>
      <c r="C85" s="395" t="str">
        <f>+'[1]งบกัน67 350002'!D47</f>
        <v>20004350002003214508</v>
      </c>
      <c r="D85" s="1035">
        <f>+'[1]งบกัน67 350002'!F53</f>
        <v>306000</v>
      </c>
      <c r="E85" s="1035">
        <f>+'[1]งบกัน67 350002'!G53</f>
        <v>0</v>
      </c>
      <c r="F85" s="1053">
        <f>+'[1]งบกัน67 350002'!H53</f>
        <v>0</v>
      </c>
      <c r="G85" s="1053">
        <f>+'[1]งบกัน67 350002'!I53</f>
        <v>0</v>
      </c>
      <c r="H85" s="1053">
        <f>+'[1]งบกัน67 350002'!J53</f>
        <v>0</v>
      </c>
      <c r="I85" s="1053">
        <f>+'[1]งบกัน67 350002'!K53</f>
        <v>0</v>
      </c>
      <c r="J85" s="1053">
        <f>+'[1]งบกัน67 350002'!L53</f>
        <v>306000</v>
      </c>
      <c r="K85" s="1035">
        <f>+D85-E85-F85-G85-H85-I85-J85</f>
        <v>0</v>
      </c>
    </row>
    <row r="86" spans="1:11" ht="21" hidden="1" customHeight="1" x14ac:dyDescent="0.25">
      <c r="A86" s="1035"/>
      <c r="B86" s="1051"/>
      <c r="C86" s="1024" t="str">
        <f>+'[1]งบกัน67 350002'!C47</f>
        <v>4100428215 ครบ 12 กย 67</v>
      </c>
      <c r="D86" s="1035"/>
      <c r="E86" s="1035"/>
      <c r="F86" s="1053"/>
      <c r="G86" s="1053"/>
      <c r="H86" s="1053"/>
      <c r="I86" s="1053"/>
      <c r="J86" s="1053"/>
      <c r="K86" s="1035"/>
    </row>
    <row r="87" spans="1:11" ht="21" hidden="1" customHeight="1" x14ac:dyDescent="0.25">
      <c r="A87" s="998" t="s">
        <v>191</v>
      </c>
      <c r="B87" s="1078" t="str">
        <f>+'[1]งบกัน67 350002'!E54</f>
        <v>อาคารเรียนแบบพิเศษ จัดสรร 38,731,000 บาท ปี67 5,809,700 บาท</v>
      </c>
      <c r="C87" s="1074" t="str">
        <f>+'[1]งบกัน67 350002'!C54</f>
        <v>ศธ 04002/ว1803 ลว 8 พค 67ครั้งที่ 8</v>
      </c>
      <c r="D87" s="1075">
        <f>SUM(D88)</f>
        <v>5809700</v>
      </c>
      <c r="E87" s="1075">
        <f t="shared" ref="E87:K87" si="30">SUM(E88)</f>
        <v>0</v>
      </c>
      <c r="F87" s="1075">
        <f t="shared" si="30"/>
        <v>0</v>
      </c>
      <c r="G87" s="1075"/>
      <c r="H87" s="1075">
        <f t="shared" si="30"/>
        <v>0</v>
      </c>
      <c r="I87" s="1075">
        <f t="shared" si="30"/>
        <v>0</v>
      </c>
      <c r="J87" s="1075">
        <f t="shared" si="30"/>
        <v>5809700</v>
      </c>
      <c r="K87" s="1075">
        <f t="shared" si="30"/>
        <v>0</v>
      </c>
    </row>
    <row r="88" spans="1:11" ht="21" hidden="1" customHeight="1" x14ac:dyDescent="0.25">
      <c r="A88" s="1035" t="str">
        <f>+'[1]งบกัน67 350002'!A55</f>
        <v>1)</v>
      </c>
      <c r="B88" s="1035" t="str">
        <f>+'[1]งบกัน67 350002'!E55</f>
        <v xml:space="preserve"> โรงเรียนวัดลาดสนุ่น</v>
      </c>
      <c r="C88" s="1052" t="str">
        <f>+'[1]งบกัน67 350002'!D55</f>
        <v>20004 3500200 3200026</v>
      </c>
      <c r="D88" s="1035">
        <f>+'[1]งบกัน67 350002'!F81</f>
        <v>5809700</v>
      </c>
      <c r="E88" s="1035">
        <f>+'[1]งบกัน67 350002'!G81</f>
        <v>0</v>
      </c>
      <c r="F88" s="1035">
        <f>+'[1]งบกัน67 350002'!H81</f>
        <v>0</v>
      </c>
      <c r="G88" s="1035">
        <f>+'[1]งบกัน67 350002'!I81</f>
        <v>0</v>
      </c>
      <c r="H88" s="1035">
        <f>+'[1]งบกัน67 350002'!J81</f>
        <v>0</v>
      </c>
      <c r="I88" s="1035">
        <f>+'[1]งบกัน67 350002'!K81</f>
        <v>0</v>
      </c>
      <c r="J88" s="1035">
        <f>+'[1]งบกัน67 350002'!L81</f>
        <v>5809700</v>
      </c>
      <c r="K88" s="1035">
        <f>+D88-E88-F88-G88-H88-I88-J88</f>
        <v>0</v>
      </c>
    </row>
    <row r="89" spans="1:11" ht="21" hidden="1" customHeight="1" x14ac:dyDescent="0.25">
      <c r="A89" s="1035"/>
      <c r="B89" s="1035"/>
      <c r="C89" s="1079">
        <f>+'[1]งบกัน67 350002'!C55</f>
        <v>4100484429</v>
      </c>
      <c r="D89" s="1035"/>
      <c r="E89" s="1035"/>
      <c r="F89" s="1035"/>
      <c r="G89" s="1035"/>
      <c r="H89" s="1035"/>
      <c r="I89" s="1035"/>
      <c r="J89" s="1035"/>
      <c r="K89" s="1035"/>
    </row>
    <row r="90" spans="1:11" ht="42" x14ac:dyDescent="0.25">
      <c r="A90" s="994" t="str">
        <f>+'[1]สิ่งก่อสร้าง งบอุดหนุน  67'!A48</f>
        <v>ค</v>
      </c>
      <c r="B90" s="1036" t="str">
        <f>+'[1]สิ่งก่อสร้าง งบอุดหนุน  67'!E48</f>
        <v>แผนงานยุทธศาสตร์สร้างความเสมอภาคทางการศึกษา</v>
      </c>
      <c r="C90" s="996"/>
      <c r="D90" s="1037">
        <f t="shared" ref="D90:K90" si="31">+D91+D137</f>
        <v>4076700</v>
      </c>
      <c r="E90" s="1037">
        <f t="shared" si="31"/>
        <v>0</v>
      </c>
      <c r="F90" s="1037">
        <f t="shared" si="31"/>
        <v>2133700</v>
      </c>
      <c r="G90" s="1037">
        <f t="shared" si="31"/>
        <v>0</v>
      </c>
      <c r="H90" s="1037">
        <f t="shared" si="31"/>
        <v>0</v>
      </c>
      <c r="I90" s="1037">
        <f t="shared" si="31"/>
        <v>0</v>
      </c>
      <c r="J90" s="1037">
        <f t="shared" si="31"/>
        <v>1911000</v>
      </c>
      <c r="K90" s="1037">
        <f t="shared" si="31"/>
        <v>32000</v>
      </c>
    </row>
    <row r="91" spans="1:11" s="6" customFormat="1" ht="30.6" customHeight="1" x14ac:dyDescent="0.25">
      <c r="A91" s="1038">
        <v>1</v>
      </c>
      <c r="B91" s="1103" t="str">
        <f>+'[1]สิ่งก่อสร้าง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91" s="1040" t="str">
        <f>+'[1]สิ่งก่อสร้าง งบอุดหนุน  67'!D60</f>
        <v>2000442002200</v>
      </c>
      <c r="D91" s="1041">
        <f>+D92</f>
        <v>4076700</v>
      </c>
      <c r="E91" s="1041">
        <f t="shared" ref="E91:J91" si="32">+E92</f>
        <v>0</v>
      </c>
      <c r="F91" s="1041">
        <f t="shared" si="32"/>
        <v>2133700</v>
      </c>
      <c r="G91" s="1041">
        <f t="shared" si="32"/>
        <v>0</v>
      </c>
      <c r="H91" s="1041">
        <f t="shared" si="32"/>
        <v>0</v>
      </c>
      <c r="I91" s="1041">
        <f t="shared" si="32"/>
        <v>0</v>
      </c>
      <c r="J91" s="1041">
        <f t="shared" si="32"/>
        <v>1911000</v>
      </c>
      <c r="K91" s="1041">
        <f>+K92</f>
        <v>32000</v>
      </c>
    </row>
    <row r="92" spans="1:11" ht="42" x14ac:dyDescent="0.25">
      <c r="A92" s="1080">
        <v>1.1000000000000001</v>
      </c>
      <c r="B92" s="1104" t="str">
        <f>+'[1]สิ่งก่อสร้าง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92" s="1081" t="str">
        <f>+'[1]สิ่งก่อสร้าง งบอุดหนุน  67'!D61</f>
        <v>20004675199300000</v>
      </c>
      <c r="D92" s="1071">
        <f>+D94</f>
        <v>4076700</v>
      </c>
      <c r="E92" s="1071">
        <f t="shared" ref="E92:J92" si="33">+E94</f>
        <v>0</v>
      </c>
      <c r="F92" s="1071">
        <f t="shared" si="33"/>
        <v>2133700</v>
      </c>
      <c r="G92" s="1071">
        <f t="shared" si="33"/>
        <v>0</v>
      </c>
      <c r="H92" s="1071">
        <f t="shared" si="33"/>
        <v>0</v>
      </c>
      <c r="I92" s="1071">
        <f t="shared" si="33"/>
        <v>0</v>
      </c>
      <c r="J92" s="1071">
        <f t="shared" si="33"/>
        <v>1911000</v>
      </c>
      <c r="K92" s="1071">
        <f>+K94</f>
        <v>32000</v>
      </c>
    </row>
    <row r="93" spans="1:11" ht="15.75" hidden="1" customHeight="1" x14ac:dyDescent="0.25">
      <c r="A93" s="1105" t="s">
        <v>39</v>
      </c>
      <c r="B93" s="1073" t="str">
        <f>+'[1]สิ่งก่อสร้าง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93" s="1106"/>
      <c r="D93" s="1075">
        <f>+D94</f>
        <v>4076700</v>
      </c>
      <c r="E93" s="1075">
        <f t="shared" ref="E93:J93" si="34">+E94</f>
        <v>0</v>
      </c>
      <c r="F93" s="1075">
        <f t="shared" si="34"/>
        <v>2133700</v>
      </c>
      <c r="G93" s="1075">
        <f t="shared" si="34"/>
        <v>0</v>
      </c>
      <c r="H93" s="1075">
        <f t="shared" si="34"/>
        <v>0</v>
      </c>
      <c r="I93" s="1075">
        <f t="shared" si="34"/>
        <v>0</v>
      </c>
      <c r="J93" s="1075">
        <f t="shared" si="34"/>
        <v>1911000</v>
      </c>
      <c r="K93" s="1075">
        <f>+K94</f>
        <v>32000</v>
      </c>
    </row>
    <row r="94" spans="1:11" ht="21" x14ac:dyDescent="0.25">
      <c r="A94" s="1054">
        <f>+'[1]สิ่งก่อสร้าง งบอุดหนุน  67'!A147</f>
        <v>0</v>
      </c>
      <c r="B94" s="1054" t="str">
        <f>+'[1]สิ่งก่อสร้าง งบอุดหนุน  67'!E62</f>
        <v>งบเงินอุดหนุน</v>
      </c>
      <c r="C94" s="1107" t="str">
        <f>+'[1]สิ่งก่อสร้าง งบอุดหนุน  67'!D62</f>
        <v>6711410</v>
      </c>
      <c r="D94" s="1054">
        <f>+D95+D101</f>
        <v>4076700</v>
      </c>
      <c r="E94" s="1054">
        <f t="shared" ref="E94:K94" si="35">+E95+E101</f>
        <v>0</v>
      </c>
      <c r="F94" s="1054">
        <f t="shared" si="35"/>
        <v>2133700</v>
      </c>
      <c r="G94" s="1054">
        <f t="shared" si="35"/>
        <v>0</v>
      </c>
      <c r="H94" s="1054">
        <f t="shared" si="35"/>
        <v>0</v>
      </c>
      <c r="I94" s="1054">
        <f t="shared" si="35"/>
        <v>0</v>
      </c>
      <c r="J94" s="1054">
        <f t="shared" si="35"/>
        <v>1911000</v>
      </c>
      <c r="K94" s="1054">
        <f t="shared" si="35"/>
        <v>32000</v>
      </c>
    </row>
    <row r="95" spans="1:11" ht="63" x14ac:dyDescent="0.25">
      <c r="A95" s="1075" t="s">
        <v>248</v>
      </c>
      <c r="B95" s="1149" t="str">
        <f>+'[1]สิ่งก่อสร้าง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95" s="1028" t="str">
        <f>+'[1]สิ่งก่อสร้าง งบอุดหนุน  67'!D64</f>
        <v>ที่  ศธ 04002/ว5898 ลว. 6 ธ.ค. 2567  ครั้งที่ 5 CK00000128</v>
      </c>
      <c r="D95" s="1075">
        <f>SUM(D96:D100)</f>
        <v>2609000</v>
      </c>
      <c r="E95" s="1075">
        <f t="shared" ref="E95:K95" si="36">SUM(E96:E100)</f>
        <v>0</v>
      </c>
      <c r="F95" s="1075">
        <f t="shared" si="36"/>
        <v>666000</v>
      </c>
      <c r="G95" s="1075">
        <f t="shared" si="36"/>
        <v>0</v>
      </c>
      <c r="H95" s="1075">
        <f t="shared" si="36"/>
        <v>0</v>
      </c>
      <c r="I95" s="1075">
        <f t="shared" si="36"/>
        <v>0</v>
      </c>
      <c r="J95" s="1075">
        <f t="shared" si="36"/>
        <v>1911000</v>
      </c>
      <c r="K95" s="1075">
        <f t="shared" si="36"/>
        <v>32000</v>
      </c>
    </row>
    <row r="96" spans="1:11" ht="21" x14ac:dyDescent="0.25">
      <c r="A96" s="1108" t="str">
        <f>+'[1]งบกัน67 350002'!A86</f>
        <v>1)</v>
      </c>
      <c r="B96" s="1051" t="str">
        <f>+'[1]สิ่งก่อสร้าง งบอุดหนุน  67'!E65</f>
        <v>โรงเรียนแสนจำหน่ายวิทยา</v>
      </c>
      <c r="C96" s="395" t="str">
        <f>+'[1]สิ่งก่อสร้าง งบอุดหนุน  67'!D65</f>
        <v>20004420022004100386</v>
      </c>
      <c r="D96" s="1035">
        <f>+'[1]สิ่งก่อสร้าง งบอุดหนุน  67'!G70</f>
        <v>499000</v>
      </c>
      <c r="E96" s="1035">
        <f>+'[1]สิ่งก่อสร้าง งบอุดหนุน  67'!H70</f>
        <v>0</v>
      </c>
      <c r="F96" s="1035">
        <f>+'[1]สิ่งก่อสร้าง งบอุดหนุน  67'!I70</f>
        <v>0</v>
      </c>
      <c r="G96" s="1035">
        <f>+'[1]สิ่งก่อสร้าง งบอุดหนุน  67'!J70</f>
        <v>0</v>
      </c>
      <c r="H96" s="1035">
        <f>+'[1]สิ่งก่อสร้าง งบอุดหนุน  67'!K70</f>
        <v>0</v>
      </c>
      <c r="I96" s="1035">
        <f>+'[1]สิ่งก่อสร้าง งบอุดหนุน  67'!L70</f>
        <v>0</v>
      </c>
      <c r="J96" s="1035">
        <f>+'[1]สิ่งก่อสร้าง งบอุดหนุน  67'!M70</f>
        <v>499000</v>
      </c>
      <c r="K96" s="1035">
        <f>+D96-E96-F96-G96-H96-I96-J96</f>
        <v>0</v>
      </c>
    </row>
    <row r="97" spans="1:11" ht="15.75" hidden="1" customHeight="1" x14ac:dyDescent="0.25">
      <c r="A97" s="1108" t="str">
        <f>+'[1]สิ่งก่อสร้าง งบอุดหนุน  67'!A71</f>
        <v>2)</v>
      </c>
      <c r="B97" s="1051" t="str">
        <f>+'[1]สิ่งก่อสร้าง งบอุดหนุน  67'!E71</f>
        <v>โรงเรียนวัดขุมแก้ว</v>
      </c>
      <c r="C97" s="395" t="str">
        <f>+'[1]สิ่งก่อสร้าง งบอุดหนุน  67'!D71</f>
        <v>20004420022004100386</v>
      </c>
      <c r="D97" s="1035">
        <f>+'[1]สิ่งก่อสร้าง งบอุดหนุน  67'!G76</f>
        <v>457000</v>
      </c>
      <c r="E97" s="1035">
        <f>+'[1]สิ่งก่อสร้าง งบอุดหนุน  67'!H76</f>
        <v>0</v>
      </c>
      <c r="F97" s="1035">
        <f>+'[1]สิ่งก่อสร้าง งบอุดหนุน  67'!I76</f>
        <v>0</v>
      </c>
      <c r="G97" s="1035">
        <f>+'[1]สิ่งก่อสร้าง งบอุดหนุน  67'!J76</f>
        <v>0</v>
      </c>
      <c r="H97" s="1035">
        <f>+'[1]สิ่งก่อสร้าง งบอุดหนุน  67'!K76</f>
        <v>0</v>
      </c>
      <c r="I97" s="1035">
        <f>+'[1]สิ่งก่อสร้าง งบอุดหนุน  67'!L76</f>
        <v>0</v>
      </c>
      <c r="J97" s="1035">
        <f>+'[1]สิ่งก่อสร้าง งบอุดหนุน  67'!M76</f>
        <v>457000</v>
      </c>
      <c r="K97" s="1035">
        <f t="shared" ref="K97:K100" si="37">+D97-E97-F97-G97-H97-I97-J97</f>
        <v>0</v>
      </c>
    </row>
    <row r="98" spans="1:11" ht="15" hidden="1" customHeight="1" x14ac:dyDescent="0.25">
      <c r="A98" s="1108" t="str">
        <f>+'[1]สิ่งก่อสร้าง งบอุดหนุน  67'!A77</f>
        <v>3)</v>
      </c>
      <c r="B98" s="1051" t="str">
        <f>+'[1]สิ่งก่อสร้าง งบอุดหนุน  67'!E77</f>
        <v>โรงเรียนวัดราษฎรบํารุง</v>
      </c>
      <c r="C98" s="395" t="str">
        <f>+'[1]สิ่งก่อสร้าง งบอุดหนุน  67'!D77</f>
        <v>20004420022004100386</v>
      </c>
      <c r="D98" s="1035">
        <f>+'[1]สิ่งก่อสร้าง งบอุดหนุน  67'!G82</f>
        <v>476000</v>
      </c>
      <c r="E98" s="1035">
        <f>+'[1]สิ่งก่อสร้าง งบอุดหนุน  67'!H82</f>
        <v>0</v>
      </c>
      <c r="F98" s="1035">
        <f>+'[1]สิ่งก่อสร้าง งบอุดหนุน  67'!I82</f>
        <v>0</v>
      </c>
      <c r="G98" s="1035">
        <f>+'[1]สิ่งก่อสร้าง งบอุดหนุน  67'!J82</f>
        <v>0</v>
      </c>
      <c r="H98" s="1035">
        <f>+'[1]สิ่งก่อสร้าง งบอุดหนุน  67'!K82</f>
        <v>0</v>
      </c>
      <c r="I98" s="1035">
        <f>+'[1]สิ่งก่อสร้าง งบอุดหนุน  67'!L82</f>
        <v>0</v>
      </c>
      <c r="J98" s="1035">
        <f>+'[1]สิ่งก่อสร้าง งบอุดหนุน  67'!M82</f>
        <v>476000</v>
      </c>
      <c r="K98" s="1035">
        <f t="shared" si="37"/>
        <v>0</v>
      </c>
    </row>
    <row r="99" spans="1:11" ht="15" hidden="1" customHeight="1" x14ac:dyDescent="0.25">
      <c r="A99" s="1108" t="str">
        <f>+'[1]สิ่งก่อสร้าง งบอุดหนุน  67'!A83</f>
        <v>4)</v>
      </c>
      <c r="B99" s="1051" t="str">
        <f>+'[1]สิ่งก่อสร้าง งบอุดหนุน  67'!E83</f>
        <v>โรงเรียนรวมราษฎร์สามัคคี</v>
      </c>
      <c r="C99" s="395" t="str">
        <f>+'[1]สิ่งก่อสร้าง งบอุดหนุน  67'!D83</f>
        <v>20004420022004100386</v>
      </c>
      <c r="D99" s="1035">
        <f>+'[1]สิ่งก่อสร้าง งบอุดหนุน  67'!G88</f>
        <v>479000</v>
      </c>
      <c r="E99" s="1035">
        <f>+'[1]สิ่งก่อสร้าง งบอุดหนุน  67'!H88</f>
        <v>0</v>
      </c>
      <c r="F99" s="1035">
        <f>+'[1]สิ่งก่อสร้าง งบอุดหนุน  67'!I88</f>
        <v>0</v>
      </c>
      <c r="G99" s="1035">
        <f>+'[1]สิ่งก่อสร้าง งบอุดหนุน  67'!J88</f>
        <v>0</v>
      </c>
      <c r="H99" s="1035">
        <f>+'[1]สิ่งก่อสร้าง งบอุดหนุน  67'!K88</f>
        <v>0</v>
      </c>
      <c r="I99" s="1035">
        <f>+'[1]สิ่งก่อสร้าง งบอุดหนุน  67'!L88</f>
        <v>0</v>
      </c>
      <c r="J99" s="1035">
        <f>+'[1]สิ่งก่อสร้าง งบอุดหนุน  67'!M88</f>
        <v>479000</v>
      </c>
      <c r="K99" s="1035">
        <f t="shared" si="37"/>
        <v>0</v>
      </c>
    </row>
    <row r="100" spans="1:11" ht="15" hidden="1" customHeight="1" x14ac:dyDescent="0.25">
      <c r="A100" s="1108" t="str">
        <f>+'[1]สิ่งก่อสร้าง งบอุดหนุน  67'!A89</f>
        <v>5)</v>
      </c>
      <c r="B100" s="1051" t="str">
        <f>+'[1]สิ่งก่อสร้าง งบอุดหนุน  67'!E89</f>
        <v>โรงเรียนวัดอดิศร</v>
      </c>
      <c r="C100" s="395" t="str">
        <f>+'[1]สิ่งก่อสร้าง งบอุดหนุน  67'!D89</f>
        <v>20004420022004100386</v>
      </c>
      <c r="D100" s="1035">
        <f>+'[1]สิ่งก่อสร้าง งบอุดหนุน  67'!G94</f>
        <v>698000</v>
      </c>
      <c r="E100" s="1035">
        <f>+'[1]สิ่งก่อสร้าง งบอุดหนุน  67'!H94</f>
        <v>0</v>
      </c>
      <c r="F100" s="1035">
        <f>+'[1]สิ่งก่อสร้าง งบอุดหนุน  67'!I94</f>
        <v>666000</v>
      </c>
      <c r="G100" s="1035">
        <f>+'[1]สิ่งก่อสร้าง งบอุดหนุน  67'!J94</f>
        <v>0</v>
      </c>
      <c r="H100" s="1035">
        <f>+'[1]สิ่งก่อสร้าง งบอุดหนุน  67'!K94</f>
        <v>0</v>
      </c>
      <c r="I100" s="1035">
        <f>+'[1]สิ่งก่อสร้าง งบอุดหนุน  67'!L94</f>
        <v>0</v>
      </c>
      <c r="J100" s="1035">
        <f>+'[1]สิ่งก่อสร้าง งบอุดหนุน  67'!M94</f>
        <v>0</v>
      </c>
      <c r="K100" s="1035">
        <f t="shared" si="37"/>
        <v>32000</v>
      </c>
    </row>
    <row r="101" spans="1:11" ht="15" hidden="1" customHeight="1" x14ac:dyDescent="0.25">
      <c r="A101" s="1075" t="s">
        <v>259</v>
      </c>
      <c r="B101" s="1149" t="str">
        <f>+'[1]สิ่งก่อสร้าง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101" s="1028" t="str">
        <f>+'[1]สิ่งก่อสร้าง งบอุดหนุน  67'!D95</f>
        <v>ที่  ศธ 04002/ว13 ลว. 2 ม.ค. 2568  ครั้งที่ 10 เลขใบกัน CK00000331</v>
      </c>
      <c r="D101" s="1075">
        <f>SUM(D102:D106)</f>
        <v>1467700</v>
      </c>
      <c r="E101" s="1075">
        <f t="shared" ref="E101:K101" si="38">SUM(E102:E106)</f>
        <v>0</v>
      </c>
      <c r="F101" s="1075">
        <f t="shared" si="38"/>
        <v>1467700</v>
      </c>
      <c r="G101" s="1075">
        <f t="shared" si="38"/>
        <v>0</v>
      </c>
      <c r="H101" s="1075">
        <f t="shared" si="38"/>
        <v>0</v>
      </c>
      <c r="I101" s="1075">
        <f t="shared" si="38"/>
        <v>0</v>
      </c>
      <c r="J101" s="1075">
        <f t="shared" si="38"/>
        <v>0</v>
      </c>
      <c r="K101" s="1075">
        <f t="shared" si="38"/>
        <v>0</v>
      </c>
    </row>
    <row r="102" spans="1:11" ht="15" hidden="1" customHeight="1" x14ac:dyDescent="0.25">
      <c r="A102" s="1108" t="str">
        <f>+'[1]สิ่งก่อสร้าง งบอุดหนุน  67'!A96</f>
        <v>1)</v>
      </c>
      <c r="B102" s="1051" t="str">
        <f>+'[1]สิ่งก่อสร้าง งบอุดหนุน  67'!E96</f>
        <v>วัดเกตุประภา</v>
      </c>
      <c r="C102" s="395" t="str">
        <f>+'[1]สิ่งก่อสร้าง งบอุดหนุน  67'!D96</f>
        <v>20004420022004100386</v>
      </c>
      <c r="D102" s="1035">
        <f>+'[1]สิ่งก่อสร้าง งบอุดหนุน  67'!G101</f>
        <v>499200</v>
      </c>
      <c r="E102" s="1035">
        <f>+'[1]สิ่งก่อสร้าง งบอุดหนุน  67'!H101</f>
        <v>0</v>
      </c>
      <c r="F102" s="1035">
        <f>+'[1]สิ่งก่อสร้าง งบอุดหนุน  67'!I101</f>
        <v>499200</v>
      </c>
      <c r="G102" s="1035">
        <f>+'[1]สิ่งก่อสร้าง งบอุดหนุน  67'!J101</f>
        <v>0</v>
      </c>
      <c r="H102" s="1035">
        <f>+'[1]สิ่งก่อสร้าง งบอุดหนุน  67'!K101</f>
        <v>0</v>
      </c>
      <c r="I102" s="1035">
        <f>+'[1]สิ่งก่อสร้าง งบอุดหนุน  67'!L101</f>
        <v>0</v>
      </c>
      <c r="J102" s="1035">
        <f>+'[1]สิ่งก่อสร้าง งบอุดหนุน  67'!M101</f>
        <v>0</v>
      </c>
      <c r="K102" s="1035">
        <f>+D102-E102-F102-G102-----H102-I102-J102</f>
        <v>0</v>
      </c>
    </row>
    <row r="103" spans="1:11" ht="15" hidden="1" customHeight="1" x14ac:dyDescent="0.25">
      <c r="A103" s="1108" t="str">
        <f>+'[1]สิ่งก่อสร้าง งบอุดหนุน  67'!A102</f>
        <v>2)</v>
      </c>
      <c r="B103" s="1051" t="str">
        <f>+'[1]สิ่งก่อสร้าง งบอุดหนุน  67'!E102</f>
        <v>วัดปัญจทายิกาวาส</v>
      </c>
      <c r="C103" s="395" t="str">
        <f>+'[1]สิ่งก่อสร้าง งบอุดหนุน  67'!D102</f>
        <v>20004420022004100386</v>
      </c>
      <c r="D103" s="1035">
        <f>+'[1]สิ่งก่อสร้าง งบอุดหนุน  67'!G107</f>
        <v>487000</v>
      </c>
      <c r="E103" s="1035">
        <f>+'[1]สิ่งก่อสร้าง งบอุดหนุน  67'!H107</f>
        <v>0</v>
      </c>
      <c r="F103" s="1035">
        <f>+'[1]สิ่งก่อสร้าง งบอุดหนุน  67'!I107</f>
        <v>487000</v>
      </c>
      <c r="G103" s="1035">
        <f>+'[1]สิ่งก่อสร้าง งบอุดหนุน  67'!J107</f>
        <v>0</v>
      </c>
      <c r="H103" s="1035">
        <f>+'[1]สิ่งก่อสร้าง งบอุดหนุน  67'!K107</f>
        <v>0</v>
      </c>
      <c r="I103" s="1035">
        <f>+'[1]สิ่งก่อสร้าง งบอุดหนุน  67'!L107</f>
        <v>0</v>
      </c>
      <c r="J103" s="1035">
        <f>+'[1]สิ่งก่อสร้าง งบอุดหนุน  67'!M107</f>
        <v>0</v>
      </c>
      <c r="K103" s="1035">
        <f t="shared" ref="K103:K105" si="39">+D103-E103-F103-G103-H103-I103--J103</f>
        <v>0</v>
      </c>
    </row>
    <row r="104" spans="1:11" ht="15" hidden="1" customHeight="1" x14ac:dyDescent="0.25">
      <c r="A104" s="1108" t="str">
        <f>+'[1]สิ่งก่อสร้าง งบอุดหนุน  67'!A108</f>
        <v>3)</v>
      </c>
      <c r="B104" s="1051" t="str">
        <f>+'[1]สิ่งก่อสร้าง งบอุดหนุน  67'!E108</f>
        <v>วัดพวงแก้ว</v>
      </c>
      <c r="C104" s="395" t="str">
        <f>+'[1]สิ่งก่อสร้าง งบอุดหนุน  67'!D108</f>
        <v>20004420022004100386</v>
      </c>
      <c r="D104" s="1035">
        <f>+'[1]สิ่งก่อสร้าง งบอุดหนุน  67'!G113</f>
        <v>481500</v>
      </c>
      <c r="E104" s="1035">
        <f>+'[1]สิ่งก่อสร้าง งบอุดหนุน  67'!H113</f>
        <v>0</v>
      </c>
      <c r="F104" s="1035">
        <f>+'[1]สิ่งก่อสร้าง งบอุดหนุน  67'!I113</f>
        <v>481500</v>
      </c>
      <c r="G104" s="1035">
        <f>+'[1]สิ่งก่อสร้าง งบอุดหนุน  67'!J113</f>
        <v>0</v>
      </c>
      <c r="H104" s="1035">
        <f>+'[1]สิ่งก่อสร้าง งบอุดหนุน  67'!K113</f>
        <v>0</v>
      </c>
      <c r="I104" s="1035">
        <f>+'[1]สิ่งก่อสร้าง งบอุดหนุน  67'!L113</f>
        <v>0</v>
      </c>
      <c r="J104" s="1035">
        <f>+'[1]สิ่งก่อสร้าง งบอุดหนุน  67'!M113</f>
        <v>0</v>
      </c>
      <c r="K104" s="1035">
        <f>+D104-E104-F104-G104-H104-I104--J104</f>
        <v>0</v>
      </c>
    </row>
    <row r="105" spans="1:11" ht="15" hidden="1" customHeight="1" x14ac:dyDescent="0.25">
      <c r="A105" s="1108"/>
      <c r="B105" s="1051"/>
      <c r="C105" s="395"/>
      <c r="D105" s="1035"/>
      <c r="E105" s="1035">
        <f>+'[1]สิ่งก่อสร้าง งบอุดหนุน  67'!H94</f>
        <v>0</v>
      </c>
      <c r="F105" s="1035"/>
      <c r="G105" s="1035">
        <f>+'[1]สิ่งก่อสร้าง งบอุดหนุน  67'!J94</f>
        <v>0</v>
      </c>
      <c r="H105" s="1035">
        <f>+'[1]สิ่งก่อสร้าง งบอุดหนุน  67'!K94</f>
        <v>0</v>
      </c>
      <c r="I105" s="1035">
        <f>+'[1]สิ่งก่อสร้าง งบอุดหนุน  67'!L94</f>
        <v>0</v>
      </c>
      <c r="J105" s="1035">
        <f>+'[1]สิ่งก่อสร้าง งบอุดหนุน  67'!M94</f>
        <v>0</v>
      </c>
      <c r="K105" s="1035">
        <f t="shared" si="39"/>
        <v>0</v>
      </c>
    </row>
    <row r="106" spans="1:11" ht="15.75" hidden="1" customHeight="1" x14ac:dyDescent="0.25">
      <c r="A106" s="1108"/>
      <c r="B106" s="1051"/>
      <c r="C106" s="1150"/>
      <c r="D106" s="1035"/>
      <c r="E106" s="1035">
        <f>+'[1]สิ่งก่อสร้าง งบอุดหนุน  67'!H100</f>
        <v>0</v>
      </c>
      <c r="F106" s="1035">
        <f>+'[1]สิ่งก่อสร้าง งบอุดหนุน  67'!I100</f>
        <v>0</v>
      </c>
      <c r="G106" s="1035">
        <f>+'[1]สิ่งก่อสร้าง งบอุดหนุน  67'!J100</f>
        <v>0</v>
      </c>
      <c r="H106" s="1035">
        <f>+'[1]สิ่งก่อสร้าง งบอุดหนุน  67'!K100</f>
        <v>0</v>
      </c>
      <c r="I106" s="1035">
        <f>+'[1]สิ่งก่อสร้าง งบอุดหนุน  67'!L100</f>
        <v>0</v>
      </c>
      <c r="J106" s="1035">
        <f>+'[1]สิ่งก่อสร้าง งบอุดหนุน  67'!M100</f>
        <v>0</v>
      </c>
      <c r="K106" s="1035">
        <f>+D106-E106-F106-G106-H106-I106--J106</f>
        <v>0</v>
      </c>
    </row>
    <row r="107" spans="1:11" ht="15.75" hidden="1" customHeight="1" x14ac:dyDescent="0.25">
      <c r="A107" s="1006"/>
      <c r="B107" s="1007" t="str">
        <f>+'[1]สิ่งก่อสร้าง งบอุดหนุน  67'!E355</f>
        <v>งบดำเนินงาน</v>
      </c>
      <c r="C107" s="1153">
        <v>1</v>
      </c>
      <c r="D107" s="1009">
        <f t="shared" ref="D107:K107" si="40">+D52</f>
        <v>264800</v>
      </c>
      <c r="E107" s="1009">
        <f t="shared" si="40"/>
        <v>0</v>
      </c>
      <c r="F107" s="1009">
        <f t="shared" si="40"/>
        <v>0</v>
      </c>
      <c r="G107" s="1009">
        <f t="shared" si="40"/>
        <v>0</v>
      </c>
      <c r="H107" s="1009">
        <f t="shared" si="40"/>
        <v>0</v>
      </c>
      <c r="I107" s="1009">
        <f t="shared" si="40"/>
        <v>264800</v>
      </c>
      <c r="J107" s="1009">
        <f t="shared" si="40"/>
        <v>0</v>
      </c>
      <c r="K107" s="1009">
        <f t="shared" si="40"/>
        <v>0</v>
      </c>
    </row>
    <row r="108" spans="1:11" ht="15.75" customHeight="1" x14ac:dyDescent="0.25">
      <c r="A108" s="1082"/>
      <c r="B108" s="1083" t="str">
        <f>+B80</f>
        <v xml:space="preserve">  งบลงทุน ค่าที่ดินและสิ่งก่อสร้าง </v>
      </c>
      <c r="C108" s="1084"/>
      <c r="D108" s="1085">
        <f>+D9+D16+D80</f>
        <v>11294200</v>
      </c>
      <c r="E108" s="1085">
        <f t="shared" ref="E108:K108" si="41">+E9+E16+E80</f>
        <v>0</v>
      </c>
      <c r="F108" s="1085">
        <f t="shared" si="41"/>
        <v>1430000</v>
      </c>
      <c r="G108" s="1085">
        <f t="shared" si="41"/>
        <v>0</v>
      </c>
      <c r="H108" s="1085">
        <f t="shared" si="41"/>
        <v>0</v>
      </c>
      <c r="I108" s="1085">
        <f t="shared" si="41"/>
        <v>0</v>
      </c>
      <c r="J108" s="1085">
        <f t="shared" si="41"/>
        <v>9804700</v>
      </c>
      <c r="K108" s="1085">
        <f t="shared" si="41"/>
        <v>59500</v>
      </c>
    </row>
    <row r="109" spans="1:11" ht="21" hidden="1" customHeight="1" x14ac:dyDescent="0.25">
      <c r="A109" s="1006"/>
      <c r="B109" s="1007" t="str">
        <f>+'[1]สิ่งก่อสร้าง งบอุดหนุน  67'!E356</f>
        <v>งบลงทุน</v>
      </c>
      <c r="C109" s="1153">
        <v>7</v>
      </c>
      <c r="D109" s="1009">
        <f t="shared" ref="D109:K109" si="42">SUM(D108:D108)</f>
        <v>11294200</v>
      </c>
      <c r="E109" s="1009">
        <f t="shared" si="42"/>
        <v>0</v>
      </c>
      <c r="F109" s="1009">
        <f t="shared" si="42"/>
        <v>1430000</v>
      </c>
      <c r="G109" s="1009">
        <f t="shared" si="42"/>
        <v>0</v>
      </c>
      <c r="H109" s="1009">
        <f t="shared" si="42"/>
        <v>0</v>
      </c>
      <c r="I109" s="1009">
        <f t="shared" si="42"/>
        <v>0</v>
      </c>
      <c r="J109" s="1009">
        <f t="shared" si="42"/>
        <v>9804700</v>
      </c>
      <c r="K109" s="1009">
        <f t="shared" si="42"/>
        <v>59500</v>
      </c>
    </row>
    <row r="110" spans="1:11" ht="21" hidden="1" customHeight="1" x14ac:dyDescent="0.25">
      <c r="A110" s="1006"/>
      <c r="B110" s="1007" t="str">
        <f>+B94</f>
        <v>งบเงินอุดหนุน</v>
      </c>
      <c r="C110" s="1153">
        <f>8+2</f>
        <v>10</v>
      </c>
      <c r="D110" s="1009">
        <f>+D94+D68</f>
        <v>5031100</v>
      </c>
      <c r="E110" s="1009">
        <f t="shared" ref="E110:K110" si="43">+E94+E68</f>
        <v>0</v>
      </c>
      <c r="F110" s="1009">
        <f t="shared" si="43"/>
        <v>3087100</v>
      </c>
      <c r="G110" s="1009">
        <f t="shared" si="43"/>
        <v>0</v>
      </c>
      <c r="H110" s="1009">
        <f t="shared" si="43"/>
        <v>0</v>
      </c>
      <c r="I110" s="1009">
        <f t="shared" si="43"/>
        <v>0</v>
      </c>
      <c r="J110" s="1009">
        <f t="shared" si="43"/>
        <v>1911000</v>
      </c>
      <c r="K110" s="1009">
        <f t="shared" si="43"/>
        <v>33000</v>
      </c>
    </row>
    <row r="111" spans="1:11" ht="21" x14ac:dyDescent="0.25">
      <c r="A111" s="1006"/>
      <c r="B111" s="1007" t="str">
        <f>+'[1]สิ่งก่อสร้าง งบอุดหนุน  67'!E357</f>
        <v>รวมเงินกันทั้งสิ้น</v>
      </c>
      <c r="C111" s="1070"/>
      <c r="D111" s="1009">
        <f>+D107+D109+D110</f>
        <v>16590100</v>
      </c>
      <c r="E111" s="1009">
        <f t="shared" ref="E111:J111" si="44">+E107+E109+E110</f>
        <v>0</v>
      </c>
      <c r="F111" s="1009">
        <f t="shared" si="44"/>
        <v>4517100</v>
      </c>
      <c r="G111" s="1009">
        <f>+G107+G109+G110</f>
        <v>0</v>
      </c>
      <c r="H111" s="1009">
        <f t="shared" si="44"/>
        <v>0</v>
      </c>
      <c r="I111" s="1009">
        <f t="shared" si="44"/>
        <v>264800</v>
      </c>
      <c r="J111" s="1009">
        <f t="shared" si="44"/>
        <v>11715700</v>
      </c>
      <c r="K111" s="1009">
        <f>+K110+K109</f>
        <v>92500</v>
      </c>
    </row>
    <row r="112" spans="1:11" ht="21" x14ac:dyDescent="0.25">
      <c r="A112" s="1006"/>
      <c r="B112" s="1086" t="s">
        <v>66</v>
      </c>
      <c r="C112" s="1070"/>
      <c r="D112" s="1009">
        <f>+D111</f>
        <v>16590100</v>
      </c>
      <c r="E112" s="1366">
        <f>SUM(E111+F111)</f>
        <v>4517100</v>
      </c>
      <c r="F112" s="1366"/>
      <c r="G112" s="1120">
        <f>+G111</f>
        <v>0</v>
      </c>
      <c r="H112" s="1009">
        <f>+H111</f>
        <v>0</v>
      </c>
      <c r="I112" s="1366">
        <f>+J111+I111</f>
        <v>11980500</v>
      </c>
      <c r="J112" s="1366"/>
      <c r="K112" s="1009">
        <f>+K111</f>
        <v>92500</v>
      </c>
    </row>
    <row r="113" spans="1:11" ht="21" x14ac:dyDescent="0.25">
      <c r="A113" s="1087"/>
      <c r="B113" s="1088" t="str">
        <f>+'[1]สิ่งก่อสร้าง งบอุดหนุน  67'!E359</f>
        <v>คิดเป็นร้อยละ</v>
      </c>
      <c r="C113" s="1089"/>
      <c r="D113" s="1090">
        <f>+E113+I113+K113</f>
        <v>100</v>
      </c>
      <c r="E113" s="1354">
        <f>+E112*100/D111</f>
        <v>27.227683980205061</v>
      </c>
      <c r="F113" s="1355"/>
      <c r="G113" s="1279">
        <f>+G111*100/D111</f>
        <v>0</v>
      </c>
      <c r="H113" s="1090">
        <f>H111*100/D111</f>
        <v>0</v>
      </c>
      <c r="I113" s="1356">
        <f>+I112*100/D111</f>
        <v>72.214754582552246</v>
      </c>
      <c r="J113" s="1357"/>
      <c r="K113" s="1090">
        <f>+K112*100/D111</f>
        <v>0.55756143724269291</v>
      </c>
    </row>
    <row r="114" spans="1:11" ht="21" x14ac:dyDescent="0.25">
      <c r="A114" s="1091"/>
      <c r="B114" s="1092"/>
      <c r="C114" s="1093"/>
      <c r="D114" s="1353"/>
      <c r="E114" s="1094"/>
      <c r="F114" s="1358"/>
      <c r="G114" s="1358"/>
      <c r="H114" s="1358"/>
      <c r="I114" s="1094"/>
      <c r="J114" s="1094"/>
      <c r="K114" s="1094"/>
    </row>
    <row r="115" spans="1:11" ht="21" customHeight="1" x14ac:dyDescent="0.25">
      <c r="A115" s="1095"/>
      <c r="B115" s="1096" t="s">
        <v>274</v>
      </c>
      <c r="C115" s="1097"/>
      <c r="D115" s="1095"/>
      <c r="E115" s="1359" t="s">
        <v>241</v>
      </c>
      <c r="F115" s="1359"/>
      <c r="G115" s="1359"/>
      <c r="H115" s="1359"/>
      <c r="I115" s="1359"/>
      <c r="J115" s="1359"/>
      <c r="K115" s="1359"/>
    </row>
    <row r="116" spans="1:11" ht="21" customHeight="1" x14ac:dyDescent="0.25">
      <c r="A116" s="1095"/>
      <c r="B116" s="1280" t="s">
        <v>49</v>
      </c>
      <c r="C116" s="1098"/>
      <c r="D116" s="989"/>
      <c r="E116" s="989"/>
      <c r="F116" s="1095"/>
      <c r="G116" s="1095"/>
      <c r="H116" s="1096"/>
      <c r="I116" s="1096"/>
      <c r="J116" s="1096"/>
      <c r="K116" s="1095"/>
    </row>
    <row r="117" spans="1:11" ht="21" customHeight="1" x14ac:dyDescent="0.55000000000000004">
      <c r="A117" s="1095"/>
      <c r="B117" s="1280" t="s">
        <v>52</v>
      </c>
      <c r="C117" s="1099"/>
      <c r="D117" s="1095"/>
      <c r="E117" s="1100" t="s">
        <v>20</v>
      </c>
      <c r="F117" s="53"/>
      <c r="G117" s="1100"/>
      <c r="H117" s="1095"/>
      <c r="I117" s="1095"/>
      <c r="J117" s="1095"/>
      <c r="K117" s="1095"/>
    </row>
    <row r="118" spans="1:11" ht="21" customHeight="1" x14ac:dyDescent="0.6">
      <c r="A118" s="57"/>
      <c r="B118" s="1151" t="s">
        <v>52</v>
      </c>
      <c r="C118" s="1099"/>
      <c r="D118" s="57"/>
      <c r="E118" s="1372" t="s">
        <v>168</v>
      </c>
      <c r="F118" s="1372"/>
      <c r="G118" s="1372"/>
      <c r="H118" s="1372"/>
      <c r="I118" s="1372"/>
      <c r="J118" s="1372"/>
      <c r="K118" s="1372"/>
    </row>
    <row r="119" spans="1:11" ht="21" customHeight="1" x14ac:dyDescent="0.6">
      <c r="A119" s="57"/>
      <c r="B119" s="1121"/>
      <c r="C119" s="1099"/>
      <c r="D119" s="57"/>
      <c r="E119" s="1370" t="s">
        <v>51</v>
      </c>
      <c r="F119" s="1370"/>
      <c r="G119" s="1370"/>
      <c r="H119" s="1370"/>
      <c r="I119" s="1370"/>
      <c r="J119" s="1370"/>
      <c r="K119" s="1370"/>
    </row>
    <row r="120" spans="1:11" ht="21" x14ac:dyDescent="0.6">
      <c r="A120" s="57"/>
      <c r="B120" s="1121"/>
      <c r="C120" s="1099"/>
      <c r="D120" s="57"/>
      <c r="E120" s="1370" t="s">
        <v>44</v>
      </c>
      <c r="F120" s="1370"/>
      <c r="G120" s="1370"/>
      <c r="H120" s="1370"/>
      <c r="I120" s="1370"/>
      <c r="J120" s="1370"/>
      <c r="K120" s="1370"/>
    </row>
    <row r="121" spans="1:11" ht="21" x14ac:dyDescent="0.6">
      <c r="A121" s="57"/>
      <c r="B121" s="1121"/>
      <c r="C121" s="1099"/>
      <c r="D121" s="57"/>
      <c r="E121" s="54"/>
      <c r="F121" s="1151"/>
      <c r="G121" s="1151"/>
      <c r="H121" s="1151"/>
      <c r="I121" s="1151"/>
      <c r="J121" s="1151"/>
      <c r="K121" s="1151"/>
    </row>
    <row r="122" spans="1:11" ht="21" x14ac:dyDescent="0.6">
      <c r="A122" s="57"/>
      <c r="B122" s="1121"/>
      <c r="C122" s="1099"/>
      <c r="D122" s="57"/>
      <c r="E122" s="54"/>
      <c r="F122" s="1151"/>
      <c r="G122" s="1151"/>
      <c r="H122" s="1151"/>
      <c r="I122" s="1151"/>
      <c r="J122" s="1151"/>
      <c r="K122" s="1151"/>
    </row>
    <row r="123" spans="1:11" ht="21" x14ac:dyDescent="0.6">
      <c r="A123" s="57"/>
      <c r="B123" s="1121"/>
      <c r="C123" s="1099"/>
      <c r="D123" s="57"/>
      <c r="E123" s="54"/>
      <c r="F123" s="1371" t="s">
        <v>71</v>
      </c>
      <c r="G123" s="1371"/>
      <c r="H123" s="1371"/>
      <c r="I123" s="1371"/>
      <c r="J123" s="1151"/>
      <c r="K123" s="1151"/>
    </row>
    <row r="124" spans="1:11" ht="24.6" x14ac:dyDescent="0.7">
      <c r="A124" s="173" t="s">
        <v>242</v>
      </c>
      <c r="B124" s="174"/>
      <c r="C124" s="1102"/>
      <c r="D124" s="175"/>
      <c r="E124" s="56" t="s">
        <v>20</v>
      </c>
      <c r="F124" s="248"/>
      <c r="G124" s="55"/>
      <c r="H124" s="55"/>
      <c r="I124" s="178" t="s">
        <v>243</v>
      </c>
      <c r="J124" s="225"/>
      <c r="K124" s="225"/>
    </row>
    <row r="125" spans="1:11" ht="21" x14ac:dyDescent="0.6">
      <c r="A125" s="173" t="s">
        <v>244</v>
      </c>
      <c r="B125" s="174"/>
      <c r="C125" s="1101"/>
      <c r="D125" s="57"/>
      <c r="E125" s="57"/>
      <c r="F125" s="177"/>
      <c r="G125" s="1124"/>
      <c r="H125" s="55"/>
      <c r="I125" s="992" t="s">
        <v>245</v>
      </c>
      <c r="J125" s="57"/>
      <c r="K125" s="176"/>
    </row>
    <row r="126" spans="1:11" ht="21" x14ac:dyDescent="0.6">
      <c r="A126" s="173" t="s">
        <v>52</v>
      </c>
      <c r="B126" s="174"/>
      <c r="C126" s="1101"/>
      <c r="D126" s="57"/>
      <c r="E126" s="57"/>
      <c r="F126" s="1372" t="s">
        <v>246</v>
      </c>
      <c r="G126" s="1372"/>
      <c r="H126" s="1372"/>
      <c r="I126" s="1122"/>
      <c r="J126" s="1122"/>
      <c r="K126" s="1122"/>
    </row>
  </sheetData>
  <sheetProtection algorithmName="SHA-512" hashValue="eIl7kPfX+/BY6MtFwN9wEw+2wdj5LNjKB7zJBCr2KRIaJL/ahH8+5lHkw42zu5jmtf5JycXUPZVKIylTjYNyXQ==" saltValue="UwD+ib40t3QKeyePQYDDxA==" spinCount="100000" sheet="1" formatCells="0" formatColumns="0" formatRows="0" insertColumns="0" insertRows="0" deleteColumns="0" deleteRows="0"/>
  <mergeCells count="21">
    <mergeCell ref="E119:K119"/>
    <mergeCell ref="E120:K120"/>
    <mergeCell ref="F123:I123"/>
    <mergeCell ref="F126:H126"/>
    <mergeCell ref="E118:K118"/>
    <mergeCell ref="A1:K1"/>
    <mergeCell ref="A2:K2"/>
    <mergeCell ref="A3:K3"/>
    <mergeCell ref="G4:H4"/>
    <mergeCell ref="I4:J4"/>
    <mergeCell ref="K4:K5"/>
    <mergeCell ref="E113:F113"/>
    <mergeCell ref="I113:J113"/>
    <mergeCell ref="F114:H114"/>
    <mergeCell ref="E115:K115"/>
    <mergeCell ref="A4:A5"/>
    <mergeCell ref="B4:B5"/>
    <mergeCell ref="D4:D5"/>
    <mergeCell ref="E4:F4"/>
    <mergeCell ref="E112:F112"/>
    <mergeCell ref="I112:J112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6"/>
  <sheetViews>
    <sheetView zoomScale="86" zoomScaleNormal="86" workbookViewId="0">
      <selection activeCell="A4" sqref="A4:A5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1373" t="s">
        <v>170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</row>
    <row r="2" spans="1:11" x14ac:dyDescent="0.6">
      <c r="A2" s="1373" t="s">
        <v>0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</row>
    <row r="3" spans="1:11" x14ac:dyDescent="0.6">
      <c r="A3" s="1385" t="str">
        <f>+'เงินกันไว้เบิกเหลื่อมปี งบปี '!A3:K3</f>
        <v>ประจำเดือน เมษายน 2568</v>
      </c>
      <c r="B3" s="1385"/>
      <c r="C3" s="1385"/>
      <c r="D3" s="1385"/>
      <c r="E3" s="1385"/>
      <c r="F3" s="1385"/>
      <c r="G3" s="1385"/>
      <c r="H3" s="1385"/>
      <c r="I3" s="1385"/>
      <c r="J3" s="1385"/>
      <c r="K3" s="1385"/>
    </row>
    <row r="4" spans="1:11" ht="18.75" customHeight="1" x14ac:dyDescent="0.25">
      <c r="A4" s="1374" t="s">
        <v>23</v>
      </c>
      <c r="B4" s="1376" t="s">
        <v>24</v>
      </c>
      <c r="C4" s="1378" t="s">
        <v>37</v>
      </c>
      <c r="D4" s="1380" t="s">
        <v>22</v>
      </c>
      <c r="E4" s="1380" t="s">
        <v>3</v>
      </c>
      <c r="F4" s="1380" t="s">
        <v>38</v>
      </c>
      <c r="G4" s="1380" t="s">
        <v>25</v>
      </c>
      <c r="H4" s="1284" t="s">
        <v>5</v>
      </c>
      <c r="I4" s="1376" t="s">
        <v>171</v>
      </c>
      <c r="J4" s="1382" t="s">
        <v>5</v>
      </c>
      <c r="K4" s="1384" t="s">
        <v>172</v>
      </c>
    </row>
    <row r="5" spans="1:11" x14ac:dyDescent="0.25">
      <c r="A5" s="1375"/>
      <c r="B5" s="1377"/>
      <c r="C5" s="1379"/>
      <c r="D5" s="1381"/>
      <c r="E5" s="1381"/>
      <c r="F5" s="1381"/>
      <c r="G5" s="1381"/>
      <c r="H5" s="1285"/>
      <c r="I5" s="1377"/>
      <c r="J5" s="1383"/>
      <c r="K5" s="1384"/>
    </row>
    <row r="6" spans="1:11" x14ac:dyDescent="0.25">
      <c r="A6" s="646">
        <f>[2]ระบบการควบคุมฯ!A36</f>
        <v>0</v>
      </c>
      <c r="B6" s="647">
        <f>[2]ระบบการควบคุมฯ!B36</f>
        <v>0</v>
      </c>
      <c r="C6" s="1185"/>
      <c r="D6" s="648">
        <f>SUM(D7+D8)</f>
        <v>1733800</v>
      </c>
      <c r="E6" s="648">
        <f t="shared" ref="E6:J6" si="0">SUM(E7+E8)</f>
        <v>383800</v>
      </c>
      <c r="F6" s="648">
        <f t="shared" si="0"/>
        <v>0</v>
      </c>
      <c r="G6" s="648">
        <f t="shared" si="0"/>
        <v>1254600</v>
      </c>
      <c r="H6" s="648">
        <f t="shared" si="0"/>
        <v>0</v>
      </c>
      <c r="I6" s="648">
        <f t="shared" si="0"/>
        <v>0</v>
      </c>
      <c r="J6" s="648">
        <f t="shared" si="0"/>
        <v>95400</v>
      </c>
      <c r="K6" s="649"/>
    </row>
    <row r="7" spans="1:11" x14ac:dyDescent="0.25">
      <c r="A7" s="1186"/>
      <c r="B7" s="1187" t="str">
        <f>+[2]ระบบการควบคุมฯ!B40</f>
        <v>งบลงทุน 6811310-6811320</v>
      </c>
      <c r="C7" s="1188"/>
      <c r="D7" s="694">
        <f>+D11+D35+D42</f>
        <v>724800</v>
      </c>
      <c r="E7" s="694">
        <f t="shared" ref="E7:J7" si="1">+E11+E35+E42</f>
        <v>13800</v>
      </c>
      <c r="F7" s="694">
        <f t="shared" si="1"/>
        <v>0</v>
      </c>
      <c r="G7" s="694">
        <f t="shared" si="1"/>
        <v>708500</v>
      </c>
      <c r="H7" s="694">
        <f t="shared" si="1"/>
        <v>0</v>
      </c>
      <c r="I7" s="694">
        <f t="shared" si="1"/>
        <v>0</v>
      </c>
      <c r="J7" s="694">
        <f t="shared" si="1"/>
        <v>2500</v>
      </c>
      <c r="K7" s="1189">
        <f>+K35</f>
        <v>0</v>
      </c>
    </row>
    <row r="8" spans="1:11" x14ac:dyDescent="0.25">
      <c r="A8" s="1186"/>
      <c r="B8" s="1190" t="str">
        <f>+[2]ระบบการควบคุมฯ!B41</f>
        <v>ครุภัณฑ์ 6811310</v>
      </c>
      <c r="C8" s="1188"/>
      <c r="D8" s="694">
        <f>+D14+D72</f>
        <v>1009000</v>
      </c>
      <c r="E8" s="694">
        <f t="shared" ref="E8:J8" si="2">+E14+E72</f>
        <v>370000</v>
      </c>
      <c r="F8" s="694">
        <f t="shared" si="2"/>
        <v>0</v>
      </c>
      <c r="G8" s="694">
        <f t="shared" si="2"/>
        <v>546100</v>
      </c>
      <c r="H8" s="694">
        <f t="shared" si="2"/>
        <v>0</v>
      </c>
      <c r="I8" s="694">
        <f t="shared" si="2"/>
        <v>0</v>
      </c>
      <c r="J8" s="694">
        <f t="shared" si="2"/>
        <v>92900</v>
      </c>
      <c r="K8" s="1189">
        <f t="shared" ref="K8" si="3">+K72+K125</f>
        <v>0</v>
      </c>
    </row>
    <row r="9" spans="1:11" ht="21" hidden="1" customHeight="1" x14ac:dyDescent="0.25">
      <c r="A9" s="654">
        <f>[2]ระบบการควบคุมฯ!A106</f>
        <v>0</v>
      </c>
      <c r="B9" s="655">
        <f>[2]ระบบการควบคุมฯ!B106</f>
        <v>0</v>
      </c>
      <c r="C9" s="1191"/>
      <c r="D9" s="656">
        <f>D10</f>
        <v>464400</v>
      </c>
      <c r="E9" s="656">
        <f t="shared" ref="E9:J9" si="4">E10</f>
        <v>0</v>
      </c>
      <c r="F9" s="656">
        <f t="shared" si="4"/>
        <v>0</v>
      </c>
      <c r="G9" s="656">
        <f t="shared" si="4"/>
        <v>425900</v>
      </c>
      <c r="H9" s="656">
        <f t="shared" si="4"/>
        <v>0</v>
      </c>
      <c r="I9" s="656">
        <f t="shared" si="4"/>
        <v>0</v>
      </c>
      <c r="J9" s="656">
        <f t="shared" si="4"/>
        <v>38500</v>
      </c>
      <c r="K9" s="657"/>
    </row>
    <row r="10" spans="1:11" ht="42" hidden="1" customHeight="1" x14ac:dyDescent="0.25">
      <c r="A10" s="658" t="str">
        <f>+[2]ระบบการควบคุมฯ!A125</f>
        <v>3.1.2.1.2</v>
      </c>
      <c r="B10" s="659" t="str">
        <f>+[2]ระบบการควบคุมฯ!B125</f>
        <v>วัดศรีสโมสร</v>
      </c>
      <c r="C10" s="1192" t="str">
        <f>+[2]ระบบการควบคุมฯ!C125</f>
        <v>20005 310061 410170</v>
      </c>
      <c r="D10" s="660">
        <f>D11+D14</f>
        <v>464400</v>
      </c>
      <c r="E10" s="660">
        <f t="shared" ref="E10:J10" si="5">E11+E14</f>
        <v>0</v>
      </c>
      <c r="F10" s="660">
        <f t="shared" si="5"/>
        <v>0</v>
      </c>
      <c r="G10" s="660">
        <f t="shared" si="5"/>
        <v>425900</v>
      </c>
      <c r="H10" s="660">
        <f t="shared" si="5"/>
        <v>0</v>
      </c>
      <c r="I10" s="660">
        <f t="shared" si="5"/>
        <v>0</v>
      </c>
      <c r="J10" s="660">
        <f t="shared" si="5"/>
        <v>38500</v>
      </c>
      <c r="K10" s="661"/>
    </row>
    <row r="11" spans="1:11" ht="21" hidden="1" customHeight="1" x14ac:dyDescent="0.25">
      <c r="A11" s="1186"/>
      <c r="B11" s="1193" t="s">
        <v>173</v>
      </c>
      <c r="C11" s="1188"/>
      <c r="D11" s="694">
        <f>+D13</f>
        <v>249800</v>
      </c>
      <c r="E11" s="694">
        <f t="shared" ref="E11:J11" si="6">+E13</f>
        <v>0</v>
      </c>
      <c r="F11" s="694">
        <f t="shared" si="6"/>
        <v>0</v>
      </c>
      <c r="G11" s="694">
        <f t="shared" si="6"/>
        <v>249800</v>
      </c>
      <c r="H11" s="694">
        <f t="shared" si="6"/>
        <v>0</v>
      </c>
      <c r="I11" s="694">
        <f t="shared" si="6"/>
        <v>0</v>
      </c>
      <c r="J11" s="694">
        <f t="shared" si="6"/>
        <v>0</v>
      </c>
      <c r="K11" s="1194"/>
    </row>
    <row r="12" spans="1:11" ht="21" hidden="1" customHeight="1" x14ac:dyDescent="0.25">
      <c r="A12" s="1195" t="str">
        <f>+[2]ระบบการควบคุมฯ!A134</f>
        <v>3.3.1</v>
      </c>
      <c r="B12" s="665" t="str">
        <f>+[2]ระบบการควบคุมฯ!B134</f>
        <v>งบลงทุน 6811310</v>
      </c>
      <c r="C12" s="1196">
        <f>+[2]ระบบการควบคุมฯ!C134</f>
        <v>0</v>
      </c>
      <c r="D12" s="666"/>
      <c r="E12" s="666"/>
      <c r="F12" s="666"/>
      <c r="G12" s="666"/>
      <c r="H12" s="666"/>
      <c r="I12" s="666"/>
      <c r="J12" s="666"/>
      <c r="K12" s="667"/>
    </row>
    <row r="13" spans="1:11" ht="21" hidden="1" customHeight="1" x14ac:dyDescent="0.6">
      <c r="A13" s="62" t="str">
        <f>+[2]ระบบการควบคุมฯ!A135</f>
        <v>3.3.1.1</v>
      </c>
      <c r="B13" s="668" t="str">
        <f>+[2]ระบบการควบคุมฯ!B135</f>
        <v xml:space="preserve">ครุภัณฑ์ห้องปฏิบัติการวิทยาศาสตร์                </v>
      </c>
      <c r="C13" s="1182" t="str">
        <f>+[2]ระบบการควบคุมฯ!C135</f>
        <v>ศธ 04002/ว2582 ลว.  25 ตค 67 โอนครั้งที่ 8</v>
      </c>
      <c r="D13" s="669">
        <f>+[2]ระบบการควบคุมฯ!F135</f>
        <v>249800</v>
      </c>
      <c r="E13" s="669">
        <f>+[2]ระบบการควบคุมฯ!G135+[2]ระบบการควบคุมฯ!H135</f>
        <v>0</v>
      </c>
      <c r="F13" s="669">
        <f>+[2]ระบบการควบคุมฯ!I135+[2]ระบบการควบคุมฯ!J135</f>
        <v>0</v>
      </c>
      <c r="G13" s="669">
        <f>+[2]ระบบการควบคุมฯ!K135+[2]ระบบการควบคุมฯ!L135</f>
        <v>249800</v>
      </c>
      <c r="H13" s="669"/>
      <c r="I13" s="669"/>
      <c r="J13" s="669">
        <f>+D13-E13-F13-G13</f>
        <v>0</v>
      </c>
      <c r="K13" s="670"/>
    </row>
    <row r="14" spans="1:11" ht="21" hidden="1" customHeight="1" x14ac:dyDescent="0.6">
      <c r="A14" s="1123"/>
      <c r="B14" s="662" t="s">
        <v>174</v>
      </c>
      <c r="C14" s="1197"/>
      <c r="D14" s="651">
        <f>+D16</f>
        <v>214600</v>
      </c>
      <c r="E14" s="651">
        <f t="shared" ref="E14:J14" si="7">+E16</f>
        <v>0</v>
      </c>
      <c r="F14" s="651">
        <f t="shared" si="7"/>
        <v>0</v>
      </c>
      <c r="G14" s="651">
        <f t="shared" si="7"/>
        <v>176100</v>
      </c>
      <c r="H14" s="651">
        <f t="shared" si="7"/>
        <v>0</v>
      </c>
      <c r="I14" s="651">
        <f t="shared" si="7"/>
        <v>0</v>
      </c>
      <c r="J14" s="651">
        <f t="shared" si="7"/>
        <v>38500</v>
      </c>
      <c r="K14" s="663"/>
    </row>
    <row r="15" spans="1:11" x14ac:dyDescent="0.25">
      <c r="A15" s="664">
        <f>+[2]ระบบการควบคุมฯ!A138</f>
        <v>0</v>
      </c>
      <c r="B15" s="665" t="str">
        <f>+[2]ระบบการควบคุมฯ!B138</f>
        <v>งบลงทุน 6811320</v>
      </c>
      <c r="C15" s="1196">
        <f>+[2]ระบบการควบคุมฯ!C138</f>
        <v>0</v>
      </c>
      <c r="D15" s="671"/>
      <c r="E15" s="671"/>
      <c r="F15" s="671"/>
      <c r="G15" s="671"/>
      <c r="H15" s="671"/>
      <c r="I15" s="671"/>
      <c r="J15" s="671"/>
      <c r="K15" s="667"/>
    </row>
    <row r="16" spans="1:11" ht="42" customHeight="1" x14ac:dyDescent="0.6">
      <c r="A16" s="62" t="str">
        <f>+[2]ระบบการควบคุมฯ!A139</f>
        <v>3.3.2</v>
      </c>
      <c r="B16" s="668" t="str">
        <f>+[2]ระบบการควบคุมฯ!B139</f>
        <v>ปรับปรุงซ่อมแซมห้องปฏิบัติการวิทยาศาสตร์</v>
      </c>
      <c r="C16" s="1182" t="str">
        <f>+[2]ระบบการควบคุมฯ!C139</f>
        <v>ศธ 04002/ว2582 ลว.  25 ตค 67 โอนครั้งที่ 8</v>
      </c>
      <c r="D16" s="672">
        <f>+[2]ระบบการควบคุมฯ!F138</f>
        <v>214600</v>
      </c>
      <c r="E16" s="672">
        <f>+[2]ระบบการควบคุมฯ!G138+[2]ระบบการควบคุมฯ!H138</f>
        <v>0</v>
      </c>
      <c r="F16" s="672">
        <f>+[2]ระบบการควบคุมฯ!I138+[2]ระบบการควบคุมฯ!J138</f>
        <v>0</v>
      </c>
      <c r="G16" s="672">
        <f>+[2]ระบบการควบคุมฯ!K138+[2]ระบบการควบคุมฯ!L138</f>
        <v>176100</v>
      </c>
      <c r="H16" s="672"/>
      <c r="I16" s="672"/>
      <c r="J16" s="672">
        <f>+D16-E16-F16-G16</f>
        <v>38500</v>
      </c>
      <c r="K16" s="670"/>
    </row>
    <row r="17" spans="1:11" x14ac:dyDescent="0.6">
      <c r="A17" s="62"/>
      <c r="B17" s="668"/>
      <c r="C17" s="1182"/>
      <c r="D17" s="669"/>
      <c r="E17" s="669"/>
      <c r="F17" s="669"/>
      <c r="G17" s="669"/>
      <c r="H17" s="669"/>
      <c r="I17" s="669"/>
      <c r="J17" s="669"/>
      <c r="K17" s="670"/>
    </row>
    <row r="18" spans="1:11" ht="21" hidden="1" customHeight="1" x14ac:dyDescent="0.6">
      <c r="A18" s="62"/>
      <c r="B18" s="668"/>
      <c r="C18" s="1182"/>
      <c r="D18" s="669"/>
      <c r="E18" s="669"/>
      <c r="F18" s="669"/>
      <c r="G18" s="669"/>
      <c r="H18" s="669"/>
      <c r="I18" s="669"/>
      <c r="J18" s="669"/>
      <c r="K18" s="670"/>
    </row>
    <row r="19" spans="1:11" ht="63" hidden="1" customHeight="1" x14ac:dyDescent="0.25">
      <c r="A19" s="673" t="e">
        <f>+[2]ระบบการควบคุมฯ!#REF!</f>
        <v>#REF!</v>
      </c>
      <c r="B19" s="674" t="e">
        <f>+[2]ระบบการควบคุมฯ!#REF!</f>
        <v>#REF!</v>
      </c>
      <c r="C19" s="1198" t="e">
        <f>+[2]ระบบการควบคุมฯ!#REF!</f>
        <v>#REF!</v>
      </c>
      <c r="D19" s="675">
        <f>+D20</f>
        <v>0</v>
      </c>
      <c r="E19" s="675">
        <f t="shared" ref="E19:J19" si="8">+E20</f>
        <v>0</v>
      </c>
      <c r="F19" s="675">
        <f t="shared" si="8"/>
        <v>0</v>
      </c>
      <c r="G19" s="675">
        <f t="shared" si="8"/>
        <v>0</v>
      </c>
      <c r="H19" s="675">
        <f t="shared" si="8"/>
        <v>0</v>
      </c>
      <c r="I19" s="675" t="str">
        <f t="shared" si="8"/>
        <v xml:space="preserve">ครั้งที่ 201 </v>
      </c>
      <c r="J19" s="675">
        <f t="shared" si="8"/>
        <v>0</v>
      </c>
      <c r="K19" s="676"/>
    </row>
    <row r="20" spans="1:11" ht="42" hidden="1" customHeight="1" x14ac:dyDescent="0.6">
      <c r="A20" s="677" t="str">
        <f>+[2]ระบบการควบคุมฯ!A168</f>
        <v>3.6.2.1</v>
      </c>
      <c r="B20" s="678" t="e">
        <f>+[2]ระบบการควบคุมฯ!#REF!</f>
        <v>#REF!</v>
      </c>
      <c r="C20" s="1199" t="str">
        <f>+[2]ระบบการควบคุมฯ!C168</f>
        <v>20004 31006100 3110010</v>
      </c>
      <c r="D20" s="679"/>
      <c r="E20" s="679"/>
      <c r="F20" s="679"/>
      <c r="G20" s="680"/>
      <c r="H20" s="681"/>
      <c r="I20" s="682" t="s">
        <v>175</v>
      </c>
      <c r="J20" s="683">
        <f>D20-E20-F20-G20</f>
        <v>0</v>
      </c>
      <c r="K20" s="684"/>
    </row>
    <row r="21" spans="1:11" ht="42" hidden="1" customHeight="1" x14ac:dyDescent="0.6">
      <c r="A21" s="685"/>
      <c r="B21" s="678" t="e">
        <f>+[2]ระบบการควบคุมฯ!#REF!</f>
        <v>#REF!</v>
      </c>
      <c r="C21" s="1199" t="e">
        <f>+[2]ระบบการควบคุมฯ!#REF!</f>
        <v>#REF!</v>
      </c>
      <c r="D21" s="686"/>
      <c r="E21" s="686"/>
      <c r="F21" s="686"/>
      <c r="G21" s="687"/>
      <c r="H21" s="688"/>
      <c r="I21" s="689"/>
      <c r="J21" s="690"/>
      <c r="K21" s="691"/>
    </row>
    <row r="22" spans="1:11" ht="21" hidden="1" customHeight="1" x14ac:dyDescent="0.25">
      <c r="A22" s="673" t="str">
        <f>+[2]ระบบการควบคุมฯ!A169</f>
        <v>1)</v>
      </c>
      <c r="B22" s="674" t="str">
        <f>+[2]ระบบการควบคุมฯ!B169</f>
        <v>สพป.ปท.2</v>
      </c>
      <c r="C22" s="1198" t="str">
        <f>+[2]ระบบการควบคุมฯ!C169</f>
        <v>20004 31006100 3110010</v>
      </c>
      <c r="D22" s="675"/>
      <c r="E22" s="675"/>
      <c r="F22" s="675"/>
      <c r="G22" s="675"/>
      <c r="H22" s="675"/>
      <c r="I22" s="675"/>
      <c r="J22" s="692"/>
      <c r="K22" s="676"/>
    </row>
    <row r="23" spans="1:11" ht="42" hidden="1" customHeight="1" x14ac:dyDescent="0.6">
      <c r="A23" s="677" t="str">
        <f>+[2]ระบบการควบคุมฯ!A170</f>
        <v>3.6.2.2</v>
      </c>
      <c r="B23" s="678" t="str">
        <f>+[2]ระบบการควบคุมฯ!B170</f>
        <v xml:space="preserve">เครื่องปรับอากาศแบบติดผนัง (ระบบ INVERTER) ขนาด 18,000 บีทียู       </v>
      </c>
      <c r="C23" s="1199" t="str">
        <f>+[2]ระบบการควบคุมฯ!C170</f>
        <v>20005 31006100 3110011</v>
      </c>
      <c r="D23" s="679">
        <f>+[2]ระบบการควบคุมฯ!F170</f>
        <v>0</v>
      </c>
      <c r="E23" s="679">
        <f>+[2]ระบบการควบคุมฯ!G170+[2]ระบบการควบคุมฯ!H170</f>
        <v>0</v>
      </c>
      <c r="F23" s="679">
        <f>+[2]ระบบการควบคุมฯ!I170+[2]ระบบการควบคุมฯ!J170</f>
        <v>0</v>
      </c>
      <c r="G23" s="680">
        <f>+[2]ระบบการควบคุมฯ!K170+[2]ระบบการควบคุมฯ!L170</f>
        <v>0</v>
      </c>
      <c r="H23" s="681"/>
      <c r="I23" s="682" t="s">
        <v>176</v>
      </c>
      <c r="J23" s="683">
        <f>D23-E23-F23-G23</f>
        <v>0</v>
      </c>
      <c r="K23" s="684"/>
    </row>
    <row r="24" spans="1:11" ht="63" hidden="1" customHeight="1" x14ac:dyDescent="0.25">
      <c r="A24" s="673" t="str">
        <f>+[2]ระบบการควบคุมฯ!A171</f>
        <v>2)</v>
      </c>
      <c r="B24" s="674" t="str">
        <f>+[2]ระบบการควบคุมฯ!B171</f>
        <v>สพป.ปท.2</v>
      </c>
      <c r="C24" s="1198" t="str">
        <f>+[2]ระบบการควบคุมฯ!C171</f>
        <v>20005 31006100 3110011</v>
      </c>
      <c r="D24" s="675"/>
      <c r="E24" s="675"/>
      <c r="F24" s="675"/>
      <c r="G24" s="675"/>
      <c r="H24" s="675"/>
      <c r="I24" s="675"/>
      <c r="J24" s="692"/>
      <c r="K24" s="676"/>
    </row>
    <row r="25" spans="1:11" ht="21" hidden="1" customHeight="1" x14ac:dyDescent="0.6">
      <c r="A25" s="677" t="str">
        <f>+[2]ระบบการควบคุมฯ!A172</f>
        <v>3.6.2.3</v>
      </c>
      <c r="B25" s="678" t="str">
        <f>+[2]ระบบการควบคุมฯ!B172</f>
        <v xml:space="preserve">โพเดียม </v>
      </c>
      <c r="C25" s="1199" t="str">
        <f>+[2]ระบบการควบคุมฯ!C172</f>
        <v>20008 31006100 3110014</v>
      </c>
      <c r="D25" s="679">
        <f>+[2]ระบบการควบคุมฯ!F172</f>
        <v>0</v>
      </c>
      <c r="E25" s="679">
        <f>+[2]ระบบการควบคุมฯ!G172+[2]ระบบการควบคุมฯ!H172</f>
        <v>0</v>
      </c>
      <c r="F25" s="679">
        <f>+[2]ระบบการควบคุมฯ!I172+[2]ระบบการควบคุมฯ!J172</f>
        <v>0</v>
      </c>
      <c r="G25" s="680">
        <f>+[2]ระบบการควบคุมฯ!K172+[2]ระบบการควบคุมฯ!L172</f>
        <v>0</v>
      </c>
      <c r="H25" s="681"/>
      <c r="I25" s="682" t="s">
        <v>177</v>
      </c>
      <c r="J25" s="683">
        <f>D25-E25-F25-G25</f>
        <v>0</v>
      </c>
      <c r="K25" s="684"/>
    </row>
    <row r="26" spans="1:11" ht="63" hidden="1" customHeight="1" x14ac:dyDescent="0.25">
      <c r="A26" s="297" t="str">
        <f>+[2]ระบบการควบคุมฯ!A173</f>
        <v>3)</v>
      </c>
      <c r="B26" s="693" t="str">
        <f>+[2]ระบบการควบคุมฯ!B173</f>
        <v>สพป.ปท.2</v>
      </c>
      <c r="C26" s="1200" t="str">
        <f>+[2]ระบบการควบคุมฯ!C173</f>
        <v>20008 31006100 3110014</v>
      </c>
      <c r="D26" s="694">
        <f>SUM(D28:D32)</f>
        <v>0</v>
      </c>
      <c r="E26" s="694">
        <f t="shared" ref="E26:J26" si="9">SUM(E28:E32)</f>
        <v>0</v>
      </c>
      <c r="F26" s="694">
        <f t="shared" si="9"/>
        <v>0</v>
      </c>
      <c r="G26" s="694">
        <f t="shared" si="9"/>
        <v>0</v>
      </c>
      <c r="H26" s="694">
        <f t="shared" si="9"/>
        <v>0</v>
      </c>
      <c r="I26" s="694">
        <f t="shared" si="9"/>
        <v>0</v>
      </c>
      <c r="J26" s="694">
        <f t="shared" si="9"/>
        <v>0</v>
      </c>
      <c r="K26" s="695"/>
    </row>
    <row r="27" spans="1:11" ht="40.799999999999997" hidden="1" customHeight="1" x14ac:dyDescent="0.25">
      <c r="A27" s="673">
        <f>+[2]ระบบการควบคุมฯ!A174</f>
        <v>0</v>
      </c>
      <c r="B27" s="674" t="str">
        <f>+[2]ระบบการควบคุมฯ!B174</f>
        <v>ครุภัณฑ์โฆษณาและเผยแพร่ 120601</v>
      </c>
      <c r="C27" s="1198" t="str">
        <f>+[2]ระบบการควบคุมฯ!C174</f>
        <v>โอนเปลี่ยนแปลงครั้งที่ 1/66 บท.กลุ่มนโยบายและแผน  ที่ ศธ 04087/1957 ลว. 28 กย 66</v>
      </c>
      <c r="D27" s="675"/>
      <c r="E27" s="675"/>
      <c r="F27" s="675"/>
      <c r="G27" s="675"/>
      <c r="H27" s="675"/>
      <c r="I27" s="675"/>
      <c r="J27" s="692"/>
      <c r="K27" s="676"/>
    </row>
    <row r="28" spans="1:11" ht="42" hidden="1" customHeight="1" x14ac:dyDescent="0.6">
      <c r="A28" s="677" t="str">
        <f>+[2]ระบบการควบคุมฯ!A175</f>
        <v>3.6.2.4</v>
      </c>
      <c r="B28" s="678" t="str">
        <f>+[2]ระบบการควบคุมฯ!B175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99" t="str">
        <f>+C27</f>
        <v>โอนเปลี่ยนแปลงครั้งที่ 1/66 บท.กลุ่มนโยบายและแผน  ที่ ศธ 04087/1957 ลว. 28 กย 66</v>
      </c>
      <c r="D28" s="679">
        <f>+[2]ระบบการควบคุมฯ!F175</f>
        <v>0</v>
      </c>
      <c r="E28" s="679">
        <f>+[2]ระบบการควบคุมฯ!G175+[2]ระบบการควบคุมฯ!H175</f>
        <v>0</v>
      </c>
      <c r="F28" s="679">
        <f>+[2]ระบบการควบคุมฯ!I175+[2]ระบบการควบคุมฯ!J175</f>
        <v>0</v>
      </c>
      <c r="G28" s="680">
        <f>+[2]ระบบการควบคุมฯ!K175+[2]ระบบการควบคุมฯ!L175</f>
        <v>0</v>
      </c>
      <c r="H28" s="681"/>
      <c r="I28" s="682" t="s">
        <v>175</v>
      </c>
      <c r="J28" s="683">
        <f>D28-E28-F28-G28</f>
        <v>0</v>
      </c>
      <c r="K28" s="684"/>
    </row>
    <row r="29" spans="1:11" ht="56.25" hidden="1" customHeight="1" x14ac:dyDescent="0.25">
      <c r="A29" s="673" t="str">
        <f>+[2]ระบบการควบคุมฯ!A176</f>
        <v>1)</v>
      </c>
      <c r="B29" s="674" t="str">
        <f>+[2]ระบบการควบคุมฯ!B176</f>
        <v>สพป.ปท.2</v>
      </c>
      <c r="C29" s="1198">
        <f>+[2]ระบบการควบคุมฯ!C176</f>
        <v>0</v>
      </c>
      <c r="D29" s="675"/>
      <c r="E29" s="675"/>
      <c r="F29" s="675"/>
      <c r="G29" s="675"/>
      <c r="H29" s="675"/>
      <c r="I29" s="675"/>
      <c r="J29" s="692"/>
      <c r="K29" s="676"/>
    </row>
    <row r="30" spans="1:11" ht="42" hidden="1" customHeight="1" x14ac:dyDescent="0.6">
      <c r="A30" s="677" t="str">
        <f>+[2]ระบบการควบคุมฯ!A177</f>
        <v>3.6.2.5</v>
      </c>
      <c r="B30" s="678" t="str">
        <f>+[2]ระบบการควบคุมฯ!B177</f>
        <v xml:space="preserve">ไมโครโฟนไร้สาย </v>
      </c>
      <c r="C30" s="1199">
        <f>+C29</f>
        <v>0</v>
      </c>
      <c r="D30" s="679">
        <f>+[2]ระบบการควบคุมฯ!F177</f>
        <v>0</v>
      </c>
      <c r="E30" s="679">
        <f>+[2]ระบบการควบคุมฯ!G177+[2]ระบบการควบคุมฯ!H177</f>
        <v>0</v>
      </c>
      <c r="F30" s="679">
        <f>+[2]ระบบการควบคุมฯ!I177+[2]ระบบการควบคุมฯ!J177</f>
        <v>0</v>
      </c>
      <c r="G30" s="680">
        <f>+[2]ระบบการควบคุมฯ!K177+[2]ระบบการควบคุมฯ!L177</f>
        <v>0</v>
      </c>
      <c r="H30" s="681"/>
      <c r="I30" s="682" t="s">
        <v>176</v>
      </c>
      <c r="J30" s="683">
        <f>D30-E30-F30-G30</f>
        <v>0</v>
      </c>
      <c r="K30" s="684"/>
    </row>
    <row r="31" spans="1:11" ht="42" hidden="1" customHeight="1" x14ac:dyDescent="0.25">
      <c r="A31" s="673" t="str">
        <f>+[2]ระบบการควบคุมฯ!A178</f>
        <v>2)</v>
      </c>
      <c r="B31" s="674" t="str">
        <f>+[2]ระบบการควบคุมฯ!B178</f>
        <v>สพป.ปท.2</v>
      </c>
      <c r="C31" s="1198">
        <f>+[2]ระบบการควบคุมฯ!C178</f>
        <v>0</v>
      </c>
      <c r="D31" s="675"/>
      <c r="E31" s="675"/>
      <c r="F31" s="675"/>
      <c r="G31" s="675"/>
      <c r="H31" s="675"/>
      <c r="I31" s="675"/>
      <c r="J31" s="692"/>
      <c r="K31" s="676"/>
    </row>
    <row r="32" spans="1:11" ht="63" hidden="1" customHeight="1" x14ac:dyDescent="0.6">
      <c r="A32" s="677" t="str">
        <f>+[2]ระบบการควบคุมฯ!A179</f>
        <v>3.6.2.6</v>
      </c>
      <c r="B32" s="678" t="str">
        <f>+[2]ระบบการควบคุมฯ!B179</f>
        <v xml:space="preserve">เครื่องมัลติมีเดีย โปรเจคเตอร์ ระดับ XGA ขนาด 5000 ANSI Lumens  </v>
      </c>
      <c r="C32" s="1199">
        <f>+C31</f>
        <v>0</v>
      </c>
      <c r="D32" s="679">
        <f>+[2]ระบบการควบคุมฯ!F179</f>
        <v>0</v>
      </c>
      <c r="E32" s="679">
        <f>+[2]ระบบการควบคุมฯ!G179+[2]ระบบการควบคุมฯ!H179</f>
        <v>0</v>
      </c>
      <c r="F32" s="679">
        <f>+[2]ระบบการควบคุมฯ!I179+[2]ระบบการควบคุมฯ!J179</f>
        <v>0</v>
      </c>
      <c r="G32" s="680">
        <f>+[2]ระบบการควบคุมฯ!K179+[2]ระบบการควบคุมฯ!L179</f>
        <v>0</v>
      </c>
      <c r="H32" s="681"/>
      <c r="I32" s="682" t="s">
        <v>177</v>
      </c>
      <c r="J32" s="683">
        <f>D32-E32-F32-G32</f>
        <v>0</v>
      </c>
      <c r="K32" s="684"/>
    </row>
    <row r="33" spans="1:11" ht="42" hidden="1" customHeight="1" x14ac:dyDescent="0.6">
      <c r="A33" s="696">
        <v>1</v>
      </c>
      <c r="B33" s="697">
        <f>[2]ระบบการควบคุมฯ!B275</f>
        <v>0</v>
      </c>
      <c r="C33" s="1201">
        <f>+[2]ระบบการควบคุมฯ!C275</f>
        <v>0</v>
      </c>
      <c r="D33" s="698">
        <f t="shared" ref="D33:J33" si="10">+D34+D71+D115</f>
        <v>829400</v>
      </c>
      <c r="E33" s="698">
        <f t="shared" si="10"/>
        <v>383800</v>
      </c>
      <c r="F33" s="698">
        <f t="shared" si="10"/>
        <v>0</v>
      </c>
      <c r="G33" s="698">
        <f t="shared" si="10"/>
        <v>391200</v>
      </c>
      <c r="H33" s="698">
        <f t="shared" si="10"/>
        <v>0</v>
      </c>
      <c r="I33" s="698">
        <f t="shared" si="10"/>
        <v>0</v>
      </c>
      <c r="J33" s="698">
        <f t="shared" si="10"/>
        <v>54400</v>
      </c>
      <c r="K33" s="699"/>
    </row>
    <row r="34" spans="1:11" ht="84" x14ac:dyDescent="0.25">
      <c r="A34" s="700">
        <v>1.1000000000000001</v>
      </c>
      <c r="B34" s="892" t="str">
        <f>[2]ระบบการควบคุมฯ!B283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34" s="1202" t="str">
        <f>+[2]ระบบการควบคุมฯ!C283</f>
        <v>ศธ 04002/ว292 ลว. 24 ม.ค.68 โอนครั้งที่ 215</v>
      </c>
      <c r="D34" s="701">
        <f>+D35</f>
        <v>35000</v>
      </c>
      <c r="E34" s="701">
        <f t="shared" ref="E34:J35" si="11">+E35</f>
        <v>13800</v>
      </c>
      <c r="F34" s="701">
        <f t="shared" si="11"/>
        <v>0</v>
      </c>
      <c r="G34" s="701">
        <f t="shared" si="11"/>
        <v>21200</v>
      </c>
      <c r="H34" s="701">
        <f t="shared" si="11"/>
        <v>0</v>
      </c>
      <c r="I34" s="701">
        <f t="shared" si="11"/>
        <v>0</v>
      </c>
      <c r="J34" s="701">
        <f t="shared" si="11"/>
        <v>0</v>
      </c>
      <c r="K34" s="702"/>
    </row>
    <row r="35" spans="1:11" ht="42" customHeight="1" x14ac:dyDescent="0.6">
      <c r="A35" s="1123"/>
      <c r="B35" s="650" t="str">
        <f>[2]ระบบการควบคุมฯ!B303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35" s="1197"/>
      <c r="D35" s="651">
        <f>+D36</f>
        <v>35000</v>
      </c>
      <c r="E35" s="651">
        <f t="shared" si="11"/>
        <v>13800</v>
      </c>
      <c r="F35" s="651">
        <f t="shared" si="11"/>
        <v>0</v>
      </c>
      <c r="G35" s="651">
        <f t="shared" si="11"/>
        <v>21200</v>
      </c>
      <c r="H35" s="651">
        <f t="shared" si="11"/>
        <v>0</v>
      </c>
      <c r="I35" s="651">
        <f t="shared" si="11"/>
        <v>0</v>
      </c>
      <c r="J35" s="651">
        <f t="shared" si="11"/>
        <v>0</v>
      </c>
      <c r="K35" s="703"/>
    </row>
    <row r="36" spans="1:11" ht="42" customHeight="1" x14ac:dyDescent="0.6">
      <c r="A36" s="704"/>
      <c r="B36" s="705" t="str">
        <f>+[2]ระบบการควบคุมฯ!B285</f>
        <v>ค่าครุภัณฑ์   6811310</v>
      </c>
      <c r="C36" s="1203"/>
      <c r="D36" s="706">
        <f>+D37+D39</f>
        <v>35000</v>
      </c>
      <c r="E36" s="706">
        <f t="shared" ref="E36:J36" si="12">+E37+E39</f>
        <v>13800</v>
      </c>
      <c r="F36" s="706">
        <f t="shared" si="12"/>
        <v>0</v>
      </c>
      <c r="G36" s="706">
        <f t="shared" si="12"/>
        <v>21200</v>
      </c>
      <c r="H36" s="706">
        <f t="shared" si="12"/>
        <v>0</v>
      </c>
      <c r="I36" s="706">
        <f t="shared" si="12"/>
        <v>0</v>
      </c>
      <c r="J36" s="706">
        <f t="shared" si="12"/>
        <v>0</v>
      </c>
      <c r="K36" s="707">
        <f>+[2]ระบบการควบคุมฯ!P805</f>
        <v>0</v>
      </c>
    </row>
    <row r="37" spans="1:11" x14ac:dyDescent="0.25">
      <c r="A37" s="708">
        <f>+[2]ระบบการควบคุมฯ!A286</f>
        <v>0</v>
      </c>
      <c r="B37" s="722" t="str">
        <f>+[2]ระบบการควบคุมฯ!B286</f>
        <v>ครุภัณฑ์  งานบ้านงานครัว 120612</v>
      </c>
      <c r="C37" s="1204">
        <f>+[2]ระบบการควบคุมฯ!C286</f>
        <v>120612</v>
      </c>
      <c r="D37" s="710">
        <f>SUM(D38)</f>
        <v>21200</v>
      </c>
      <c r="E37" s="710">
        <f t="shared" ref="E37:J39" si="13">SUM(E38)</f>
        <v>0</v>
      </c>
      <c r="F37" s="710">
        <f t="shared" si="13"/>
        <v>0</v>
      </c>
      <c r="G37" s="710">
        <f t="shared" si="13"/>
        <v>21200</v>
      </c>
      <c r="H37" s="710">
        <f t="shared" si="13"/>
        <v>0</v>
      </c>
      <c r="I37" s="710">
        <f t="shared" si="13"/>
        <v>0</v>
      </c>
      <c r="J37" s="710">
        <f t="shared" si="13"/>
        <v>0</v>
      </c>
      <c r="K37" s="711"/>
    </row>
    <row r="38" spans="1:11" ht="55.95" customHeight="1" x14ac:dyDescent="0.6">
      <c r="A38" s="712" t="str">
        <f>+[2]ระบบการควบคุมฯ!A287</f>
        <v>5.1.1</v>
      </c>
      <c r="B38" s="713" t="str">
        <f>+[2]ระบบการควบคุมฯ!B287</f>
        <v>เครื่องตัดหญ้า แบบข้ออ่อน 2 เครื่องละ 10,600 บาท</v>
      </c>
      <c r="C38" s="1205" t="str">
        <f>+[2]ระบบการควบคุมฯ!C287</f>
        <v>ที่ ศธ 04087/ว5376/1 พย 67 ครั้งที่ 39</v>
      </c>
      <c r="D38" s="714">
        <f>+[2]ระบบการควบคุมฯ!F287</f>
        <v>21200</v>
      </c>
      <c r="E38" s="714">
        <f>+[2]ระบบการควบคุมฯ!G287+[2]ระบบการควบคุมฯ!H287</f>
        <v>0</v>
      </c>
      <c r="F38" s="714">
        <f>+[2]ระบบการควบคุมฯ!I287+[2]ระบบการควบคุมฯ!J287</f>
        <v>0</v>
      </c>
      <c r="G38" s="715">
        <f>+[2]ระบบการควบคุมฯ!K287+[2]ระบบการควบคุมฯ!L287</f>
        <v>21200</v>
      </c>
      <c r="H38" s="716"/>
      <c r="I38" s="717" t="s">
        <v>178</v>
      </c>
      <c r="J38" s="718">
        <f>D38-E38-F38-G38</f>
        <v>0</v>
      </c>
      <c r="K38" s="719"/>
    </row>
    <row r="39" spans="1:11" x14ac:dyDescent="0.25">
      <c r="A39" s="708" t="str">
        <f>+[2]ระบบการควบคุมฯ!A288</f>
        <v>1)</v>
      </c>
      <c r="B39" s="709" t="str">
        <f>+[2]ระบบการควบคุมฯ!B288</f>
        <v>โรงเรียนชุมชนวัดพิชิตปิตยาราม</v>
      </c>
      <c r="C39" s="1204" t="str">
        <f>+[2]ระบบการควบคุมฯ!C288</f>
        <v>200043300B8003110235</v>
      </c>
      <c r="D39" s="710">
        <f>SUM(D40)</f>
        <v>13800</v>
      </c>
      <c r="E39" s="710">
        <f t="shared" si="13"/>
        <v>13800</v>
      </c>
      <c r="F39" s="710">
        <f t="shared" si="13"/>
        <v>0</v>
      </c>
      <c r="G39" s="710">
        <f t="shared" si="13"/>
        <v>0</v>
      </c>
      <c r="H39" s="710">
        <f t="shared" si="13"/>
        <v>0</v>
      </c>
      <c r="I39" s="710">
        <f t="shared" si="13"/>
        <v>0</v>
      </c>
      <c r="J39" s="710">
        <f t="shared" si="13"/>
        <v>0</v>
      </c>
      <c r="K39" s="711"/>
    </row>
    <row r="40" spans="1:11" ht="54" customHeight="1" x14ac:dyDescent="0.6">
      <c r="A40" s="712" t="str">
        <f>+[2]ระบบการควบคุมฯ!A289</f>
        <v>5.1.2</v>
      </c>
      <c r="B40" s="713" t="str">
        <f>+[2]ระบบการควบคุมฯ!B289</f>
        <v xml:space="preserve">เครื่องตัดหญ้า แบบเข็น </v>
      </c>
      <c r="C40" s="1205" t="str">
        <f>+[2]ระบบการควบคุมฯ!C289</f>
        <v>ที่ ศธ 04087/ว5376/1 พย 67 ครั้งที่ 39</v>
      </c>
      <c r="D40" s="714">
        <f>+[2]ระบบการควบคุมฯ!F289</f>
        <v>13800</v>
      </c>
      <c r="E40" s="714">
        <f>+[2]ระบบการควบคุมฯ!G289+[2]ระบบการควบคุมฯ!H289</f>
        <v>13800</v>
      </c>
      <c r="F40" s="714">
        <f>+[2]ระบบการควบคุมฯ!I289+[2]ระบบการควบคุมฯ!J289</f>
        <v>0</v>
      </c>
      <c r="G40" s="715">
        <f>+[2]ระบบการควบคุมฯ!K289+[2]ระบบการควบคุมฯ!L289</f>
        <v>0</v>
      </c>
      <c r="H40" s="716"/>
      <c r="I40" s="717" t="s">
        <v>178</v>
      </c>
      <c r="J40" s="718">
        <f>D40-E40-F40-G40</f>
        <v>0</v>
      </c>
      <c r="K40" s="719"/>
    </row>
    <row r="41" spans="1:11" x14ac:dyDescent="0.25">
      <c r="A41" s="700">
        <f>+[2]ระบบการควบคุมฯ!A292</f>
        <v>0</v>
      </c>
      <c r="B41" s="892">
        <f>+[2]ระบบการควบคุมฯ!B292</f>
        <v>0</v>
      </c>
      <c r="C41" s="1202">
        <f>+[2]ระบบการควบคุมฯ!C292</f>
        <v>0</v>
      </c>
      <c r="D41" s="701">
        <f>+D42</f>
        <v>440000</v>
      </c>
      <c r="E41" s="701">
        <f t="shared" ref="E41:J41" si="14">+E42</f>
        <v>0</v>
      </c>
      <c r="F41" s="701">
        <f t="shared" si="14"/>
        <v>0</v>
      </c>
      <c r="G41" s="701">
        <f t="shared" si="14"/>
        <v>437500</v>
      </c>
      <c r="H41" s="701">
        <f t="shared" si="14"/>
        <v>0</v>
      </c>
      <c r="I41" s="701">
        <f t="shared" si="14"/>
        <v>0</v>
      </c>
      <c r="J41" s="701">
        <f t="shared" si="14"/>
        <v>2500</v>
      </c>
      <c r="K41" s="702"/>
    </row>
    <row r="42" spans="1:11" ht="42" customHeight="1" x14ac:dyDescent="0.6">
      <c r="A42" s="1123"/>
      <c r="B42" s="650" t="str">
        <f>+[2]ระบบการควบคุมฯ!B293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97" t="str">
        <f>+[2]ระบบการควบคุมฯ!C293</f>
        <v>20004 68 00134 00000</v>
      </c>
      <c r="D42" s="651">
        <f t="shared" ref="D42:J42" si="15">+D43+D49</f>
        <v>440000</v>
      </c>
      <c r="E42" s="651">
        <f t="shared" si="15"/>
        <v>0</v>
      </c>
      <c r="F42" s="651">
        <f t="shared" si="15"/>
        <v>0</v>
      </c>
      <c r="G42" s="651">
        <f t="shared" si="15"/>
        <v>437500</v>
      </c>
      <c r="H42" s="651">
        <f t="shared" si="15"/>
        <v>0</v>
      </c>
      <c r="I42" s="651">
        <f t="shared" si="15"/>
        <v>0</v>
      </c>
      <c r="J42" s="651">
        <f t="shared" si="15"/>
        <v>2500</v>
      </c>
      <c r="K42" s="703"/>
    </row>
    <row r="43" spans="1:11" x14ac:dyDescent="0.6">
      <c r="A43" s="1287" t="str">
        <f>+[2]ระบบการควบคุมฯ!A294</f>
        <v>5.3.1</v>
      </c>
      <c r="B43" s="1288" t="str">
        <f>+[2]ระบบการควบคุมฯ!B294</f>
        <v>ค่าครุภัณฑ์   6811310</v>
      </c>
      <c r="C43" s="1289"/>
      <c r="D43" s="1290">
        <f t="shared" ref="D43:J43" si="16">+D44+D46+D55+D62+D65</f>
        <v>440000</v>
      </c>
      <c r="E43" s="1290">
        <f t="shared" si="16"/>
        <v>0</v>
      </c>
      <c r="F43" s="1290">
        <f t="shared" si="16"/>
        <v>0</v>
      </c>
      <c r="G43" s="1290">
        <f t="shared" si="16"/>
        <v>437500</v>
      </c>
      <c r="H43" s="1290">
        <f t="shared" si="16"/>
        <v>0</v>
      </c>
      <c r="I43" s="1290">
        <f t="shared" si="16"/>
        <v>0</v>
      </c>
      <c r="J43" s="1290">
        <f t="shared" si="16"/>
        <v>2500</v>
      </c>
      <c r="K43" s="720"/>
    </row>
    <row r="44" spans="1:11" s="6" customFormat="1" ht="48" customHeight="1" x14ac:dyDescent="0.25">
      <c r="A44" s="721">
        <f>+[2]ระบบการควบคุมฯ!A295</f>
        <v>0</v>
      </c>
      <c r="B44" s="722" t="str">
        <f>+[2]ระบบการควบคุมฯ!B295</f>
        <v>ครุภัณฑ์สำนักงาน 120601</v>
      </c>
      <c r="C44" s="1206" t="str">
        <f>+[2]ระบบการควบคุมฯ!C295</f>
        <v>12061</v>
      </c>
      <c r="D44" s="710">
        <f t="shared" ref="D44:J46" si="17">SUM(D45)</f>
        <v>240000</v>
      </c>
      <c r="E44" s="710">
        <f t="shared" si="17"/>
        <v>0</v>
      </c>
      <c r="F44" s="710">
        <f t="shared" si="17"/>
        <v>0</v>
      </c>
      <c r="G44" s="710">
        <f t="shared" si="17"/>
        <v>240000</v>
      </c>
      <c r="H44" s="710">
        <f t="shared" si="17"/>
        <v>0</v>
      </c>
      <c r="I44" s="710">
        <f t="shared" si="17"/>
        <v>0</v>
      </c>
      <c r="J44" s="710">
        <f t="shared" si="17"/>
        <v>0</v>
      </c>
      <c r="K44" s="711"/>
    </row>
    <row r="45" spans="1:11" ht="22.2" customHeight="1" x14ac:dyDescent="0.25">
      <c r="A45" s="723" t="str">
        <f>+[2]ระบบการควบคุมฯ!A296</f>
        <v>5.3.1.1</v>
      </c>
      <c r="B45" s="724" t="str">
        <f>+[2]ระบบการควบคุมฯ!B296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207" t="str">
        <f>+[2]ระบบการควบคุมฯ!C296</f>
        <v>ที่ ศธ 04087/ว5376/1 พย 67 ครั้งที่ 39</v>
      </c>
      <c r="D45" s="725">
        <f>+[2]ระบบการควบคุมฯ!F296</f>
        <v>240000</v>
      </c>
      <c r="E45" s="725">
        <f>+[2]ระบบการควบคุมฯ!G296+[2]ระบบการควบคุมฯ!H296</f>
        <v>0</v>
      </c>
      <c r="F45" s="725">
        <f>+[2]ระบบการควบคุมฯ!I296+[2]ระบบการควบคุมฯ!J296</f>
        <v>0</v>
      </c>
      <c r="G45" s="715">
        <f>+[2]ระบบการควบคุมฯ!K296+[2]ระบบการควบคุมฯ!L296</f>
        <v>240000</v>
      </c>
      <c r="H45" s="725"/>
      <c r="I45" s="726"/>
      <c r="J45" s="727">
        <f>D45-E45-F45-G45</f>
        <v>0</v>
      </c>
      <c r="K45" s="728"/>
    </row>
    <row r="46" spans="1:11" ht="26.4" customHeight="1" x14ac:dyDescent="0.25">
      <c r="A46" s="721" t="str">
        <f>+[2]ระบบการควบคุมฯ!A297</f>
        <v>1)</v>
      </c>
      <c r="B46" s="722" t="str">
        <f>+[2]ระบบการควบคุมฯ!B297</f>
        <v xml:space="preserve"> โรงเรียนวัดลาดสนุ่น</v>
      </c>
      <c r="C46" s="1206" t="str">
        <f>+[2]ระบบการควบคุมฯ!C297</f>
        <v>200043300B8003110842</v>
      </c>
      <c r="D46" s="710">
        <f t="shared" si="17"/>
        <v>200000</v>
      </c>
      <c r="E46" s="710">
        <f t="shared" si="17"/>
        <v>0</v>
      </c>
      <c r="F46" s="710">
        <f t="shared" si="17"/>
        <v>0</v>
      </c>
      <c r="G46" s="710">
        <f t="shared" si="17"/>
        <v>197500</v>
      </c>
      <c r="H46" s="710">
        <f t="shared" si="17"/>
        <v>0</v>
      </c>
      <c r="I46" s="710">
        <f t="shared" si="17"/>
        <v>0</v>
      </c>
      <c r="J46" s="710">
        <f t="shared" si="17"/>
        <v>2500</v>
      </c>
      <c r="K46" s="711"/>
    </row>
    <row r="47" spans="1:11" ht="63" customHeight="1" x14ac:dyDescent="0.25">
      <c r="A47" s="723" t="str">
        <f>+[2]ระบบการควบคุมฯ!A298</f>
        <v>5.3.1.2</v>
      </c>
      <c r="B47" s="724" t="str">
        <f>+[2]ระบบการควบคุมฯ!B298</f>
        <v>เครื่องถ่ายเอกสารระบบดิจิทัล (ขาว-ดำ) ความเร็ว 50 แผ่นต่อนาที โรงเรียนชุมชนบึงบา</v>
      </c>
      <c r="C47" s="1207" t="str">
        <f>+[2]ระบบการควบคุมฯ!C298</f>
        <v>ที่ ศธ 04087/ว5376/1 พย 67 ครั้งที่ 39</v>
      </c>
      <c r="D47" s="725">
        <f>+[2]ระบบการควบคุมฯ!F298</f>
        <v>200000</v>
      </c>
      <c r="E47" s="725">
        <f>+[2]ระบบการควบคุมฯ!G298+[2]ระบบการควบคุมฯ!H298</f>
        <v>0</v>
      </c>
      <c r="F47" s="725">
        <f>+[2]ระบบการควบคุมฯ!I298+[2]ระบบการควบคุมฯ!J298</f>
        <v>0</v>
      </c>
      <c r="G47" s="715">
        <f>+[2]ระบบการควบคุมฯ!K298+[2]ระบบการควบคุมฯ!L298</f>
        <v>197500</v>
      </c>
      <c r="H47" s="725"/>
      <c r="I47" s="726"/>
      <c r="J47" s="727">
        <f>D47-E47-F47-G47</f>
        <v>2500</v>
      </c>
      <c r="K47" s="728"/>
    </row>
    <row r="48" spans="1:11" x14ac:dyDescent="0.6">
      <c r="A48" s="62"/>
      <c r="B48" s="729"/>
      <c r="C48" s="1183"/>
      <c r="D48" s="669"/>
      <c r="E48" s="669"/>
      <c r="F48" s="669"/>
      <c r="G48" s="730"/>
      <c r="H48" s="731"/>
      <c r="I48" s="732"/>
      <c r="J48" s="733"/>
      <c r="K48" s="734"/>
    </row>
    <row r="49" spans="1:11" s="6" customFormat="1" ht="57.6" hidden="1" customHeight="1" x14ac:dyDescent="0.25">
      <c r="A49" s="62"/>
      <c r="B49" s="729"/>
      <c r="C49" s="1183"/>
      <c r="D49" s="672"/>
      <c r="E49" s="725"/>
      <c r="F49" s="672"/>
      <c r="G49" s="715"/>
      <c r="H49" s="735"/>
      <c r="I49" s="729"/>
      <c r="J49" s="736">
        <f t="shared" ref="J49:J54" si="18">D49-E49-F49-G49</f>
        <v>0</v>
      </c>
      <c r="K49" s="737"/>
    </row>
    <row r="50" spans="1:11" ht="21" hidden="1" customHeight="1" x14ac:dyDescent="0.6">
      <c r="A50" s="62"/>
      <c r="B50" s="729"/>
      <c r="C50" s="1183"/>
      <c r="D50" s="669"/>
      <c r="E50" s="669"/>
      <c r="F50" s="669"/>
      <c r="G50" s="730"/>
      <c r="H50" s="731"/>
      <c r="I50" s="732"/>
      <c r="J50" s="733">
        <f t="shared" si="18"/>
        <v>0</v>
      </c>
      <c r="K50" s="734"/>
    </row>
    <row r="51" spans="1:11" ht="21" hidden="1" customHeight="1" x14ac:dyDescent="0.25">
      <c r="A51" s="62"/>
      <c r="B51" s="729"/>
      <c r="C51" s="1183"/>
      <c r="D51" s="672"/>
      <c r="E51" s="725"/>
      <c r="F51" s="672"/>
      <c r="G51" s="715"/>
      <c r="H51" s="735"/>
      <c r="I51" s="729"/>
      <c r="J51" s="736">
        <f t="shared" si="18"/>
        <v>0</v>
      </c>
      <c r="K51" s="737"/>
    </row>
    <row r="52" spans="1:11" s="6" customFormat="1" ht="21" hidden="1" customHeight="1" x14ac:dyDescent="0.6">
      <c r="A52" s="62"/>
      <c r="B52" s="729"/>
      <c r="C52" s="1183"/>
      <c r="D52" s="669"/>
      <c r="E52" s="669"/>
      <c r="F52" s="669"/>
      <c r="G52" s="730"/>
      <c r="H52" s="731"/>
      <c r="I52" s="732"/>
      <c r="J52" s="733">
        <f t="shared" si="18"/>
        <v>0</v>
      </c>
      <c r="K52" s="734"/>
    </row>
    <row r="53" spans="1:11" ht="21" hidden="1" customHeight="1" x14ac:dyDescent="0.25">
      <c r="A53" s="62"/>
      <c r="B53" s="729"/>
      <c r="C53" s="1183"/>
      <c r="D53" s="672"/>
      <c r="E53" s="725"/>
      <c r="F53" s="672"/>
      <c r="G53" s="715"/>
      <c r="H53" s="735"/>
      <c r="I53" s="729"/>
      <c r="J53" s="736">
        <f t="shared" si="18"/>
        <v>0</v>
      </c>
      <c r="K53" s="737"/>
    </row>
    <row r="54" spans="1:11" ht="63" hidden="1" customHeight="1" x14ac:dyDescent="0.6">
      <c r="A54" s="62"/>
      <c r="B54" s="729"/>
      <c r="C54" s="1183"/>
      <c r="D54" s="669"/>
      <c r="E54" s="669"/>
      <c r="F54" s="669"/>
      <c r="G54" s="730"/>
      <c r="H54" s="731"/>
      <c r="I54" s="732"/>
      <c r="J54" s="733">
        <f t="shared" si="18"/>
        <v>0</v>
      </c>
      <c r="K54" s="734"/>
    </row>
    <row r="55" spans="1:11" ht="50.4" hidden="1" customHeight="1" x14ac:dyDescent="0.25">
      <c r="A55" s="738" t="s">
        <v>179</v>
      </c>
      <c r="B55" s="739" t="str">
        <f>+[2]ระบบการควบคุมฯ!B325</f>
        <v>ผูกพัน ครบ 16 กค 67</v>
      </c>
      <c r="C55" s="1208">
        <f>+[2]ระบบการควบคุมฯ!C325</f>
        <v>4100398104</v>
      </c>
      <c r="D55" s="740">
        <f>SUM(D56:D61)</f>
        <v>0</v>
      </c>
      <c r="E55" s="741">
        <f t="shared" ref="E55:J55" si="19">SUM(E56:E61)</f>
        <v>0</v>
      </c>
      <c r="F55" s="741">
        <f t="shared" si="19"/>
        <v>0</v>
      </c>
      <c r="G55" s="741">
        <f t="shared" si="19"/>
        <v>0</v>
      </c>
      <c r="H55" s="741">
        <f t="shared" si="19"/>
        <v>0</v>
      </c>
      <c r="I55" s="741">
        <f t="shared" si="19"/>
        <v>0</v>
      </c>
      <c r="J55" s="741">
        <f t="shared" si="19"/>
        <v>0</v>
      </c>
      <c r="K55" s="742"/>
    </row>
    <row r="56" spans="1:11" ht="21" hidden="1" customHeight="1" x14ac:dyDescent="0.45">
      <c r="A56" s="743">
        <f>+[2]ระบบการควบคุมฯ!A327</f>
        <v>0</v>
      </c>
      <c r="B56" s="744" t="str">
        <f>+[2]ระบบการควบคุมฯ!B327</f>
        <v>โอนกลับส่วนกลาง</v>
      </c>
      <c r="C56" s="1209" t="str">
        <f>+[2]ระบบการควบคุมฯ!C327</f>
        <v>ศธ04002/ว4285 ลว.13 กย 67 โอนครั้งที่ 401</v>
      </c>
      <c r="D56" s="745"/>
      <c r="E56" s="746"/>
      <c r="F56" s="745"/>
      <c r="G56" s="715"/>
      <c r="H56" s="747"/>
      <c r="I56" s="729"/>
      <c r="J56" s="736">
        <f t="shared" ref="J56:J61" si="20">D56-E56-F56-G56</f>
        <v>0</v>
      </c>
      <c r="K56" s="748"/>
    </row>
    <row r="57" spans="1:11" ht="45" hidden="1" customHeight="1" x14ac:dyDescent="0.45">
      <c r="A57" s="712"/>
      <c r="B57" s="749" t="str">
        <f>+[2]ระบบการควบคุมฯ!B328</f>
        <v>โรงเรียนวัดอัยยิการาม</v>
      </c>
      <c r="C57" s="1210" t="str">
        <f>+[2]ระบบการควบคุมฯ!C328</f>
        <v>200043100B6003111308</v>
      </c>
      <c r="D57" s="672"/>
      <c r="E57" s="725"/>
      <c r="F57" s="745"/>
      <c r="G57" s="715"/>
      <c r="H57" s="747"/>
      <c r="I57" s="729"/>
      <c r="J57" s="736">
        <f t="shared" si="20"/>
        <v>0</v>
      </c>
      <c r="K57" s="748"/>
    </row>
    <row r="58" spans="1:11" ht="63" hidden="1" customHeight="1" x14ac:dyDescent="0.45">
      <c r="A58" s="712">
        <f>+[2]ระบบการควบคุมฯ!A329</f>
        <v>0</v>
      </c>
      <c r="B58" s="749" t="str">
        <f>+[2]ระบบการควบคุมฯ!B329</f>
        <v>ผูกพัน ครบ 19 มิย 67</v>
      </c>
      <c r="C58" s="1210">
        <f>+[2]ระบบการควบคุมฯ!C329</f>
        <v>4100385714</v>
      </c>
      <c r="D58" s="672"/>
      <c r="E58" s="725"/>
      <c r="F58" s="745"/>
      <c r="G58" s="715"/>
      <c r="H58" s="747"/>
      <c r="I58" s="729"/>
      <c r="J58" s="736">
        <f t="shared" si="20"/>
        <v>0</v>
      </c>
      <c r="K58" s="748"/>
    </row>
    <row r="59" spans="1:11" ht="46.2" hidden="1" customHeight="1" x14ac:dyDescent="0.45">
      <c r="A59" s="712"/>
      <c r="B59" s="749" t="str">
        <f>+[2]ระบบการควบคุมฯ!B330</f>
        <v>โรงเรียนชุมชนประชานิกรอํานวยเวทย์</v>
      </c>
      <c r="C59" s="1210" t="str">
        <f>+[2]ระบบการควบคุมฯ!C330</f>
        <v>200043100B6003111311</v>
      </c>
      <c r="D59" s="672"/>
      <c r="E59" s="725"/>
      <c r="F59" s="745"/>
      <c r="G59" s="715"/>
      <c r="H59" s="747"/>
      <c r="I59" s="729"/>
      <c r="J59" s="736">
        <f t="shared" si="20"/>
        <v>0</v>
      </c>
      <c r="K59" s="748"/>
    </row>
    <row r="60" spans="1:11" ht="21" hidden="1" customHeight="1" x14ac:dyDescent="0.45">
      <c r="A60" s="712">
        <f>+[2]ระบบการควบคุมฯ!A331</f>
        <v>0</v>
      </c>
      <c r="B60" s="749" t="str">
        <f>+[2]ระบบการควบคุมฯ!B331</f>
        <v>ผูกพัน ครบ 28 มิย 67</v>
      </c>
      <c r="C60" s="1210">
        <f>+[2]ระบบการควบคุมฯ!C331</f>
        <v>4100398158</v>
      </c>
      <c r="D60" s="672"/>
      <c r="E60" s="725"/>
      <c r="F60" s="745"/>
      <c r="G60" s="715"/>
      <c r="H60" s="747"/>
      <c r="I60" s="729"/>
      <c r="J60" s="736">
        <f t="shared" si="20"/>
        <v>0</v>
      </c>
      <c r="K60" s="748"/>
    </row>
    <row r="61" spans="1:11" ht="21" hidden="1" customHeight="1" x14ac:dyDescent="0.45">
      <c r="A61" s="712"/>
      <c r="B61" s="749" t="str">
        <f>+[2]ระบบการควบคุมฯ!B332</f>
        <v>โรงเรียนนิกรราษฎร์บํารุงวิทย์</v>
      </c>
      <c r="C61" s="1210" t="str">
        <f>+[2]ระบบการควบคุมฯ!C332</f>
        <v>200043100B6003111312</v>
      </c>
      <c r="D61" s="672"/>
      <c r="E61" s="725"/>
      <c r="F61" s="745"/>
      <c r="G61" s="715"/>
      <c r="H61" s="747"/>
      <c r="I61" s="729"/>
      <c r="J61" s="736">
        <f t="shared" si="20"/>
        <v>0</v>
      </c>
      <c r="K61" s="748"/>
    </row>
    <row r="62" spans="1:11" ht="21" hidden="1" customHeight="1" x14ac:dyDescent="0.25">
      <c r="A62" s="738" t="s">
        <v>180</v>
      </c>
      <c r="B62" s="739" t="str">
        <f>+[2]ระบบการควบคุมฯ!B333</f>
        <v>ผูกพัน ครบ 28 มิย 67</v>
      </c>
      <c r="C62" s="1208">
        <f>+[2]ระบบการควบคุมฯ!C333</f>
        <v>4100397984</v>
      </c>
      <c r="D62" s="740">
        <f>SUM(D63)</f>
        <v>0</v>
      </c>
      <c r="E62" s="740">
        <f t="shared" ref="E62:J62" si="21">SUM(E63)</f>
        <v>0</v>
      </c>
      <c r="F62" s="740">
        <f t="shared" si="21"/>
        <v>0</v>
      </c>
      <c r="G62" s="740">
        <f t="shared" si="21"/>
        <v>0</v>
      </c>
      <c r="H62" s="741">
        <f t="shared" si="21"/>
        <v>0</v>
      </c>
      <c r="I62" s="741">
        <f t="shared" si="21"/>
        <v>0</v>
      </c>
      <c r="J62" s="741">
        <f t="shared" si="21"/>
        <v>0</v>
      </c>
      <c r="K62" s="742"/>
    </row>
    <row r="63" spans="1:11" ht="42" hidden="1" customHeight="1" x14ac:dyDescent="0.25">
      <c r="A63" s="743">
        <f>+[2]ระบบการควบคุมฯ!A335</f>
        <v>0</v>
      </c>
      <c r="B63" s="744" t="str">
        <f>+[2]ระบบการควบคุมฯ!B335</f>
        <v xml:space="preserve">โอนกลับส่วนกลาง </v>
      </c>
      <c r="C63" s="1209" t="str">
        <f>+[2]ระบบการควบคุมฯ!C335</f>
        <v>ศธ 04002/ว4285 ลว. 13 กย 67 โอนครั้งที่401</v>
      </c>
      <c r="D63" s="672"/>
      <c r="E63" s="725"/>
      <c r="F63" s="745"/>
      <c r="G63" s="715"/>
      <c r="H63" s="750"/>
      <c r="I63" s="744"/>
      <c r="J63" s="751">
        <f>D63-E63-F63-G63</f>
        <v>0</v>
      </c>
      <c r="K63" s="752"/>
    </row>
    <row r="64" spans="1:11" ht="21" hidden="1" customHeight="1" x14ac:dyDescent="0.25">
      <c r="A64" s="743"/>
      <c r="B64" s="744" t="str">
        <f>+[2]ระบบการควบคุมฯ!B336</f>
        <v>โรงเรียนวัดขุมแก้ว</v>
      </c>
      <c r="C64" s="1209"/>
      <c r="D64" s="745"/>
      <c r="E64" s="745"/>
      <c r="F64" s="745"/>
      <c r="G64" s="753"/>
      <c r="H64" s="750"/>
      <c r="I64" s="744"/>
      <c r="J64" s="751"/>
      <c r="K64" s="752"/>
    </row>
    <row r="65" spans="1:11" ht="21" hidden="1" customHeight="1" x14ac:dyDescent="0.25">
      <c r="A65" s="738" t="s">
        <v>181</v>
      </c>
      <c r="B65" s="754" t="str">
        <f>+[2]ระบบการควบคุมฯ!B337</f>
        <v>ผูกพัน ครบ 18 มค 68</v>
      </c>
      <c r="C65" s="1211" t="str">
        <f>+[2]ระบบการควบคุมฯ!C337</f>
        <v>1/2568</v>
      </c>
      <c r="D65" s="755">
        <f>+[2]ระบบการควบคุมฯ!F337</f>
        <v>0</v>
      </c>
      <c r="E65" s="755">
        <f>+[2]ระบบการควบคุมฯ!H337</f>
        <v>0</v>
      </c>
      <c r="F65" s="755">
        <f>+[2]ระบบการควบคุมฯ!J337</f>
        <v>0</v>
      </c>
      <c r="G65" s="756">
        <f>+[2]ระบบการควบคุมฯ!L337</f>
        <v>0</v>
      </c>
      <c r="H65" s="740"/>
      <c r="I65" s="739"/>
      <c r="J65" s="757">
        <f>D65-E65-F65-G65</f>
        <v>0</v>
      </c>
      <c r="K65" s="758"/>
    </row>
    <row r="66" spans="1:11" ht="21" hidden="1" customHeight="1" x14ac:dyDescent="0.25">
      <c r="A66" s="759" t="str">
        <f>+[2]ระบบการควบคุมฯ!A338</f>
        <v>5.1.2.2.5</v>
      </c>
      <c r="B66" s="760" t="str">
        <f>+[2]ระบบการควบคุมฯ!B338</f>
        <v xml:space="preserve">ครุภัณฑ์พัฒนาทักษะ ระดับก่อนประถมศึกษา แบบ 3 </v>
      </c>
      <c r="C66" s="1212" t="str">
        <f>+[2]ระบบการควบคุมฯ!C338</f>
        <v>200043100B6003111311</v>
      </c>
      <c r="D66" s="761">
        <f>+[2]ระบบการควบคุมฯ!F338</f>
        <v>0</v>
      </c>
      <c r="E66" s="761">
        <f>+[2]ระบบการควบคุมฯ!H338</f>
        <v>0</v>
      </c>
      <c r="F66" s="761">
        <f>+[2]ระบบการควบคุมฯ!J338</f>
        <v>0</v>
      </c>
      <c r="G66" s="762">
        <f>+[2]ระบบการควบคุมฯ!L338</f>
        <v>0</v>
      </c>
      <c r="H66" s="763"/>
      <c r="I66" s="764"/>
      <c r="J66" s="765">
        <f>D66-E66-F66-G66</f>
        <v>0</v>
      </c>
      <c r="K66" s="752"/>
    </row>
    <row r="67" spans="1:11" ht="21" hidden="1" customHeight="1" x14ac:dyDescent="0.25">
      <c r="A67" s="759"/>
      <c r="B67" s="766"/>
      <c r="C67" s="1213"/>
      <c r="D67" s="761"/>
      <c r="E67" s="761"/>
      <c r="F67" s="761"/>
      <c r="G67" s="762"/>
      <c r="H67" s="763"/>
      <c r="I67" s="764"/>
      <c r="J67" s="765"/>
      <c r="K67" s="752"/>
    </row>
    <row r="68" spans="1:11" ht="63" hidden="1" customHeight="1" x14ac:dyDescent="0.25">
      <c r="A68" s="759"/>
      <c r="B68" s="766"/>
      <c r="C68" s="1213"/>
      <c r="D68" s="761"/>
      <c r="E68" s="761"/>
      <c r="F68" s="761"/>
      <c r="G68" s="762"/>
      <c r="H68" s="763"/>
      <c r="I68" s="764"/>
      <c r="J68" s="765"/>
      <c r="K68" s="752"/>
    </row>
    <row r="69" spans="1:11" ht="21" hidden="1" customHeight="1" x14ac:dyDescent="0.25">
      <c r="A69" s="759"/>
      <c r="B69" s="766"/>
      <c r="C69" s="1213"/>
      <c r="D69" s="761"/>
      <c r="E69" s="761"/>
      <c r="F69" s="761"/>
      <c r="G69" s="762"/>
      <c r="H69" s="763"/>
      <c r="I69" s="764"/>
      <c r="J69" s="765"/>
      <c r="K69" s="752"/>
    </row>
    <row r="70" spans="1:11" ht="21" hidden="1" customHeight="1" x14ac:dyDescent="0.25">
      <c r="A70" s="759"/>
      <c r="B70" s="766"/>
      <c r="C70" s="1213"/>
      <c r="D70" s="761"/>
      <c r="E70" s="761"/>
      <c r="F70" s="761"/>
      <c r="G70" s="762"/>
      <c r="H70" s="763"/>
      <c r="I70" s="764"/>
      <c r="J70" s="765"/>
      <c r="K70" s="752"/>
    </row>
    <row r="71" spans="1:11" ht="21" hidden="1" customHeight="1" x14ac:dyDescent="0.25">
      <c r="A71" s="767">
        <v>1.2</v>
      </c>
      <c r="B71" s="768" t="str">
        <f>+[2]ระบบการควบคุมฯ!B340</f>
        <v>โอนกลับส่วนกลาง 2000</v>
      </c>
      <c r="C71" s="1192" t="str">
        <f>+[2]ระบบการควบคุมฯ!C340</f>
        <v>ศธ 04002/ว2009 ลว.22/05/2023 โอนครั้งที่ 537</v>
      </c>
      <c r="D71" s="660">
        <f>+D72</f>
        <v>794400</v>
      </c>
      <c r="E71" s="660">
        <f t="shared" ref="E71:I71" si="22">+E72</f>
        <v>370000</v>
      </c>
      <c r="F71" s="660">
        <f t="shared" si="22"/>
        <v>0</v>
      </c>
      <c r="G71" s="660">
        <f t="shared" si="22"/>
        <v>370000</v>
      </c>
      <c r="H71" s="660">
        <f t="shared" si="22"/>
        <v>0</v>
      </c>
      <c r="I71" s="660">
        <f t="shared" si="22"/>
        <v>0</v>
      </c>
      <c r="J71" s="660">
        <f>+J72</f>
        <v>54400</v>
      </c>
      <c r="K71" s="769"/>
    </row>
    <row r="72" spans="1:11" x14ac:dyDescent="0.6">
      <c r="A72" s="1283"/>
      <c r="B72" s="653">
        <f>+[2]ระบบการควบคุมฯ!B342</f>
        <v>0</v>
      </c>
      <c r="C72" s="1214"/>
      <c r="D72" s="770">
        <f>+D73+D84</f>
        <v>794400</v>
      </c>
      <c r="E72" s="770">
        <f t="shared" ref="E72:J72" si="23">+E73+E84</f>
        <v>370000</v>
      </c>
      <c r="F72" s="770">
        <f t="shared" si="23"/>
        <v>0</v>
      </c>
      <c r="G72" s="770">
        <f t="shared" si="23"/>
        <v>370000</v>
      </c>
      <c r="H72" s="770">
        <f t="shared" si="23"/>
        <v>0</v>
      </c>
      <c r="I72" s="770">
        <f t="shared" si="23"/>
        <v>0</v>
      </c>
      <c r="J72" s="770">
        <f t="shared" si="23"/>
        <v>54400</v>
      </c>
      <c r="K72" s="771"/>
    </row>
    <row r="73" spans="1:11" x14ac:dyDescent="0.25">
      <c r="A73" s="772" t="s">
        <v>182</v>
      </c>
      <c r="B73" s="773" t="str">
        <f>+[2]ระบบการควบคุมฯ!B343</f>
        <v>งบลงทุน  ค่าที่ดินและสิ่งก่อสร้าง 6811320</v>
      </c>
      <c r="C73" s="1215">
        <f>+[2]ระบบการควบคุมฯ!C343</f>
        <v>6811320</v>
      </c>
      <c r="D73" s="774">
        <f>SUM(D74:D83)</f>
        <v>0</v>
      </c>
      <c r="E73" s="774">
        <f t="shared" ref="E73:J73" si="24">SUM(E74:E83)</f>
        <v>0</v>
      </c>
      <c r="F73" s="774">
        <f t="shared" si="24"/>
        <v>0</v>
      </c>
      <c r="G73" s="774">
        <f t="shared" si="24"/>
        <v>0</v>
      </c>
      <c r="H73" s="774">
        <f t="shared" si="24"/>
        <v>0</v>
      </c>
      <c r="I73" s="774">
        <f t="shared" si="24"/>
        <v>0</v>
      </c>
      <c r="J73" s="774">
        <f t="shared" si="24"/>
        <v>0</v>
      </c>
      <c r="K73" s="775"/>
    </row>
    <row r="74" spans="1:11" ht="40.799999999999997" x14ac:dyDescent="0.25">
      <c r="A74" s="776" t="str">
        <f>+[2]ระบบการควบคุมฯ!A346</f>
        <v>*</v>
      </c>
      <c r="B74" s="766" t="str">
        <f>+[2]ระบบการควบคุมฯ!B346</f>
        <v>โอนงบวัดเกตุประภาากลับคืนส่วนกลาง 114000 วัดมูลจินดาราม</v>
      </c>
      <c r="C74" s="1213" t="str">
        <f>+[2]ระบบการควบคุมฯ!C346</f>
        <v>ศธ 04002/ว2009 ลว.22/05/2023 โอนครั้งที่ 537</v>
      </c>
      <c r="D74" s="777">
        <f>+[2]ระบบการควบคุมฯ!D346</f>
        <v>0</v>
      </c>
      <c r="E74" s="725">
        <f>+[2]ระบบการควบคุมฯ!G346+[2]ระบบการควบคุมฯ!H346</f>
        <v>0</v>
      </c>
      <c r="F74" s="745">
        <f>+[2]ระบบการควบคุมฯ!I346+[2]ระบบการควบคุมฯ!J346</f>
        <v>0</v>
      </c>
      <c r="G74" s="715">
        <f>+[2]ระบบการควบคุมฯ!K346+[2]ระบบการควบคุมฯ!L346</f>
        <v>0</v>
      </c>
      <c r="H74" s="750"/>
      <c r="I74" s="744"/>
      <c r="J74" s="751">
        <f>D74-E74-F74-G74</f>
        <v>0</v>
      </c>
      <c r="K74" s="778"/>
    </row>
    <row r="75" spans="1:11" x14ac:dyDescent="0.25">
      <c r="A75" s="776"/>
      <c r="B75" s="766" t="str">
        <f>+[2]ยุธศาสตร์เรียนดีปร3100116003211!E218</f>
        <v>โรงเรียนวัดโพสพผลเจริญ</v>
      </c>
      <c r="C75" s="1213"/>
      <c r="D75" s="761"/>
      <c r="E75" s="745"/>
      <c r="F75" s="745"/>
      <c r="G75" s="753"/>
      <c r="H75" s="750"/>
      <c r="I75" s="744"/>
      <c r="J75" s="751"/>
      <c r="K75" s="779"/>
    </row>
    <row r="76" spans="1:11" ht="21" hidden="1" customHeight="1" x14ac:dyDescent="0.25">
      <c r="A76" s="780">
        <f>+[2]ระบบการควบคุมฯ!A348</f>
        <v>0</v>
      </c>
      <c r="B76" s="760" t="str">
        <f>+[2]ระบบการควบคุมฯ!B348</f>
        <v>ผูกพัน  ครบ 12 มค 67</v>
      </c>
      <c r="C76" s="1212">
        <f>+[2]ระบบการควบคุมฯ!C348</f>
        <v>4100547788</v>
      </c>
      <c r="D76" s="672"/>
      <c r="E76" s="725"/>
      <c r="F76" s="745"/>
      <c r="G76" s="715"/>
      <c r="H76" s="750"/>
      <c r="I76" s="744"/>
      <c r="J76" s="751">
        <f>D76-E76-F76-G76</f>
        <v>0</v>
      </c>
      <c r="K76" s="781"/>
    </row>
    <row r="77" spans="1:11" ht="63" hidden="1" customHeight="1" x14ac:dyDescent="0.25">
      <c r="A77" s="780"/>
      <c r="B77" s="760" t="str">
        <f>+[2]ยุธศาสตร์เรียนดีปร3100116003211!E230</f>
        <v>โรงเรียนวัดแสงสรรค์</v>
      </c>
      <c r="C77" s="1216" t="str">
        <f>+[2]ระบบการควบคุมฯ!C349</f>
        <v>200043100B6003211500</v>
      </c>
      <c r="D77" s="782"/>
      <c r="E77" s="745"/>
      <c r="F77" s="745"/>
      <c r="G77" s="753"/>
      <c r="H77" s="747"/>
      <c r="I77" s="729"/>
      <c r="J77" s="736"/>
      <c r="K77" s="781"/>
    </row>
    <row r="78" spans="1:11" ht="21" hidden="1" customHeight="1" x14ac:dyDescent="0.25">
      <c r="A78" s="780">
        <f>+[2]ระบบการควบคุมฯ!A352</f>
        <v>0</v>
      </c>
      <c r="B78" s="760" t="str">
        <f>+[2]ระบบการควบคุมฯ!B352</f>
        <v>โอนกลับส่วนกลาง</v>
      </c>
      <c r="C78" s="1212" t="str">
        <f>+[2]ระบบการควบคุมฯ!C352</f>
        <v>ศธ04002/ว4285 ลว.13 กย 67 โอนครั้งที่ 401</v>
      </c>
      <c r="D78" s="672"/>
      <c r="E78" s="725"/>
      <c r="F78" s="745"/>
      <c r="G78" s="715"/>
      <c r="H78" s="750"/>
      <c r="I78" s="744"/>
      <c r="J78" s="751">
        <f>D78-E78-F78-G78</f>
        <v>0</v>
      </c>
      <c r="K78" s="781"/>
    </row>
    <row r="79" spans="1:11" ht="21" hidden="1" customHeight="1" x14ac:dyDescent="0.25">
      <c r="A79" s="780"/>
      <c r="B79" s="760" t="str">
        <f>+[2]ยุธศาสตร์เรียนดีปร3100116003211!E240</f>
        <v>โรงเรียนวัดแสงสรรค์</v>
      </c>
      <c r="C79" s="1212" t="str">
        <f>+[2]ระบบการควบคุมฯ!C353</f>
        <v>200043100B6003211501</v>
      </c>
      <c r="D79" s="672"/>
      <c r="E79" s="725"/>
      <c r="F79" s="745"/>
      <c r="G79" s="715"/>
      <c r="H79" s="750"/>
      <c r="I79" s="744"/>
      <c r="J79" s="751">
        <f t="shared" ref="J79:J83" si="25">D79-E79-F79-G79</f>
        <v>0</v>
      </c>
      <c r="K79" s="781"/>
    </row>
    <row r="80" spans="1:11" ht="21" hidden="1" customHeight="1" x14ac:dyDescent="0.25">
      <c r="A80" s="780">
        <f>+[2]ระบบการควบคุมฯ!A355</f>
        <v>0</v>
      </c>
      <c r="B80" s="760" t="str">
        <f>+[2]ระบบการควบคุมฯ!B355</f>
        <v>โอนกลับส่วนกลาง</v>
      </c>
      <c r="C80" s="1212" t="str">
        <f>+[2]ระบบการควบคุมฯ!C355</f>
        <v>ศธ04002/ว4285 ลว.13 กย 67 โอนครั้งที่ 401</v>
      </c>
      <c r="D80" s="672"/>
      <c r="E80" s="725"/>
      <c r="F80" s="745"/>
      <c r="G80" s="715"/>
      <c r="H80" s="750"/>
      <c r="I80" s="744"/>
      <c r="J80" s="751">
        <f t="shared" si="25"/>
        <v>0</v>
      </c>
      <c r="K80" s="781"/>
    </row>
    <row r="81" spans="1:11" ht="21" hidden="1" customHeight="1" x14ac:dyDescent="0.25">
      <c r="A81" s="780"/>
      <c r="B81" s="760" t="str">
        <f>+[2]ระบบการควบคุมฯ!B356</f>
        <v>วัดจตุพิธวราวาส</v>
      </c>
      <c r="C81" s="1213"/>
      <c r="D81" s="672"/>
      <c r="E81" s="725"/>
      <c r="F81" s="745"/>
      <c r="G81" s="715"/>
      <c r="H81" s="750"/>
      <c r="I81" s="744"/>
      <c r="J81" s="751">
        <f t="shared" si="25"/>
        <v>0</v>
      </c>
      <c r="K81" s="781"/>
    </row>
    <row r="82" spans="1:11" ht="42" hidden="1" customHeight="1" x14ac:dyDescent="0.25">
      <c r="A82" s="780">
        <f>+[2]ระบบการควบคุมฯ!A357</f>
        <v>0</v>
      </c>
      <c r="B82" s="764" t="str">
        <f>+[2]ระบบการควบคุมฯ!B357</f>
        <v>ผูกพัน ครบ 25 กค 67</v>
      </c>
      <c r="C82" s="1217">
        <f>+[2]ระบบการควบคุมฯ!C357</f>
        <v>4100387916</v>
      </c>
      <c r="D82" s="672"/>
      <c r="E82" s="725"/>
      <c r="F82" s="745"/>
      <c r="G82" s="715"/>
      <c r="H82" s="750"/>
      <c r="I82" s="744"/>
      <c r="J82" s="751">
        <f t="shared" si="25"/>
        <v>0</v>
      </c>
      <c r="K82" s="781"/>
    </row>
    <row r="83" spans="1:11" ht="21" hidden="1" customHeight="1" x14ac:dyDescent="0.25">
      <c r="A83" s="780"/>
      <c r="B83" s="764" t="str">
        <f>+[2]ระบบการควบคุมฯ!B358</f>
        <v>วัดจุฬาจินดาราม</v>
      </c>
      <c r="C83" s="1217"/>
      <c r="D83" s="672"/>
      <c r="E83" s="725"/>
      <c r="F83" s="745"/>
      <c r="G83" s="715"/>
      <c r="H83" s="750"/>
      <c r="I83" s="744"/>
      <c r="J83" s="751">
        <f t="shared" si="25"/>
        <v>0</v>
      </c>
      <c r="K83" s="781"/>
    </row>
    <row r="84" spans="1:11" ht="42" hidden="1" customHeight="1" x14ac:dyDescent="0.25">
      <c r="A84" s="772" t="s">
        <v>183</v>
      </c>
      <c r="B84" s="783">
        <f>+[2]ระบบการควบคุมฯ!B364</f>
        <v>0</v>
      </c>
      <c r="C84" s="1215">
        <f>+[2]ระบบการควบคุมฯ!C364</f>
        <v>0</v>
      </c>
      <c r="D84" s="774">
        <f>SUM(D85:D88)</f>
        <v>794400</v>
      </c>
      <c r="E84" s="774">
        <f t="shared" ref="E84:J84" si="26">SUM(E85:E88)</f>
        <v>370000</v>
      </c>
      <c r="F84" s="774">
        <f t="shared" si="26"/>
        <v>0</v>
      </c>
      <c r="G84" s="774">
        <f t="shared" si="26"/>
        <v>370000</v>
      </c>
      <c r="H84" s="774">
        <f t="shared" si="26"/>
        <v>0</v>
      </c>
      <c r="I84" s="774">
        <f t="shared" si="26"/>
        <v>0</v>
      </c>
      <c r="J84" s="774">
        <f t="shared" si="26"/>
        <v>54400</v>
      </c>
      <c r="K84" s="775"/>
    </row>
    <row r="85" spans="1:11" x14ac:dyDescent="0.25">
      <c r="A85" s="780" t="str">
        <f>+[2]ระบบการควบคุมฯ!A365</f>
        <v>5.3.2</v>
      </c>
      <c r="B85" s="784" t="str">
        <f>+[2]ระบบการควบคุมฯ!B365</f>
        <v xml:space="preserve">ห้องน้ำห้องส้วมนักเรียนหญิง 4 ที่/49 </v>
      </c>
      <c r="C85" s="1217" t="str">
        <f>+[2]ระบบการควบคุมฯ!C365</f>
        <v>ศธ04002/ว5174 ลว.21 ตค 67 โอนครั้งที่4</v>
      </c>
      <c r="D85" s="785">
        <f>+[2]ระบบการควบคุมฯ!D365</f>
        <v>794400</v>
      </c>
      <c r="E85" s="672">
        <f>+[2]ระบบการควบคุมฯ!G365+[2]ระบบการควบคุมฯ!H365</f>
        <v>370000</v>
      </c>
      <c r="F85" s="672">
        <f>+[2]ระบบการควบคุมฯ!I365+[2]ระบบการควบคุมฯ!J365</f>
        <v>0</v>
      </c>
      <c r="G85" s="786">
        <f>+[2]ระบบการควบคุมฯ!K365+[2]ระบบการควบคุมฯ!L365</f>
        <v>370000</v>
      </c>
      <c r="H85" s="747"/>
      <c r="I85" s="729"/>
      <c r="J85" s="736">
        <f>+D85-E85-F85-G85</f>
        <v>54400</v>
      </c>
      <c r="K85" s="781"/>
    </row>
    <row r="86" spans="1:11" x14ac:dyDescent="0.25">
      <c r="A86" s="780"/>
      <c r="B86" s="787" t="str">
        <f>+[2]ระบบการควบคุมฯ!B366</f>
        <v>โรงเรียนวัดแสงสรรค์</v>
      </c>
      <c r="C86" s="1217"/>
      <c r="D86" s="788"/>
      <c r="E86" s="672"/>
      <c r="F86" s="672"/>
      <c r="G86" s="786"/>
      <c r="H86" s="747"/>
      <c r="I86" s="729"/>
      <c r="J86" s="736"/>
      <c r="K86" s="781"/>
    </row>
    <row r="87" spans="1:11" x14ac:dyDescent="0.25">
      <c r="A87" s="780">
        <f>+[2]ระบบการควบคุมฯ!A367</f>
        <v>0</v>
      </c>
      <c r="B87" s="784" t="str">
        <f>+[2]ระบบการควบคุมฯ!B367</f>
        <v>ครบ  20 มีค 68</v>
      </c>
      <c r="C87" s="1217">
        <f>+[2]ระบบการควบคุมฯ!C367</f>
        <v>4100555915</v>
      </c>
      <c r="D87" s="785">
        <f>+[2]ระบบการควบคุมฯ!D367</f>
        <v>0</v>
      </c>
      <c r="E87" s="672">
        <f>+[2]ระบบการควบคุมฯ!G367+[2]ระบบการควบคุมฯ!H367</f>
        <v>0</v>
      </c>
      <c r="F87" s="672">
        <f>+[2]ระบบการควบคุมฯ!I367+[2]ระบบการควบคุมฯ!J367</f>
        <v>0</v>
      </c>
      <c r="G87" s="786">
        <f>+[2]ระบบการควบคุมฯ!K367+[2]ระบบการควบคุมฯ!L367</f>
        <v>0</v>
      </c>
      <c r="H87" s="747"/>
      <c r="I87" s="729"/>
      <c r="J87" s="736">
        <f>+D87-E87-F87-G87</f>
        <v>0</v>
      </c>
      <c r="K87" s="781"/>
    </row>
    <row r="88" spans="1:11" x14ac:dyDescent="0.25">
      <c r="A88" s="780"/>
      <c r="B88" s="787" t="str">
        <f>+[2]ระบบการควบคุมฯ!B368</f>
        <v>โรงเรียนวัดแสงสรรค์</v>
      </c>
      <c r="C88" s="1217"/>
      <c r="D88" s="788"/>
      <c r="E88" s="672"/>
      <c r="F88" s="672"/>
      <c r="G88" s="786"/>
      <c r="H88" s="747"/>
      <c r="I88" s="729"/>
      <c r="J88" s="736"/>
      <c r="K88" s="781"/>
    </row>
    <row r="89" spans="1:11" x14ac:dyDescent="0.25">
      <c r="A89" s="780"/>
      <c r="B89" s="764"/>
      <c r="C89" s="1217"/>
      <c r="D89" s="788"/>
      <c r="E89" s="672"/>
      <c r="F89" s="672"/>
      <c r="G89" s="786"/>
      <c r="H89" s="747"/>
      <c r="I89" s="729"/>
      <c r="J89" s="736"/>
      <c r="K89" s="781"/>
    </row>
    <row r="90" spans="1:11" ht="21" hidden="1" customHeight="1" x14ac:dyDescent="0.25">
      <c r="A90" s="780"/>
      <c r="B90" s="764"/>
      <c r="C90" s="1217"/>
      <c r="D90" s="788"/>
      <c r="E90" s="672"/>
      <c r="F90" s="672"/>
      <c r="G90" s="786"/>
      <c r="H90" s="747"/>
      <c r="I90" s="729"/>
      <c r="J90" s="736"/>
      <c r="K90" s="781"/>
    </row>
    <row r="91" spans="1:11" ht="21" hidden="1" customHeight="1" x14ac:dyDescent="0.25">
      <c r="A91" s="780"/>
      <c r="B91" s="764"/>
      <c r="C91" s="1217"/>
      <c r="D91" s="788"/>
      <c r="E91" s="672"/>
      <c r="F91" s="672"/>
      <c r="G91" s="786"/>
      <c r="H91" s="747"/>
      <c r="I91" s="729"/>
      <c r="J91" s="736"/>
      <c r="K91" s="781"/>
    </row>
    <row r="92" spans="1:11" ht="21" hidden="1" customHeight="1" x14ac:dyDescent="0.25">
      <c r="A92" s="776"/>
      <c r="B92" s="764"/>
      <c r="C92" s="1217"/>
      <c r="D92" s="788"/>
      <c r="E92" s="672"/>
      <c r="F92" s="672"/>
      <c r="G92" s="786"/>
      <c r="H92" s="747"/>
      <c r="I92" s="729"/>
      <c r="J92" s="736"/>
      <c r="K92" s="781"/>
    </row>
    <row r="93" spans="1:11" ht="21" hidden="1" customHeight="1" x14ac:dyDescent="0.25">
      <c r="A93" s="772" t="s">
        <v>183</v>
      </c>
      <c r="B93" s="773" t="e">
        <f>+[2]ระบบการควบคุมฯ!#REF!</f>
        <v>#REF!</v>
      </c>
      <c r="C93" s="1215" t="e">
        <f>+[2]ระบบการควบคุมฯ!#REF!</f>
        <v>#REF!</v>
      </c>
      <c r="D93" s="774">
        <f>SUM(D94)</f>
        <v>0</v>
      </c>
      <c r="E93" s="774">
        <f t="shared" ref="E93:J93" si="27">SUM(E94)</f>
        <v>0</v>
      </c>
      <c r="F93" s="774">
        <f t="shared" si="27"/>
        <v>0</v>
      </c>
      <c r="G93" s="774">
        <f t="shared" si="27"/>
        <v>0</v>
      </c>
      <c r="H93" s="774">
        <f t="shared" si="27"/>
        <v>0</v>
      </c>
      <c r="I93" s="774">
        <f t="shared" si="27"/>
        <v>0</v>
      </c>
      <c r="J93" s="774">
        <f t="shared" si="27"/>
        <v>0</v>
      </c>
      <c r="K93" s="789"/>
    </row>
    <row r="94" spans="1:11" ht="21" hidden="1" customHeight="1" x14ac:dyDescent="0.6">
      <c r="A94" s="780" t="e">
        <f>+[2]ระบบการควบคุมฯ!#REF!</f>
        <v>#REF!</v>
      </c>
      <c r="B94" s="790" t="e">
        <f>+[2]ระบบการควบคุมฯ!#REF!</f>
        <v>#REF!</v>
      </c>
      <c r="C94" s="1218" t="e">
        <f>+[2]ระบบการควบคุมฯ!#REF!</f>
        <v>#REF!</v>
      </c>
      <c r="D94" s="672"/>
      <c r="E94" s="725"/>
      <c r="F94" s="745"/>
      <c r="G94" s="715"/>
      <c r="H94" s="750"/>
      <c r="I94" s="744"/>
      <c r="J94" s="751">
        <f t="shared" ref="J94:J95" si="28">D94-E94-F94-G94</f>
        <v>0</v>
      </c>
      <c r="K94" s="781"/>
    </row>
    <row r="95" spans="1:11" ht="21" hidden="1" customHeight="1" x14ac:dyDescent="0.6">
      <c r="A95" s="776"/>
      <c r="B95" s="791" t="s">
        <v>184</v>
      </c>
      <c r="C95" s="1219" t="e">
        <f>+[2]ระบบการควบคุมฯ!#REF!</f>
        <v>#REF!</v>
      </c>
      <c r="D95" s="672"/>
      <c r="E95" s="725"/>
      <c r="F95" s="745"/>
      <c r="G95" s="715"/>
      <c r="H95" s="750"/>
      <c r="I95" s="744"/>
      <c r="J95" s="751">
        <f t="shared" si="28"/>
        <v>0</v>
      </c>
      <c r="K95" s="781"/>
    </row>
    <row r="96" spans="1:11" ht="42" hidden="1" customHeight="1" x14ac:dyDescent="0.6">
      <c r="A96" s="776"/>
      <c r="B96" s="791" t="s">
        <v>185</v>
      </c>
      <c r="C96" s="1219"/>
      <c r="D96" s="672"/>
      <c r="E96" s="746"/>
      <c r="F96" s="745"/>
      <c r="G96" s="753"/>
      <c r="H96" s="750"/>
      <c r="I96" s="744"/>
      <c r="J96" s="751"/>
      <c r="K96" s="781"/>
    </row>
    <row r="97" spans="1:11" ht="21" hidden="1" customHeight="1" x14ac:dyDescent="0.6">
      <c r="A97" s="776"/>
      <c r="B97" s="791" t="s">
        <v>186</v>
      </c>
      <c r="C97" s="1219"/>
      <c r="D97" s="672"/>
      <c r="E97" s="746"/>
      <c r="F97" s="745"/>
      <c r="G97" s="753"/>
      <c r="H97" s="750"/>
      <c r="I97" s="744"/>
      <c r="J97" s="751"/>
      <c r="K97" s="781"/>
    </row>
    <row r="98" spans="1:11" ht="21" hidden="1" customHeight="1" x14ac:dyDescent="0.6">
      <c r="A98" s="776"/>
      <c r="B98" s="791" t="s">
        <v>187</v>
      </c>
      <c r="C98" s="1219"/>
      <c r="D98" s="672"/>
      <c r="E98" s="746"/>
      <c r="F98" s="745"/>
      <c r="G98" s="753"/>
      <c r="H98" s="750"/>
      <c r="I98" s="744"/>
      <c r="J98" s="751"/>
      <c r="K98" s="781"/>
    </row>
    <row r="99" spans="1:11" ht="21" hidden="1" customHeight="1" x14ac:dyDescent="0.6">
      <c r="A99" s="776"/>
      <c r="B99" s="791" t="s">
        <v>188</v>
      </c>
      <c r="C99" s="1219"/>
      <c r="D99" s="672"/>
      <c r="E99" s="746"/>
      <c r="F99" s="745"/>
      <c r="G99" s="753"/>
      <c r="H99" s="750"/>
      <c r="I99" s="744"/>
      <c r="J99" s="751"/>
      <c r="K99" s="781"/>
    </row>
    <row r="100" spans="1:11" ht="21" hidden="1" customHeight="1" x14ac:dyDescent="0.6">
      <c r="A100" s="776"/>
      <c r="B100" s="791" t="s">
        <v>189</v>
      </c>
      <c r="C100" s="1219"/>
      <c r="D100" s="672"/>
      <c r="E100" s="746"/>
      <c r="F100" s="745"/>
      <c r="G100" s="753"/>
      <c r="H100" s="750"/>
      <c r="I100" s="744"/>
      <c r="J100" s="751"/>
      <c r="K100" s="781"/>
    </row>
    <row r="101" spans="1:11" ht="42" hidden="1" customHeight="1" x14ac:dyDescent="0.6">
      <c r="A101" s="776"/>
      <c r="B101" s="791" t="s">
        <v>190</v>
      </c>
      <c r="C101" s="1219"/>
      <c r="D101" s="672"/>
      <c r="E101" s="746"/>
      <c r="F101" s="745"/>
      <c r="G101" s="753"/>
      <c r="H101" s="750"/>
      <c r="I101" s="744"/>
      <c r="J101" s="751"/>
      <c r="K101" s="781"/>
    </row>
    <row r="102" spans="1:11" ht="42" hidden="1" customHeight="1" x14ac:dyDescent="0.6">
      <c r="A102" s="776"/>
      <c r="B102" s="791"/>
      <c r="C102" s="1219"/>
      <c r="D102" s="672"/>
      <c r="E102" s="746"/>
      <c r="F102" s="745"/>
      <c r="G102" s="753"/>
      <c r="H102" s="750"/>
      <c r="I102" s="744"/>
      <c r="J102" s="751"/>
      <c r="K102" s="781"/>
    </row>
    <row r="103" spans="1:11" ht="42" hidden="1" customHeight="1" x14ac:dyDescent="0.6">
      <c r="A103" s="776"/>
      <c r="B103" s="791"/>
      <c r="C103" s="1219"/>
      <c r="D103" s="672"/>
      <c r="E103" s="746"/>
      <c r="F103" s="745"/>
      <c r="G103" s="753"/>
      <c r="H103" s="750"/>
      <c r="I103" s="744"/>
      <c r="J103" s="751"/>
      <c r="K103" s="781"/>
    </row>
    <row r="104" spans="1:11" ht="21" hidden="1" customHeight="1" x14ac:dyDescent="0.6">
      <c r="A104" s="776"/>
      <c r="B104" s="791"/>
      <c r="C104" s="1219"/>
      <c r="D104" s="672"/>
      <c r="E104" s="746"/>
      <c r="F104" s="745"/>
      <c r="G104" s="753"/>
      <c r="H104" s="750"/>
      <c r="I104" s="744"/>
      <c r="J104" s="751"/>
      <c r="K104" s="781"/>
    </row>
    <row r="105" spans="1:11" ht="21" hidden="1" customHeight="1" x14ac:dyDescent="0.6">
      <c r="A105" s="776"/>
      <c r="B105" s="791"/>
      <c r="C105" s="1219"/>
      <c r="D105" s="672"/>
      <c r="E105" s="746"/>
      <c r="F105" s="745"/>
      <c r="G105" s="753"/>
      <c r="H105" s="750"/>
      <c r="I105" s="744"/>
      <c r="J105" s="751"/>
      <c r="K105" s="781"/>
    </row>
    <row r="106" spans="1:11" ht="42" hidden="1" customHeight="1" x14ac:dyDescent="0.6">
      <c r="A106" s="776"/>
      <c r="B106" s="792"/>
      <c r="C106" s="1219"/>
      <c r="D106" s="672"/>
      <c r="E106" s="746"/>
      <c r="F106" s="745"/>
      <c r="G106" s="753"/>
      <c r="H106" s="750"/>
      <c r="I106" s="744"/>
      <c r="J106" s="751"/>
      <c r="K106" s="781"/>
    </row>
    <row r="107" spans="1:11" ht="21" hidden="1" customHeight="1" x14ac:dyDescent="0.6">
      <c r="A107" s="776"/>
      <c r="B107" s="792"/>
      <c r="C107" s="1219"/>
      <c r="D107" s="672"/>
      <c r="E107" s="746"/>
      <c r="F107" s="745"/>
      <c r="G107" s="753"/>
      <c r="H107" s="750"/>
      <c r="I107" s="744"/>
      <c r="J107" s="751"/>
      <c r="K107" s="781"/>
    </row>
    <row r="108" spans="1:11" ht="21" hidden="1" customHeight="1" x14ac:dyDescent="0.25">
      <c r="A108" s="772" t="s">
        <v>191</v>
      </c>
      <c r="B108" s="773" t="e">
        <f>+[2]ระบบการควบคุมฯ!#REF!</f>
        <v>#REF!</v>
      </c>
      <c r="C108" s="1215" t="e">
        <f>+[2]ระบบการควบคุมฯ!#REF!</f>
        <v>#REF!</v>
      </c>
      <c r="D108" s="774" t="e">
        <f>SUM(D109)</f>
        <v>#REF!</v>
      </c>
      <c r="E108" s="774" t="e">
        <f t="shared" ref="E108:J108" si="29">SUM(E109)</f>
        <v>#REF!</v>
      </c>
      <c r="F108" s="774" t="e">
        <f t="shared" si="29"/>
        <v>#REF!</v>
      </c>
      <c r="G108" s="774" t="e">
        <f t="shared" si="29"/>
        <v>#REF!</v>
      </c>
      <c r="H108" s="774">
        <f t="shared" si="29"/>
        <v>0</v>
      </c>
      <c r="I108" s="774">
        <f t="shared" si="29"/>
        <v>0</v>
      </c>
      <c r="J108" s="774" t="e">
        <f t="shared" si="29"/>
        <v>#REF!</v>
      </c>
      <c r="K108" s="789"/>
    </row>
    <row r="109" spans="1:11" ht="40.799999999999997" hidden="1" customHeight="1" x14ac:dyDescent="0.6">
      <c r="A109" s="780" t="e">
        <f>+[2]ระบบการควบคุมฯ!#REF!</f>
        <v>#REF!</v>
      </c>
      <c r="B109" s="790" t="e">
        <f>+[2]ระบบการควบคุมฯ!#REF!</f>
        <v>#REF!</v>
      </c>
      <c r="C109" s="1220" t="e">
        <f>+[2]ระบบการควบคุมฯ!#REF!</f>
        <v>#REF!</v>
      </c>
      <c r="D109" s="793" t="e">
        <f>+[2]ระบบการควบคุมฯ!#REF!</f>
        <v>#REF!</v>
      </c>
      <c r="E109" s="794" t="e">
        <f>+[2]ระบบการควบคุมฯ!#REF!</f>
        <v>#REF!</v>
      </c>
      <c r="F109" s="795" t="e">
        <f>+[2]ระบบการควบคุมฯ!#REF!</f>
        <v>#REF!</v>
      </c>
      <c r="G109" s="796" t="e">
        <f>+[2]ระบบการควบคุมฯ!#REF!</f>
        <v>#REF!</v>
      </c>
      <c r="H109" s="731"/>
      <c r="I109" s="732"/>
      <c r="J109" s="733" t="e">
        <f>D109-E109-F109-G109</f>
        <v>#REF!</v>
      </c>
      <c r="K109" s="797"/>
    </row>
    <row r="110" spans="1:11" ht="21" hidden="1" customHeight="1" x14ac:dyDescent="0.6">
      <c r="A110" s="780"/>
      <c r="B110" s="790">
        <f>+[2]ยุธศาสตร์เรียนดีปร3100116003211!D323</f>
        <v>0</v>
      </c>
      <c r="C110" s="1218"/>
      <c r="D110" s="793"/>
      <c r="E110" s="795"/>
      <c r="F110" s="795"/>
      <c r="G110" s="796"/>
      <c r="H110" s="731"/>
      <c r="I110" s="732"/>
      <c r="J110" s="733">
        <f>D110-E110-F110-G110</f>
        <v>0</v>
      </c>
      <c r="K110" s="797"/>
    </row>
    <row r="111" spans="1:11" ht="63" hidden="1" customHeight="1" x14ac:dyDescent="0.25">
      <c r="A111" s="772" t="e">
        <f>+[2]ระบบการควบคุมฯ!#REF!</f>
        <v>#REF!</v>
      </c>
      <c r="B111" s="773" t="e">
        <f>+[2]ระบบการควบคุมฯ!#REF!</f>
        <v>#REF!</v>
      </c>
      <c r="C111" s="1215" t="e">
        <f>+[2]ระบบการควบคุมฯ!#REF!</f>
        <v>#REF!</v>
      </c>
      <c r="D111" s="774" t="e">
        <f>SUM(D112)</f>
        <v>#REF!</v>
      </c>
      <c r="E111" s="774" t="e">
        <f t="shared" ref="E111:J111" si="30">SUM(E112)</f>
        <v>#REF!</v>
      </c>
      <c r="F111" s="774" t="e">
        <f t="shared" si="30"/>
        <v>#REF!</v>
      </c>
      <c r="G111" s="774" t="e">
        <f t="shared" si="30"/>
        <v>#REF!</v>
      </c>
      <c r="H111" s="774">
        <f t="shared" si="30"/>
        <v>0</v>
      </c>
      <c r="I111" s="774">
        <f t="shared" si="30"/>
        <v>0</v>
      </c>
      <c r="J111" s="774" t="e">
        <f t="shared" si="30"/>
        <v>#REF!</v>
      </c>
      <c r="K111" s="789"/>
    </row>
    <row r="112" spans="1:11" ht="42" hidden="1" customHeight="1" x14ac:dyDescent="0.25">
      <c r="A112" s="759" t="e">
        <f>+[2]ระบบการควบคุมฯ!#REF!</f>
        <v>#REF!</v>
      </c>
      <c r="B112" s="764" t="e">
        <f>+[2]ระบบการควบคุมฯ!#REF!</f>
        <v>#REF!</v>
      </c>
      <c r="C112" s="1217" t="e">
        <f>+[2]ระบบการควบคุมฯ!#REF!</f>
        <v>#REF!</v>
      </c>
      <c r="D112" s="788" t="e">
        <f>+[2]ระบบการควบคุมฯ!#REF!</f>
        <v>#REF!</v>
      </c>
      <c r="E112" s="798" t="e">
        <f>+[2]ระบบการควบคุมฯ!#REF!+[2]ระบบการควบคุมฯ!#REF!</f>
        <v>#REF!</v>
      </c>
      <c r="F112" s="672" t="e">
        <f>+[2]ระบบการควบคุมฯ!#REF!+[2]ระบบการควบคุมฯ!#REF!</f>
        <v>#REF!</v>
      </c>
      <c r="G112" s="786" t="e">
        <f>+[2]ระบบการควบคุมฯ!#REF!+[2]ระบบการควบคุมฯ!#REF!</f>
        <v>#REF!</v>
      </c>
      <c r="H112" s="747"/>
      <c r="I112" s="729"/>
      <c r="J112" s="736" t="e">
        <f>D112-E112-F112-G112</f>
        <v>#REF!</v>
      </c>
      <c r="K112" s="781"/>
    </row>
    <row r="113" spans="1:11" ht="42" hidden="1" customHeight="1" x14ac:dyDescent="0.6">
      <c r="A113" s="759"/>
      <c r="B113" s="799" t="s">
        <v>192</v>
      </c>
      <c r="C113" s="1221"/>
      <c r="D113" s="800"/>
      <c r="E113" s="669"/>
      <c r="F113" s="669"/>
      <c r="G113" s="730"/>
      <c r="H113" s="731"/>
      <c r="I113" s="732"/>
      <c r="J113" s="733">
        <f>D113-E113-F113-G113</f>
        <v>0</v>
      </c>
      <c r="K113" s="797"/>
    </row>
    <row r="114" spans="1:11" ht="42" hidden="1" customHeight="1" x14ac:dyDescent="0.6">
      <c r="A114" s="759"/>
      <c r="B114" s="799"/>
      <c r="C114" s="1221"/>
      <c r="D114" s="800"/>
      <c r="E114" s="669"/>
      <c r="F114" s="669"/>
      <c r="G114" s="730"/>
      <c r="H114" s="731"/>
      <c r="I114" s="732"/>
      <c r="J114" s="733"/>
      <c r="K114" s="797"/>
    </row>
    <row r="115" spans="1:11" ht="42" hidden="1" customHeight="1" x14ac:dyDescent="0.45">
      <c r="A115" s="767">
        <v>1.3</v>
      </c>
      <c r="B115" s="768" t="str">
        <f>+[2]ระบบการควบคุมฯ!B372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15" s="1192" t="str">
        <f>+[2]ระบบการควบคุมฯ!C372</f>
        <v>ศธ 04002/ว5914 ลว.9 ธค 67 โอนครั้งที่ 109</v>
      </c>
      <c r="D115" s="660">
        <f>+D116+D120</f>
        <v>0</v>
      </c>
      <c r="E115" s="660">
        <f t="shared" ref="E115:J115" si="31">+E116+E120</f>
        <v>0</v>
      </c>
      <c r="F115" s="660">
        <f t="shared" si="31"/>
        <v>0</v>
      </c>
      <c r="G115" s="660">
        <f t="shared" si="31"/>
        <v>0</v>
      </c>
      <c r="H115" s="660">
        <f t="shared" si="31"/>
        <v>0</v>
      </c>
      <c r="I115" s="660">
        <f t="shared" si="31"/>
        <v>0</v>
      </c>
      <c r="J115" s="660">
        <f t="shared" si="31"/>
        <v>0</v>
      </c>
      <c r="K115" s="801"/>
    </row>
    <row r="116" spans="1:11" ht="42" hidden="1" customHeight="1" x14ac:dyDescent="0.6">
      <c r="A116" s="1123"/>
      <c r="B116" s="650" t="str">
        <f>+B35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16" s="1197"/>
      <c r="D116" s="651">
        <f>+D117+D122</f>
        <v>0</v>
      </c>
      <c r="E116" s="651">
        <f t="shared" ref="E116:J116" si="32">+E117+E122</f>
        <v>0</v>
      </c>
      <c r="F116" s="651">
        <f t="shared" si="32"/>
        <v>0</v>
      </c>
      <c r="G116" s="651">
        <f t="shared" si="32"/>
        <v>0</v>
      </c>
      <c r="H116" s="651">
        <f t="shared" si="32"/>
        <v>0</v>
      </c>
      <c r="I116" s="651">
        <f t="shared" si="32"/>
        <v>0</v>
      </c>
      <c r="J116" s="651">
        <f t="shared" si="32"/>
        <v>0</v>
      </c>
      <c r="K116" s="703"/>
    </row>
    <row r="117" spans="1:11" ht="42" hidden="1" customHeight="1" x14ac:dyDescent="0.25">
      <c r="A117" s="802" t="s">
        <v>193</v>
      </c>
      <c r="B117" s="803" t="str">
        <f>+[2]ระบบการควบคุมฯ!B380</f>
        <v>งบลงทุน  ค่าที่ดินสิ่งก่อสร้าง 6711320</v>
      </c>
      <c r="C117" s="1215" t="str">
        <f>+[2]ระบบการควบคุมฯ!C380</f>
        <v>20004 3100B600 321xxxx</v>
      </c>
      <c r="D117" s="804">
        <f>+D118</f>
        <v>0</v>
      </c>
      <c r="E117" s="804">
        <f t="shared" ref="E117:J117" si="33">+E118</f>
        <v>0</v>
      </c>
      <c r="F117" s="804">
        <f t="shared" si="33"/>
        <v>0</v>
      </c>
      <c r="G117" s="804">
        <f t="shared" si="33"/>
        <v>0</v>
      </c>
      <c r="H117" s="804">
        <f t="shared" si="33"/>
        <v>0</v>
      </c>
      <c r="I117" s="804">
        <f t="shared" si="33"/>
        <v>0</v>
      </c>
      <c r="J117" s="804">
        <f t="shared" si="33"/>
        <v>0</v>
      </c>
      <c r="K117" s="775"/>
    </row>
    <row r="118" spans="1:11" ht="42" hidden="1" customHeight="1" x14ac:dyDescent="0.25">
      <c r="A118" s="776" t="str">
        <f>+[2]ระบบการควบคุมฯ!A381</f>
        <v>5.3.2</v>
      </c>
      <c r="B118" s="805" t="str">
        <f>+[2]ระบบการควบคุมฯ!B381</f>
        <v>เงินชดเชยค่างานก่อสร้างตามสัญญาแบบปรับราคาได้ (ค่า K)</v>
      </c>
      <c r="C118" s="1222" t="str">
        <f>+[2]ระบบการควบคุมฯ!C381</f>
        <v>ศธ04002/ว4285 ลว.13 กย 67 โอนครั้งที่ 401</v>
      </c>
      <c r="D118" s="761">
        <f>+[2]ระบบการควบคุมฯ!D381</f>
        <v>0</v>
      </c>
      <c r="E118" s="761">
        <f>+[2]ระบบการควบคุมฯ!E381</f>
        <v>0</v>
      </c>
      <c r="F118" s="761">
        <f>+[2]ระบบการควบคุมฯ!F381</f>
        <v>0</v>
      </c>
      <c r="G118" s="761">
        <f>+[2]ระบบการควบคุมฯ!G381</f>
        <v>0</v>
      </c>
      <c r="H118" s="761">
        <f>+[2]ระบบการควบคุมฯ!H381</f>
        <v>0</v>
      </c>
      <c r="I118" s="761">
        <f>+[2]ระบบการควบคุมฯ!I381</f>
        <v>0</v>
      </c>
      <c r="J118" s="761">
        <f>+[2]ระบบการควบคุมฯ!J381</f>
        <v>0</v>
      </c>
      <c r="K118" s="778"/>
    </row>
    <row r="119" spans="1:11" ht="42" hidden="1" customHeight="1" x14ac:dyDescent="0.25">
      <c r="A119" s="776"/>
      <c r="B119" s="806" t="str">
        <f>+[2]ยุธศาสตร์เรียนดีปร3100116003211!E372</f>
        <v>โรงเรียนธัญญสิทธิศิลป์</v>
      </c>
      <c r="C119" s="1222"/>
      <c r="D119" s="761"/>
      <c r="E119" s="761"/>
      <c r="F119" s="761"/>
      <c r="G119" s="761"/>
      <c r="H119" s="761"/>
      <c r="I119" s="761"/>
      <c r="J119" s="761"/>
      <c r="K119" s="779"/>
    </row>
    <row r="120" spans="1:11" ht="42" hidden="1" customHeight="1" x14ac:dyDescent="0.6">
      <c r="A120" s="1283"/>
      <c r="B120" s="653" t="str">
        <f>+[2]ระบบการควบคุมฯ!B373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20" s="1214">
        <f>+C116</f>
        <v>0</v>
      </c>
      <c r="D120" s="770">
        <f>+D122</f>
        <v>0</v>
      </c>
      <c r="E120" s="770">
        <f t="shared" ref="E120:J120" si="34">+E122</f>
        <v>0</v>
      </c>
      <c r="F120" s="770">
        <f t="shared" si="34"/>
        <v>0</v>
      </c>
      <c r="G120" s="770">
        <f t="shared" si="34"/>
        <v>0</v>
      </c>
      <c r="H120" s="770">
        <f t="shared" si="34"/>
        <v>0</v>
      </c>
      <c r="I120" s="770">
        <f t="shared" si="34"/>
        <v>0</v>
      </c>
      <c r="J120" s="770">
        <f t="shared" si="34"/>
        <v>0</v>
      </c>
      <c r="K120" s="771"/>
    </row>
    <row r="121" spans="1:11" ht="42" hidden="1" customHeight="1" x14ac:dyDescent="0.6">
      <c r="A121" s="807"/>
      <c r="B121" s="808" t="str">
        <f>+[2]ระบบการควบคุมฯ!B374</f>
        <v>งบลงทุน  ค่าครุภัณฑ์ 6711310</v>
      </c>
      <c r="C121" s="1223"/>
      <c r="D121" s="809">
        <f>+D122</f>
        <v>0</v>
      </c>
      <c r="E121" s="809">
        <f t="shared" ref="E121:J122" si="35">+E122</f>
        <v>0</v>
      </c>
      <c r="F121" s="809">
        <f t="shared" si="35"/>
        <v>0</v>
      </c>
      <c r="G121" s="809">
        <f t="shared" si="35"/>
        <v>0</v>
      </c>
      <c r="H121" s="809">
        <f t="shared" si="35"/>
        <v>0</v>
      </c>
      <c r="I121" s="809">
        <f t="shared" si="35"/>
        <v>0</v>
      </c>
      <c r="J121" s="809">
        <f t="shared" si="35"/>
        <v>0</v>
      </c>
      <c r="K121" s="810"/>
    </row>
    <row r="122" spans="1:11" ht="42" hidden="1" customHeight="1" x14ac:dyDescent="0.25">
      <c r="A122" s="802" t="s">
        <v>194</v>
      </c>
      <c r="B122" s="803" t="str">
        <f>+[2]ระบบการควบคุมฯ!B375</f>
        <v>ครุภัณฑ์การศึกษา 120611</v>
      </c>
      <c r="C122" s="1215" t="str">
        <f>+[2]ระบบการควบคุมฯ!C375</f>
        <v>200043100B600</v>
      </c>
      <c r="D122" s="804">
        <f>+D123</f>
        <v>0</v>
      </c>
      <c r="E122" s="804">
        <f t="shared" si="35"/>
        <v>0</v>
      </c>
      <c r="F122" s="804">
        <f t="shared" si="35"/>
        <v>0</v>
      </c>
      <c r="G122" s="804">
        <f t="shared" si="35"/>
        <v>0</v>
      </c>
      <c r="H122" s="804">
        <f t="shared" si="35"/>
        <v>0</v>
      </c>
      <c r="I122" s="804">
        <f t="shared" si="35"/>
        <v>0</v>
      </c>
      <c r="J122" s="804">
        <f t="shared" si="35"/>
        <v>0</v>
      </c>
      <c r="K122" s="775"/>
    </row>
    <row r="123" spans="1:11" ht="42" hidden="1" customHeight="1" x14ac:dyDescent="0.45">
      <c r="A123" s="776" t="str">
        <f>+[2]ระบบการควบคุมฯ!A391</f>
        <v>5.4.1.1</v>
      </c>
      <c r="B123" s="811" t="str">
        <f>+[2]ระบบการควบคุมฯ!B376</f>
        <v xml:space="preserve">โต๊ะเก้าอี้นักเรียนระดับประถมศึกษา ชุดละ 1,500 บาท </v>
      </c>
      <c r="C123" s="1147" t="str">
        <f>+[2]ระบบการควบคุมฯ!C376</f>
        <v>ศธ04002/ว1802 ลว.8 พค 67 โอนครั้งที่ 7</v>
      </c>
      <c r="D123" s="672"/>
      <c r="E123" s="725"/>
      <c r="F123" s="745"/>
      <c r="G123" s="715"/>
      <c r="H123" s="750"/>
      <c r="I123" s="744"/>
      <c r="J123" s="751">
        <f t="shared" ref="J123" si="36">D123-E123-F123-G123</f>
        <v>0</v>
      </c>
      <c r="K123" s="748"/>
    </row>
    <row r="124" spans="1:11" ht="42" hidden="1" customHeight="1" x14ac:dyDescent="0.6">
      <c r="A124" s="780"/>
      <c r="B124" s="811" t="str">
        <f>+[2]ระบบการควบคุมฯ!B377</f>
        <v xml:space="preserve">โรงเรียนชุมชนบึงบา </v>
      </c>
      <c r="C124" s="1147" t="str">
        <f>+[2]ระบบการควบคุมฯ!C377</f>
        <v>200043100B6003113826</v>
      </c>
      <c r="D124" s="793"/>
      <c r="E124" s="795"/>
      <c r="F124" s="795"/>
      <c r="G124" s="796"/>
      <c r="H124" s="731"/>
      <c r="I124" s="732"/>
      <c r="J124" s="733"/>
      <c r="K124" s="812"/>
    </row>
    <row r="125" spans="1:11" ht="42" hidden="1" customHeight="1" x14ac:dyDescent="0.6">
      <c r="A125" s="1123"/>
      <c r="B125" s="650" t="str">
        <f>+[2]ระบบการควบคุมฯ!B379</f>
        <v>โอนกลับส่วนกลาง</v>
      </c>
      <c r="C125" s="1197"/>
      <c r="D125" s="651">
        <f>+D126</f>
        <v>0</v>
      </c>
      <c r="E125" s="651">
        <f t="shared" ref="E125:J125" si="37">+E126</f>
        <v>0</v>
      </c>
      <c r="F125" s="651">
        <f t="shared" si="37"/>
        <v>0</v>
      </c>
      <c r="G125" s="651">
        <f t="shared" si="37"/>
        <v>0</v>
      </c>
      <c r="H125" s="651">
        <f t="shared" si="37"/>
        <v>0</v>
      </c>
      <c r="I125" s="651">
        <f t="shared" si="37"/>
        <v>0</v>
      </c>
      <c r="J125" s="651">
        <f t="shared" si="37"/>
        <v>0</v>
      </c>
      <c r="K125" s="703"/>
    </row>
    <row r="126" spans="1:11" ht="21" hidden="1" customHeight="1" x14ac:dyDescent="0.25">
      <c r="A126" s="802">
        <f>+[2]ระบบการควบคุมฯ!A380</f>
        <v>0</v>
      </c>
      <c r="B126" s="803" t="str">
        <f>+[2]ระบบการควบคุมฯ!B380</f>
        <v>งบลงทุน  ค่าที่ดินสิ่งก่อสร้าง 6711320</v>
      </c>
      <c r="C126" s="1215" t="str">
        <f>+[2]ระบบการควบคุมฯ!C380</f>
        <v>20004 3100B600 321xxxx</v>
      </c>
      <c r="D126" s="804">
        <f>SUM(D127:D129)</f>
        <v>0</v>
      </c>
      <c r="E126" s="804">
        <f t="shared" ref="E126:J126" si="38">SUM(E127:E129)</f>
        <v>0</v>
      </c>
      <c r="F126" s="804">
        <f t="shared" si="38"/>
        <v>0</v>
      </c>
      <c r="G126" s="804">
        <f t="shared" si="38"/>
        <v>0</v>
      </c>
      <c r="H126" s="804">
        <f t="shared" si="38"/>
        <v>0</v>
      </c>
      <c r="I126" s="804">
        <f t="shared" si="38"/>
        <v>0</v>
      </c>
      <c r="J126" s="804">
        <f t="shared" si="38"/>
        <v>0</v>
      </c>
      <c r="K126" s="775"/>
    </row>
    <row r="127" spans="1:11" ht="21" hidden="1" customHeight="1" x14ac:dyDescent="0.6">
      <c r="A127" s="813" t="str">
        <f>+[2]ระบบการควบคุมฯ!A381</f>
        <v>5.3.2</v>
      </c>
      <c r="B127" s="805" t="str">
        <f>+[2]ระบบการควบคุมฯ!B381</f>
        <v>เงินชดเชยค่างานก่อสร้างตามสัญญาแบบปรับราคาได้ (ค่า K)</v>
      </c>
      <c r="C127" s="1222" t="str">
        <f>+[2]ระบบการควบคุมฯ!C381</f>
        <v>ศธ04002/ว4285 ลว.13 กย 67 โอนครั้งที่ 401</v>
      </c>
      <c r="D127" s="672"/>
      <c r="E127" s="725"/>
      <c r="F127" s="745"/>
      <c r="G127" s="715"/>
      <c r="H127" s="750"/>
      <c r="I127" s="744"/>
      <c r="J127" s="751">
        <f t="shared" ref="J127:J129" si="39">D127-E127-F127-G127</f>
        <v>0</v>
      </c>
      <c r="K127" s="814"/>
    </row>
    <row r="128" spans="1:11" ht="21" hidden="1" customHeight="1" x14ac:dyDescent="0.6">
      <c r="A128" s="813" t="str">
        <f>+[2]ระบบการควบคุมฯ!A382</f>
        <v>1)</v>
      </c>
      <c r="B128" s="805" t="str">
        <f>+[2]ระบบการควบคุมฯ!B382</f>
        <v>โรงเรียนธัญญสิทธิศิลป์</v>
      </c>
      <c r="C128" s="1222" t="str">
        <f>+[2]ระบบการควบคุมฯ!C382</f>
        <v>20004 3100B600 321YYY</v>
      </c>
      <c r="D128" s="672"/>
      <c r="E128" s="725"/>
      <c r="F128" s="745"/>
      <c r="G128" s="715"/>
      <c r="H128" s="731"/>
      <c r="I128" s="732"/>
      <c r="J128" s="751">
        <f t="shared" si="39"/>
        <v>0</v>
      </c>
      <c r="K128" s="815"/>
    </row>
    <row r="129" spans="1:11" ht="21" hidden="1" customHeight="1" x14ac:dyDescent="0.6">
      <c r="A129" s="813" t="str">
        <f>+[2]ระบบการควบคุมฯ!A383</f>
        <v>2)</v>
      </c>
      <c r="B129" s="805" t="str">
        <f>+[2]ระบบการควบคุมฯ!B383</f>
        <v>โรงเรียนชุมชนเลิศพินิจพิทยาคม</v>
      </c>
      <c r="C129" s="1222" t="str">
        <f>+[2]ระบบการควบคุมฯ!C383</f>
        <v>20004 3100B600 321YYY</v>
      </c>
      <c r="D129" s="672"/>
      <c r="E129" s="725"/>
      <c r="F129" s="745"/>
      <c r="G129" s="715"/>
      <c r="H129" s="731"/>
      <c r="I129" s="732"/>
      <c r="J129" s="751">
        <f t="shared" si="39"/>
        <v>0</v>
      </c>
      <c r="K129" s="816"/>
    </row>
    <row r="130" spans="1:11" ht="21" hidden="1" customHeight="1" x14ac:dyDescent="0.6">
      <c r="A130" s="780"/>
      <c r="B130" s="790"/>
      <c r="C130" s="1218"/>
      <c r="D130" s="793"/>
      <c r="E130" s="795"/>
      <c r="F130" s="795"/>
      <c r="G130" s="796"/>
      <c r="H130" s="731"/>
      <c r="I130" s="732"/>
      <c r="J130" s="733">
        <f>D130-E130-F130-G130</f>
        <v>0</v>
      </c>
      <c r="K130" s="797"/>
    </row>
    <row r="131" spans="1:11" ht="21" hidden="1" customHeight="1" x14ac:dyDescent="0.6">
      <c r="A131" s="817">
        <f>+[2]ระบบการควบคุมฯ!A529</f>
        <v>0</v>
      </c>
      <c r="B131" s="818">
        <f>+[2]ระบบการควบคุมฯ!B529</f>
        <v>0</v>
      </c>
      <c r="C131" s="1224"/>
      <c r="D131" s="45">
        <f>+D132+D148</f>
        <v>6198300</v>
      </c>
      <c r="E131" s="45">
        <f t="shared" ref="E131:J131" si="40">+E132+E148</f>
        <v>1056860</v>
      </c>
      <c r="F131" s="45">
        <f t="shared" si="40"/>
        <v>0</v>
      </c>
      <c r="G131" s="45">
        <f t="shared" si="40"/>
        <v>4919320</v>
      </c>
      <c r="H131" s="45" t="e">
        <f t="shared" ca="1" si="40"/>
        <v>#REF!</v>
      </c>
      <c r="I131" s="45">
        <f t="shared" ca="1" si="40"/>
        <v>205400</v>
      </c>
      <c r="J131" s="45">
        <f t="shared" si="40"/>
        <v>222120</v>
      </c>
      <c r="K131" s="819">
        <f t="shared" ref="E131:K134" si="41">+K132</f>
        <v>0</v>
      </c>
    </row>
    <row r="132" spans="1:11" ht="21" hidden="1" customHeight="1" x14ac:dyDescent="0.25">
      <c r="A132" s="820">
        <f>+[2]ระบบการควบคุมฯ!A532</f>
        <v>0</v>
      </c>
      <c r="B132" s="821" t="str">
        <f>+[2]ระบบการควบคุมฯ!B532</f>
        <v>รวมงบลงทุน 68113xx</v>
      </c>
      <c r="C132" s="1225">
        <f>+[2]ระบบการควบคุมฯ!C532</f>
        <v>0</v>
      </c>
      <c r="D132" s="51">
        <f>+D133</f>
        <v>0</v>
      </c>
      <c r="E132" s="51">
        <f t="shared" si="41"/>
        <v>0</v>
      </c>
      <c r="F132" s="51">
        <f t="shared" si="41"/>
        <v>0</v>
      </c>
      <c r="G132" s="51">
        <f t="shared" si="41"/>
        <v>0</v>
      </c>
      <c r="H132" s="51">
        <f t="shared" si="41"/>
        <v>0</v>
      </c>
      <c r="I132" s="51">
        <f t="shared" si="41"/>
        <v>0</v>
      </c>
      <c r="J132" s="51">
        <f t="shared" si="41"/>
        <v>0</v>
      </c>
      <c r="K132" s="822">
        <f t="shared" si="41"/>
        <v>0</v>
      </c>
    </row>
    <row r="133" spans="1:11" ht="21" hidden="1" customHeight="1" x14ac:dyDescent="0.25">
      <c r="A133" s="823">
        <v>1.1000000000000001</v>
      </c>
      <c r="B133" s="824" t="str">
        <f>+[2]ระบบการควบคุมฯ!B537</f>
        <v>สิ่งก่อสร้าง</v>
      </c>
      <c r="C133" s="1226">
        <f>+[2]ระบบการควบคุมฯ!C537</f>
        <v>0</v>
      </c>
      <c r="D133" s="50">
        <f>+D134</f>
        <v>0</v>
      </c>
      <c r="E133" s="50">
        <f t="shared" si="41"/>
        <v>0</v>
      </c>
      <c r="F133" s="50">
        <f t="shared" si="41"/>
        <v>0</v>
      </c>
      <c r="G133" s="50">
        <f t="shared" si="41"/>
        <v>0</v>
      </c>
      <c r="H133" s="50">
        <f t="shared" si="41"/>
        <v>0</v>
      </c>
      <c r="I133" s="50">
        <f t="shared" si="41"/>
        <v>0</v>
      </c>
      <c r="J133" s="50">
        <f t="shared" si="41"/>
        <v>0</v>
      </c>
      <c r="K133" s="825">
        <f t="shared" si="41"/>
        <v>0</v>
      </c>
    </row>
    <row r="134" spans="1:11" ht="21" hidden="1" customHeight="1" x14ac:dyDescent="0.6">
      <c r="A134" s="826"/>
      <c r="B134" s="827" t="str">
        <f>+[2]ระบบการควบคุมฯ!B535</f>
        <v>งบลงทุน 68113xx</v>
      </c>
      <c r="C134" s="1197"/>
      <c r="D134" s="651">
        <f>+D135</f>
        <v>0</v>
      </c>
      <c r="E134" s="651">
        <f t="shared" si="41"/>
        <v>0</v>
      </c>
      <c r="F134" s="651">
        <f t="shared" si="41"/>
        <v>0</v>
      </c>
      <c r="G134" s="651">
        <f t="shared" si="41"/>
        <v>0</v>
      </c>
      <c r="H134" s="651">
        <f t="shared" si="41"/>
        <v>0</v>
      </c>
      <c r="I134" s="651">
        <f t="shared" si="41"/>
        <v>0</v>
      </c>
      <c r="J134" s="651">
        <f t="shared" si="41"/>
        <v>0</v>
      </c>
      <c r="K134" s="828"/>
    </row>
    <row r="135" spans="1:11" ht="21" hidden="1" customHeight="1" x14ac:dyDescent="0.6">
      <c r="A135" s="826"/>
      <c r="B135" s="827" t="str">
        <f>+[2]ระบบการควบคุมฯ!B594</f>
        <v xml:space="preserve"> งบลงทุน 6811310</v>
      </c>
      <c r="C135" s="1197"/>
      <c r="D135" s="651">
        <f>+D136+D143</f>
        <v>0</v>
      </c>
      <c r="E135" s="651">
        <f t="shared" ref="E135:J135" si="42">+E136+E143</f>
        <v>0</v>
      </c>
      <c r="F135" s="651">
        <f t="shared" si="42"/>
        <v>0</v>
      </c>
      <c r="G135" s="651">
        <f t="shared" si="42"/>
        <v>0</v>
      </c>
      <c r="H135" s="651">
        <f t="shared" si="42"/>
        <v>0</v>
      </c>
      <c r="I135" s="651">
        <f t="shared" si="42"/>
        <v>0</v>
      </c>
      <c r="J135" s="651">
        <f t="shared" si="42"/>
        <v>0</v>
      </c>
      <c r="K135" s="828"/>
    </row>
    <row r="136" spans="1:11" ht="21" hidden="1" customHeight="1" x14ac:dyDescent="0.25">
      <c r="A136" s="829" t="s">
        <v>39</v>
      </c>
      <c r="B136" s="830" t="str">
        <f>+[2]ระบบการควบคุมฯ!B595</f>
        <v>ครุภัณฑ์การศึกษา 120611</v>
      </c>
      <c r="C136" s="1227">
        <f>+[2]ระบบการควบคุมฯ!C595</f>
        <v>0</v>
      </c>
      <c r="D136" s="831">
        <f>SUM(D137:D142)</f>
        <v>0</v>
      </c>
      <c r="E136" s="831">
        <f t="shared" ref="E136:J136" si="43">SUM(E137:E142)</f>
        <v>0</v>
      </c>
      <c r="F136" s="831">
        <f t="shared" si="43"/>
        <v>0</v>
      </c>
      <c r="G136" s="831">
        <f t="shared" si="43"/>
        <v>0</v>
      </c>
      <c r="H136" s="831">
        <f t="shared" si="43"/>
        <v>0</v>
      </c>
      <c r="I136" s="831">
        <f t="shared" si="43"/>
        <v>0</v>
      </c>
      <c r="J136" s="831">
        <f t="shared" si="43"/>
        <v>0</v>
      </c>
      <c r="K136" s="832"/>
    </row>
    <row r="137" spans="1:11" ht="21" hidden="1" customHeight="1" x14ac:dyDescent="0.6">
      <c r="A137" s="833" t="str">
        <f>+[2]ระบบการควบคุมฯ!A596</f>
        <v>1.1.1</v>
      </c>
      <c r="B137" s="834" t="str">
        <f>+[2]ระบบการควบคุมฯ!B596</f>
        <v>เครื่องเล่นสนามระดับก่อนประถมศึกษาแบบ 2</v>
      </c>
      <c r="C137" s="1228" t="str">
        <f>+[2]ระบบการควบคุมฯ!C596</f>
        <v>ศธ04002/ว1802 ลว.8 พค 67 โอนครั้งที่ 7</v>
      </c>
      <c r="D137" s="672"/>
      <c r="E137" s="725"/>
      <c r="F137" s="745"/>
      <c r="G137" s="715"/>
      <c r="H137" s="750"/>
      <c r="I137" s="744"/>
      <c r="J137" s="751">
        <f t="shared" ref="J137:J147" si="44">D137-E137-F137-G137</f>
        <v>0</v>
      </c>
      <c r="K137" s="748"/>
    </row>
    <row r="138" spans="1:11" ht="21" hidden="1" customHeight="1" x14ac:dyDescent="0.6">
      <c r="A138" s="833"/>
      <c r="B138" s="834" t="str">
        <f>+[2]ระบบการควบคุมฯ!B597</f>
        <v>โรงเรียนทองพูลอุทิศ</v>
      </c>
      <c r="C138" s="1228" t="str">
        <f>+[2]ระบบการควบคุมฯ!C597</f>
        <v>20004350001003110490</v>
      </c>
      <c r="D138" s="672"/>
      <c r="E138" s="725"/>
      <c r="F138" s="745"/>
      <c r="G138" s="715"/>
      <c r="H138" s="750"/>
      <c r="I138" s="744"/>
      <c r="J138" s="751">
        <f t="shared" si="44"/>
        <v>0</v>
      </c>
      <c r="K138" s="748"/>
    </row>
    <row r="139" spans="1:11" ht="21" hidden="1" customHeight="1" x14ac:dyDescent="0.6">
      <c r="A139" s="833">
        <f>+[2]ระบบการควบคุมฯ!A598</f>
        <v>0</v>
      </c>
      <c r="B139" s="834" t="str">
        <f>+[2]ระบบการควบคุมฯ!B598</f>
        <v>ผูกพัน ครบ 16 กค 67</v>
      </c>
      <c r="C139" s="1228">
        <f>+[2]ระบบการควบคุมฯ!C598</f>
        <v>4100385427</v>
      </c>
      <c r="D139" s="672"/>
      <c r="E139" s="725"/>
      <c r="F139" s="745"/>
      <c r="G139" s="715"/>
      <c r="H139" s="750"/>
      <c r="I139" s="744"/>
      <c r="J139" s="751">
        <f t="shared" si="44"/>
        <v>0</v>
      </c>
      <c r="K139" s="812"/>
    </row>
    <row r="140" spans="1:11" ht="21" hidden="1" customHeight="1" x14ac:dyDescent="0.6">
      <c r="A140" s="833"/>
      <c r="B140" s="834" t="str">
        <f>+[2]ระบบการควบคุมฯ!B599</f>
        <v>โรงเรียนวัดชัยมังคลาราม</v>
      </c>
      <c r="C140" s="1228" t="str">
        <f>+[2]ระบบการควบคุมฯ!C599</f>
        <v>20004350001003110491</v>
      </c>
      <c r="D140" s="672"/>
      <c r="E140" s="725"/>
      <c r="F140" s="745"/>
      <c r="G140" s="715"/>
      <c r="H140" s="750"/>
      <c r="I140" s="744"/>
      <c r="J140" s="751">
        <f t="shared" si="44"/>
        <v>0</v>
      </c>
      <c r="K140" s="812"/>
    </row>
    <row r="141" spans="1:11" ht="21" hidden="1" customHeight="1" x14ac:dyDescent="0.6">
      <c r="A141" s="833">
        <f>+[2]ระบบการควบคุมฯ!A600</f>
        <v>0</v>
      </c>
      <c r="B141" s="834" t="str">
        <f>+[2]ระบบการควบคุมฯ!B600</f>
        <v>ผูกพัน ครบ 16 กค 67</v>
      </c>
      <c r="C141" s="1228">
        <f>+[2]ระบบการควบคุมฯ!C600</f>
        <v>4100398102</v>
      </c>
      <c r="D141" s="672"/>
      <c r="E141" s="725"/>
      <c r="F141" s="745"/>
      <c r="G141" s="715"/>
      <c r="H141" s="750"/>
      <c r="I141" s="744"/>
      <c r="J141" s="751">
        <f t="shared" si="44"/>
        <v>0</v>
      </c>
      <c r="K141" s="812"/>
    </row>
    <row r="142" spans="1:11" ht="21" hidden="1" customHeight="1" x14ac:dyDescent="0.6">
      <c r="A142" s="833"/>
      <c r="B142" s="834" t="str">
        <f>+[2]ระบบการควบคุมฯ!B601</f>
        <v>โรงเรียนวัดดอนใหญ่</v>
      </c>
      <c r="C142" s="1228" t="str">
        <f>+[2]ระบบการควบคุมฯ!C601</f>
        <v>20004350001003110492</v>
      </c>
      <c r="D142" s="672"/>
      <c r="E142" s="725"/>
      <c r="F142" s="745"/>
      <c r="G142" s="715"/>
      <c r="H142" s="750"/>
      <c r="I142" s="744"/>
      <c r="J142" s="751">
        <f t="shared" si="44"/>
        <v>0</v>
      </c>
      <c r="K142" s="812"/>
    </row>
    <row r="143" spans="1:11" ht="21" hidden="1" customHeight="1" x14ac:dyDescent="0.25">
      <c r="A143" s="829">
        <f>+[2]ระบบการควบคุมฯ!A608</f>
        <v>0</v>
      </c>
      <c r="B143" s="830">
        <f>+[2]ระบบการควบคุมฯ!B608</f>
        <v>0</v>
      </c>
      <c r="C143" s="1227">
        <f>+[2]ระบบการควบคุมฯ!C608</f>
        <v>0</v>
      </c>
      <c r="D143" s="831">
        <f>SUM(D144:D145)</f>
        <v>0</v>
      </c>
      <c r="E143" s="831">
        <f t="shared" ref="E143:J143" si="45">SUM(E144:E145)</f>
        <v>0</v>
      </c>
      <c r="F143" s="831">
        <f t="shared" si="45"/>
        <v>0</v>
      </c>
      <c r="G143" s="831">
        <f t="shared" si="45"/>
        <v>0</v>
      </c>
      <c r="H143" s="831">
        <f t="shared" si="45"/>
        <v>0</v>
      </c>
      <c r="I143" s="831">
        <f t="shared" si="45"/>
        <v>0</v>
      </c>
      <c r="J143" s="831">
        <f t="shared" si="45"/>
        <v>0</v>
      </c>
      <c r="K143" s="832"/>
    </row>
    <row r="144" spans="1:11" ht="21" hidden="1" customHeight="1" x14ac:dyDescent="0.6">
      <c r="A144" s="833" t="str">
        <f>+[2]ระบบการควบคุมฯ!A609</f>
        <v>1.1.2</v>
      </c>
      <c r="B144" s="835" t="str">
        <f>+[2]ระบบการควบคุมฯ!B609</f>
        <v xml:space="preserve">เครื่องเล่นสนามระดับก่อนประถมศึกษา แบบ 1 </v>
      </c>
      <c r="C144" s="1228" t="str">
        <f>+[2]ระบบการควบคุมฯ!C609</f>
        <v>ศธ04002/ว1802 ลว.8 พค 67 โอนครั้งที่ 7</v>
      </c>
      <c r="D144" s="672"/>
      <c r="E144" s="725"/>
      <c r="F144" s="745"/>
      <c r="G144" s="715"/>
      <c r="H144" s="750"/>
      <c r="I144" s="744"/>
      <c r="J144" s="751">
        <f t="shared" ref="J144:J145" si="46">D144-E144-F144-G144</f>
        <v>0</v>
      </c>
      <c r="K144" s="748"/>
    </row>
    <row r="145" spans="1:11" ht="21" hidden="1" customHeight="1" x14ac:dyDescent="0.6">
      <c r="A145" s="833"/>
      <c r="B145" s="835" t="str">
        <f>+[2]ระบบการควบคุมฯ!B610</f>
        <v>โรงเรียนวัดแสงมณี</v>
      </c>
      <c r="C145" s="1228" t="str">
        <f>+[2]ระบบการควบคุมฯ!C610</f>
        <v>20004350001003110493</v>
      </c>
      <c r="D145" s="672"/>
      <c r="E145" s="725"/>
      <c r="F145" s="745"/>
      <c r="G145" s="715"/>
      <c r="H145" s="750"/>
      <c r="I145" s="744"/>
      <c r="J145" s="751">
        <f t="shared" si="46"/>
        <v>0</v>
      </c>
      <c r="K145" s="748"/>
    </row>
    <row r="146" spans="1:11" ht="21" hidden="1" customHeight="1" x14ac:dyDescent="0.6">
      <c r="A146" s="833">
        <f>+[2]ระบบการควบคุมฯ!A602</f>
        <v>0</v>
      </c>
      <c r="B146" s="834" t="str">
        <f>+[2]ระบบการควบคุมฯ!B602</f>
        <v>ผูกพัน ครบ 19 กค 67</v>
      </c>
      <c r="C146" s="1228">
        <f>+[2]ระบบการควบคุมฯ!C602</f>
        <v>410034351</v>
      </c>
      <c r="D146" s="672" t="e">
        <f>+[2]ระบบการควบคุมฯ!#REF!</f>
        <v>#REF!</v>
      </c>
      <c r="E146" s="725" t="e">
        <f>+[2]ระบบการควบคุมฯ!#REF!+[2]ระบบการควบคุมฯ!#REF!</f>
        <v>#REF!</v>
      </c>
      <c r="F146" s="745">
        <f>+[2]ระบบการควบคุมฯ!J401</f>
        <v>0</v>
      </c>
      <c r="G146" s="715" t="e">
        <f>+[2]ระบบการควบคุมฯ!#REF!+[2]ระบบการควบคุมฯ!#REF!</f>
        <v>#REF!</v>
      </c>
      <c r="H146" s="750"/>
      <c r="I146" s="744"/>
      <c r="J146" s="751" t="e">
        <f t="shared" si="44"/>
        <v>#REF!</v>
      </c>
      <c r="K146" s="812"/>
    </row>
    <row r="147" spans="1:11" ht="21" hidden="1" customHeight="1" x14ac:dyDescent="0.6">
      <c r="A147" s="833"/>
      <c r="B147" s="834">
        <f>+[2]ระบบการควบคุมฯ!B603</f>
        <v>0</v>
      </c>
      <c r="C147" s="1228">
        <f>+[2]ระบบการควบคุมฯ!C603</f>
        <v>0</v>
      </c>
      <c r="D147" s="672" t="e">
        <f>+[2]ระบบการควบคุมฯ!#REF!</f>
        <v>#REF!</v>
      </c>
      <c r="E147" s="725" t="e">
        <f>+[2]ระบบการควบคุมฯ!#REF!+[2]ระบบการควบคุมฯ!#REF!</f>
        <v>#REF!</v>
      </c>
      <c r="F147" s="745">
        <f>+[2]ระบบการควบคุมฯ!J402</f>
        <v>0</v>
      </c>
      <c r="G147" s="715" t="e">
        <f>+[2]ระบบการควบคุมฯ!#REF!+[2]ระบบการควบคุมฯ!#REF!</f>
        <v>#REF!</v>
      </c>
      <c r="H147" s="750"/>
      <c r="I147" s="744"/>
      <c r="J147" s="751" t="e">
        <f t="shared" si="44"/>
        <v>#REF!</v>
      </c>
      <c r="K147" s="812"/>
    </row>
    <row r="148" spans="1:11" ht="21" hidden="1" customHeight="1" x14ac:dyDescent="0.25">
      <c r="A148" s="1179">
        <f>+[2]ระบบการควบคุมฯ!A623</f>
        <v>0</v>
      </c>
      <c r="B148" s="836">
        <f>+[2]ระบบการควบคุมฯ!B623</f>
        <v>0</v>
      </c>
      <c r="C148" s="1215">
        <f>+[2]ระบบการควบคุมฯ!C623</f>
        <v>0</v>
      </c>
      <c r="D148" s="51">
        <f>SUM(D149:D150)</f>
        <v>6198300</v>
      </c>
      <c r="E148" s="51">
        <f t="shared" ref="E148:J148" si="47">SUM(E149:E150)</f>
        <v>1056860</v>
      </c>
      <c r="F148" s="51">
        <f t="shared" si="47"/>
        <v>0</v>
      </c>
      <c r="G148" s="51">
        <f t="shared" si="47"/>
        <v>4919320</v>
      </c>
      <c r="H148" s="51" t="e">
        <f t="shared" ca="1" si="47"/>
        <v>#REF!</v>
      </c>
      <c r="I148" s="51">
        <f t="shared" ca="1" si="47"/>
        <v>0</v>
      </c>
      <c r="J148" s="51">
        <f t="shared" si="47"/>
        <v>222120</v>
      </c>
      <c r="K148" s="837"/>
    </row>
    <row r="149" spans="1:11" x14ac:dyDescent="0.6">
      <c r="A149" s="838"/>
      <c r="B149" s="839" t="str">
        <f>+[2]ระบบการควบคุมฯ!B627</f>
        <v>รวมงบลงทุน 68113xx</v>
      </c>
      <c r="C149" s="1229"/>
      <c r="D149" s="47">
        <f t="shared" ref="D149:J149" si="48">+D152+D183+D194+D314+D348</f>
        <v>451500</v>
      </c>
      <c r="E149" s="47">
        <f t="shared" si="48"/>
        <v>0</v>
      </c>
      <c r="F149" s="47">
        <f t="shared" si="48"/>
        <v>0</v>
      </c>
      <c r="G149" s="47">
        <f t="shared" si="48"/>
        <v>449000</v>
      </c>
      <c r="H149" s="47" t="e">
        <f t="shared" ca="1" si="48"/>
        <v>#REF!</v>
      </c>
      <c r="I149" s="47" t="e">
        <f t="shared" ca="1" si="48"/>
        <v>#REF!</v>
      </c>
      <c r="J149" s="47">
        <f t="shared" si="48"/>
        <v>2500</v>
      </c>
      <c r="K149" s="840"/>
    </row>
    <row r="150" spans="1:11" x14ac:dyDescent="0.25">
      <c r="A150" s="841"/>
      <c r="B150" s="842" t="str">
        <f>+[2]ระบบการควบคุมฯ!B628</f>
        <v>งบลงทุน ครุภัณฑ์ 6811310</v>
      </c>
      <c r="C150" s="1200"/>
      <c r="D150" s="48">
        <f>+D215+D315+D349</f>
        <v>5746800</v>
      </c>
      <c r="E150" s="48">
        <f t="shared" ref="E150:J150" si="49">+E215+E315+E349</f>
        <v>1056860</v>
      </c>
      <c r="F150" s="48">
        <f t="shared" si="49"/>
        <v>0</v>
      </c>
      <c r="G150" s="48">
        <f t="shared" si="49"/>
        <v>4470320</v>
      </c>
      <c r="H150" s="48">
        <f t="shared" si="49"/>
        <v>0</v>
      </c>
      <c r="I150" s="48">
        <f t="shared" si="49"/>
        <v>0</v>
      </c>
      <c r="J150" s="48">
        <f t="shared" si="49"/>
        <v>219620</v>
      </c>
      <c r="K150" s="843"/>
    </row>
    <row r="151" spans="1:11" ht="42" customHeight="1" x14ac:dyDescent="0.25">
      <c r="A151" s="1291">
        <v>2.1</v>
      </c>
      <c r="B151" s="768">
        <f>+[2]ระบบการควบคุมฯ!B756</f>
        <v>0</v>
      </c>
      <c r="C151" s="1232" t="s">
        <v>195</v>
      </c>
      <c r="D151" s="50">
        <f>+D152</f>
        <v>28000</v>
      </c>
      <c r="E151" s="50">
        <f t="shared" ref="E151:J151" si="50">+E152</f>
        <v>0</v>
      </c>
      <c r="F151" s="50">
        <f t="shared" si="50"/>
        <v>0</v>
      </c>
      <c r="G151" s="50">
        <f t="shared" si="50"/>
        <v>28000</v>
      </c>
      <c r="H151" s="50">
        <f t="shared" si="50"/>
        <v>0</v>
      </c>
      <c r="I151" s="50">
        <f t="shared" si="50"/>
        <v>0</v>
      </c>
      <c r="J151" s="50">
        <f t="shared" si="50"/>
        <v>0</v>
      </c>
      <c r="K151" s="825"/>
    </row>
    <row r="152" spans="1:11" x14ac:dyDescent="0.6">
      <c r="A152" s="838"/>
      <c r="B152" s="846">
        <f>+[2]ระบบการควบคุมฯ!B804</f>
        <v>0</v>
      </c>
      <c r="C152" s="1229"/>
      <c r="D152" s="47">
        <f>+D153+D162+D171</f>
        <v>28000</v>
      </c>
      <c r="E152" s="47">
        <f t="shared" ref="E152:J152" si="51">+E153+E162+E171</f>
        <v>0</v>
      </c>
      <c r="F152" s="47">
        <f t="shared" si="51"/>
        <v>0</v>
      </c>
      <c r="G152" s="47">
        <f t="shared" si="51"/>
        <v>28000</v>
      </c>
      <c r="H152" s="47">
        <f t="shared" si="51"/>
        <v>0</v>
      </c>
      <c r="I152" s="47">
        <f t="shared" si="51"/>
        <v>0</v>
      </c>
      <c r="J152" s="47">
        <f t="shared" si="51"/>
        <v>0</v>
      </c>
      <c r="K152" s="847"/>
    </row>
    <row r="153" spans="1:11" x14ac:dyDescent="0.6">
      <c r="A153" s="848" t="str">
        <f>+[2]ระบบการควบคุมฯ!A828</f>
        <v>1.1.9.2</v>
      </c>
      <c r="B153" s="849">
        <f>+[2]ระบบการควบคุมฯ!B896</f>
        <v>0</v>
      </c>
      <c r="C153" s="1231"/>
      <c r="D153" s="850">
        <f>+D154</f>
        <v>0</v>
      </c>
      <c r="E153" s="850">
        <f t="shared" ref="E153:K153" si="52">+E154</f>
        <v>0</v>
      </c>
      <c r="F153" s="850">
        <f t="shared" si="52"/>
        <v>0</v>
      </c>
      <c r="G153" s="850">
        <f t="shared" si="52"/>
        <v>0</v>
      </c>
      <c r="H153" s="850">
        <f t="shared" si="52"/>
        <v>0</v>
      </c>
      <c r="I153" s="850">
        <f t="shared" si="52"/>
        <v>0</v>
      </c>
      <c r="J153" s="850">
        <f t="shared" si="52"/>
        <v>0</v>
      </c>
      <c r="K153" s="851">
        <f t="shared" si="52"/>
        <v>0</v>
      </c>
    </row>
    <row r="154" spans="1:11" ht="21" hidden="1" customHeight="1" x14ac:dyDescent="0.25">
      <c r="A154" s="852" t="str">
        <f>+[2]ระบบการควบคุมฯ!A829</f>
        <v>2.1.5.2</v>
      </c>
      <c r="B154" s="853" t="str">
        <f>+[2]ระบบการควบคุมฯ!B829</f>
        <v>ครุภัณฑ์โฆษณาและเผยแพร่  120604</v>
      </c>
      <c r="C154" s="1198">
        <f>+[2]ระบบการควบคุมฯ!C829</f>
        <v>0</v>
      </c>
      <c r="D154" s="675">
        <f>SUM(D155:D160)</f>
        <v>0</v>
      </c>
      <c r="E154" s="675">
        <f t="shared" ref="E154:G154" si="53">SUM(E155:E160)</f>
        <v>0</v>
      </c>
      <c r="F154" s="675">
        <f t="shared" si="53"/>
        <v>0</v>
      </c>
      <c r="G154" s="675">
        <f t="shared" si="53"/>
        <v>0</v>
      </c>
      <c r="H154" s="854"/>
      <c r="I154" s="855"/>
      <c r="J154" s="856">
        <f t="shared" ref="J154:J155" si="54">D154-E154-F154-G154</f>
        <v>0</v>
      </c>
      <c r="K154" s="857"/>
    </row>
    <row r="155" spans="1:11" ht="63" hidden="1" customHeight="1" x14ac:dyDescent="0.25">
      <c r="A155" s="858" t="str">
        <f>+[2]ระบบการควบคุมฯ!A830</f>
        <v>2.1.5.2.1</v>
      </c>
      <c r="B155" s="859" t="str">
        <f>+[2]ระบบการควบคุมฯ!B830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1147" t="str">
        <f>+[2]ระบบการควบคุมฯ!C830</f>
        <v>ศธ04002/ว1802 ลว.8 พค 67 โอนครั้งที่ 7</v>
      </c>
      <c r="D155" s="672"/>
      <c r="E155" s="725"/>
      <c r="F155" s="745"/>
      <c r="G155" s="715"/>
      <c r="H155" s="750"/>
      <c r="I155" s="744"/>
      <c r="J155" s="751">
        <f t="shared" si="54"/>
        <v>0</v>
      </c>
      <c r="K155" s="860"/>
    </row>
    <row r="156" spans="1:11" ht="21" hidden="1" customHeight="1" x14ac:dyDescent="0.25">
      <c r="A156" s="858" t="str">
        <f>+[2]ระบบการควบคุมฯ!A831</f>
        <v>1)</v>
      </c>
      <c r="B156" s="859" t="str">
        <f>+[2]ระบบการควบคุมฯ!B831</f>
        <v>โรงเรียนวัดทศทิศ</v>
      </c>
      <c r="C156" s="1147" t="str">
        <f>+[2]ระบบการควบคุมฯ!C831</f>
        <v>20004350002003112042</v>
      </c>
      <c r="D156" s="745"/>
      <c r="E156" s="745"/>
      <c r="F156" s="745"/>
      <c r="G156" s="753"/>
      <c r="H156" s="750"/>
      <c r="I156" s="744"/>
      <c r="J156" s="745"/>
      <c r="K156" s="860"/>
    </row>
    <row r="157" spans="1:11" ht="21" hidden="1" customHeight="1" x14ac:dyDescent="0.25">
      <c r="A157" s="858">
        <f>+[2]ระบบการควบคุมฯ!A833</f>
        <v>0</v>
      </c>
      <c r="B157" s="859" t="str">
        <f>+[2]ระบบการควบคุมฯ!B833</f>
        <v>โอนกลับส่วนกลาง</v>
      </c>
      <c r="C157" s="1147" t="str">
        <f>+[2]ระบบการควบคุมฯ!C833</f>
        <v>ศธ04002/ว4285 ลว.13 กย 67 โอนครั้งที่ 401</v>
      </c>
      <c r="D157" s="672"/>
      <c r="E157" s="725"/>
      <c r="F157" s="745"/>
      <c r="G157" s="715"/>
      <c r="H157" s="750"/>
      <c r="I157" s="744"/>
      <c r="J157" s="751">
        <f t="shared" ref="J157" si="55">D157-E157-F157-G157</f>
        <v>0</v>
      </c>
      <c r="K157" s="860"/>
    </row>
    <row r="158" spans="1:11" ht="21" hidden="1" customHeight="1" x14ac:dyDescent="0.25">
      <c r="A158" s="858" t="str">
        <f>+[2]ระบบการควบคุมฯ!A834</f>
        <v>2)</v>
      </c>
      <c r="B158" s="859" t="str">
        <f>+[2]ระบบการควบคุมฯ!B834</f>
        <v>โรงเรียนวัดนิเทศน์</v>
      </c>
      <c r="C158" s="1147" t="str">
        <f>+[2]ระบบการควบคุมฯ!C834</f>
        <v>20004350002003112043</v>
      </c>
      <c r="D158" s="745"/>
      <c r="E158" s="745"/>
      <c r="F158" s="745"/>
      <c r="G158" s="753"/>
      <c r="H158" s="750"/>
      <c r="I158" s="744"/>
      <c r="J158" s="745"/>
      <c r="K158" s="860"/>
    </row>
    <row r="159" spans="1:11" ht="21" hidden="1" customHeight="1" x14ac:dyDescent="0.25">
      <c r="A159" s="858">
        <f>+[2]ระบบการควบคุมฯ!A835</f>
        <v>0</v>
      </c>
      <c r="B159" s="859" t="str">
        <f>+[2]ระบบการควบคุมฯ!B835</f>
        <v>ผูกพัน ครบ 27 พค 67</v>
      </c>
      <c r="C159" s="1147">
        <f>+[2]ระบบการควบคุมฯ!C835</f>
        <v>4100397975</v>
      </c>
      <c r="D159" s="672"/>
      <c r="E159" s="725"/>
      <c r="F159" s="745"/>
      <c r="G159" s="715"/>
      <c r="H159" s="750"/>
      <c r="I159" s="744"/>
      <c r="J159" s="751">
        <f t="shared" ref="J159" si="56">D159-E159-F159-G159</f>
        <v>0</v>
      </c>
      <c r="K159" s="860"/>
    </row>
    <row r="160" spans="1:11" ht="21" hidden="1" customHeight="1" x14ac:dyDescent="0.25">
      <c r="A160" s="858" t="str">
        <f>+[2]ระบบการควบคุมฯ!A836</f>
        <v>3)</v>
      </c>
      <c r="B160" s="859" t="str">
        <f>+[2]ระบบการควบคุมฯ!B836</f>
        <v>โรงเรียนวัดสอนดีศรีเจริญ</v>
      </c>
      <c r="C160" s="1147" t="str">
        <f>+[2]ระบบการควบคุมฯ!C836</f>
        <v>20004350002003112047</v>
      </c>
      <c r="D160" s="745"/>
      <c r="E160" s="745"/>
      <c r="F160" s="745"/>
      <c r="G160" s="753"/>
      <c r="H160" s="750"/>
      <c r="I160" s="744"/>
      <c r="J160" s="745"/>
      <c r="K160" s="860"/>
    </row>
    <row r="161" spans="1:11" ht="21" hidden="1" customHeight="1" x14ac:dyDescent="0.25">
      <c r="A161" s="743"/>
      <c r="B161" s="744"/>
      <c r="C161" s="1209"/>
      <c r="D161" s="745"/>
      <c r="E161" s="745"/>
      <c r="F161" s="745"/>
      <c r="G161" s="753"/>
      <c r="H161" s="750"/>
      <c r="I161" s="744"/>
      <c r="J161" s="745"/>
      <c r="K161" s="860"/>
    </row>
    <row r="162" spans="1:11" ht="21" hidden="1" customHeight="1" x14ac:dyDescent="0.6">
      <c r="A162" s="848">
        <f>+[2]ระบบการควบคุมฯ!A854</f>
        <v>0</v>
      </c>
      <c r="B162" s="849">
        <f>+[2]ระบบการควบคุมฯ!B854</f>
        <v>0</v>
      </c>
      <c r="C162" s="1231"/>
      <c r="D162" s="850">
        <f>+D163+D166</f>
        <v>28000</v>
      </c>
      <c r="E162" s="850">
        <f t="shared" ref="E162:K162" si="57">+E163+E166</f>
        <v>0</v>
      </c>
      <c r="F162" s="850">
        <f t="shared" si="57"/>
        <v>0</v>
      </c>
      <c r="G162" s="850">
        <f t="shared" si="57"/>
        <v>28000</v>
      </c>
      <c r="H162" s="850">
        <f t="shared" si="57"/>
        <v>0</v>
      </c>
      <c r="I162" s="850">
        <f t="shared" si="57"/>
        <v>0</v>
      </c>
      <c r="J162" s="850">
        <f t="shared" si="57"/>
        <v>0</v>
      </c>
      <c r="K162" s="851">
        <f t="shared" si="57"/>
        <v>0</v>
      </c>
    </row>
    <row r="163" spans="1:11" x14ac:dyDescent="0.25">
      <c r="A163" s="852">
        <f>+[2]ระบบการควบคุมฯ!A855</f>
        <v>0</v>
      </c>
      <c r="B163" s="861" t="str">
        <f>+[2]ระบบการควบคุมฯ!B855</f>
        <v>ครุภัณฑ์งานบ้านงานครัว 120612</v>
      </c>
      <c r="C163" s="1198">
        <f>+[2]ระบบการควบคุมฯ!C855</f>
        <v>0</v>
      </c>
      <c r="D163" s="675">
        <f>SUM(D164:D165)</f>
        <v>10600</v>
      </c>
      <c r="E163" s="675">
        <f t="shared" ref="E163:J163" si="58">SUM(E164:E165)</f>
        <v>0</v>
      </c>
      <c r="F163" s="675">
        <f t="shared" si="58"/>
        <v>0</v>
      </c>
      <c r="G163" s="675">
        <f t="shared" si="58"/>
        <v>10600</v>
      </c>
      <c r="H163" s="675">
        <f t="shared" si="58"/>
        <v>0</v>
      </c>
      <c r="I163" s="675">
        <f t="shared" si="58"/>
        <v>0</v>
      </c>
      <c r="J163" s="675">
        <f t="shared" si="58"/>
        <v>0</v>
      </c>
      <c r="K163" s="862"/>
    </row>
    <row r="164" spans="1:11" x14ac:dyDescent="0.25">
      <c r="A164" s="858" t="str">
        <f>+[2]ระบบการควบคุมฯ!A856</f>
        <v>1.5.2.1</v>
      </c>
      <c r="B164" s="736" t="str">
        <f>+[2]ระบบการควบคุมฯ!B856</f>
        <v>เครื่องตัดหญ้า แบบข้ออ่อน  เครื่องละ 105,0000 บาท</v>
      </c>
      <c r="C164" s="1183" t="str">
        <f>+[2]ระบบการควบคุมฯ!C856</f>
        <v>ศธ04002/ว5376 ลว. 1 พย 67 โอนครั้งที่ 39</v>
      </c>
      <c r="D164" s="672">
        <f>+[2]ระบบการควบคุมฯ!F856</f>
        <v>10600</v>
      </c>
      <c r="E164" s="725">
        <f>+[2]ระบบการควบคุมฯ!G856+[2]ระบบการควบคุมฯ!H856</f>
        <v>0</v>
      </c>
      <c r="F164" s="745">
        <f>+[2]ระบบการควบคุมฯ!I856+[2]ระบบการควบคุมฯ!J856</f>
        <v>0</v>
      </c>
      <c r="G164" s="715">
        <f>+[2]ระบบการควบคุมฯ!K856+[2]ระบบการควบคุมฯ!L856</f>
        <v>10600</v>
      </c>
      <c r="H164" s="750"/>
      <c r="I164" s="744"/>
      <c r="J164" s="751">
        <f t="shared" ref="J164" si="59">D164-E164-F164-G164</f>
        <v>0</v>
      </c>
      <c r="K164" s="863"/>
    </row>
    <row r="165" spans="1:11" x14ac:dyDescent="0.25">
      <c r="A165" s="858" t="str">
        <f>+[2]ระบบการควบคุมฯ!A857</f>
        <v>1)</v>
      </c>
      <c r="B165" s="736" t="str">
        <f>+[2]ระบบการควบคุมฯ!B857</f>
        <v>โรงเรียนวัดสมุหราษฎร์บํารุง</v>
      </c>
      <c r="C165" s="1183" t="str">
        <f>+[2]ระบบการควบคุมฯ!C857</f>
        <v>20004370010003111465</v>
      </c>
      <c r="D165" s="745"/>
      <c r="E165" s="745"/>
      <c r="F165" s="745"/>
      <c r="G165" s="753"/>
      <c r="H165" s="750"/>
      <c r="I165" s="744"/>
      <c r="J165" s="745"/>
      <c r="K165" s="863"/>
    </row>
    <row r="166" spans="1:11" x14ac:dyDescent="0.25">
      <c r="A166" s="852">
        <f>+[2]ระบบการควบคุมฯ!A860</f>
        <v>0</v>
      </c>
      <c r="B166" s="861">
        <f>+[2]ระบบการควบคุมฯ!B860</f>
        <v>0</v>
      </c>
      <c r="C166" s="1198">
        <f>+[2]ระบบการควบคุมฯ!C860</f>
        <v>0</v>
      </c>
      <c r="D166" s="675">
        <f>SUM(D167:D168)</f>
        <v>17400</v>
      </c>
      <c r="E166" s="675">
        <f t="shared" ref="E166:J166" si="60">SUM(E167:E168)</f>
        <v>0</v>
      </c>
      <c r="F166" s="675">
        <f t="shared" si="60"/>
        <v>0</v>
      </c>
      <c r="G166" s="675">
        <f t="shared" si="60"/>
        <v>17400</v>
      </c>
      <c r="H166" s="675">
        <f t="shared" si="60"/>
        <v>0</v>
      </c>
      <c r="I166" s="675">
        <f t="shared" si="60"/>
        <v>0</v>
      </c>
      <c r="J166" s="675">
        <f t="shared" si="60"/>
        <v>0</v>
      </c>
      <c r="K166" s="862"/>
    </row>
    <row r="167" spans="1:11" x14ac:dyDescent="0.25">
      <c r="A167" s="858" t="str">
        <f>+[2]ระบบการควบคุมฯ!A861</f>
        <v>1.5.2.2</v>
      </c>
      <c r="B167" s="811" t="str">
        <f>+[2]ระบบการควบคุมฯ!B861</f>
        <v xml:space="preserve">เครื่องตัดแต่งพุ่มไม้ ขนาด 29.5 นิ้ว </v>
      </c>
      <c r="C167" s="1147" t="str">
        <f>+[2]ระบบการควบคุมฯ!C861</f>
        <v>ศธ04002/ว5376 ลว. 1 พย 67 โอนครั้งที่ 39</v>
      </c>
      <c r="D167" s="672">
        <f>+[2]ระบบการควบคุมฯ!F861</f>
        <v>17400</v>
      </c>
      <c r="E167" s="725">
        <f>+[2]ระบบการควบคุมฯ!G861+[2]ระบบการควบคุมฯ!H861</f>
        <v>0</v>
      </c>
      <c r="F167" s="745">
        <f>+[2]ระบบการควบคุมฯ!I861+[2]ระบบการควบคุมฯ!J861</f>
        <v>0</v>
      </c>
      <c r="G167" s="715">
        <f>+[2]ระบบการควบคุมฯ!K861+[2]ระบบการควบคุมฯ!L861</f>
        <v>17400</v>
      </c>
      <c r="H167" s="750"/>
      <c r="I167" s="744"/>
      <c r="J167" s="751">
        <f t="shared" ref="J167" si="61">D167-E167-F167-G167</f>
        <v>0</v>
      </c>
      <c r="K167" s="863"/>
    </row>
    <row r="168" spans="1:11" x14ac:dyDescent="0.25">
      <c r="A168" s="858"/>
      <c r="B168" s="811"/>
      <c r="C168" s="1147"/>
      <c r="D168" s="745"/>
      <c r="E168" s="745"/>
      <c r="F168" s="745"/>
      <c r="G168" s="753"/>
      <c r="H168" s="750"/>
      <c r="I168" s="744"/>
      <c r="J168" s="745"/>
      <c r="K168" s="863"/>
    </row>
    <row r="169" spans="1:11" ht="21" hidden="1" customHeight="1" x14ac:dyDescent="0.25">
      <c r="A169" s="858"/>
      <c r="B169" s="859"/>
      <c r="C169" s="1147"/>
      <c r="D169" s="672"/>
      <c r="E169" s="725"/>
      <c r="F169" s="745"/>
      <c r="G169" s="715"/>
      <c r="H169" s="750"/>
      <c r="I169" s="744"/>
      <c r="J169" s="751">
        <f t="shared" ref="J169" si="62">D169-E169-F169-G169</f>
        <v>0</v>
      </c>
      <c r="K169" s="860"/>
    </row>
    <row r="170" spans="1:11" ht="21" hidden="1" customHeight="1" x14ac:dyDescent="0.25">
      <c r="A170" s="858"/>
      <c r="B170" s="859">
        <f>+[2]ระบบการควบคุมฯ!B844</f>
        <v>0</v>
      </c>
      <c r="C170" s="1147">
        <f>+[2]ระบบการควบคุมฯ!C844</f>
        <v>0</v>
      </c>
      <c r="D170" s="745"/>
      <c r="E170" s="745"/>
      <c r="F170" s="745"/>
      <c r="G170" s="753"/>
      <c r="H170" s="750"/>
      <c r="I170" s="744"/>
      <c r="J170" s="745"/>
      <c r="K170" s="860"/>
    </row>
    <row r="171" spans="1:11" ht="21" hidden="1" customHeight="1" x14ac:dyDescent="0.6">
      <c r="A171" s="864" t="s">
        <v>31</v>
      </c>
      <c r="B171" s="849">
        <f>+[2]ระบบการควบคุมฯ!B913</f>
        <v>0</v>
      </c>
      <c r="C171" s="1231"/>
      <c r="D171" s="850">
        <f>+D172+D175</f>
        <v>0</v>
      </c>
      <c r="E171" s="850">
        <f t="shared" ref="E171:J171" si="63">+E172+E175</f>
        <v>0</v>
      </c>
      <c r="F171" s="850">
        <f t="shared" si="63"/>
        <v>0</v>
      </c>
      <c r="G171" s="850">
        <f>+G172+G175</f>
        <v>0</v>
      </c>
      <c r="H171" s="850">
        <f t="shared" si="63"/>
        <v>0</v>
      </c>
      <c r="I171" s="850">
        <f t="shared" si="63"/>
        <v>0</v>
      </c>
      <c r="J171" s="850">
        <f t="shared" si="63"/>
        <v>0</v>
      </c>
      <c r="K171" s="851">
        <f t="shared" ref="E171:K172" si="64">+K172</f>
        <v>0</v>
      </c>
    </row>
    <row r="172" spans="1:11" ht="21" hidden="1" customHeight="1" x14ac:dyDescent="0.25">
      <c r="A172" s="738" t="s">
        <v>196</v>
      </c>
      <c r="B172" s="865" t="str">
        <f>+[2]ระบบการควบคุมฯ!B914</f>
        <v xml:space="preserve">ครุภัณฑ์การศึกษา 120611 </v>
      </c>
      <c r="C172" s="1208">
        <f>+[2]ระบบการควบคุมฯ!C914</f>
        <v>0</v>
      </c>
      <c r="D172" s="866">
        <f>+D173</f>
        <v>0</v>
      </c>
      <c r="E172" s="866">
        <f t="shared" si="64"/>
        <v>0</v>
      </c>
      <c r="F172" s="866">
        <f t="shared" si="64"/>
        <v>0</v>
      </c>
      <c r="G172" s="866">
        <f t="shared" si="64"/>
        <v>0</v>
      </c>
      <c r="H172" s="866">
        <f t="shared" si="64"/>
        <v>0</v>
      </c>
      <c r="I172" s="866">
        <f t="shared" si="64"/>
        <v>0</v>
      </c>
      <c r="J172" s="866">
        <f t="shared" si="64"/>
        <v>0</v>
      </c>
      <c r="K172" s="867"/>
    </row>
    <row r="173" spans="1:11" ht="21" hidden="1" customHeight="1" x14ac:dyDescent="0.25">
      <c r="A173" s="62" t="str">
        <f>+[2]ระบบการควบคุมฯ!A915</f>
        <v>2.1.5.4.1</v>
      </c>
      <c r="B173" s="859" t="str">
        <f>+[2]ระบบการควบคุมฯ!B915</f>
        <v>ครุภัณฑ์งานอาชีพระดับประถมศึกษา แบบ 2 จำนวน 1 ชุด</v>
      </c>
      <c r="C173" s="1147" t="str">
        <f>+[2]ระบบการควบคุมฯ!C915</f>
        <v>ศธ04002/ว1802 ลว.8 พค 67 โอนครั้งที่ 7</v>
      </c>
      <c r="D173" s="672"/>
      <c r="E173" s="725"/>
      <c r="F173" s="745"/>
      <c r="G173" s="715"/>
      <c r="H173" s="750"/>
      <c r="I173" s="744"/>
      <c r="J173" s="751">
        <f t="shared" ref="J173" si="65">D173-E173-F173-G173</f>
        <v>0</v>
      </c>
      <c r="K173" s="860"/>
    </row>
    <row r="174" spans="1:11" ht="21" hidden="1" customHeight="1" x14ac:dyDescent="0.25">
      <c r="A174" s="311" t="str">
        <f>+[2]ระบบการควบคุมฯ!A916</f>
        <v>1)</v>
      </c>
      <c r="B174" s="859" t="str">
        <f>+[2]ระบบการควบคุมฯ!B916</f>
        <v>โรงเรียนกลางคลองสิบ</v>
      </c>
      <c r="C174" s="1147" t="str">
        <f>+[2]ระบบการควบคุมฯ!C916</f>
        <v>20004350002003112040</v>
      </c>
      <c r="D174" s="745"/>
      <c r="E174" s="745"/>
      <c r="F174" s="745"/>
      <c r="G174" s="753"/>
      <c r="H174" s="750"/>
      <c r="I174" s="744"/>
      <c r="J174" s="745"/>
      <c r="K174" s="860"/>
    </row>
    <row r="175" spans="1:11" ht="21" hidden="1" customHeight="1" x14ac:dyDescent="0.25">
      <c r="A175" s="868" t="s">
        <v>197</v>
      </c>
      <c r="B175" s="869">
        <f>+[2]ระบบการควบคุมฯ!B924</f>
        <v>0</v>
      </c>
      <c r="C175" s="1208">
        <f>+[2]ระบบการควบคุมฯ!C924</f>
        <v>0</v>
      </c>
      <c r="D175" s="866">
        <f>SUM(D176:D180)</f>
        <v>0</v>
      </c>
      <c r="E175" s="866">
        <f t="shared" ref="E175:J175" si="66">SUM(E176:E180)</f>
        <v>0</v>
      </c>
      <c r="F175" s="866">
        <f t="shared" si="66"/>
        <v>0</v>
      </c>
      <c r="G175" s="866">
        <f t="shared" si="66"/>
        <v>0</v>
      </c>
      <c r="H175" s="866">
        <f t="shared" si="66"/>
        <v>0</v>
      </c>
      <c r="I175" s="866">
        <f t="shared" si="66"/>
        <v>0</v>
      </c>
      <c r="J175" s="866">
        <f t="shared" si="66"/>
        <v>0</v>
      </c>
      <c r="K175" s="867"/>
    </row>
    <row r="176" spans="1:11" ht="21" hidden="1" customHeight="1" x14ac:dyDescent="0.45">
      <c r="A176" s="311" t="str">
        <f>+[2]ระบบการควบคุมฯ!A925</f>
        <v>2.1.5.4.2</v>
      </c>
      <c r="B176" s="870" t="str">
        <f>+[2]ระบบการควบคุมฯ!B925</f>
        <v>โต๊ะเก้าอี้นักเรียน ระดับประถมศึกษา ชุดละ 1500 บาท</v>
      </c>
      <c r="C176" s="1183" t="str">
        <f>+[2]ระบบการควบคุมฯ!C925</f>
        <v>ศธ04002/ว1802 ลว.8 พค 67 โอนครั้งที่ 7</v>
      </c>
      <c r="D176" s="672"/>
      <c r="E176" s="725"/>
      <c r="F176" s="745"/>
      <c r="G176" s="715"/>
      <c r="H176" s="750"/>
      <c r="I176" s="744"/>
      <c r="J176" s="751">
        <f t="shared" ref="J176" si="67">D176-E176-F176-G176</f>
        <v>0</v>
      </c>
      <c r="K176" s="812"/>
    </row>
    <row r="177" spans="1:11" ht="21" hidden="1" customHeight="1" x14ac:dyDescent="0.45">
      <c r="A177" s="311" t="str">
        <f>+[2]ระบบการควบคุมฯ!A926</f>
        <v>1)</v>
      </c>
      <c r="B177" s="870" t="str">
        <f>+[2]ระบบการควบคุมฯ!B926</f>
        <v>โรงเรียนคลองสิบสามผิวศรีราษฏร์บำรุง</v>
      </c>
      <c r="C177" s="1183" t="str">
        <f>+[2]ระบบการควบคุมฯ!C926</f>
        <v>20004350002003112045</v>
      </c>
      <c r="D177" s="745"/>
      <c r="E177" s="745"/>
      <c r="F177" s="745"/>
      <c r="G177" s="753"/>
      <c r="H177" s="750"/>
      <c r="I177" s="744"/>
      <c r="J177" s="745"/>
      <c r="K177" s="812"/>
    </row>
    <row r="178" spans="1:11" ht="21" hidden="1" customHeight="1" x14ac:dyDescent="0.45">
      <c r="A178" s="311">
        <f>+[2]ระบบการควบคุมฯ!A928</f>
        <v>0</v>
      </c>
      <c r="B178" s="870" t="str">
        <f>+[2]ระบบการควบคุมฯ!B928</f>
        <v>โอนกลับส่วนกลาง</v>
      </c>
      <c r="C178" s="1183" t="str">
        <f>+[2]ระบบการควบคุมฯ!C928</f>
        <v>ศธ04002/ว4285 ลว.13 กย 67 โอนครั้งที่ 401</v>
      </c>
      <c r="D178" s="672"/>
      <c r="E178" s="725"/>
      <c r="F178" s="745"/>
      <c r="G178" s="715"/>
      <c r="H178" s="750"/>
      <c r="I178" s="744"/>
      <c r="J178" s="751">
        <f t="shared" ref="J178" si="68">D178-E178-F178-G178</f>
        <v>0</v>
      </c>
      <c r="K178" s="812"/>
    </row>
    <row r="179" spans="1:11" ht="21" hidden="1" customHeight="1" x14ac:dyDescent="0.45">
      <c r="A179" s="311" t="str">
        <f>+[2]ระบบการควบคุมฯ!A929</f>
        <v>2)</v>
      </c>
      <c r="B179" s="870" t="str">
        <f>+[2]ระบบการควบคุมฯ!B929</f>
        <v>โรงเรียนวัดพวงแก้ว</v>
      </c>
      <c r="C179" s="1183" t="str">
        <f>+[2]ระบบการควบคุมฯ!C929</f>
        <v>20004350002003112046</v>
      </c>
      <c r="D179" s="745"/>
      <c r="E179" s="745"/>
      <c r="F179" s="745"/>
      <c r="G179" s="753"/>
      <c r="H179" s="750"/>
      <c r="I179" s="744"/>
      <c r="J179" s="745"/>
      <c r="K179" s="812"/>
    </row>
    <row r="180" spans="1:11" ht="21" hidden="1" customHeight="1" x14ac:dyDescent="0.25">
      <c r="A180" s="311">
        <f>+[2]ระบบการควบคุมฯ!A931</f>
        <v>0</v>
      </c>
      <c r="B180" s="870" t="str">
        <f>+[2]ระบบการควบคุมฯ!B931</f>
        <v>โอนกลับส่วนกลาง</v>
      </c>
      <c r="C180" s="1183" t="str">
        <f>+[2]ระบบการควบคุมฯ!C931</f>
        <v>ศธ04002/ว4285 ลว.13 กย 67 โอนครั้งที่ 401</v>
      </c>
      <c r="D180" s="672"/>
      <c r="E180" s="725"/>
      <c r="F180" s="745"/>
      <c r="G180" s="715"/>
      <c r="H180" s="750"/>
      <c r="I180" s="744"/>
      <c r="J180" s="751">
        <f t="shared" ref="J180" si="69">D180-E180-F180-G180</f>
        <v>0</v>
      </c>
      <c r="K180" s="860"/>
    </row>
    <row r="181" spans="1:11" ht="21" hidden="1" customHeight="1" x14ac:dyDescent="0.45">
      <c r="A181" s="311" t="str">
        <f>+[2]ระบบการควบคุมฯ!A932</f>
        <v>3)</v>
      </c>
      <c r="B181" s="870" t="str">
        <f>+[2]ระบบการควบคุมฯ!B932</f>
        <v>โรงเรียนหิรัญพงษ์อนุสรณ์</v>
      </c>
      <c r="C181" s="1183" t="str">
        <f>+[2]ระบบการควบคุมฯ!C932</f>
        <v>20004350002003112048</v>
      </c>
      <c r="D181" s="745"/>
      <c r="E181" s="745"/>
      <c r="F181" s="745"/>
      <c r="G181" s="753"/>
      <c r="H181" s="750"/>
      <c r="I181" s="744"/>
      <c r="J181" s="745"/>
      <c r="K181" s="812"/>
    </row>
    <row r="182" spans="1:11" ht="21" hidden="1" customHeight="1" x14ac:dyDescent="0.6">
      <c r="A182" s="658">
        <f>+[2]ระบบการควบคุมฯ!A938</f>
        <v>0</v>
      </c>
      <c r="B182" s="844">
        <f>+[2]ระบบการควบคุมฯ!B938</f>
        <v>0</v>
      </c>
      <c r="C182" s="1230">
        <f>+[2]ระบบการควบคุมฯ!C938</f>
        <v>0</v>
      </c>
      <c r="D182" s="52">
        <f>+D183</f>
        <v>0</v>
      </c>
      <c r="E182" s="52">
        <f t="shared" ref="E182:J182" si="70">+E183</f>
        <v>0</v>
      </c>
      <c r="F182" s="52">
        <f t="shared" si="70"/>
        <v>0</v>
      </c>
      <c r="G182" s="52">
        <f t="shared" si="70"/>
        <v>0</v>
      </c>
      <c r="H182" s="52">
        <f t="shared" si="70"/>
        <v>0</v>
      </c>
      <c r="I182" s="52">
        <f t="shared" si="70"/>
        <v>0</v>
      </c>
      <c r="J182" s="52">
        <f t="shared" si="70"/>
        <v>0</v>
      </c>
      <c r="K182" s="845"/>
    </row>
    <row r="183" spans="1:11" ht="21" hidden="1" customHeight="1" x14ac:dyDescent="0.6">
      <c r="A183" s="838"/>
      <c r="B183" s="839">
        <f>+[2]ระบบการควบคุมฯ!B944</f>
        <v>0</v>
      </c>
      <c r="C183" s="1229">
        <f>+[2]ระบบการควบคุมฯ!C944</f>
        <v>0</v>
      </c>
      <c r="D183" s="47">
        <f>+D184+D189</f>
        <v>0</v>
      </c>
      <c r="E183" s="47">
        <f t="shared" ref="E183:J183" si="71">+E184+E189</f>
        <v>0</v>
      </c>
      <c r="F183" s="47">
        <f t="shared" si="71"/>
        <v>0</v>
      </c>
      <c r="G183" s="47">
        <f t="shared" si="71"/>
        <v>0</v>
      </c>
      <c r="H183" s="47">
        <f t="shared" si="71"/>
        <v>0</v>
      </c>
      <c r="I183" s="47">
        <f t="shared" si="71"/>
        <v>0</v>
      </c>
      <c r="J183" s="47">
        <f t="shared" si="71"/>
        <v>0</v>
      </c>
      <c r="K183" s="847"/>
    </row>
    <row r="184" spans="1:11" ht="21" hidden="1" customHeight="1" x14ac:dyDescent="0.6">
      <c r="A184" s="767"/>
      <c r="B184" s="871">
        <f>+[2]ระบบการควบคุมฯ!B910</f>
        <v>0</v>
      </c>
      <c r="C184" s="1230"/>
      <c r="D184" s="872">
        <f>+D185</f>
        <v>0</v>
      </c>
      <c r="E184" s="872">
        <f t="shared" ref="E184:K184" si="72">+E185</f>
        <v>0</v>
      </c>
      <c r="F184" s="872">
        <f t="shared" si="72"/>
        <v>0</v>
      </c>
      <c r="G184" s="872">
        <f t="shared" si="72"/>
        <v>0</v>
      </c>
      <c r="H184" s="872">
        <f t="shared" si="72"/>
        <v>0</v>
      </c>
      <c r="I184" s="872">
        <f t="shared" si="72"/>
        <v>0</v>
      </c>
      <c r="J184" s="872">
        <f t="shared" si="72"/>
        <v>0</v>
      </c>
      <c r="K184" s="873">
        <f t="shared" si="72"/>
        <v>0</v>
      </c>
    </row>
    <row r="185" spans="1:11" ht="21" hidden="1" customHeight="1" x14ac:dyDescent="0.25">
      <c r="A185" s="62" t="s">
        <v>31</v>
      </c>
      <c r="B185" s="811">
        <f>+[2]ระบบการควบคุมฯ!B911</f>
        <v>0</v>
      </c>
      <c r="C185" s="1147">
        <f>+[2]ระบบการควบคุมฯ!C911</f>
        <v>0</v>
      </c>
      <c r="D185" s="672">
        <f>+[2]ระบบการควบคุมฯ!F911</f>
        <v>0</v>
      </c>
      <c r="E185" s="672">
        <f>+[2]ระบบการควบคุมฯ!G911+[2]ระบบการควบคุมฯ!H911</f>
        <v>0</v>
      </c>
      <c r="F185" s="672">
        <f>+[2]ระบบการควบคุมฯ!I911+[2]ระบบการควบคุมฯ!J911</f>
        <v>0</v>
      </c>
      <c r="G185" s="672">
        <f>+[2]ระบบการควบคุมฯ!K911+[2]ระบบการควบคุมฯ!L911</f>
        <v>0</v>
      </c>
      <c r="H185" s="672">
        <f>+[2]ระบบการควบคุมฯ!J911</f>
        <v>0</v>
      </c>
      <c r="I185" s="672">
        <f>+[2]ระบบการควบคุมฯ!K911</f>
        <v>0</v>
      </c>
      <c r="J185" s="672">
        <f>+D185-E185-G185</f>
        <v>0</v>
      </c>
      <c r="K185" s="860"/>
    </row>
    <row r="186" spans="1:11" ht="21" hidden="1" customHeight="1" x14ac:dyDescent="0.25">
      <c r="A186" s="62">
        <f>+[2]ระบบการควบคุมฯ!A912</f>
        <v>0</v>
      </c>
      <c r="B186" s="874">
        <f>+[2]ระบบการควบคุมฯ!B912</f>
        <v>0</v>
      </c>
      <c r="C186" s="1183">
        <f>+[2]ระบบการควบคุมฯ!C912</f>
        <v>0</v>
      </c>
      <c r="D186" s="672">
        <f>+[2]ระบบการควบคุมฯ!D912</f>
        <v>0</v>
      </c>
      <c r="E186" s="745">
        <f>+[2]ระบบการควบคุมฯ!G912+[2]ระบบการควบคุมฯ!H912</f>
        <v>0</v>
      </c>
      <c r="F186" s="745">
        <f>+[2]ระบบการควบคุมฯ!I912+[2]ระบบการควบคุมฯ!J912</f>
        <v>0</v>
      </c>
      <c r="G186" s="753">
        <f>+[2]ระบบการควบคุมฯ!K912+[2]ระบบการควบคุมฯ!L912</f>
        <v>0</v>
      </c>
      <c r="H186" s="747"/>
      <c r="I186" s="729"/>
      <c r="J186" s="672">
        <f>+D186-E186-G186</f>
        <v>0</v>
      </c>
      <c r="K186" s="860"/>
    </row>
    <row r="187" spans="1:11" ht="21" hidden="1" customHeight="1" x14ac:dyDescent="0.25">
      <c r="A187" s="743"/>
      <c r="B187" s="875"/>
      <c r="C187" s="1209"/>
      <c r="D187" s="745"/>
      <c r="E187" s="745"/>
      <c r="F187" s="745"/>
      <c r="G187" s="753"/>
      <c r="H187" s="750"/>
      <c r="I187" s="744"/>
      <c r="J187" s="745"/>
      <c r="K187" s="860"/>
    </row>
    <row r="188" spans="1:11" ht="21" hidden="1" customHeight="1" x14ac:dyDescent="0.25">
      <c r="A188" s="743"/>
      <c r="B188" s="875"/>
      <c r="C188" s="1209"/>
      <c r="D188" s="745"/>
      <c r="E188" s="745"/>
      <c r="F188" s="745"/>
      <c r="G188" s="753"/>
      <c r="H188" s="750"/>
      <c r="I188" s="744"/>
      <c r="J188" s="745"/>
      <c r="K188" s="860"/>
    </row>
    <row r="189" spans="1:11" ht="21" hidden="1" customHeight="1" x14ac:dyDescent="0.6">
      <c r="A189" s="876" t="str">
        <f>+[2]ระบบการควบคุมฯ!A945</f>
        <v>2.1.2</v>
      </c>
      <c r="B189" s="871" t="str">
        <f>+[2]ระบบการควบคุมฯ!B945</f>
        <v xml:space="preserve"> งบลงทุน ค่าครุภัณฑ์ 6711310</v>
      </c>
      <c r="C189" s="1230"/>
      <c r="D189" s="872">
        <f>+D190</f>
        <v>0</v>
      </c>
      <c r="E189" s="872">
        <f t="shared" ref="E189:K190" si="73">+E190</f>
        <v>0</v>
      </c>
      <c r="F189" s="872">
        <f t="shared" si="73"/>
        <v>0</v>
      </c>
      <c r="G189" s="872">
        <f t="shared" si="73"/>
        <v>0</v>
      </c>
      <c r="H189" s="872">
        <f t="shared" si="73"/>
        <v>0</v>
      </c>
      <c r="I189" s="872">
        <f t="shared" si="73"/>
        <v>0</v>
      </c>
      <c r="J189" s="872">
        <f t="shared" si="73"/>
        <v>0</v>
      </c>
      <c r="K189" s="873">
        <f t="shared" si="73"/>
        <v>0</v>
      </c>
    </row>
    <row r="190" spans="1:11" ht="21" hidden="1" customHeight="1" x14ac:dyDescent="0.25">
      <c r="A190" s="738" t="s">
        <v>196</v>
      </c>
      <c r="B190" s="869" t="str">
        <f>+[2]ระบบการควบคุมฯ!B946</f>
        <v>ครุภัณฑ์คอมพิวเตอร์  120610</v>
      </c>
      <c r="C190" s="1208">
        <f>+[2]ระบบการควบคุมฯ!C946</f>
        <v>0</v>
      </c>
      <c r="D190" s="866">
        <f>+D191</f>
        <v>0</v>
      </c>
      <c r="E190" s="866">
        <f t="shared" si="73"/>
        <v>0</v>
      </c>
      <c r="F190" s="866">
        <f t="shared" si="73"/>
        <v>0</v>
      </c>
      <c r="G190" s="866">
        <f t="shared" si="73"/>
        <v>0</v>
      </c>
      <c r="H190" s="866">
        <f t="shared" si="73"/>
        <v>0</v>
      </c>
      <c r="I190" s="866">
        <f t="shared" si="73"/>
        <v>0</v>
      </c>
      <c r="J190" s="866">
        <f t="shared" si="73"/>
        <v>0</v>
      </c>
      <c r="K190" s="867"/>
    </row>
    <row r="191" spans="1:11" ht="63" hidden="1" customHeight="1" x14ac:dyDescent="0.25">
      <c r="A191" s="62" t="str">
        <f>+[2]ระบบการควบคุมฯ!A947</f>
        <v>2.1.2.1.1</v>
      </c>
      <c r="B191" s="811" t="str">
        <f>+[2]ระบบการควบคุมฯ!B947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1147" t="str">
        <f>+[2]ระบบการควบคุมฯ!C947</f>
        <v>ศธ 04002/ว2002 ลว 23 พค 67 โอนครั้งที่ 46</v>
      </c>
      <c r="D191" s="672"/>
      <c r="E191" s="725"/>
      <c r="F191" s="745"/>
      <c r="G191" s="715"/>
      <c r="H191" s="750"/>
      <c r="I191" s="744"/>
      <c r="J191" s="751">
        <f t="shared" ref="J191" si="74">D191-E191-F191-G191</f>
        <v>0</v>
      </c>
      <c r="K191" s="877"/>
    </row>
    <row r="192" spans="1:11" ht="21" hidden="1" customHeight="1" x14ac:dyDescent="0.25">
      <c r="A192" s="62"/>
      <c r="B192" s="811"/>
      <c r="C192" s="1147"/>
      <c r="D192" s="672"/>
      <c r="E192" s="746"/>
      <c r="F192" s="745"/>
      <c r="G192" s="753"/>
      <c r="H192" s="750"/>
      <c r="I192" s="744"/>
      <c r="J192" s="751"/>
      <c r="K192" s="877"/>
    </row>
    <row r="193" spans="1:11" ht="21" hidden="1" customHeight="1" x14ac:dyDescent="0.25">
      <c r="A193" s="658">
        <v>2.2000000000000002</v>
      </c>
      <c r="B193" s="768">
        <f>+[2]ระบบการควบคุมฯ!B1024</f>
        <v>0</v>
      </c>
      <c r="C193" s="1232" t="s">
        <v>198</v>
      </c>
      <c r="D193" s="50">
        <f>+D194</f>
        <v>210600</v>
      </c>
      <c r="E193" s="50">
        <f t="shared" ref="E193:K193" si="75">+E194</f>
        <v>0</v>
      </c>
      <c r="F193" s="50">
        <f t="shared" si="75"/>
        <v>0</v>
      </c>
      <c r="G193" s="50">
        <f t="shared" si="75"/>
        <v>208100</v>
      </c>
      <c r="H193" s="50">
        <f t="shared" si="75"/>
        <v>0</v>
      </c>
      <c r="I193" s="50">
        <f t="shared" si="75"/>
        <v>0</v>
      </c>
      <c r="J193" s="50">
        <f t="shared" si="75"/>
        <v>2500</v>
      </c>
      <c r="K193" s="825">
        <f t="shared" si="75"/>
        <v>0</v>
      </c>
    </row>
    <row r="194" spans="1:11" ht="42" hidden="1" customHeight="1" x14ac:dyDescent="0.6">
      <c r="A194" s="878"/>
      <c r="B194" s="827" t="str">
        <f>+[2]ระบบการควบคุมฯ!B1026</f>
        <v xml:space="preserve"> งบดำเนินงาน 68112xx</v>
      </c>
      <c r="C194" s="1197"/>
      <c r="D194" s="47">
        <f>+D195+D198</f>
        <v>210600</v>
      </c>
      <c r="E194" s="47">
        <f t="shared" ref="E194:G194" si="76">+E195+E198</f>
        <v>0</v>
      </c>
      <c r="F194" s="47">
        <f t="shared" si="76"/>
        <v>0</v>
      </c>
      <c r="G194" s="47">
        <f t="shared" si="76"/>
        <v>208100</v>
      </c>
      <c r="H194" s="47">
        <f>+H195+H198</f>
        <v>0</v>
      </c>
      <c r="I194" s="47">
        <f t="shared" ref="I194:K194" si="77">+I195+I198</f>
        <v>0</v>
      </c>
      <c r="J194" s="47">
        <f t="shared" si="77"/>
        <v>2500</v>
      </c>
      <c r="K194" s="47">
        <f t="shared" si="77"/>
        <v>0</v>
      </c>
    </row>
    <row r="195" spans="1:11" ht="21" hidden="1" customHeight="1" x14ac:dyDescent="0.6">
      <c r="A195" s="1109">
        <f>+[2]ระบบการควบคุมฯ!A1041</f>
        <v>0</v>
      </c>
      <c r="B195" s="880">
        <f>+[2]ระบบการควบคุมฯ!B1041</f>
        <v>0</v>
      </c>
      <c r="C195" s="1233"/>
      <c r="D195" s="881">
        <f>+D196</f>
        <v>200000</v>
      </c>
      <c r="E195" s="881">
        <f t="shared" ref="E195:J196" si="78">+E196</f>
        <v>0</v>
      </c>
      <c r="F195" s="881">
        <f t="shared" si="78"/>
        <v>0</v>
      </c>
      <c r="G195" s="881">
        <f t="shared" si="78"/>
        <v>197500</v>
      </c>
      <c r="H195" s="881">
        <f t="shared" si="78"/>
        <v>0</v>
      </c>
      <c r="I195" s="881">
        <f t="shared" si="78"/>
        <v>0</v>
      </c>
      <c r="J195" s="881">
        <f t="shared" si="78"/>
        <v>2500</v>
      </c>
      <c r="K195" s="882"/>
    </row>
    <row r="196" spans="1:11" ht="21" hidden="1" customHeight="1" x14ac:dyDescent="0.25">
      <c r="A196" s="868">
        <f>+[2]ระบบการควบคุมฯ!A1042</f>
        <v>0</v>
      </c>
      <c r="B196" s="869" t="str">
        <f>+[2]ระบบการควบคุมฯ!B1042</f>
        <v>ครุภัณฑ์สำนักงาน 120601</v>
      </c>
      <c r="C196" s="1208">
        <f>+[2]ระบบการควบคุมฯ!C1042</f>
        <v>0</v>
      </c>
      <c r="D196" s="866">
        <f>+D197</f>
        <v>200000</v>
      </c>
      <c r="E196" s="866">
        <f t="shared" si="78"/>
        <v>0</v>
      </c>
      <c r="F196" s="866">
        <f t="shared" si="78"/>
        <v>0</v>
      </c>
      <c r="G196" s="866">
        <f t="shared" si="78"/>
        <v>197500</v>
      </c>
      <c r="H196" s="866">
        <f t="shared" si="78"/>
        <v>0</v>
      </c>
      <c r="I196" s="866">
        <f t="shared" si="78"/>
        <v>0</v>
      </c>
      <c r="J196" s="866">
        <f t="shared" si="78"/>
        <v>2500</v>
      </c>
      <c r="K196" s="867"/>
    </row>
    <row r="197" spans="1:11" ht="42" hidden="1" customHeight="1" x14ac:dyDescent="0.25">
      <c r="A197" s="883" t="str">
        <f>+[2]ระบบการควบคุมฯ!A1043</f>
        <v>1.6.2.1</v>
      </c>
      <c r="B197" s="811" t="str">
        <f>+[2]ระบบการควบคุมฯ!B1043</f>
        <v>เครื่องถ่ายเอกสารระบบดิจิทัล (ขาว-ดำ) ความเร็ว 50 แผ่นต่อนาที</v>
      </c>
      <c r="C197" s="1147" t="str">
        <f>+[2]ระบบการควบคุมฯ!C1043</f>
        <v>ที่ ศธ04002/ว5376 ลว 1 พย 67 ครั้งที่ 39</v>
      </c>
      <c r="D197" s="672">
        <f>+[2]ระบบการควบคุมฯ!F1043</f>
        <v>200000</v>
      </c>
      <c r="E197" s="672">
        <f>+[2]ระบบการควบคุมฯ!G1043+[2]ระบบการควบคุมฯ!H1043</f>
        <v>0</v>
      </c>
      <c r="F197" s="672">
        <f>+[2]ระบบการควบคุมฯ!I1043+[2]ระบบการควบคุมฯ!J1043</f>
        <v>0</v>
      </c>
      <c r="G197" s="786">
        <f>+[2]ระบบการควบคุมฯ!K1043+[2]ระบบการควบคุมฯ!L1043</f>
        <v>197500</v>
      </c>
      <c r="H197" s="747"/>
      <c r="I197" s="735"/>
      <c r="J197" s="672">
        <f>+D197-E197-G197</f>
        <v>2500</v>
      </c>
      <c r="K197" s="860"/>
    </row>
    <row r="198" spans="1:11" ht="21" hidden="1" customHeight="1" x14ac:dyDescent="0.6">
      <c r="A198" s="864" t="str">
        <f>+[2]ระบบการควบคุมฯ!A1044</f>
        <v>1)</v>
      </c>
      <c r="B198" s="849" t="str">
        <f>+[2]ระบบการควบคุมฯ!B1044</f>
        <v>สพป.ปทุมธานี เขต 2</v>
      </c>
      <c r="C198" s="1231"/>
      <c r="D198" s="850">
        <f>+D199+D201+D204</f>
        <v>10600</v>
      </c>
      <c r="E198" s="850">
        <f t="shared" ref="E198:J198" si="79">+E199+E201+E204</f>
        <v>0</v>
      </c>
      <c r="F198" s="850">
        <f t="shared" si="79"/>
        <v>0</v>
      </c>
      <c r="G198" s="850">
        <f t="shared" si="79"/>
        <v>10600</v>
      </c>
      <c r="H198" s="850">
        <f t="shared" si="79"/>
        <v>0</v>
      </c>
      <c r="I198" s="850">
        <f t="shared" si="79"/>
        <v>0</v>
      </c>
      <c r="J198" s="850">
        <f t="shared" si="79"/>
        <v>0</v>
      </c>
      <c r="K198" s="873">
        <f>+K199</f>
        <v>0</v>
      </c>
    </row>
    <row r="199" spans="1:11" ht="21" hidden="1" customHeight="1" x14ac:dyDescent="0.25">
      <c r="A199" s="868">
        <f>+[2]ระบบการควบคุมฯ!A1045</f>
        <v>0</v>
      </c>
      <c r="B199" s="869" t="str">
        <f>+[2]ระบบการควบคุมฯ!B1045</f>
        <v>ครุภัณฑ์งานบ้านงานครัว 120612</v>
      </c>
      <c r="C199" s="1208">
        <f>+[2]ระบบการควบคุมฯ!C1045</f>
        <v>0</v>
      </c>
      <c r="D199" s="866">
        <f>+D200</f>
        <v>10600</v>
      </c>
      <c r="E199" s="866">
        <f t="shared" ref="E199:J199" si="80">+E200</f>
        <v>0</v>
      </c>
      <c r="F199" s="866">
        <f t="shared" si="80"/>
        <v>0</v>
      </c>
      <c r="G199" s="866">
        <f t="shared" si="80"/>
        <v>10600</v>
      </c>
      <c r="H199" s="866">
        <f t="shared" si="80"/>
        <v>0</v>
      </c>
      <c r="I199" s="866">
        <f t="shared" si="80"/>
        <v>0</v>
      </c>
      <c r="J199" s="866">
        <f t="shared" si="80"/>
        <v>0</v>
      </c>
      <c r="K199" s="867"/>
    </row>
    <row r="200" spans="1:11" ht="21" hidden="1" customHeight="1" x14ac:dyDescent="0.25">
      <c r="A200" s="883" t="str">
        <f>+[2]ระบบการควบคุมฯ!A1046</f>
        <v>1.6.2.2</v>
      </c>
      <c r="B200" s="811" t="str">
        <f>+[2]ระบบการควบคุมฯ!B1046</f>
        <v xml:space="preserve">เครื่องตัดหญ้า แบบข้ออ่อน </v>
      </c>
      <c r="C200" s="1147" t="str">
        <f>+[2]ระบบการควบคุมฯ!C1046</f>
        <v>ที่ ศธ04002/ว5376 ลว 1 พย 67 ครั้งที่ 39</v>
      </c>
      <c r="D200" s="672">
        <f>+[2]ระบบการควบคุมฯ!F1046</f>
        <v>10600</v>
      </c>
      <c r="E200" s="672">
        <f>+[2]ระบบการควบคุมฯ!G1046+[2]ระบบการควบคุมฯ!H1046</f>
        <v>0</v>
      </c>
      <c r="F200" s="672">
        <f>+[2]ระบบการควบคุมฯ!I1046+[2]ระบบการควบคุมฯ!J1046</f>
        <v>0</v>
      </c>
      <c r="G200" s="786">
        <f>+[2]ระบบการควบคุมฯ!K1046+[2]ระบบการควบคุมฯ!L1046</f>
        <v>10600</v>
      </c>
      <c r="H200" s="747"/>
      <c r="I200" s="735"/>
      <c r="J200" s="672">
        <f>+D200-E200-G200</f>
        <v>0</v>
      </c>
      <c r="K200" s="860"/>
    </row>
    <row r="201" spans="1:11" ht="21" hidden="1" customHeight="1" x14ac:dyDescent="0.25">
      <c r="A201" s="868" t="s">
        <v>197</v>
      </c>
      <c r="B201" s="869" t="str">
        <f>+[2]ระบบการควบคุมฯ!B1083</f>
        <v>ชุมชนเลิศพินิจพิทยาคม</v>
      </c>
      <c r="C201" s="1208" t="str">
        <f>+[2]ระบบการควบคุมฯ!C1083</f>
        <v>20004350002003112994</v>
      </c>
      <c r="D201" s="866">
        <f>+D202+D203</f>
        <v>0</v>
      </c>
      <c r="E201" s="866">
        <f t="shared" ref="E201:J201" si="81">+E202+E203</f>
        <v>0</v>
      </c>
      <c r="F201" s="866">
        <f t="shared" si="81"/>
        <v>0</v>
      </c>
      <c r="G201" s="866">
        <f t="shared" si="81"/>
        <v>0</v>
      </c>
      <c r="H201" s="866">
        <f t="shared" si="81"/>
        <v>0</v>
      </c>
      <c r="I201" s="866">
        <f t="shared" si="81"/>
        <v>0</v>
      </c>
      <c r="J201" s="866">
        <f t="shared" si="81"/>
        <v>0</v>
      </c>
      <c r="K201" s="867"/>
    </row>
    <row r="202" spans="1:11" ht="21" hidden="1" customHeight="1" x14ac:dyDescent="0.25">
      <c r="A202" s="883" t="str">
        <f>+[2]ระบบการควบคุมฯ!A1084</f>
        <v>2.2.1.2</v>
      </c>
      <c r="B202" s="870" t="str">
        <f>+[2]ระบบการควบคุมฯ!B1084</f>
        <v>ครุภัณฑ์เทคโนโลยีดิจิตอล แบบ 2</v>
      </c>
      <c r="C202" s="1183">
        <f>+[2]ระบบการควบคุมฯ!C1084</f>
        <v>0</v>
      </c>
      <c r="D202" s="672">
        <f>+[2]ระบบการควบคุมฯ!D1084</f>
        <v>0</v>
      </c>
      <c r="E202" s="745">
        <f>+[2]ระบบการควบคุมฯ!G1084+[2]ระบบการควบคุมฯ!H1084</f>
        <v>0</v>
      </c>
      <c r="F202" s="745">
        <f>+[2]ระบบการควบคุมฯ!I1084+[2]ระบบการควบคุมฯ!J1084</f>
        <v>0</v>
      </c>
      <c r="G202" s="753">
        <f>+[2]ระบบการควบคุมฯ!K1084+[2]ระบบการควบคุมฯ!L1084</f>
        <v>0</v>
      </c>
      <c r="H202" s="884"/>
      <c r="I202" s="885"/>
      <c r="J202" s="672">
        <f>+D202-E202-G202</f>
        <v>0</v>
      </c>
      <c r="K202" s="860"/>
    </row>
    <row r="203" spans="1:11" ht="21" hidden="1" customHeight="1" x14ac:dyDescent="0.25">
      <c r="A203" s="883" t="str">
        <f>+[2]ระบบการควบคุมฯ!A1085</f>
        <v>1)</v>
      </c>
      <c r="B203" s="870" t="str">
        <f>+[2]ระบบการควบคุมฯ!B1085</f>
        <v>วัดทศทิศ</v>
      </c>
      <c r="C203" s="1183" t="str">
        <f>+[2]ระบบการควบคุมฯ!C1085</f>
        <v>20004350002003112995</v>
      </c>
      <c r="D203" s="672">
        <f>+[2]ระบบการควบคุมฯ!D1085</f>
        <v>0</v>
      </c>
      <c r="E203" s="745">
        <f>+[2]ระบบการควบคุมฯ!G1085+[2]ระบบการควบคุมฯ!H1085</f>
        <v>0</v>
      </c>
      <c r="F203" s="745">
        <f>+[2]ระบบการควบคุมฯ!I1085+[2]ระบบการควบคุมฯ!J1085</f>
        <v>0</v>
      </c>
      <c r="G203" s="753">
        <f>+[2]ระบบการควบคุมฯ!K1085+[2]ระบบการควบคุมฯ!L1085</f>
        <v>0</v>
      </c>
      <c r="H203" s="884"/>
      <c r="I203" s="885"/>
      <c r="J203" s="886">
        <f>+D203-E203-G203</f>
        <v>0</v>
      </c>
      <c r="K203" s="860"/>
    </row>
    <row r="204" spans="1:11" ht="21" hidden="1" customHeight="1" x14ac:dyDescent="0.25">
      <c r="A204" s="868" t="str">
        <f>+[2]ระบบการควบคุมฯ!A1086</f>
        <v>2)</v>
      </c>
      <c r="B204" s="869" t="str">
        <f>+[2]ระบบการควบคุมฯ!B1086</f>
        <v>วัดสมุหราษฎร์บํารุง</v>
      </c>
      <c r="C204" s="1208" t="str">
        <f>+[2]ระบบการควบคุมฯ!C1086</f>
        <v>20004350002003112996</v>
      </c>
      <c r="D204" s="866">
        <f>+D205</f>
        <v>0</v>
      </c>
      <c r="E204" s="866">
        <f t="shared" ref="E204:J204" si="82">+E205</f>
        <v>0</v>
      </c>
      <c r="F204" s="866">
        <f t="shared" si="82"/>
        <v>0</v>
      </c>
      <c r="G204" s="866">
        <f t="shared" si="82"/>
        <v>0</v>
      </c>
      <c r="H204" s="866">
        <f t="shared" si="82"/>
        <v>0</v>
      </c>
      <c r="I204" s="866">
        <f t="shared" si="82"/>
        <v>0</v>
      </c>
      <c r="J204" s="866">
        <f t="shared" si="82"/>
        <v>0</v>
      </c>
      <c r="K204" s="867"/>
    </row>
    <row r="205" spans="1:11" ht="21" hidden="1" customHeight="1" x14ac:dyDescent="0.45">
      <c r="A205" s="883" t="str">
        <f>+[2]ระบบการควบคุมฯ!A1087</f>
        <v>2.2.1.1</v>
      </c>
      <c r="B205" s="887" t="str">
        <f>+[2]ระบบการควบคุมฯ!B1087</f>
        <v xml:space="preserve">โต๊ะเก้าอี้นักเรียน ระดับประถมศึกษา </v>
      </c>
      <c r="C205" s="1183" t="str">
        <f>+[2]ระบบการควบคุมฯ!C1087</f>
        <v>ศธ04002/ว1802 ลว.8 พค 67 โอนครั้งที่ 7</v>
      </c>
      <c r="D205" s="672"/>
      <c r="E205" s="725"/>
      <c r="F205" s="745"/>
      <c r="G205" s="715"/>
      <c r="H205" s="750"/>
      <c r="I205" s="744"/>
      <c r="J205" s="751">
        <f t="shared" ref="J205" si="83">D205-E205-F205-G205</f>
        <v>0</v>
      </c>
      <c r="K205" s="812"/>
    </row>
    <row r="206" spans="1:11" ht="21" hidden="1" customHeight="1" x14ac:dyDescent="0.45">
      <c r="A206" s="883"/>
      <c r="B206" s="887" t="str">
        <f>+[2]ระบบการควบคุมฯ!B1088</f>
        <v>โรงเรียนวัดลาดสนุ่น</v>
      </c>
      <c r="C206" s="1183" t="str">
        <f>+[2]ระบบการควบคุมฯ!C1088</f>
        <v>20004350002003114141</v>
      </c>
      <c r="D206" s="672"/>
      <c r="E206" s="746"/>
      <c r="F206" s="745"/>
      <c r="G206" s="753"/>
      <c r="H206" s="750"/>
      <c r="I206" s="744"/>
      <c r="J206" s="751"/>
      <c r="K206" s="812"/>
    </row>
    <row r="207" spans="1:11" ht="21" hidden="1" customHeight="1" x14ac:dyDescent="0.25">
      <c r="A207" s="868">
        <f>+[2]ระบบการควบคุมฯ!A1468</f>
        <v>0</v>
      </c>
      <c r="B207" s="869" t="str">
        <f>+[2]ระบบการควบคุมฯ!B1468</f>
        <v>งบลงทุน  ค่าที่ดินและสิ่งก่อสร้าง 6611320</v>
      </c>
      <c r="C207" s="1208" t="str">
        <f>+[2]ระบบการควบคุมฯ!C1468</f>
        <v xml:space="preserve"> 6611320</v>
      </c>
      <c r="D207" s="866">
        <f>SUM(D208:D209)</f>
        <v>0</v>
      </c>
      <c r="E207" s="866">
        <f t="shared" ref="E207:J207" si="84">SUM(E208:E209)</f>
        <v>0</v>
      </c>
      <c r="F207" s="866">
        <f t="shared" si="84"/>
        <v>0</v>
      </c>
      <c r="G207" s="866">
        <f t="shared" si="84"/>
        <v>0</v>
      </c>
      <c r="H207" s="866">
        <f t="shared" si="84"/>
        <v>0</v>
      </c>
      <c r="I207" s="866">
        <f t="shared" si="84"/>
        <v>0</v>
      </c>
      <c r="J207" s="866">
        <f t="shared" si="84"/>
        <v>0</v>
      </c>
      <c r="K207" s="867"/>
    </row>
    <row r="208" spans="1:11" ht="42" hidden="1" customHeight="1" x14ac:dyDescent="0.6">
      <c r="A208" s="888" t="str">
        <f>+[2]ระบบการควบคุมฯ!A1469</f>
        <v>3.2.1</v>
      </c>
      <c r="B208" s="889" t="str">
        <f>+[2]ระบบการควบคุมฯ!B1469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1234" t="str">
        <f>+[2]ระบบการควบคุมฯ!C1469</f>
        <v>ศธ04002/ว3478 ลว.21 ส.ค.66 โอนครั้งที่ 782</v>
      </c>
      <c r="D208" s="745">
        <f>+[2]ระบบการควบคุมฯ!D1469</f>
        <v>0</v>
      </c>
      <c r="E208" s="745">
        <f>+[2]ระบบการควบคุมฯ!G1469+[2]ระบบการควบคุมฯ!H1469</f>
        <v>0</v>
      </c>
      <c r="F208" s="745">
        <f>+[2]ระบบการควบคุมฯ!I1469+[2]ระบบการควบคุมฯ!J1469</f>
        <v>0</v>
      </c>
      <c r="G208" s="753">
        <f>+[2]ระบบการควบคุมฯ!K1469+[2]ระบบการควบคุมฯ!L1469</f>
        <v>0</v>
      </c>
      <c r="H208" s="890"/>
      <c r="I208" s="891"/>
      <c r="J208" s="745">
        <f>+D208-E208-F208-G208</f>
        <v>0</v>
      </c>
      <c r="K208" s="812"/>
    </row>
    <row r="209" spans="1:11" ht="21" hidden="1" customHeight="1" x14ac:dyDescent="0.6">
      <c r="A209" s="888" t="str">
        <f>+[2]ระบบการควบคุมฯ!A1470</f>
        <v>1)</v>
      </c>
      <c r="B209" s="889" t="str">
        <f>+[2]ระบบการควบคุมฯ!B1470</f>
        <v>โรงเรียนวัดพืชอุดม</v>
      </c>
      <c r="C209" s="1234" t="str">
        <f>+[2]ระบบการควบคุมฯ!C1470</f>
        <v xml:space="preserve">20004 35000300 321ZZZZ </v>
      </c>
      <c r="D209" s="745">
        <f>+[2]ระบบการควบคุมฯ!D1470</f>
        <v>0</v>
      </c>
      <c r="E209" s="745">
        <f>+[2]ระบบการควบคุมฯ!G1470+[2]ระบบการควบคุมฯ!H1470</f>
        <v>0</v>
      </c>
      <c r="F209" s="745">
        <f>+[2]ระบบการควบคุมฯ!I1470+[2]ระบบการควบคุมฯ!J1470</f>
        <v>0</v>
      </c>
      <c r="G209" s="753">
        <f>+[2]ระบบการควบคุมฯ!K1470+[2]ระบบการควบคุมฯ!L1470</f>
        <v>0</v>
      </c>
      <c r="H209" s="890"/>
      <c r="I209" s="891"/>
      <c r="J209" s="745">
        <f>+D209-E209-F209-G209</f>
        <v>0</v>
      </c>
      <c r="K209" s="812"/>
    </row>
    <row r="210" spans="1:11" ht="21" hidden="1" customHeight="1" x14ac:dyDescent="0.45">
      <c r="A210" s="700">
        <f>+[2]ระบบการควบคุมฯ!A1158</f>
        <v>0</v>
      </c>
      <c r="B210" s="892">
        <f>+[2]ระบบการควบคุมฯ!B1158</f>
        <v>0</v>
      </c>
      <c r="C210" s="1202">
        <f>+[2]ระบบการควบคุมฯ!C1158</f>
        <v>0</v>
      </c>
      <c r="D210" s="701"/>
      <c r="E210" s="701"/>
      <c r="F210" s="701"/>
      <c r="G210" s="893"/>
      <c r="H210" s="894"/>
      <c r="I210" s="894"/>
      <c r="J210" s="701"/>
      <c r="K210" s="801"/>
    </row>
    <row r="211" spans="1:11" ht="63" x14ac:dyDescent="0.45">
      <c r="A211" s="895">
        <f>+[2]ระบบการควบคุมฯ!A1159</f>
        <v>1.7</v>
      </c>
      <c r="B211" s="892" t="str">
        <f>+[2]ระบบการควบคุมฯ!B1159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202"/>
      <c r="D211" s="701"/>
      <c r="E211" s="701"/>
      <c r="F211" s="701"/>
      <c r="G211" s="893"/>
      <c r="H211" s="894"/>
      <c r="I211" s="894"/>
      <c r="J211" s="701"/>
      <c r="K211" s="801"/>
    </row>
    <row r="212" spans="1:11" ht="147" x14ac:dyDescent="0.45">
      <c r="A212" s="700" t="str">
        <f>+[2]ระบบการควบคุมฯ!A1179</f>
        <v>2.4.2</v>
      </c>
      <c r="B212" s="892" t="str">
        <f>+[2]ระบบการควบคุมฯ!B1179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12" s="1202" t="str">
        <f>+[2]ระบบการควบคุมฯ!C1179</f>
        <v>ศธ 04002/ว135 ลว 12 ม.ค.65 โอนครั้งที่ 147</v>
      </c>
      <c r="D212" s="701"/>
      <c r="E212" s="701"/>
      <c r="F212" s="701"/>
      <c r="G212" s="893"/>
      <c r="H212" s="894"/>
      <c r="I212" s="894"/>
      <c r="J212" s="701"/>
      <c r="K212" s="801"/>
    </row>
    <row r="213" spans="1:11" x14ac:dyDescent="0.45">
      <c r="A213" s="888"/>
      <c r="B213" s="896"/>
      <c r="C213" s="1234"/>
      <c r="D213" s="745"/>
      <c r="E213" s="745"/>
      <c r="F213" s="745"/>
      <c r="G213" s="753"/>
      <c r="H213" s="890"/>
      <c r="I213" s="891"/>
      <c r="J213" s="745"/>
      <c r="K213" s="812"/>
    </row>
    <row r="214" spans="1:11" ht="21" hidden="1" customHeight="1" x14ac:dyDescent="0.25">
      <c r="A214" s="897">
        <f>+[2]ระบบการควบคุมฯ!A1194</f>
        <v>0</v>
      </c>
      <c r="B214" s="898">
        <f>+[2]ระบบการควบคุมฯ!B1194</f>
        <v>0</v>
      </c>
      <c r="C214" s="1235">
        <f>+[2]ระบบการควบคุมฯ!C1194</f>
        <v>0</v>
      </c>
      <c r="D214" s="899">
        <f t="shared" ref="D214:J214" si="85">+D215</f>
        <v>4759900</v>
      </c>
      <c r="E214" s="899">
        <f t="shared" si="85"/>
        <v>495000</v>
      </c>
      <c r="F214" s="899">
        <f t="shared" si="85"/>
        <v>0</v>
      </c>
      <c r="G214" s="899">
        <f t="shared" si="85"/>
        <v>4152530</v>
      </c>
      <c r="H214" s="899">
        <f t="shared" si="85"/>
        <v>0</v>
      </c>
      <c r="I214" s="899">
        <f t="shared" si="85"/>
        <v>0</v>
      </c>
      <c r="J214" s="899">
        <f t="shared" si="85"/>
        <v>112370</v>
      </c>
      <c r="K214" s="825"/>
    </row>
    <row r="215" spans="1:11" x14ac:dyDescent="0.6">
      <c r="A215" s="838"/>
      <c r="B215" s="900" t="str">
        <f>+[2]ระบบการควบคุมฯ!B1195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229"/>
      <c r="D215" s="47">
        <f>+D216+D221+D262+D266+D273+D290+D292</f>
        <v>4759900</v>
      </c>
      <c r="E215" s="47">
        <f t="shared" ref="E215:J215" si="86">+E216+E221+E262+E266+E273+E290+E292</f>
        <v>495000</v>
      </c>
      <c r="F215" s="47">
        <f t="shared" si="86"/>
        <v>0</v>
      </c>
      <c r="G215" s="47">
        <f t="shared" si="86"/>
        <v>4152530</v>
      </c>
      <c r="H215" s="47">
        <f t="shared" si="86"/>
        <v>0</v>
      </c>
      <c r="I215" s="47">
        <f t="shared" si="86"/>
        <v>0</v>
      </c>
      <c r="J215" s="47">
        <f t="shared" si="86"/>
        <v>112370</v>
      </c>
      <c r="K215" s="847"/>
    </row>
    <row r="216" spans="1:11" x14ac:dyDescent="0.25">
      <c r="A216" s="901">
        <f>+[2]ระบบการควบคุมฯ!A1196</f>
        <v>0</v>
      </c>
      <c r="B216" s="902" t="str">
        <f>+[2]ระบบการควบคุมฯ!B1196</f>
        <v>ค่าที่ดินและสิ่งก่อสร้าง 6811320</v>
      </c>
      <c r="C216" s="1225">
        <f>+[2]ระบบการควบคุมฯ!C1196</f>
        <v>0</v>
      </c>
      <c r="D216" s="51">
        <f>SUM(D217:D220)</f>
        <v>734000</v>
      </c>
      <c r="E216" s="51">
        <f t="shared" ref="E216:J216" si="87">SUM(E217:E220)</f>
        <v>495000</v>
      </c>
      <c r="F216" s="51">
        <f t="shared" si="87"/>
        <v>0</v>
      </c>
      <c r="G216" s="51">
        <f t="shared" si="87"/>
        <v>235000</v>
      </c>
      <c r="H216" s="51">
        <f t="shared" si="87"/>
        <v>0</v>
      </c>
      <c r="I216" s="51">
        <f t="shared" si="87"/>
        <v>0</v>
      </c>
      <c r="J216" s="51">
        <f t="shared" si="87"/>
        <v>4000</v>
      </c>
      <c r="K216" s="837"/>
    </row>
    <row r="217" spans="1:11" x14ac:dyDescent="0.25">
      <c r="A217" s="62" t="str">
        <f>+[2]ระบบการควบคุมฯ!A1197</f>
        <v>1.9.1</v>
      </c>
      <c r="B217" s="729" t="str">
        <f>+[2]ระบบการควบคุมฯ!B1197</f>
        <v xml:space="preserve">ปรับปรุงซ่อมแซมอาคารเรียนอาคารประกอบและสิ่งก่อสร้างอื่น 2 โรงเรียน </v>
      </c>
      <c r="C217" s="1147" t="str">
        <f>+[2]ระบบการควบคุมฯ!C1197</f>
        <v>ศธ 04002/ว5174 ลว 21 ตค 67 ครั้งที่ 4</v>
      </c>
      <c r="D217" s="903">
        <f>+[2]ระบบการควบคุมฯ!D1197</f>
        <v>734000</v>
      </c>
      <c r="E217" s="725">
        <f>+[2]ระบบการควบคุมฯ!G1197+[2]ระบบการควบคุมฯ!H1197</f>
        <v>495000</v>
      </c>
      <c r="F217" s="745">
        <f>+[2]ระบบการควบคุมฯ!I1197+[2]ระบบการควบคุมฯ!J1197</f>
        <v>0</v>
      </c>
      <c r="G217" s="715">
        <f>+[2]ระบบการควบคุมฯ!K1197+[2]ระบบการควบคุมฯ!L1197</f>
        <v>235000</v>
      </c>
      <c r="H217" s="750"/>
      <c r="I217" s="744"/>
      <c r="J217" s="751">
        <f t="shared" ref="J217:J261" si="88">D217-E217-F217-G217</f>
        <v>4000</v>
      </c>
      <c r="K217" s="860"/>
    </row>
    <row r="218" spans="1:11" x14ac:dyDescent="0.25">
      <c r="A218" s="62"/>
      <c r="B218" s="735" t="str">
        <f>+[2]ระบบการควบคุมฯ!B1198</f>
        <v>โรงเรียนนิกรราษฎร์บูรณะ(เหราบัตย์อุทิศ)</v>
      </c>
      <c r="C218" s="1147" t="str">
        <f>+[2]ระบบการควบคุมฯ!C1198</f>
        <v>20004370010003210924</v>
      </c>
      <c r="D218" s="672"/>
      <c r="E218" s="725"/>
      <c r="F218" s="745"/>
      <c r="G218" s="715"/>
      <c r="H218" s="750"/>
      <c r="I218" s="744"/>
      <c r="J218" s="751">
        <f t="shared" si="88"/>
        <v>0</v>
      </c>
      <c r="K218" s="860"/>
    </row>
    <row r="219" spans="1:11" x14ac:dyDescent="0.25">
      <c r="A219" s="62">
        <f>+[2]ระบบการควบคุมฯ!A1199</f>
        <v>0</v>
      </c>
      <c r="B219" s="735" t="str">
        <f>+[2]ระบบการควบคุมฯ!B1199</f>
        <v>ครบ 27 มค 68</v>
      </c>
      <c r="C219" s="1147">
        <f>+[2]ระบบการควบคุมฯ!C1199</f>
        <v>4100554857</v>
      </c>
      <c r="D219" s="903">
        <f>+[2]ระบบการควบคุมฯ!D1199</f>
        <v>0</v>
      </c>
      <c r="E219" s="725">
        <f>+[2]ระบบการควบคุมฯ!G1199+[2]ระบบการควบคุมฯ!H1199</f>
        <v>0</v>
      </c>
      <c r="F219" s="745">
        <f>+[2]ระบบการควบคุมฯ!I1199+[2]ระบบการควบคุมฯ!J1199</f>
        <v>0</v>
      </c>
      <c r="G219" s="715">
        <f>+[2]ระบบการควบคุมฯ!K1199+[2]ระบบการควบคุมฯ!L1199</f>
        <v>0</v>
      </c>
      <c r="H219" s="750"/>
      <c r="I219" s="744"/>
      <c r="J219" s="751">
        <f t="shared" si="88"/>
        <v>0</v>
      </c>
      <c r="K219" s="860"/>
    </row>
    <row r="220" spans="1:11" x14ac:dyDescent="0.25">
      <c r="A220" s="62"/>
      <c r="B220" s="735" t="str">
        <f>+[2]ระบบการควบคุมฯ!B1200</f>
        <v>โรงเรียนวัดธรรมราษฏร์เจริญผล</v>
      </c>
      <c r="C220" s="1147" t="str">
        <f>+[2]ระบบการควบคุมฯ!C1200</f>
        <v>20004370010003210925</v>
      </c>
      <c r="D220" s="672"/>
      <c r="E220" s="725"/>
      <c r="F220" s="745"/>
      <c r="G220" s="715"/>
      <c r="H220" s="750"/>
      <c r="I220" s="744"/>
      <c r="J220" s="751">
        <f t="shared" si="88"/>
        <v>0</v>
      </c>
      <c r="K220" s="860"/>
    </row>
    <row r="221" spans="1:11" x14ac:dyDescent="0.25">
      <c r="A221" s="901">
        <f>+[2]ระบบการควบคุมฯ!A1202</f>
        <v>0</v>
      </c>
      <c r="B221" s="902" t="str">
        <f>+[2]ระบบการควบคุมฯ!B1202</f>
        <v>โอนกลับส่วนกลาง</v>
      </c>
      <c r="C221" s="1225" t="str">
        <f>+[2]ระบบการควบคุมฯ!C1202</f>
        <v>ศธ04002/ว4285 ลว.13 กย 67 โอนครั้งที่ 401</v>
      </c>
      <c r="D221" s="51">
        <f>SUM(D222:D225)</f>
        <v>302000</v>
      </c>
      <c r="E221" s="51">
        <f t="shared" ref="E221:J221" si="89">SUM(E222:E225)</f>
        <v>0</v>
      </c>
      <c r="F221" s="51">
        <f t="shared" si="89"/>
        <v>0</v>
      </c>
      <c r="G221" s="51">
        <f t="shared" si="89"/>
        <v>302000</v>
      </c>
      <c r="H221" s="51">
        <f t="shared" si="89"/>
        <v>0</v>
      </c>
      <c r="I221" s="51">
        <f t="shared" si="89"/>
        <v>0</v>
      </c>
      <c r="J221" s="51">
        <f t="shared" si="89"/>
        <v>0</v>
      </c>
      <c r="K221" s="837"/>
    </row>
    <row r="222" spans="1:11" x14ac:dyDescent="0.25">
      <c r="A222" s="62" t="str">
        <f>+[2]ระบบการควบคุมฯ!A1203</f>
        <v>1.9.2</v>
      </c>
      <c r="B222" s="729" t="str">
        <f>+[2]ระบบการควบคุมฯ!B1203</f>
        <v xml:space="preserve">ปรับปรุงซ่อมแซมห้องน้ำห้องส้วม 2 โรงเรียน </v>
      </c>
      <c r="C222" s="1147" t="str">
        <f>+[2]ระบบการควบคุมฯ!C1203</f>
        <v>ศธ 04002/ว5174 ลว 21 ตค 67 ครั้งที่ 4</v>
      </c>
      <c r="D222" s="903">
        <f>+[2]ระบบการควบคุมฯ!D1203</f>
        <v>302000</v>
      </c>
      <c r="E222" s="725">
        <f>+[2]ระบบการควบคุมฯ!G1203+[2]ระบบการควบคุมฯ!H1203</f>
        <v>0</v>
      </c>
      <c r="F222" s="745">
        <f>+[2]ระบบการควบคุมฯ!I1203+[2]ระบบการควบคุมฯ!J1203</f>
        <v>0</v>
      </c>
      <c r="G222" s="715">
        <f>+[2]ระบบการควบคุมฯ!K1203+[2]ระบบการควบคุมฯ!L1203</f>
        <v>302000</v>
      </c>
      <c r="H222" s="750"/>
      <c r="I222" s="744"/>
      <c r="J222" s="751">
        <f t="shared" si="88"/>
        <v>0</v>
      </c>
      <c r="K222" s="860"/>
    </row>
    <row r="223" spans="1:11" x14ac:dyDescent="0.25">
      <c r="A223" s="62"/>
      <c r="B223" s="729" t="str">
        <f>+[2]ระบบการควบคุมฯ!B1204</f>
        <v>โรงเรียนนิกรราษฎร์บูรณะ (เหราบัตย์อุทิศ)</v>
      </c>
      <c r="C223" s="1147" t="str">
        <f>+[2]ระบบการควบคุมฯ!C1204</f>
        <v>20004370010003213244</v>
      </c>
      <c r="D223" s="672"/>
      <c r="E223" s="725"/>
      <c r="F223" s="745"/>
      <c r="G223" s="715"/>
      <c r="H223" s="750"/>
      <c r="I223" s="744"/>
      <c r="J223" s="751">
        <f t="shared" si="88"/>
        <v>0</v>
      </c>
      <c r="K223" s="860"/>
    </row>
    <row r="224" spans="1:11" x14ac:dyDescent="0.25">
      <c r="A224" s="62">
        <f>+[2]ระบบการควบคุมฯ!A1205</f>
        <v>0</v>
      </c>
      <c r="B224" s="729" t="str">
        <f>+[2]ระบบการควบคุมฯ!B1205</f>
        <v>ครบ 27 มค 67</v>
      </c>
      <c r="C224" s="1147">
        <f>+[2]ระบบการควบคุมฯ!C1205</f>
        <v>4100554844</v>
      </c>
      <c r="D224" s="903">
        <f>+[2]ระบบการควบคุมฯ!D1205</f>
        <v>0</v>
      </c>
      <c r="E224" s="725">
        <f>+[2]ระบบการควบคุมฯ!G1205+[2]ระบบการควบคุมฯ!H1205</f>
        <v>0</v>
      </c>
      <c r="F224" s="745">
        <f>+[2]ระบบการควบคุมฯ!I1205+[2]ระบบการควบคุมฯ!J1205</f>
        <v>0</v>
      </c>
      <c r="G224" s="715">
        <f>+[2]ระบบการควบคุมฯ!K1205+[2]ระบบการควบคุมฯ!L1205</f>
        <v>0</v>
      </c>
      <c r="H224" s="750"/>
      <c r="I224" s="744"/>
      <c r="J224" s="751">
        <f t="shared" si="88"/>
        <v>0</v>
      </c>
      <c r="K224" s="860"/>
    </row>
    <row r="225" spans="1:11" x14ac:dyDescent="0.25">
      <c r="A225" s="62"/>
      <c r="B225" s="729" t="str">
        <f>+[2]ระบบการควบคุมฯ!B1206</f>
        <v>โรงเรียนวัดนพรัตนาราม</v>
      </c>
      <c r="C225" s="1147" t="str">
        <f>+[2]ระบบการควบคุมฯ!C1206</f>
        <v>20004370010003213243</v>
      </c>
      <c r="D225" s="672"/>
      <c r="E225" s="725"/>
      <c r="F225" s="745"/>
      <c r="G225" s="715"/>
      <c r="H225" s="750"/>
      <c r="I225" s="744"/>
      <c r="J225" s="751">
        <f t="shared" si="88"/>
        <v>0</v>
      </c>
      <c r="K225" s="860"/>
    </row>
    <row r="226" spans="1:11" x14ac:dyDescent="0.25">
      <c r="A226" s="62">
        <f>+[2]ระบบการควบคุมฯ!A1208</f>
        <v>0</v>
      </c>
      <c r="B226" s="729" t="str">
        <f>+[2]ระบบการควบคุมฯ!B1208</f>
        <v>โอนกลับส่วนกลาง</v>
      </c>
      <c r="C226" s="1147" t="str">
        <f>+[2]ระบบการควบคุมฯ!C1208</f>
        <v>ศธ04002/ว4285 ลว.13 กย 67 โอนครั้งที่ 401</v>
      </c>
      <c r="D226" s="672"/>
      <c r="E226" s="725"/>
      <c r="F226" s="745"/>
      <c r="G226" s="715"/>
      <c r="H226" s="750"/>
      <c r="I226" s="744"/>
      <c r="J226" s="751">
        <f t="shared" si="88"/>
        <v>0</v>
      </c>
      <c r="K226" s="860"/>
    </row>
    <row r="227" spans="1:11" ht="21" hidden="1" customHeight="1" x14ac:dyDescent="0.25">
      <c r="A227" s="62"/>
      <c r="B227" s="729" t="str">
        <f>+[2]ระบบการควบคุมฯ!B1209</f>
        <v>วัดกลางคลองสี่</v>
      </c>
      <c r="C227" s="1147" t="str">
        <f>+[2]ระบบการควบคุมฯ!C1209</f>
        <v>20004350002003214513</v>
      </c>
      <c r="D227" s="672"/>
      <c r="E227" s="725"/>
      <c r="F227" s="745"/>
      <c r="G227" s="715"/>
      <c r="H227" s="750"/>
      <c r="I227" s="744"/>
      <c r="J227" s="751">
        <f t="shared" si="88"/>
        <v>0</v>
      </c>
      <c r="K227" s="860"/>
    </row>
    <row r="228" spans="1:11" ht="21" hidden="1" customHeight="1" x14ac:dyDescent="0.25">
      <c r="A228" s="62">
        <f>+[2]ระบบการควบคุมฯ!A1210</f>
        <v>0</v>
      </c>
      <c r="B228" s="729" t="str">
        <f>+[2]ระบบการควบคุมฯ!B1210</f>
        <v>ครบ 15 มิย 67</v>
      </c>
      <c r="C228" s="1147">
        <f>+[2]ระบบการควบคุมฯ!C1210</f>
        <v>4100396155</v>
      </c>
      <c r="D228" s="672"/>
      <c r="E228" s="725"/>
      <c r="F228" s="745"/>
      <c r="G228" s="715"/>
      <c r="H228" s="750"/>
      <c r="I228" s="744"/>
      <c r="J228" s="751">
        <f t="shared" si="88"/>
        <v>0</v>
      </c>
      <c r="K228" s="860"/>
    </row>
    <row r="229" spans="1:11" ht="21" hidden="1" customHeight="1" x14ac:dyDescent="0.25">
      <c r="A229" s="62"/>
      <c r="B229" s="729" t="str">
        <f>+[2]ระบบการควบคุมฯ!B1211</f>
        <v>วัดนิเทศน์</v>
      </c>
      <c r="C229" s="1147" t="str">
        <f>+[2]ระบบการควบคุมฯ!C1211</f>
        <v>20004350002003214514</v>
      </c>
      <c r="D229" s="672"/>
      <c r="E229" s="725"/>
      <c r="F229" s="745"/>
      <c r="G229" s="715"/>
      <c r="H229" s="750"/>
      <c r="I229" s="744"/>
      <c r="J229" s="751">
        <f t="shared" si="88"/>
        <v>0</v>
      </c>
      <c r="K229" s="860"/>
    </row>
    <row r="230" spans="1:11" ht="21" hidden="1" customHeight="1" x14ac:dyDescent="0.25">
      <c r="A230" s="62"/>
      <c r="B230" s="729" t="str">
        <f>+[2]ระบบการควบคุมฯ!B1212</f>
        <v>ครบ 27 สค 67</v>
      </c>
      <c r="C230" s="1147">
        <f>+[2]ระบบการควบคุมฯ!C1212</f>
        <v>4100402151</v>
      </c>
      <c r="D230" s="672"/>
      <c r="E230" s="725"/>
      <c r="F230" s="745"/>
      <c r="G230" s="715"/>
      <c r="H230" s="750"/>
      <c r="I230" s="744"/>
      <c r="J230" s="751">
        <f t="shared" si="88"/>
        <v>0</v>
      </c>
      <c r="K230" s="860"/>
    </row>
    <row r="231" spans="1:11" ht="21" hidden="1" customHeight="1" x14ac:dyDescent="0.25">
      <c r="A231" s="62"/>
      <c r="B231" s="729" t="str">
        <f>+[2]ระบบการควบคุมฯ!B1213</f>
        <v>ผูกพัน งวด 1 222,000 บาท</v>
      </c>
      <c r="C231" s="1147">
        <f>+[2]ระบบการควบคุมฯ!C1213</f>
        <v>0</v>
      </c>
      <c r="D231" s="672"/>
      <c r="E231" s="725"/>
      <c r="F231" s="745"/>
      <c r="G231" s="715"/>
      <c r="H231" s="750"/>
      <c r="I231" s="744"/>
      <c r="J231" s="751">
        <f t="shared" si="88"/>
        <v>0</v>
      </c>
      <c r="K231" s="860"/>
    </row>
    <row r="232" spans="1:11" ht="21" hidden="1" customHeight="1" x14ac:dyDescent="0.25">
      <c r="A232" s="62">
        <f>+[2]ระบบการควบคุมฯ!A1215</f>
        <v>0</v>
      </c>
      <c r="B232" s="729" t="str">
        <f>+[2]ระบบการควบคุมฯ!B1215</f>
        <v>โอนกลับส่วนกลาง</v>
      </c>
      <c r="C232" s="1147" t="str">
        <f>+[2]ระบบการควบคุมฯ!C1215</f>
        <v>ศธ04002/ว4285 ลว.13 กย 67 โอนครั้งที่ 401</v>
      </c>
      <c r="D232" s="672"/>
      <c r="E232" s="725"/>
      <c r="F232" s="745"/>
      <c r="G232" s="715"/>
      <c r="H232" s="750"/>
      <c r="I232" s="744"/>
      <c r="J232" s="904">
        <f t="shared" si="88"/>
        <v>0</v>
      </c>
      <c r="K232" s="860"/>
    </row>
    <row r="233" spans="1:11" ht="21" hidden="1" customHeight="1" x14ac:dyDescent="0.25">
      <c r="A233" s="62"/>
      <c r="B233" s="729" t="str">
        <f>+[2]ระบบการควบคุมฯ!B1213</f>
        <v>ผูกพัน งวด 1 222,000 บาท</v>
      </c>
      <c r="C233" s="1147">
        <f>+[2]ระบบการควบคุมฯ!C1213</f>
        <v>0</v>
      </c>
      <c r="D233" s="672"/>
      <c r="E233" s="725"/>
      <c r="F233" s="745"/>
      <c r="G233" s="715"/>
      <c r="H233" s="750"/>
      <c r="I233" s="744"/>
      <c r="J233" s="751">
        <f t="shared" si="88"/>
        <v>0</v>
      </c>
      <c r="K233" s="860"/>
    </row>
    <row r="234" spans="1:11" ht="21" hidden="1" customHeight="1" x14ac:dyDescent="0.25">
      <c r="A234" s="62">
        <f>+[2]ระบบการควบคุมฯ!A1217</f>
        <v>0</v>
      </c>
      <c r="B234" s="729" t="str">
        <f>+[2]ระบบการควบคุมฯ!B1217</f>
        <v>ครบ 19 มิย 67</v>
      </c>
      <c r="C234" s="1147">
        <f>+[2]ระบบการควบคุมฯ!C1217</f>
        <v>4100395245</v>
      </c>
      <c r="D234" s="672"/>
      <c r="E234" s="725"/>
      <c r="F234" s="745"/>
      <c r="G234" s="715"/>
      <c r="H234" s="750"/>
      <c r="I234" s="744"/>
      <c r="J234" s="751">
        <f t="shared" si="88"/>
        <v>0</v>
      </c>
      <c r="K234" s="860"/>
    </row>
    <row r="235" spans="1:11" ht="21" hidden="1" customHeight="1" x14ac:dyDescent="0.25">
      <c r="A235" s="62"/>
      <c r="B235" s="729" t="str">
        <f>+[2]ระบบการควบคุมฯ!B1216</f>
        <v>วัดประชุมราษฏร์</v>
      </c>
      <c r="C235" s="1147" t="str">
        <f>+[2]ระบบการควบคุมฯ!C1216</f>
        <v>20004350002003214515</v>
      </c>
      <c r="D235" s="672"/>
      <c r="E235" s="725"/>
      <c r="F235" s="745"/>
      <c r="G235" s="715"/>
      <c r="H235" s="750"/>
      <c r="I235" s="744"/>
      <c r="J235" s="751">
        <f t="shared" si="88"/>
        <v>0</v>
      </c>
      <c r="K235" s="860"/>
    </row>
    <row r="236" spans="1:11" ht="21" hidden="1" customHeight="1" x14ac:dyDescent="0.25">
      <c r="A236" s="62">
        <f>+[2]ระบบการควบคุมฯ!A1219</f>
        <v>0</v>
      </c>
      <c r="B236" s="729" t="str">
        <f>+[2]ระบบการควบคุมฯ!B1219</f>
        <v>ครบ 26 มิย 67</v>
      </c>
      <c r="C236" s="1147">
        <f>+[2]ระบบการควบคุมฯ!C1219</f>
        <v>4100397176</v>
      </c>
      <c r="D236" s="672"/>
      <c r="E236" s="725"/>
      <c r="F236" s="745"/>
      <c r="G236" s="715"/>
      <c r="H236" s="750"/>
      <c r="I236" s="744"/>
      <c r="J236" s="751">
        <f t="shared" si="88"/>
        <v>0</v>
      </c>
      <c r="K236" s="860"/>
    </row>
    <row r="237" spans="1:11" ht="21" hidden="1" customHeight="1" x14ac:dyDescent="0.25">
      <c r="A237" s="62"/>
      <c r="B237" s="729" t="str">
        <f>+[2]ระบบการควบคุมฯ!B1218</f>
        <v>วัดประยูรธรรมาราม</v>
      </c>
      <c r="C237" s="1147" t="str">
        <f>+[2]ระบบการควบคุมฯ!C1218</f>
        <v>20004350002003214516</v>
      </c>
      <c r="D237" s="672"/>
      <c r="E237" s="725"/>
      <c r="F237" s="745"/>
      <c r="G237" s="715"/>
      <c r="H237" s="750"/>
      <c r="I237" s="744"/>
      <c r="J237" s="751">
        <f t="shared" si="88"/>
        <v>0</v>
      </c>
      <c r="K237" s="860"/>
    </row>
    <row r="238" spans="1:11" ht="21" hidden="1" customHeight="1" x14ac:dyDescent="0.25">
      <c r="A238" s="62">
        <f>+[2]ระบบการควบคุมฯ!A1221</f>
        <v>0</v>
      </c>
      <c r="B238" s="729" t="str">
        <f>+[2]ระบบการควบคุมฯ!B1221</f>
        <v>ครบ 19 มิ.ย.67</v>
      </c>
      <c r="C238" s="1147" t="str">
        <f>+[2]ระบบการควบคุมฯ!C1221</f>
        <v>ครบ 19 มิย 67</v>
      </c>
      <c r="D238" s="672"/>
      <c r="E238" s="725"/>
      <c r="F238" s="745"/>
      <c r="G238" s="715"/>
      <c r="H238" s="750"/>
      <c r="I238" s="744"/>
      <c r="J238" s="751">
        <f t="shared" si="88"/>
        <v>0</v>
      </c>
      <c r="K238" s="860"/>
    </row>
    <row r="239" spans="1:11" ht="21" hidden="1" customHeight="1" x14ac:dyDescent="0.25">
      <c r="A239" s="62"/>
      <c r="B239" s="729" t="str">
        <f>+[2]ระบบการควบคุมฯ!B1220</f>
        <v>วัดลานนา</v>
      </c>
      <c r="C239" s="1147" t="str">
        <f>+[2]ระบบการควบคุมฯ!C1220</f>
        <v>20004350002003214517</v>
      </c>
      <c r="D239" s="672"/>
      <c r="E239" s="725"/>
      <c r="F239" s="745"/>
      <c r="G239" s="715"/>
      <c r="H239" s="750"/>
      <c r="I239" s="744"/>
      <c r="J239" s="751">
        <f t="shared" si="88"/>
        <v>0</v>
      </c>
      <c r="K239" s="860"/>
    </row>
    <row r="240" spans="1:11" ht="21" hidden="1" customHeight="1" x14ac:dyDescent="0.25">
      <c r="A240" s="62">
        <f>+[2]ระบบการควบคุมฯ!A1223</f>
        <v>0</v>
      </c>
      <c r="B240" s="729" t="str">
        <f>+[2]ระบบการควบคุมฯ!B1223</f>
        <v>ครบ 26 กค 67</v>
      </c>
      <c r="C240" s="1147" t="str">
        <f>+[2]ระบบการควบคุมฯ!C1223</f>
        <v>4100393861</v>
      </c>
      <c r="D240" s="672"/>
      <c r="E240" s="725"/>
      <c r="F240" s="745"/>
      <c r="G240" s="715"/>
      <c r="H240" s="750"/>
      <c r="I240" s="744"/>
      <c r="J240" s="751">
        <f t="shared" si="88"/>
        <v>0</v>
      </c>
      <c r="K240" s="860"/>
    </row>
    <row r="241" spans="1:11" ht="21" hidden="1" customHeight="1" x14ac:dyDescent="0.25">
      <c r="A241" s="62"/>
      <c r="B241" s="729" t="str">
        <f>+[2]ระบบการควบคุมฯ!B1222</f>
        <v>วัดอดิศร</v>
      </c>
      <c r="C241" s="1147" t="str">
        <f>+[2]ระบบการควบคุมฯ!C1222</f>
        <v>20004350002003214518</v>
      </c>
      <c r="D241" s="672"/>
      <c r="E241" s="725"/>
      <c r="F241" s="745"/>
      <c r="G241" s="715"/>
      <c r="H241" s="750"/>
      <c r="I241" s="744"/>
      <c r="J241" s="751">
        <f t="shared" si="88"/>
        <v>0</v>
      </c>
      <c r="K241" s="860"/>
    </row>
    <row r="242" spans="1:11" ht="21" hidden="1" customHeight="1" x14ac:dyDescent="0.25">
      <c r="A242" s="62">
        <f>+[2]ระบบการควบคุมฯ!A1225</f>
        <v>0</v>
      </c>
      <c r="B242" s="729" t="str">
        <f>+[2]ระบบการควบคุมฯ!B1225</f>
        <v>ครบ 14 มิย 67</v>
      </c>
      <c r="C242" s="1147" t="str">
        <f>+[2]ระบบการควบคุมฯ!C1225</f>
        <v>4100394897</v>
      </c>
      <c r="D242" s="672"/>
      <c r="E242" s="725"/>
      <c r="F242" s="745"/>
      <c r="G242" s="715"/>
      <c r="H242" s="750"/>
      <c r="I242" s="744"/>
      <c r="J242" s="751">
        <f t="shared" si="88"/>
        <v>0</v>
      </c>
      <c r="K242" s="860"/>
    </row>
    <row r="243" spans="1:11" ht="21" hidden="1" customHeight="1" x14ac:dyDescent="0.25">
      <c r="A243" s="62"/>
      <c r="B243" s="729" t="str">
        <f>+[2]ระบบการควบคุมฯ!B1224</f>
        <v>สหราษฎร์บํารุง</v>
      </c>
      <c r="C243" s="1147" t="str">
        <f>+[2]ระบบการควบคุมฯ!C1224</f>
        <v>20004350002003214519</v>
      </c>
      <c r="D243" s="672"/>
      <c r="E243" s="725"/>
      <c r="F243" s="745"/>
      <c r="G243" s="715"/>
      <c r="H243" s="750"/>
      <c r="I243" s="744"/>
      <c r="J243" s="751">
        <f t="shared" si="88"/>
        <v>0</v>
      </c>
      <c r="K243" s="860"/>
    </row>
    <row r="244" spans="1:11" ht="21" hidden="1" customHeight="1" x14ac:dyDescent="0.25">
      <c r="A244" s="62">
        <f>+[2]ระบบการควบคุมฯ!A1227</f>
        <v>0</v>
      </c>
      <c r="B244" s="729" t="str">
        <f>+[2]ระบบการควบคุมฯ!B1227</f>
        <v>ครบ 15 กค 67</v>
      </c>
      <c r="C244" s="1147" t="str">
        <f>+[2]ระบบการควบคุมฯ!C1227</f>
        <v>4100398138</v>
      </c>
      <c r="D244" s="672"/>
      <c r="E244" s="725"/>
      <c r="F244" s="745"/>
      <c r="G244" s="715"/>
      <c r="H244" s="750"/>
      <c r="I244" s="744"/>
      <c r="J244" s="751">
        <f t="shared" si="88"/>
        <v>0</v>
      </c>
      <c r="K244" s="860"/>
    </row>
    <row r="245" spans="1:11" ht="21" hidden="1" customHeight="1" x14ac:dyDescent="0.25">
      <c r="A245" s="62"/>
      <c r="B245" s="905" t="str">
        <f>+[2]ระบบการควบคุมฯ!B1226</f>
        <v>คลอง 11 ศาลาครุ (เทียมอุปถัมภ์)</v>
      </c>
      <c r="C245" s="1147" t="str">
        <f>+[2]ระบบการควบคุมฯ!C1226</f>
        <v>20004350002003214520</v>
      </c>
      <c r="D245" s="672"/>
      <c r="E245" s="725"/>
      <c r="F245" s="745"/>
      <c r="G245" s="715"/>
      <c r="H245" s="750"/>
      <c r="I245" s="744"/>
      <c r="J245" s="751">
        <f t="shared" si="88"/>
        <v>0</v>
      </c>
      <c r="K245" s="860"/>
    </row>
    <row r="246" spans="1:11" ht="21" hidden="1" customHeight="1" x14ac:dyDescent="0.25">
      <c r="A246" s="62">
        <f>+[2]ระบบการควบคุมฯ!A1230</f>
        <v>0</v>
      </c>
      <c r="B246" s="729" t="str">
        <f>+[2]ระบบการควบคุมฯ!B1230</f>
        <v>โอนกลับส่วนกลาง</v>
      </c>
      <c r="C246" s="1147" t="str">
        <f>+[2]ระบบการควบคุมฯ!C1230</f>
        <v>ศธ04002/ว4285 ลว.13 กย 67 โอนครั้งที่ 401</v>
      </c>
      <c r="D246" s="672"/>
      <c r="E246" s="725"/>
      <c r="F246" s="745"/>
      <c r="G246" s="715"/>
      <c r="H246" s="750"/>
      <c r="I246" s="744"/>
      <c r="J246" s="904">
        <f t="shared" si="88"/>
        <v>0</v>
      </c>
      <c r="K246" s="860"/>
    </row>
    <row r="247" spans="1:11" ht="21" hidden="1" customHeight="1" x14ac:dyDescent="0.25">
      <c r="A247" s="62"/>
      <c r="B247" s="729" t="str">
        <f>+[2]ระบบการควบคุมฯ!B1231</f>
        <v>วัดเจริญบุญ</v>
      </c>
      <c r="C247" s="1147" t="str">
        <f>+[2]ระบบการควบคุมฯ!C1231</f>
        <v>20004350002003214522</v>
      </c>
      <c r="D247" s="672"/>
      <c r="E247" s="725"/>
      <c r="F247" s="745"/>
      <c r="G247" s="715"/>
      <c r="H247" s="750"/>
      <c r="I247" s="744"/>
      <c r="J247" s="751">
        <f t="shared" si="88"/>
        <v>0</v>
      </c>
      <c r="K247" s="860"/>
    </row>
    <row r="248" spans="1:11" ht="21" hidden="1" customHeight="1" x14ac:dyDescent="0.25">
      <c r="A248" s="62">
        <f>+[2]ระบบการควบคุมฯ!A1232</f>
        <v>0</v>
      </c>
      <c r="B248" s="729" t="str">
        <f>+[2]ระบบการควบคุมฯ!B1232</f>
        <v>ครบ 17 กค 67</v>
      </c>
      <c r="C248" s="1147" t="str">
        <f>+[2]ระบบการควบคุมฯ!C1232</f>
        <v>4100396212</v>
      </c>
      <c r="D248" s="903">
        <f>+[2]ระบบการควบคุมฯ!D1232</f>
        <v>0</v>
      </c>
      <c r="E248" s="725">
        <f>+[2]ระบบการควบคุมฯ!G1227+[2]ระบบการควบคุมฯ!H1227</f>
        <v>0</v>
      </c>
      <c r="F248" s="745">
        <f>+[2]ระบบการควบคุมฯ!I1227+[2]ระบบการควบคุมฯ!J1227</f>
        <v>0</v>
      </c>
      <c r="G248" s="715">
        <f>+[2]ระบบการควบคุมฯ!K1227+[2]ระบบการควบคุมฯ!L1227</f>
        <v>0</v>
      </c>
      <c r="H248" s="750"/>
      <c r="I248" s="744"/>
      <c r="J248" s="751">
        <f t="shared" si="88"/>
        <v>0</v>
      </c>
      <c r="K248" s="860"/>
    </row>
    <row r="249" spans="1:11" ht="21" hidden="1" customHeight="1" x14ac:dyDescent="0.25">
      <c r="A249" s="62"/>
      <c r="B249" s="906" t="str">
        <f>+[2]ระบบการควบคุมฯ!B1233</f>
        <v>วัดนพรัตนาราม</v>
      </c>
      <c r="C249" s="1236" t="str">
        <f>+[2]ระบบการควบคุมฯ!C1233</f>
        <v>20004350002003214523</v>
      </c>
      <c r="D249" s="672"/>
      <c r="E249" s="725"/>
      <c r="F249" s="745"/>
      <c r="G249" s="715"/>
      <c r="H249" s="750"/>
      <c r="I249" s="744"/>
      <c r="J249" s="751">
        <f t="shared" si="88"/>
        <v>0</v>
      </c>
      <c r="K249" s="860"/>
    </row>
    <row r="250" spans="1:11" ht="21" hidden="1" customHeight="1" x14ac:dyDescent="0.25">
      <c r="A250" s="62"/>
      <c r="B250" s="906" t="str">
        <f>+[2]ระบบการควบคุมฯ!B1234</f>
        <v>งวด 1  174,000 บาท ครบ 16 กค 67</v>
      </c>
      <c r="C250" s="1237"/>
      <c r="D250" s="672"/>
      <c r="E250" s="725"/>
      <c r="F250" s="745"/>
      <c r="G250" s="715"/>
      <c r="H250" s="750"/>
      <c r="I250" s="744"/>
      <c r="J250" s="751"/>
      <c r="K250" s="860"/>
    </row>
    <row r="251" spans="1:11" ht="21" hidden="1" customHeight="1" x14ac:dyDescent="0.25">
      <c r="A251" s="62">
        <f>+[2]ระบบการควบคุมฯ!A1236</f>
        <v>0</v>
      </c>
      <c r="B251" s="729" t="str">
        <f>+[2]ระบบการควบคุมฯ!B1236</f>
        <v>โอนกลับส่วนกลาง</v>
      </c>
      <c r="C251" s="1147" t="str">
        <f>+[2]ระบบการควบคุมฯ!C1236</f>
        <v>ศธ04002/ว4285 ลว.13 กย 67 โอนครั้งที่ 401</v>
      </c>
      <c r="D251" s="672"/>
      <c r="E251" s="725"/>
      <c r="F251" s="745"/>
      <c r="G251" s="715"/>
      <c r="H251" s="750"/>
      <c r="I251" s="744"/>
      <c r="J251" s="751">
        <f t="shared" si="88"/>
        <v>0</v>
      </c>
      <c r="K251" s="860"/>
    </row>
    <row r="252" spans="1:11" ht="21" hidden="1" customHeight="1" x14ac:dyDescent="0.25">
      <c r="A252" s="62"/>
      <c r="B252" s="729" t="str">
        <f>+[2]ระบบการควบคุมฯ!B1237</f>
        <v>วัดพวงแก้ว</v>
      </c>
      <c r="C252" s="1147" t="str">
        <f>+[2]ระบบการควบคุมฯ!C1237</f>
        <v>20004350002003214524</v>
      </c>
      <c r="D252" s="672"/>
      <c r="E252" s="725"/>
      <c r="F252" s="745"/>
      <c r="G252" s="715"/>
      <c r="H252" s="750"/>
      <c r="I252" s="744"/>
      <c r="J252" s="751">
        <f t="shared" si="88"/>
        <v>0</v>
      </c>
      <c r="K252" s="860"/>
    </row>
    <row r="253" spans="1:11" ht="21" hidden="1" customHeight="1" x14ac:dyDescent="0.25">
      <c r="A253" s="62">
        <f>+[2]ระบบการควบคุมฯ!A1238</f>
        <v>0</v>
      </c>
      <c r="B253" s="729" t="str">
        <f>+[2]ระบบการควบคุมฯ!B1238</f>
        <v>ครบ 2 สค 67</v>
      </c>
      <c r="C253" s="1147" t="str">
        <f>+[2]ระบบการควบคุมฯ!C1238</f>
        <v>4100402841</v>
      </c>
      <c r="D253" s="672"/>
      <c r="E253" s="725"/>
      <c r="F253" s="745"/>
      <c r="G253" s="715"/>
      <c r="H253" s="750"/>
      <c r="I253" s="744"/>
      <c r="J253" s="751">
        <f t="shared" si="88"/>
        <v>0</v>
      </c>
      <c r="K253" s="860"/>
    </row>
    <row r="254" spans="1:11" ht="21" hidden="1" customHeight="1" x14ac:dyDescent="0.25">
      <c r="A254" s="62"/>
      <c r="B254" s="729" t="str">
        <f>+[2]ระบบการควบคุมฯ!B1239</f>
        <v>วัดสุขบุญฑริการาม</v>
      </c>
      <c r="C254" s="1147" t="str">
        <f>+[2]ระบบการควบคุมฯ!C1239</f>
        <v>20004350002003214525</v>
      </c>
      <c r="D254" s="672"/>
      <c r="E254" s="725"/>
      <c r="F254" s="745"/>
      <c r="G254" s="715"/>
      <c r="H254" s="750"/>
      <c r="I254" s="744"/>
      <c r="J254" s="751">
        <f t="shared" si="88"/>
        <v>0</v>
      </c>
      <c r="K254" s="860"/>
    </row>
    <row r="255" spans="1:11" ht="21" hidden="1" customHeight="1" x14ac:dyDescent="0.25">
      <c r="A255" s="62">
        <f>+[2]ระบบการควบคุมฯ!A1240</f>
        <v>0</v>
      </c>
      <c r="B255" s="729" t="str">
        <f>+[2]ระบบการควบคุมฯ!B1240</f>
        <v>ครบ 27 มิย 67</v>
      </c>
      <c r="C255" s="1147" t="str">
        <f>+[2]ระบบการควบคุมฯ!C1240</f>
        <v>4100396195</v>
      </c>
      <c r="D255" s="672"/>
      <c r="E255" s="725"/>
      <c r="F255" s="745"/>
      <c r="G255" s="715"/>
      <c r="H255" s="750"/>
      <c r="I255" s="744"/>
      <c r="J255" s="751">
        <f t="shared" si="88"/>
        <v>0</v>
      </c>
      <c r="K255" s="860"/>
    </row>
    <row r="256" spans="1:11" ht="21" hidden="1" customHeight="1" x14ac:dyDescent="0.25">
      <c r="A256" s="62"/>
      <c r="B256" s="729" t="str">
        <f>+[2]ระบบการควบคุมฯ!B1241</f>
        <v>วัดแสงมณี</v>
      </c>
      <c r="C256" s="1147" t="str">
        <f>+[2]ระบบการควบคุมฯ!C1241</f>
        <v>20004350002003214526</v>
      </c>
      <c r="D256" s="672"/>
      <c r="E256" s="725"/>
      <c r="F256" s="745"/>
      <c r="G256" s="715"/>
      <c r="H256" s="750"/>
      <c r="I256" s="744"/>
      <c r="J256" s="751">
        <f t="shared" si="88"/>
        <v>0</v>
      </c>
      <c r="K256" s="860"/>
    </row>
    <row r="257" spans="1:11" ht="21" hidden="1" customHeight="1" x14ac:dyDescent="0.25">
      <c r="A257" s="62">
        <f>+[2]ระบบการควบคุมฯ!A1242</f>
        <v>0</v>
      </c>
      <c r="B257" s="729" t="str">
        <f>+[2]ระบบการควบคุมฯ!B1242</f>
        <v>ครบ 30 กค 67</v>
      </c>
      <c r="C257" s="1147" t="str">
        <f>+[2]ระบบการควบคุมฯ!C1242</f>
        <v>4100400728</v>
      </c>
      <c r="D257" s="672"/>
      <c r="E257" s="725"/>
      <c r="F257" s="745"/>
      <c r="G257" s="715"/>
      <c r="H257" s="750"/>
      <c r="I257" s="744"/>
      <c r="J257" s="751">
        <f t="shared" si="88"/>
        <v>0</v>
      </c>
      <c r="K257" s="860"/>
    </row>
    <row r="258" spans="1:11" ht="21" hidden="1" customHeight="1" x14ac:dyDescent="0.25">
      <c r="A258" s="62"/>
      <c r="B258" s="729" t="str">
        <f>+[2]ระบบการควบคุมฯ!B1243</f>
        <v>หิรัญพงษ์อนุสรณ์</v>
      </c>
      <c r="C258" s="1147" t="str">
        <f>+[2]ระบบการควบคุมฯ!C1243</f>
        <v>20004350002003214527</v>
      </c>
      <c r="D258" s="672"/>
      <c r="E258" s="725"/>
      <c r="F258" s="745"/>
      <c r="G258" s="715"/>
      <c r="H258" s="750"/>
      <c r="I258" s="744"/>
      <c r="J258" s="751">
        <f t="shared" si="88"/>
        <v>0</v>
      </c>
      <c r="K258" s="860"/>
    </row>
    <row r="259" spans="1:11" ht="21" hidden="1" customHeight="1" x14ac:dyDescent="0.25">
      <c r="A259" s="62">
        <f>+[2]ระบบการควบคุมฯ!A1245</f>
        <v>0</v>
      </c>
      <c r="B259" s="729" t="str">
        <f>+[2]ระบบการควบคุมฯ!B1245</f>
        <v>โอนกลับส่วนกลาง</v>
      </c>
      <c r="C259" s="1147" t="str">
        <f>+[2]ระบบการควบคุมฯ!C1245</f>
        <v>ศธ04002/ว4285 ลว.13 กย 67 โอนครั้งที่ 401</v>
      </c>
      <c r="D259" s="672"/>
      <c r="E259" s="725"/>
      <c r="F259" s="745"/>
      <c r="G259" s="715"/>
      <c r="H259" s="750"/>
      <c r="I259" s="744"/>
      <c r="J259" s="751">
        <f t="shared" si="88"/>
        <v>0</v>
      </c>
      <c r="K259" s="860"/>
    </row>
    <row r="260" spans="1:11" ht="21" hidden="1" customHeight="1" x14ac:dyDescent="0.25">
      <c r="A260" s="311" t="str">
        <f>+[2]ระบบการควบคุมฯ!A1246</f>
        <v>20)</v>
      </c>
      <c r="B260" s="729" t="str">
        <f>+[2]ระบบการควบคุมฯ!B1246</f>
        <v>อยู่ประชานุเคราะห์</v>
      </c>
      <c r="C260" s="1147" t="str">
        <f>+[2]ระบบการควบคุมฯ!C1246</f>
        <v>20004350002003214528</v>
      </c>
      <c r="D260" s="672"/>
      <c r="E260" s="725"/>
      <c r="F260" s="745"/>
      <c r="G260" s="715"/>
      <c r="H260" s="750"/>
      <c r="I260" s="744"/>
      <c r="J260" s="751">
        <f t="shared" si="88"/>
        <v>0</v>
      </c>
      <c r="K260" s="860"/>
    </row>
    <row r="261" spans="1:11" ht="21" hidden="1" customHeight="1" x14ac:dyDescent="0.25">
      <c r="A261" s="311">
        <f>+[2]ระบบการควบคุมฯ!A1247</f>
        <v>0</v>
      </c>
      <c r="B261" s="907" t="str">
        <f>+[2]ระบบการควบคุมฯ!B1247</f>
        <v>ครบ 6 มิย 67</v>
      </c>
      <c r="C261" s="1147" t="str">
        <f>+[2]ระบบการควบคุมฯ!C1247</f>
        <v>4100402861</v>
      </c>
      <c r="D261" s="672"/>
      <c r="E261" s="725"/>
      <c r="F261" s="745"/>
      <c r="G261" s="715"/>
      <c r="H261" s="750"/>
      <c r="I261" s="744"/>
      <c r="J261" s="751">
        <f t="shared" si="88"/>
        <v>0</v>
      </c>
      <c r="K261" s="860"/>
    </row>
    <row r="262" spans="1:11" ht="40.799999999999997" hidden="1" customHeight="1" x14ac:dyDescent="0.25">
      <c r="A262" s="908" t="str">
        <f>+[2]ระบบการควบคุมฯ!A1249</f>
        <v>1)</v>
      </c>
      <c r="B262" s="853">
        <f>+[2]ระบบการควบคุมฯ!B1249</f>
        <v>0</v>
      </c>
      <c r="C262" s="1198">
        <f>+[2]ระบบการควบคุมฯ!C1249</f>
        <v>0</v>
      </c>
      <c r="D262" s="675">
        <f>+D263</f>
        <v>565200</v>
      </c>
      <c r="E262" s="675">
        <f t="shared" ref="E262:J262" si="90">+E263</f>
        <v>0</v>
      </c>
      <c r="F262" s="675">
        <f t="shared" si="90"/>
        <v>0</v>
      </c>
      <c r="G262" s="675">
        <f t="shared" si="90"/>
        <v>456890</v>
      </c>
      <c r="H262" s="675">
        <f t="shared" si="90"/>
        <v>0</v>
      </c>
      <c r="I262" s="675">
        <f t="shared" si="90"/>
        <v>0</v>
      </c>
      <c r="J262" s="675">
        <f t="shared" si="90"/>
        <v>108310</v>
      </c>
      <c r="K262" s="857"/>
    </row>
    <row r="263" spans="1:11" x14ac:dyDescent="0.25">
      <c r="A263" s="62" t="str">
        <f>+[2]ระบบการควบคุมฯ!A1250</f>
        <v>1.9.3</v>
      </c>
      <c r="B263" s="874" t="str">
        <f>+[2]ระบบการควบคุมฯ!B1250</f>
        <v>ห้องส้วม OBEC 4 ที่/61 ชาย-หญิง (ชาย 2 ที่ หญิง 2 ที่)</v>
      </c>
      <c r="C263" s="1147" t="str">
        <f>+[2]ระบบการควบคุมฯ!C1250</f>
        <v>ศธ 04002/ว5174 ลว 21 ตค 67 ครั้งที่ 4</v>
      </c>
      <c r="D263" s="903">
        <f>+[2]ระบบการควบคุมฯ!D1250</f>
        <v>565200</v>
      </c>
      <c r="E263" s="903">
        <f>+[2]ระบบการควบคุมฯ!G1250+[2]ระบบการควบคุมฯ!H1250</f>
        <v>0</v>
      </c>
      <c r="F263" s="745">
        <f>+[2]ระบบการควบคุมฯ!I1250+[2]ระบบการควบคุมฯ!J1250</f>
        <v>0</v>
      </c>
      <c r="G263" s="715">
        <f>+[2]ระบบการควบคุมฯ!K1250+[2]ระบบการควบคุมฯ!L1250</f>
        <v>456890</v>
      </c>
      <c r="H263" s="750"/>
      <c r="I263" s="744"/>
      <c r="J263" s="751">
        <f t="shared" ref="J263:J265" si="91">D263-E263-F263-G263</f>
        <v>108310</v>
      </c>
      <c r="K263" s="860"/>
    </row>
    <row r="264" spans="1:11" x14ac:dyDescent="0.25">
      <c r="A264" s="62"/>
      <c r="B264" s="874" t="str">
        <f>+[2]ระบบการควบคุมฯ!B1251</f>
        <v>โรงเรียนวัดราษฎรบำรุง</v>
      </c>
      <c r="C264" s="1147" t="str">
        <f>+[2]ระบบการควบคุมฯ!C1251</f>
        <v>20004370010003213242</v>
      </c>
      <c r="D264" s="672"/>
      <c r="E264" s="725"/>
      <c r="F264" s="745"/>
      <c r="G264" s="715"/>
      <c r="H264" s="750"/>
      <c r="I264" s="744"/>
      <c r="J264" s="751">
        <f t="shared" si="91"/>
        <v>0</v>
      </c>
      <c r="K264" s="860"/>
    </row>
    <row r="265" spans="1:11" ht="21" hidden="1" customHeight="1" x14ac:dyDescent="0.25">
      <c r="A265" s="62"/>
      <c r="B265" s="874" t="str">
        <f>+[2]ระบบการควบคุมฯ!B1252</f>
        <v>ครบ 26 มค 68</v>
      </c>
      <c r="C265" s="1147" t="str">
        <f>+[2]ระบบการควบคุมฯ!C1252</f>
        <v>งวด 1 จำนวน 137067 บาท</v>
      </c>
      <c r="D265" s="672"/>
      <c r="E265" s="725"/>
      <c r="F265" s="745"/>
      <c r="G265" s="715"/>
      <c r="H265" s="750"/>
      <c r="I265" s="744"/>
      <c r="J265" s="751">
        <f t="shared" si="91"/>
        <v>0</v>
      </c>
      <c r="K265" s="860"/>
    </row>
    <row r="266" spans="1:11" ht="21" hidden="1" customHeight="1" x14ac:dyDescent="0.25">
      <c r="A266" s="908"/>
      <c r="B266" s="909"/>
      <c r="C266" s="1198"/>
      <c r="D266" s="675"/>
      <c r="E266" s="675"/>
      <c r="F266" s="675"/>
      <c r="G266" s="675"/>
      <c r="H266" s="675">
        <f t="shared" ref="H266:I266" si="92">SUM(H267:H272)</f>
        <v>0</v>
      </c>
      <c r="I266" s="675">
        <f t="shared" si="92"/>
        <v>0</v>
      </c>
      <c r="J266" s="675">
        <f>+D266-E266-G266</f>
        <v>0</v>
      </c>
      <c r="K266" s="857"/>
    </row>
    <row r="267" spans="1:11" ht="21" hidden="1" customHeight="1" x14ac:dyDescent="0.25">
      <c r="A267" s="62"/>
      <c r="B267" s="910"/>
      <c r="C267" s="1147"/>
      <c r="D267" s="672"/>
      <c r="E267" s="725"/>
      <c r="F267" s="745"/>
      <c r="G267" s="715"/>
      <c r="H267" s="750"/>
      <c r="I267" s="744"/>
      <c r="J267" s="751">
        <f t="shared" ref="J267:J269" si="93">D267-E267-F267-G267</f>
        <v>0</v>
      </c>
      <c r="K267" s="860"/>
    </row>
    <row r="268" spans="1:11" ht="21" hidden="1" customHeight="1" x14ac:dyDescent="0.25">
      <c r="A268" s="62"/>
      <c r="B268" s="911"/>
      <c r="C268" s="1183"/>
      <c r="D268" s="672"/>
      <c r="E268" s="725"/>
      <c r="F268" s="745"/>
      <c r="G268" s="715"/>
      <c r="H268" s="750"/>
      <c r="I268" s="744"/>
      <c r="J268" s="751"/>
      <c r="K268" s="860"/>
    </row>
    <row r="269" spans="1:11" ht="21" hidden="1" customHeight="1" x14ac:dyDescent="0.25">
      <c r="A269" s="62"/>
      <c r="B269" s="911"/>
      <c r="C269" s="1183"/>
      <c r="D269" s="672"/>
      <c r="E269" s="725"/>
      <c r="F269" s="745"/>
      <c r="G269" s="715"/>
      <c r="H269" s="750"/>
      <c r="I269" s="744"/>
      <c r="J269" s="751">
        <f t="shared" si="93"/>
        <v>0</v>
      </c>
      <c r="K269" s="860"/>
    </row>
    <row r="270" spans="1:11" ht="21" hidden="1" customHeight="1" x14ac:dyDescent="0.25">
      <c r="A270" s="62"/>
      <c r="B270" s="911"/>
      <c r="C270" s="1147"/>
      <c r="D270" s="672"/>
      <c r="E270" s="672"/>
      <c r="F270" s="672"/>
      <c r="G270" s="786"/>
      <c r="H270" s="735"/>
      <c r="I270" s="729"/>
      <c r="J270" s="672"/>
      <c r="K270" s="860"/>
    </row>
    <row r="271" spans="1:11" ht="21" hidden="1" customHeight="1" x14ac:dyDescent="0.25">
      <c r="A271" s="311"/>
      <c r="B271" s="907"/>
      <c r="C271" s="1147"/>
      <c r="D271" s="672"/>
      <c r="E271" s="672"/>
      <c r="F271" s="672"/>
      <c r="G271" s="786"/>
      <c r="H271" s="735"/>
      <c r="I271" s="735"/>
      <c r="J271" s="672">
        <f>+D271-E271-F271-G271</f>
        <v>0</v>
      </c>
      <c r="K271" s="912"/>
    </row>
    <row r="272" spans="1:11" ht="21" hidden="1" customHeight="1" x14ac:dyDescent="0.25">
      <c r="A272" s="311"/>
      <c r="B272" s="907"/>
      <c r="C272" s="1147"/>
      <c r="D272" s="672"/>
      <c r="E272" s="672"/>
      <c r="F272" s="672"/>
      <c r="G272" s="786"/>
      <c r="H272" s="735"/>
      <c r="I272" s="735"/>
      <c r="J272" s="672">
        <f>+D272-E272-F272-G272</f>
        <v>0</v>
      </c>
      <c r="K272" s="912"/>
    </row>
    <row r="273" spans="1:11" ht="21" hidden="1" customHeight="1" x14ac:dyDescent="0.45">
      <c r="A273" s="664">
        <f>+[2]ระบบการควบคุมฯ!A1255</f>
        <v>0</v>
      </c>
      <c r="B273" s="913">
        <f>+[2]ระบบการควบคุมฯ!B1255</f>
        <v>0</v>
      </c>
      <c r="C273" s="1196">
        <f>+[2]ระบบการควบคุมฯ!C1255</f>
        <v>0</v>
      </c>
      <c r="D273" s="666">
        <f t="shared" ref="D273:I273" si="94">SUM(D274)</f>
        <v>3158700</v>
      </c>
      <c r="E273" s="666">
        <f t="shared" si="94"/>
        <v>0</v>
      </c>
      <c r="F273" s="666">
        <f t="shared" si="94"/>
        <v>0</v>
      </c>
      <c r="G273" s="666">
        <f t="shared" si="94"/>
        <v>3158640</v>
      </c>
      <c r="H273" s="666">
        <f t="shared" si="94"/>
        <v>0</v>
      </c>
      <c r="I273" s="666">
        <f t="shared" si="94"/>
        <v>0</v>
      </c>
      <c r="J273" s="666">
        <f>+D273-E273-F273-G273</f>
        <v>60</v>
      </c>
      <c r="K273" s="914"/>
    </row>
    <row r="274" spans="1:11" ht="42" x14ac:dyDescent="0.25">
      <c r="A274" s="62" t="str">
        <f>+[2]ระบบการควบคุมฯ!A1256</f>
        <v>1.9.4</v>
      </c>
      <c r="B274" s="859" t="str">
        <f>+[2]ระบบการควบคุมฯ!B1256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183" t="str">
        <f>+[2]ระบบการควบคุมฯ!C1256</f>
        <v>ที่ ศธ 04002/ว5187/21 ตค 67 ครั้งที่ 5</v>
      </c>
      <c r="D274" s="672">
        <f>+[2]ระบบการควบคุมฯ!F1256</f>
        <v>3158700</v>
      </c>
      <c r="E274" s="672">
        <f>+[2]ระบบการควบคุมฯ!G1256+[2]ระบบการควบคุมฯ!H1256</f>
        <v>0</v>
      </c>
      <c r="F274" s="672">
        <f>+[2]ระบบการควบคุมฯ!I1256+[2]ระบบการควบคุมฯ!J1256</f>
        <v>0</v>
      </c>
      <c r="G274" s="786">
        <f>+[2]ระบบการควบคุมฯ!K1256+[2]ระบบการควบคุมฯ!L1256</f>
        <v>3158640</v>
      </c>
      <c r="H274" s="747"/>
      <c r="I274" s="729"/>
      <c r="J274" s="672">
        <f>+D274-E274-G274</f>
        <v>60</v>
      </c>
      <c r="K274" s="860"/>
    </row>
    <row r="275" spans="1:11" x14ac:dyDescent="0.6">
      <c r="A275" s="62"/>
      <c r="B275" s="729">
        <f>+[2]ระบบการควบคุมฯ!B1360</f>
        <v>0</v>
      </c>
      <c r="C275" s="1182"/>
      <c r="D275" s="669"/>
      <c r="E275" s="669"/>
      <c r="F275" s="669"/>
      <c r="G275" s="730"/>
      <c r="H275" s="915"/>
      <c r="I275" s="732"/>
      <c r="J275" s="732"/>
      <c r="K275" s="670"/>
    </row>
    <row r="276" spans="1:11" ht="21" hidden="1" customHeight="1" x14ac:dyDescent="0.6">
      <c r="A276" s="62"/>
      <c r="B276" s="729">
        <f>+[2]ระบบการควบคุมฯ!B1361</f>
        <v>0</v>
      </c>
      <c r="C276" s="1182"/>
      <c r="D276" s="669"/>
      <c r="E276" s="669"/>
      <c r="F276" s="669"/>
      <c r="G276" s="730"/>
      <c r="H276" s="915"/>
      <c r="I276" s="732"/>
      <c r="J276" s="732"/>
      <c r="K276" s="670"/>
    </row>
    <row r="277" spans="1:11" ht="21" hidden="1" customHeight="1" x14ac:dyDescent="0.6">
      <c r="A277" s="62"/>
      <c r="B277" s="729">
        <f>+[2]ระบบการควบคุมฯ!B1362</f>
        <v>0</v>
      </c>
      <c r="C277" s="1182">
        <f>1155600*4</f>
        <v>4622400</v>
      </c>
      <c r="D277" s="669"/>
      <c r="E277" s="669"/>
      <c r="F277" s="669"/>
      <c r="G277" s="730"/>
      <c r="H277" s="915"/>
      <c r="I277" s="732"/>
      <c r="J277" s="732"/>
      <c r="K277" s="670"/>
    </row>
    <row r="278" spans="1:11" ht="21" hidden="1" customHeight="1" x14ac:dyDescent="0.6">
      <c r="A278" s="62"/>
      <c r="B278" s="729">
        <f>+[2]ระบบการควบคุมฯ!B1363</f>
        <v>0</v>
      </c>
      <c r="C278" s="1182"/>
      <c r="D278" s="669"/>
      <c r="E278" s="669"/>
      <c r="F278" s="669"/>
      <c r="G278" s="730"/>
      <c r="H278" s="915"/>
      <c r="I278" s="732"/>
      <c r="J278" s="732"/>
      <c r="K278" s="670"/>
    </row>
    <row r="279" spans="1:11" ht="21" hidden="1" customHeight="1" x14ac:dyDescent="0.6">
      <c r="A279" s="62"/>
      <c r="B279" s="729">
        <f>+[2]ระบบการควบคุมฯ!B1364</f>
        <v>0</v>
      </c>
      <c r="C279" s="1182"/>
      <c r="D279" s="669"/>
      <c r="E279" s="669"/>
      <c r="F279" s="669"/>
      <c r="G279" s="730"/>
      <c r="H279" s="915"/>
      <c r="I279" s="732"/>
      <c r="J279" s="732"/>
      <c r="K279" s="670"/>
    </row>
    <row r="280" spans="1:11" ht="21" hidden="1" customHeight="1" x14ac:dyDescent="0.6">
      <c r="A280" s="62"/>
      <c r="B280" s="729">
        <f>+[2]ระบบการควบคุมฯ!B1365</f>
        <v>0</v>
      </c>
      <c r="C280" s="1182"/>
      <c r="D280" s="669"/>
      <c r="E280" s="669"/>
      <c r="F280" s="669"/>
      <c r="G280" s="730"/>
      <c r="H280" s="915"/>
      <c r="I280" s="732"/>
      <c r="J280" s="732"/>
      <c r="K280" s="670"/>
    </row>
    <row r="281" spans="1:11" ht="21" hidden="1" customHeight="1" x14ac:dyDescent="0.6">
      <c r="A281" s="62"/>
      <c r="B281" s="729">
        <f>+[2]ระบบการควบคุมฯ!B1366</f>
        <v>0</v>
      </c>
      <c r="C281" s="1182"/>
      <c r="D281" s="669"/>
      <c r="E281" s="669"/>
      <c r="F281" s="669"/>
      <c r="G281" s="730"/>
      <c r="H281" s="915"/>
      <c r="I281" s="732"/>
      <c r="J281" s="732"/>
      <c r="K281" s="670"/>
    </row>
    <row r="282" spans="1:11" ht="21" hidden="1" customHeight="1" x14ac:dyDescent="0.6">
      <c r="A282" s="62" t="s">
        <v>199</v>
      </c>
      <c r="B282" s="729">
        <f>+[2]ระบบการควบคุมฯ!B1367</f>
        <v>0</v>
      </c>
      <c r="C282" s="1182"/>
      <c r="D282" s="669"/>
      <c r="E282" s="669"/>
      <c r="F282" s="669"/>
      <c r="G282" s="730"/>
      <c r="H282" s="915"/>
      <c r="I282" s="732"/>
      <c r="J282" s="732"/>
      <c r="K282" s="670"/>
    </row>
    <row r="283" spans="1:11" ht="21" hidden="1" customHeight="1" x14ac:dyDescent="0.6">
      <c r="A283" s="62"/>
      <c r="B283" s="729">
        <f>+[2]ระบบการควบคุมฯ!B1368</f>
        <v>0</v>
      </c>
      <c r="C283" s="1182"/>
      <c r="D283" s="669"/>
      <c r="E283" s="669"/>
      <c r="F283" s="669"/>
      <c r="G283" s="730"/>
      <c r="H283" s="915"/>
      <c r="I283" s="732"/>
      <c r="J283" s="732"/>
      <c r="K283" s="670"/>
    </row>
    <row r="284" spans="1:11" ht="21" hidden="1" customHeight="1" x14ac:dyDescent="0.6">
      <c r="A284" s="62"/>
      <c r="B284" s="729">
        <f>+[2]ระบบการควบคุมฯ!B1369</f>
        <v>0</v>
      </c>
      <c r="C284" s="1182"/>
      <c r="D284" s="669"/>
      <c r="E284" s="669"/>
      <c r="F284" s="669"/>
      <c r="G284" s="730"/>
      <c r="H284" s="915"/>
      <c r="I284" s="732"/>
      <c r="J284" s="732"/>
      <c r="K284" s="670"/>
    </row>
    <row r="285" spans="1:11" ht="21" hidden="1" customHeight="1" x14ac:dyDescent="0.6">
      <c r="A285" s="62"/>
      <c r="B285" s="729">
        <f>+[2]ระบบการควบคุมฯ!B1370</f>
        <v>0</v>
      </c>
      <c r="C285" s="1182"/>
      <c r="D285" s="669"/>
      <c r="E285" s="669"/>
      <c r="F285" s="669"/>
      <c r="G285" s="730"/>
      <c r="H285" s="915"/>
      <c r="I285" s="732"/>
      <c r="J285" s="732"/>
      <c r="K285" s="670"/>
    </row>
    <row r="286" spans="1:11" ht="21" hidden="1" customHeight="1" x14ac:dyDescent="0.6">
      <c r="A286" s="62"/>
      <c r="B286" s="729">
        <f>+[2]ระบบการควบคุมฯ!B1371</f>
        <v>0</v>
      </c>
      <c r="C286" s="1182"/>
      <c r="D286" s="669"/>
      <c r="E286" s="669"/>
      <c r="F286" s="669"/>
      <c r="G286" s="730"/>
      <c r="H286" s="915"/>
      <c r="I286" s="732"/>
      <c r="J286" s="732"/>
      <c r="K286" s="670"/>
    </row>
    <row r="287" spans="1:11" ht="21" hidden="1" customHeight="1" x14ac:dyDescent="0.6">
      <c r="A287" s="62"/>
      <c r="B287" s="729">
        <f>+[2]ระบบการควบคุมฯ!B1372</f>
        <v>0</v>
      </c>
      <c r="C287" s="1182"/>
      <c r="D287" s="669"/>
      <c r="E287" s="669"/>
      <c r="F287" s="669"/>
      <c r="G287" s="730"/>
      <c r="H287" s="915"/>
      <c r="I287" s="732"/>
      <c r="J287" s="732"/>
      <c r="K287" s="670"/>
    </row>
    <row r="288" spans="1:11" ht="21" hidden="1" customHeight="1" x14ac:dyDescent="0.6">
      <c r="A288" s="62"/>
      <c r="B288" s="729">
        <f>+[2]ระบบการควบคุมฯ!B1373</f>
        <v>0</v>
      </c>
      <c r="C288" s="1182"/>
      <c r="D288" s="669"/>
      <c r="E288" s="669"/>
      <c r="F288" s="669"/>
      <c r="G288" s="730"/>
      <c r="H288" s="915"/>
      <c r="I288" s="732"/>
      <c r="J288" s="732"/>
      <c r="K288" s="670"/>
    </row>
    <row r="289" spans="1:11" ht="21" hidden="1" customHeight="1" x14ac:dyDescent="0.6">
      <c r="A289" s="62"/>
      <c r="B289" s="729">
        <f>+[2]ระบบการควบคุมฯ!B1374</f>
        <v>0</v>
      </c>
      <c r="C289" s="1182"/>
      <c r="D289" s="669"/>
      <c r="E289" s="669"/>
      <c r="F289" s="669"/>
      <c r="G289" s="730"/>
      <c r="H289" s="915"/>
      <c r="I289" s="732"/>
      <c r="J289" s="732"/>
      <c r="K289" s="670"/>
    </row>
    <row r="290" spans="1:11" ht="21" hidden="1" customHeight="1" x14ac:dyDescent="0.45">
      <c r="A290" s="664" t="s">
        <v>200</v>
      </c>
      <c r="B290" s="913">
        <f>+[2]ระบบการควบคุมฯ!B1283</f>
        <v>0</v>
      </c>
      <c r="C290" s="1196"/>
      <c r="D290" s="666">
        <f t="shared" ref="D290:I290" si="95">SUM(D291)</f>
        <v>0</v>
      </c>
      <c r="E290" s="666">
        <f t="shared" si="95"/>
        <v>0</v>
      </c>
      <c r="F290" s="666">
        <f t="shared" si="95"/>
        <v>0</v>
      </c>
      <c r="G290" s="666">
        <f t="shared" si="95"/>
        <v>0</v>
      </c>
      <c r="H290" s="666">
        <f t="shared" si="95"/>
        <v>0</v>
      </c>
      <c r="I290" s="666">
        <f t="shared" si="95"/>
        <v>0</v>
      </c>
      <c r="J290" s="666">
        <f>+D290-E290-F290-G290</f>
        <v>0</v>
      </c>
      <c r="K290" s="914"/>
    </row>
    <row r="291" spans="1:11" ht="42" hidden="1" customHeight="1" x14ac:dyDescent="0.25">
      <c r="A291" s="62" t="str">
        <f>+[2]ระบบการควบคุมฯ!A1284</f>
        <v>2.5.3</v>
      </c>
      <c r="B291" s="729" t="str">
        <f>+[2]ระบบการควบคุมฯ!B1284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183" t="e">
        <f>+[2]ระบบการควบคุมฯ!C1284</f>
        <v>#REF!</v>
      </c>
      <c r="D291" s="672">
        <f>+[2]ระบบการควบคุมฯ!F1284</f>
        <v>0</v>
      </c>
      <c r="E291" s="672">
        <f>+[2]ระบบการควบคุมฯ!G1284+[2]ระบบการควบคุมฯ!H1284</f>
        <v>0</v>
      </c>
      <c r="F291" s="672">
        <f>+[2]ระบบการควบคุมฯ!I1284+[2]ระบบการควบคุมฯ!J1284</f>
        <v>0</v>
      </c>
      <c r="G291" s="786">
        <f>+[2]ระบบการควบคุมฯ!K1284+[2]ระบบการควบคุมฯ!L1284</f>
        <v>0</v>
      </c>
      <c r="H291" s="747"/>
      <c r="I291" s="729"/>
      <c r="J291" s="672">
        <f>+D291-E291-G291</f>
        <v>0</v>
      </c>
      <c r="K291" s="860" t="s">
        <v>201</v>
      </c>
    </row>
    <row r="292" spans="1:11" ht="21" hidden="1" customHeight="1" x14ac:dyDescent="0.25">
      <c r="A292" s="916" t="s">
        <v>202</v>
      </c>
      <c r="B292" s="917" t="str">
        <f>+[2]ระบบการควบคุมฯ!B1285</f>
        <v xml:space="preserve"> โรงเรียนวัดกลางคลองสี่ </v>
      </c>
      <c r="C292" s="1238" t="str">
        <f>+[2]ระบบการควบคุมฯ!C1285</f>
        <v>20004350002003214557</v>
      </c>
      <c r="D292" s="918">
        <f>+D293</f>
        <v>0</v>
      </c>
      <c r="E292" s="918">
        <f t="shared" ref="E292:J292" si="96">+E293</f>
        <v>0</v>
      </c>
      <c r="F292" s="918">
        <f t="shared" si="96"/>
        <v>0</v>
      </c>
      <c r="G292" s="918">
        <f t="shared" si="96"/>
        <v>0</v>
      </c>
      <c r="H292" s="918">
        <f t="shared" si="96"/>
        <v>0</v>
      </c>
      <c r="I292" s="918">
        <f t="shared" si="96"/>
        <v>0</v>
      </c>
      <c r="J292" s="918">
        <f t="shared" si="96"/>
        <v>0</v>
      </c>
      <c r="K292" s="919"/>
    </row>
    <row r="293" spans="1:11" x14ac:dyDescent="0.25">
      <c r="A293" s="62">
        <f>+[2]ระบบการควบคุมฯ!A1287</f>
        <v>0</v>
      </c>
      <c r="B293" s="729" t="str">
        <f>+[2]ระบบการควบคุมฯ!B1287</f>
        <v>จัดสรร 38,731,000 บาท ปี67 5,809,700 บาท ปี</v>
      </c>
      <c r="C293" s="1183">
        <f>+[2]ระบบการควบคุมฯ!C1287</f>
        <v>0</v>
      </c>
      <c r="D293" s="672">
        <f>+[2]ระบบการควบคุมฯ!D1287</f>
        <v>0</v>
      </c>
      <c r="E293" s="672">
        <f>+[2]ระบบการควบคุมฯ!G1287+[2]ระบบการควบคุมฯ!H1287</f>
        <v>0</v>
      </c>
      <c r="F293" s="672">
        <f>+[2]ระบบการควบคุมฯ!I1287+[2]ระบบการควบคุมฯ!J1287</f>
        <v>0</v>
      </c>
      <c r="G293" s="672">
        <f>+[2]ระบบการควบคุมฯ!K1287+[2]ระบบการควบคุมฯ!L1287</f>
        <v>0</v>
      </c>
      <c r="H293" s="750"/>
      <c r="I293" s="744"/>
      <c r="J293" s="751">
        <f t="shared" ref="J293" si="97">D293-E293-F293-G293</f>
        <v>0</v>
      </c>
      <c r="K293" s="860"/>
    </row>
    <row r="294" spans="1:11" x14ac:dyDescent="0.25">
      <c r="A294" s="62"/>
      <c r="B294" s="920" t="s">
        <v>203</v>
      </c>
      <c r="C294" s="1239" t="s">
        <v>204</v>
      </c>
      <c r="D294" s="672"/>
      <c r="E294" s="725"/>
      <c r="F294" s="745"/>
      <c r="G294" s="715"/>
      <c r="H294" s="750"/>
      <c r="I294" s="744"/>
      <c r="J294" s="751"/>
      <c r="K294" s="860"/>
    </row>
    <row r="295" spans="1:11" x14ac:dyDescent="0.55000000000000004">
      <c r="A295" s="62"/>
      <c r="B295" s="874" t="s">
        <v>205</v>
      </c>
      <c r="C295" s="1240">
        <v>4100533888</v>
      </c>
      <c r="D295" s="672"/>
      <c r="E295" s="725"/>
      <c r="F295" s="745"/>
      <c r="G295" s="715"/>
      <c r="H295" s="750"/>
      <c r="I295" s="744"/>
      <c r="J295" s="751"/>
      <c r="K295" s="860"/>
    </row>
    <row r="296" spans="1:11" x14ac:dyDescent="0.55000000000000004">
      <c r="A296" s="62"/>
      <c r="B296" s="874" t="s">
        <v>206</v>
      </c>
      <c r="C296" s="1241" t="s">
        <v>207</v>
      </c>
      <c r="D296" s="672"/>
      <c r="E296" s="725"/>
      <c r="F296" s="745"/>
      <c r="G296" s="715"/>
      <c r="H296" s="750"/>
      <c r="I296" s="744"/>
      <c r="J296" s="751"/>
      <c r="K296" s="860"/>
    </row>
    <row r="297" spans="1:11" x14ac:dyDescent="0.25">
      <c r="A297" s="62"/>
      <c r="B297" s="874" t="s">
        <v>208</v>
      </c>
      <c r="C297" s="1183"/>
      <c r="D297" s="672"/>
      <c r="E297" s="725"/>
      <c r="F297" s="745"/>
      <c r="G297" s="715"/>
      <c r="H297" s="750"/>
      <c r="I297" s="744"/>
      <c r="J297" s="751"/>
      <c r="K297" s="860"/>
    </row>
    <row r="298" spans="1:11" x14ac:dyDescent="0.25">
      <c r="A298" s="62"/>
      <c r="B298" s="921" t="s">
        <v>209</v>
      </c>
      <c r="C298" s="1183"/>
      <c r="D298" s="672"/>
      <c r="E298" s="725"/>
      <c r="F298" s="745"/>
      <c r="G298" s="715"/>
      <c r="H298" s="750"/>
      <c r="I298" s="744"/>
      <c r="J298" s="751"/>
      <c r="K298" s="860"/>
    </row>
    <row r="299" spans="1:11" x14ac:dyDescent="0.25">
      <c r="A299" s="62"/>
      <c r="B299" s="874" t="s">
        <v>210</v>
      </c>
      <c r="C299" s="1183"/>
      <c r="D299" s="672"/>
      <c r="E299" s="725"/>
      <c r="F299" s="745"/>
      <c r="G299" s="715"/>
      <c r="H299" s="750"/>
      <c r="I299" s="744"/>
      <c r="J299" s="751"/>
      <c r="K299" s="860"/>
    </row>
    <row r="300" spans="1:11" x14ac:dyDescent="0.25">
      <c r="A300" s="62"/>
      <c r="B300" s="874" t="s">
        <v>211</v>
      </c>
      <c r="C300" s="1183"/>
      <c r="D300" s="672"/>
      <c r="E300" s="725"/>
      <c r="F300" s="745"/>
      <c r="G300" s="715"/>
      <c r="H300" s="750"/>
      <c r="I300" s="744"/>
      <c r="J300" s="751"/>
      <c r="K300" s="860"/>
    </row>
    <row r="301" spans="1:11" x14ac:dyDescent="0.25">
      <c r="A301" s="62"/>
      <c r="B301" s="874" t="s">
        <v>212</v>
      </c>
      <c r="C301" s="1183"/>
      <c r="D301" s="672"/>
      <c r="E301" s="725"/>
      <c r="F301" s="745"/>
      <c r="G301" s="715"/>
      <c r="H301" s="750"/>
      <c r="I301" s="744"/>
      <c r="J301" s="751"/>
      <c r="K301" s="860"/>
    </row>
    <row r="302" spans="1:11" x14ac:dyDescent="0.25">
      <c r="A302" s="62"/>
      <c r="B302" s="874" t="s">
        <v>213</v>
      </c>
      <c r="C302" s="1183"/>
      <c r="D302" s="672"/>
      <c r="E302" s="725"/>
      <c r="F302" s="745"/>
      <c r="G302" s="715"/>
      <c r="H302" s="750"/>
      <c r="I302" s="744"/>
      <c r="J302" s="751"/>
      <c r="K302" s="860"/>
    </row>
    <row r="303" spans="1:11" x14ac:dyDescent="0.25">
      <c r="A303" s="62"/>
      <c r="B303" s="874" t="s">
        <v>214</v>
      </c>
      <c r="C303" s="1183"/>
      <c r="D303" s="672"/>
      <c r="E303" s="725"/>
      <c r="F303" s="745"/>
      <c r="G303" s="715"/>
      <c r="H303" s="750"/>
      <c r="I303" s="744"/>
      <c r="J303" s="751"/>
      <c r="K303" s="860"/>
    </row>
    <row r="304" spans="1:11" x14ac:dyDescent="0.25">
      <c r="A304" s="62"/>
      <c r="B304" s="874" t="s">
        <v>215</v>
      </c>
      <c r="C304" s="1183"/>
      <c r="D304" s="672"/>
      <c r="E304" s="725"/>
      <c r="F304" s="745"/>
      <c r="G304" s="715"/>
      <c r="H304" s="750"/>
      <c r="I304" s="744"/>
      <c r="J304" s="751"/>
      <c r="K304" s="860"/>
    </row>
    <row r="305" spans="1:11" x14ac:dyDescent="0.25">
      <c r="A305" s="62"/>
      <c r="B305" s="874" t="s">
        <v>216</v>
      </c>
      <c r="C305" s="1183"/>
      <c r="D305" s="672"/>
      <c r="E305" s="725"/>
      <c r="F305" s="745"/>
      <c r="G305" s="715"/>
      <c r="H305" s="750"/>
      <c r="I305" s="744"/>
      <c r="J305" s="751"/>
      <c r="K305" s="860"/>
    </row>
    <row r="306" spans="1:11" x14ac:dyDescent="0.25">
      <c r="A306" s="62"/>
      <c r="B306" s="874" t="s">
        <v>217</v>
      </c>
      <c r="C306" s="1183"/>
      <c r="D306" s="672"/>
      <c r="E306" s="725"/>
      <c r="F306" s="745"/>
      <c r="G306" s="715"/>
      <c r="H306" s="750"/>
      <c r="I306" s="744"/>
      <c r="J306" s="751"/>
      <c r="K306" s="860"/>
    </row>
    <row r="307" spans="1:11" x14ac:dyDescent="0.25">
      <c r="A307" s="62"/>
      <c r="B307" s="874" t="s">
        <v>218</v>
      </c>
      <c r="C307" s="1183"/>
      <c r="D307" s="672"/>
      <c r="E307" s="725"/>
      <c r="F307" s="745"/>
      <c r="G307" s="715"/>
      <c r="H307" s="750"/>
      <c r="I307" s="744"/>
      <c r="J307" s="751"/>
      <c r="K307" s="860"/>
    </row>
    <row r="308" spans="1:11" x14ac:dyDescent="0.25">
      <c r="A308" s="62"/>
      <c r="B308" s="874" t="s">
        <v>219</v>
      </c>
      <c r="C308" s="1183"/>
      <c r="D308" s="672"/>
      <c r="E308" s="725"/>
      <c r="F308" s="745"/>
      <c r="G308" s="715"/>
      <c r="H308" s="750"/>
      <c r="I308" s="744"/>
      <c r="J308" s="751"/>
      <c r="K308" s="860"/>
    </row>
    <row r="309" spans="1:11" x14ac:dyDescent="0.25">
      <c r="A309" s="62"/>
      <c r="B309" s="874" t="s">
        <v>220</v>
      </c>
      <c r="C309" s="1183"/>
      <c r="D309" s="672"/>
      <c r="E309" s="725"/>
      <c r="F309" s="745"/>
      <c r="G309" s="715"/>
      <c r="H309" s="750"/>
      <c r="I309" s="744"/>
      <c r="J309" s="751"/>
      <c r="K309" s="860"/>
    </row>
    <row r="310" spans="1:11" x14ac:dyDescent="0.25">
      <c r="A310" s="62"/>
      <c r="B310" s="874" t="s">
        <v>221</v>
      </c>
      <c r="C310" s="1183"/>
      <c r="D310" s="672"/>
      <c r="E310" s="725"/>
      <c r="F310" s="745"/>
      <c r="G310" s="715"/>
      <c r="H310" s="750"/>
      <c r="I310" s="744"/>
      <c r="J310" s="751"/>
      <c r="K310" s="860"/>
    </row>
    <row r="311" spans="1:11" x14ac:dyDescent="0.25">
      <c r="A311" s="62"/>
      <c r="B311" s="874" t="s">
        <v>222</v>
      </c>
      <c r="C311" s="1183"/>
      <c r="D311" s="672"/>
      <c r="E311" s="725"/>
      <c r="F311" s="745"/>
      <c r="G311" s="715"/>
      <c r="H311" s="750"/>
      <c r="I311" s="744"/>
      <c r="J311" s="751"/>
      <c r="K311" s="860"/>
    </row>
    <row r="312" spans="1:11" x14ac:dyDescent="0.25">
      <c r="A312" s="62"/>
      <c r="B312" s="874" t="str">
        <f>+[2]ระบบการควบคุมฯ!B1307</f>
        <v>งวดที่ 15  1,865,000 ครบ 5 มค 69</v>
      </c>
      <c r="C312" s="1183"/>
      <c r="D312" s="672"/>
      <c r="E312" s="725"/>
      <c r="F312" s="745"/>
      <c r="G312" s="715"/>
      <c r="H312" s="750"/>
      <c r="I312" s="744"/>
      <c r="J312" s="751"/>
      <c r="K312" s="860"/>
    </row>
    <row r="313" spans="1:11" x14ac:dyDescent="0.25">
      <c r="A313" s="897">
        <f>+[2]ระบบการควบคุมฯ!A1385</f>
        <v>0</v>
      </c>
      <c r="B313" s="922">
        <f>+[2]ระบบการควบคุมฯ!B1385</f>
        <v>0</v>
      </c>
      <c r="C313" s="1242">
        <f>+[2]ระบบการควบคุมฯ!C1385</f>
        <v>0</v>
      </c>
      <c r="D313" s="899">
        <f>SUM(D314:D315)</f>
        <v>1199800</v>
      </c>
      <c r="E313" s="899">
        <f t="shared" ref="E313:J313" si="98">SUM(E314:E315)</f>
        <v>561860</v>
      </c>
      <c r="F313" s="899">
        <f t="shared" si="98"/>
        <v>0</v>
      </c>
      <c r="G313" s="899">
        <f t="shared" si="98"/>
        <v>530690</v>
      </c>
      <c r="H313" s="899" t="e">
        <f t="shared" ca="1" si="98"/>
        <v>#REF!</v>
      </c>
      <c r="I313" s="899" t="e">
        <f t="shared" ca="1" si="98"/>
        <v>#REF!</v>
      </c>
      <c r="J313" s="899">
        <f t="shared" si="98"/>
        <v>107250</v>
      </c>
      <c r="K313" s="825"/>
    </row>
    <row r="314" spans="1:11" x14ac:dyDescent="0.6">
      <c r="A314" s="838"/>
      <c r="B314" s="900" t="str">
        <f>+[2]ระบบการควบคุมฯ!B1386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14" s="1229"/>
      <c r="D314" s="47">
        <f>+D316+D329+D332</f>
        <v>212900</v>
      </c>
      <c r="E314" s="47">
        <f t="shared" ref="E314:J314" si="99">+E316+E329+E332</f>
        <v>0</v>
      </c>
      <c r="F314" s="47">
        <f t="shared" si="99"/>
        <v>0</v>
      </c>
      <c r="G314" s="47">
        <f t="shared" si="99"/>
        <v>212900</v>
      </c>
      <c r="H314" s="47" t="e">
        <f t="shared" ca="1" si="99"/>
        <v>#REF!</v>
      </c>
      <c r="I314" s="47" t="e">
        <f t="shared" ca="1" si="99"/>
        <v>#REF!</v>
      </c>
      <c r="J314" s="47">
        <f t="shared" si="99"/>
        <v>0</v>
      </c>
      <c r="K314" s="847"/>
    </row>
    <row r="315" spans="1:11" x14ac:dyDescent="0.6">
      <c r="A315" s="838"/>
      <c r="B315" s="900" t="str">
        <f>+[2]ระบบการควบคุมฯ!B1387</f>
        <v>งบลงทุน  ค่าครุภัณฑ์ 6811310</v>
      </c>
      <c r="C315" s="1229"/>
      <c r="D315" s="47">
        <f>+D335</f>
        <v>986900</v>
      </c>
      <c r="E315" s="47">
        <f t="shared" ref="E315:J315" si="100">+E335</f>
        <v>561860</v>
      </c>
      <c r="F315" s="47">
        <f t="shared" si="100"/>
        <v>0</v>
      </c>
      <c r="G315" s="47">
        <f t="shared" si="100"/>
        <v>317790</v>
      </c>
      <c r="H315" s="47">
        <f t="shared" si="100"/>
        <v>0</v>
      </c>
      <c r="I315" s="47">
        <f t="shared" si="100"/>
        <v>0</v>
      </c>
      <c r="J315" s="47">
        <f t="shared" si="100"/>
        <v>107250</v>
      </c>
      <c r="K315" s="847"/>
    </row>
    <row r="316" spans="1:11" x14ac:dyDescent="0.6">
      <c r="A316" s="838"/>
      <c r="B316" s="900" t="str">
        <f>+[2]ระบบการควบคุมฯ!B1388</f>
        <v>งบลงทุน  ค่าที่ดินและสิ่งก่อสร้าง 6811320</v>
      </c>
      <c r="C316" s="1229"/>
      <c r="D316" s="47">
        <f>+D317+D320+D322+D324+D326</f>
        <v>167900</v>
      </c>
      <c r="E316" s="47">
        <f t="shared" ref="E316:J316" si="101">+E317+E320+E322+E324+E326</f>
        <v>0</v>
      </c>
      <c r="F316" s="47">
        <f t="shared" si="101"/>
        <v>0</v>
      </c>
      <c r="G316" s="47">
        <f t="shared" si="101"/>
        <v>167900</v>
      </c>
      <c r="H316" s="47" t="e">
        <f t="shared" ca="1" si="101"/>
        <v>#REF!</v>
      </c>
      <c r="I316" s="47" t="e">
        <f t="shared" ca="1" si="101"/>
        <v>#REF!</v>
      </c>
      <c r="J316" s="47">
        <f t="shared" si="101"/>
        <v>0</v>
      </c>
      <c r="K316" s="847"/>
    </row>
    <row r="317" spans="1:11" x14ac:dyDescent="0.6">
      <c r="A317" s="923">
        <f>+[2]ระบบการควบคุมฯ!A1389</f>
        <v>0</v>
      </c>
      <c r="B317" s="924" t="str">
        <f>+[2]ระบบการควบคุมฯ!B1389</f>
        <v>ครุภัณฑ์สำนักงาน 120601</v>
      </c>
      <c r="C317" s="1243">
        <f>+[2]ระบบการควบคุมฯ!C1389</f>
        <v>0</v>
      </c>
      <c r="D317" s="925">
        <f>SUM(D318:D319)</f>
        <v>55500</v>
      </c>
      <c r="E317" s="925">
        <f t="shared" ref="E317:J317" si="102">SUM(E318:E319)</f>
        <v>0</v>
      </c>
      <c r="F317" s="925">
        <f t="shared" si="102"/>
        <v>0</v>
      </c>
      <c r="G317" s="925">
        <f t="shared" si="102"/>
        <v>55500</v>
      </c>
      <c r="H317" s="925" t="e">
        <f t="shared" si="102"/>
        <v>#REF!</v>
      </c>
      <c r="I317" s="925" t="e">
        <f t="shared" si="102"/>
        <v>#REF!</v>
      </c>
      <c r="J317" s="925">
        <f t="shared" si="102"/>
        <v>0</v>
      </c>
      <c r="K317" s="926"/>
    </row>
    <row r="318" spans="1:11" x14ac:dyDescent="0.6">
      <c r="A318" s="927" t="str">
        <f>+[2]ระบบการควบคุมฯ!A1390</f>
        <v>1.10.1.1</v>
      </c>
      <c r="B318" s="927" t="str">
        <f>+[2]ระบบการควบคุมฯ!B1390</f>
        <v xml:space="preserve">เครื่องเจาะกระดาษและเข้าเล่ม แบบเจาะกระดาษไฟฟ้าและเข้าเล่มมือโยก </v>
      </c>
      <c r="C318" s="1244" t="str">
        <f>+[2]ระบบการควบคุมฯ!C1390</f>
        <v>ศธ 04002/ว5678  ลว 21  พย 67ครั้งที่ 76</v>
      </c>
      <c r="D318" s="44">
        <f>+[2]ระบบการควบคุมฯ!F1390</f>
        <v>37000</v>
      </c>
      <c r="E318" s="44">
        <f>+[2]ระบบการควบคุมฯ!G1390+[2]ระบบการควบคุมฯ!H1390</f>
        <v>0</v>
      </c>
      <c r="F318" s="44">
        <f>+[2]ระบบการควบคุมฯ!I1390+[2]ระบบการควบคุมฯ!J1390</f>
        <v>0</v>
      </c>
      <c r="G318" s="44">
        <f>+[2]ระบบการควบคุมฯ!K1390+[2]ระบบการควบคุมฯ!L1390</f>
        <v>37000</v>
      </c>
      <c r="H318" s="44" t="e">
        <f>+H340+H349+H390+H394+#REF!+#REF!+#REF!</f>
        <v>#REF!</v>
      </c>
      <c r="I318" s="44" t="e">
        <f>+I340+I349+I390+I394+#REF!+#REF!+#REF!</f>
        <v>#REF!</v>
      </c>
      <c r="J318" s="44">
        <f>+D318-E318-F318-G318</f>
        <v>0</v>
      </c>
      <c r="K318" s="928"/>
    </row>
    <row r="319" spans="1:11" x14ac:dyDescent="0.6">
      <c r="A319" s="927" t="str">
        <f>+[2]ระบบการควบคุมฯ!A1391</f>
        <v>1)</v>
      </c>
      <c r="B319" s="927" t="str">
        <f>+[2]ระบบการควบคุมฯ!B1391</f>
        <v>โรงเรียนร่วมใจประสิทธิ์</v>
      </c>
      <c r="C319" s="1244" t="str">
        <f>+[2]ระบบการควบคุมฯ!C1391</f>
        <v>20004370010003112870</v>
      </c>
      <c r="D319" s="44">
        <f>+[2]ระบบการควบคุมฯ!F1391</f>
        <v>18500</v>
      </c>
      <c r="E319" s="44">
        <f>+[2]ระบบการควบคุมฯ!G1391+[2]ระบบการควบคุมฯ!H1391</f>
        <v>0</v>
      </c>
      <c r="F319" s="44">
        <f>+[2]ระบบการควบคุมฯ!I1391+[2]ระบบการควบคุมฯ!J1391</f>
        <v>0</v>
      </c>
      <c r="G319" s="44">
        <f>+[2]ระบบการควบคุมฯ!K1391+[2]ระบบการควบคุมฯ!L1391</f>
        <v>18500</v>
      </c>
      <c r="H319" s="44" t="e">
        <f>+H342+H350+H391+H395+H401+#REF!+#REF!</f>
        <v>#REF!</v>
      </c>
      <c r="I319" s="44" t="e">
        <f>+I342+I350+I391+I395+I401+#REF!+#REF!</f>
        <v>#REF!</v>
      </c>
      <c r="J319" s="44">
        <f>+D319-E319-F319-G319</f>
        <v>0</v>
      </c>
      <c r="K319" s="928"/>
    </row>
    <row r="320" spans="1:11" x14ac:dyDescent="0.25">
      <c r="A320" s="929" t="str">
        <f>+[2]ระบบการควบคุมฯ!A1392</f>
        <v>2)</v>
      </c>
      <c r="B320" s="930" t="str">
        <f>+[2]ระบบการควบคุมฯ!B1392</f>
        <v>โรงเรียนรวมราษฎร์สามัคคี</v>
      </c>
      <c r="C320" s="1225" t="str">
        <f>+[2]ระบบการควบคุมฯ!C1392</f>
        <v>20004370010003112871</v>
      </c>
      <c r="D320" s="51">
        <f>SUM(D321)</f>
        <v>92100</v>
      </c>
      <c r="E320" s="51">
        <f t="shared" ref="E320:J320" si="103">SUM(E321)</f>
        <v>0</v>
      </c>
      <c r="F320" s="51">
        <f t="shared" si="103"/>
        <v>0</v>
      </c>
      <c r="G320" s="51">
        <f t="shared" si="103"/>
        <v>92100</v>
      </c>
      <c r="H320" s="51" t="e">
        <f t="shared" si="103"/>
        <v>#REF!</v>
      </c>
      <c r="I320" s="51" t="e">
        <f t="shared" si="103"/>
        <v>#REF!</v>
      </c>
      <c r="J320" s="51">
        <f t="shared" si="103"/>
        <v>0</v>
      </c>
      <c r="K320" s="837"/>
    </row>
    <row r="321" spans="1:11" x14ac:dyDescent="0.6">
      <c r="A321" s="927" t="str">
        <f>+[2]ระบบการควบคุมฯ!A1393</f>
        <v>1.10.1.2</v>
      </c>
      <c r="B321" s="927" t="str">
        <f>+[2]ระบบการควบคุมฯ!B1393</f>
        <v>เครื่องถ่ายเอกสารระบบดิจิทัล (ขาว-ดำ) ความเร็ว 20 แผ่นต่อนาที</v>
      </c>
      <c r="C321" s="1244" t="str">
        <f>+[2]ระบบการควบคุมฯ!C1393</f>
        <v>ศธ 04002/ว5678  ลว 21  พย 67ครั้งที่ 76</v>
      </c>
      <c r="D321" s="44">
        <f>+[2]ระบบการควบคุมฯ!F1393</f>
        <v>92100</v>
      </c>
      <c r="E321" s="44">
        <f>+[2]ระบบการควบคุมฯ!G1393+[2]ระบบการควบคุมฯ!H1393</f>
        <v>0</v>
      </c>
      <c r="F321" s="44">
        <f>+[2]ระบบการควบคุมฯ!I1393+[2]ระบบการควบคุมฯ!J1393</f>
        <v>0</v>
      </c>
      <c r="G321" s="44">
        <f>+[2]ระบบการควบคุมฯ!K1393+[2]ระบบการควบคุมฯ!L1393</f>
        <v>92100</v>
      </c>
      <c r="H321" s="44" t="e">
        <f>+H344+H352+H393+H397+H403+#REF!+#REF!</f>
        <v>#REF!</v>
      </c>
      <c r="I321" s="44" t="e">
        <f>+I344+I352+I393+I397+I403+#REF!+#REF!</f>
        <v>#REF!</v>
      </c>
      <c r="J321" s="44">
        <f>+D321-E321-F321-G321</f>
        <v>0</v>
      </c>
      <c r="K321" s="928"/>
    </row>
    <row r="322" spans="1:11" x14ac:dyDescent="0.25">
      <c r="A322" s="929" t="str">
        <f>+[2]ระบบการควบคุมฯ!A1394</f>
        <v>1)</v>
      </c>
      <c r="B322" s="929" t="str">
        <f>+[2]ระบบการควบคุมฯ!B1394</f>
        <v>โรงเรียนร่วมใจประสิทธิ์</v>
      </c>
      <c r="C322" s="1225" t="str">
        <f>+[2]ระบบการควบคุมฯ!C1394</f>
        <v>20004370010003112876</v>
      </c>
      <c r="D322" s="51">
        <f>SUM(D323)</f>
        <v>1300</v>
      </c>
      <c r="E322" s="51">
        <f t="shared" ref="E322:J322" si="104">SUM(E323)</f>
        <v>0</v>
      </c>
      <c r="F322" s="51">
        <f t="shared" si="104"/>
        <v>0</v>
      </c>
      <c r="G322" s="51">
        <f t="shared" si="104"/>
        <v>1300</v>
      </c>
      <c r="H322" s="51" t="e">
        <f t="shared" ca="1" si="104"/>
        <v>#REF!</v>
      </c>
      <c r="I322" s="51" t="e">
        <f t="shared" ca="1" si="104"/>
        <v>#REF!</v>
      </c>
      <c r="J322" s="51">
        <f t="shared" si="104"/>
        <v>0</v>
      </c>
      <c r="K322" s="837"/>
    </row>
    <row r="323" spans="1:11" x14ac:dyDescent="0.6">
      <c r="A323" s="927" t="str">
        <f>+[2]ระบบการควบคุมฯ!A1395</f>
        <v>1.10.1.3</v>
      </c>
      <c r="B323" s="927" t="str">
        <f>+[2]ระบบการควบคุมฯ!B1395</f>
        <v xml:space="preserve">เก้าอี้ครู </v>
      </c>
      <c r="C323" s="1244" t="str">
        <f>+[2]ระบบการควบคุมฯ!C1395</f>
        <v>ศธ 04002/ว5678  ลว 21  พย 67ครั้งที่ 76</v>
      </c>
      <c r="D323" s="44">
        <f>+[2]ระบบการควบคุมฯ!F1395</f>
        <v>1300</v>
      </c>
      <c r="E323" s="44">
        <f>+[2]ระบบการควบคุมฯ!G1395+[2]ระบบการควบคุมฯ!H1395</f>
        <v>0</v>
      </c>
      <c r="F323" s="44">
        <f>+[2]ระบบการควบคุมฯ!I1395+[2]ระบบการควบคุมฯ!J1395</f>
        <v>0</v>
      </c>
      <c r="G323" s="44">
        <f>+[2]ระบบการควบคุมฯ!K1395+[2]ระบบการควบคุมฯ!L1395</f>
        <v>1300</v>
      </c>
      <c r="H323" s="44" t="e">
        <f ca="1">+H346+H354+H395+H399+H405+#REF!+#REF!</f>
        <v>#REF!</v>
      </c>
      <c r="I323" s="44" t="e">
        <f ca="1">+I346+I354+I395+I399+I405+#REF!+#REF!</f>
        <v>#REF!</v>
      </c>
      <c r="J323" s="44">
        <f>+D323-E323-F323-G323</f>
        <v>0</v>
      </c>
      <c r="K323" s="928"/>
    </row>
    <row r="324" spans="1:11" x14ac:dyDescent="0.25">
      <c r="A324" s="929" t="str">
        <f>+[2]ระบบการควบคุมฯ!A1396</f>
        <v>1)</v>
      </c>
      <c r="B324" s="929" t="str">
        <f>+[2]ระบบการควบคุมฯ!B1396</f>
        <v>โรงเรียนรวมราษฎร์สามัคคี</v>
      </c>
      <c r="C324" s="1225" t="str">
        <f>+[2]ระบบการควบคุมฯ!C1396</f>
        <v>20004370010003112868</v>
      </c>
      <c r="D324" s="51">
        <f>SUM(D325)</f>
        <v>8000</v>
      </c>
      <c r="E324" s="51">
        <f t="shared" ref="E324:J324" si="105">SUM(E325)</f>
        <v>0</v>
      </c>
      <c r="F324" s="51">
        <f t="shared" si="105"/>
        <v>0</v>
      </c>
      <c r="G324" s="51">
        <f t="shared" si="105"/>
        <v>8000</v>
      </c>
      <c r="H324" s="51" t="e">
        <f t="shared" si="105"/>
        <v>#REF!</v>
      </c>
      <c r="I324" s="51" t="e">
        <f t="shared" si="105"/>
        <v>#REF!</v>
      </c>
      <c r="J324" s="51">
        <f t="shared" si="105"/>
        <v>0</v>
      </c>
      <c r="K324" s="837"/>
    </row>
    <row r="325" spans="1:11" x14ac:dyDescent="0.6">
      <c r="A325" s="927" t="str">
        <f>+[2]ระบบการควบคุมฯ!A1397</f>
        <v>1.10.1.4</v>
      </c>
      <c r="B325" s="927" t="str">
        <f>+[2]ระบบการควบคุมฯ!B1397</f>
        <v>โต๊ะครู จำนวน 2 ตัวๆละ 4,000 บาท</v>
      </c>
      <c r="C325" s="1244" t="str">
        <f>+[2]ระบบการควบคุมฯ!C1397</f>
        <v>ศธ 04002/ว5678  ลว 21  พย 67ครั้งที่ 76</v>
      </c>
      <c r="D325" s="44">
        <f>+[2]ระบบการควบคุมฯ!F1397</f>
        <v>8000</v>
      </c>
      <c r="E325" s="44">
        <f>+[2]ระบบการควบคุมฯ!G1397+[2]ระบบการควบคุมฯ!H1397</f>
        <v>0</v>
      </c>
      <c r="F325" s="44">
        <f>+[2]ระบบการควบคุมฯ!I1397+[2]ระบบการควบคุมฯ!J1397</f>
        <v>0</v>
      </c>
      <c r="G325" s="44">
        <f>+[2]ระบบการควบคุมฯ!K1397+[2]ระบบการควบคุมฯ!L1397</f>
        <v>8000</v>
      </c>
      <c r="H325" s="44" t="e">
        <f>+H348+H356+H397+#REF!+H410+#REF!+#REF!</f>
        <v>#REF!</v>
      </c>
      <c r="I325" s="44" t="e">
        <f>+I348+I356+I397+#REF!+I410+#REF!+#REF!</f>
        <v>#REF!</v>
      </c>
      <c r="J325" s="44">
        <f>+D325-E325-F325-G325</f>
        <v>0</v>
      </c>
      <c r="K325" s="928"/>
    </row>
    <row r="326" spans="1:11" x14ac:dyDescent="0.25">
      <c r="A326" s="929" t="str">
        <f>+[2]ระบบการควบคุมฯ!A1398</f>
        <v>1)</v>
      </c>
      <c r="B326" s="930" t="str">
        <f>+[2]ระบบการควบคุมฯ!B1398</f>
        <v>โรงเรียนรวมราษฎร์สามัคคี</v>
      </c>
      <c r="C326" s="1225" t="str">
        <f>+[2]ระบบการควบคุมฯ!C1398</f>
        <v>20004370010003112881</v>
      </c>
      <c r="D326" s="51">
        <f>SUM(D327)</f>
        <v>11000</v>
      </c>
      <c r="E326" s="51">
        <f t="shared" ref="E326:J326" si="106">SUM(E327)</f>
        <v>0</v>
      </c>
      <c r="F326" s="51">
        <f t="shared" si="106"/>
        <v>0</v>
      </c>
      <c r="G326" s="51">
        <f t="shared" si="106"/>
        <v>11000</v>
      </c>
      <c r="H326" s="51" t="e">
        <f t="shared" ca="1" si="106"/>
        <v>#REF!</v>
      </c>
      <c r="I326" s="51" t="e">
        <f t="shared" ca="1" si="106"/>
        <v>#REF!</v>
      </c>
      <c r="J326" s="51">
        <f t="shared" si="106"/>
        <v>0</v>
      </c>
      <c r="K326" s="837"/>
    </row>
    <row r="327" spans="1:11" x14ac:dyDescent="0.25">
      <c r="A327" s="907" t="str">
        <f>+[2]ระบบการควบคุมฯ!A1399</f>
        <v>1.10.1.5</v>
      </c>
      <c r="B327" s="907" t="str">
        <f>+[2]ระบบการควบคุมฯ!B1399</f>
        <v>พัดลม แบบโคจรติดผนัง ขนาดไม่น้อยกว่า 16 นิ้ว (400 มิลลิเมตร) 11 เครื่องๆละ 1,000 บาท</v>
      </c>
      <c r="C327" s="1245" t="str">
        <f>+[2]ระบบการควบคุมฯ!C1399</f>
        <v>ศธ 04002/ว5678  ลว 21  พย 67ครั้งที่ 76</v>
      </c>
      <c r="D327" s="46">
        <f>+[2]ระบบการควบคุมฯ!F1399</f>
        <v>11000</v>
      </c>
      <c r="E327" s="46">
        <f>+[2]ระบบการควบคุมฯ!G1399+[2]ระบบการควบคุมฯ!H1399</f>
        <v>0</v>
      </c>
      <c r="F327" s="46">
        <f>+[2]ระบบการควบคุมฯ!I1399+[2]ระบบการควบคุมฯ!J1399</f>
        <v>0</v>
      </c>
      <c r="G327" s="46">
        <f>+[2]ระบบการควบคุมฯ!K1399+[2]ระบบการควบคุมฯ!L1399</f>
        <v>11000</v>
      </c>
      <c r="H327" s="46" t="e">
        <f ca="1">+H350+H358+H399+H402+H412+#REF!+#REF!</f>
        <v>#REF!</v>
      </c>
      <c r="I327" s="46" t="e">
        <f ca="1">+I350+I358+I399+I402+I412+#REF!+#REF!</f>
        <v>#DIV/0!</v>
      </c>
      <c r="J327" s="46">
        <f>+D327-E327-F327-G327</f>
        <v>0</v>
      </c>
      <c r="K327" s="949"/>
    </row>
    <row r="328" spans="1:11" x14ac:dyDescent="0.25">
      <c r="A328" s="907"/>
      <c r="B328" s="907"/>
      <c r="C328" s="1245"/>
      <c r="D328" s="46"/>
      <c r="E328" s="46"/>
      <c r="F328" s="46"/>
      <c r="G328" s="46"/>
      <c r="H328" s="46"/>
      <c r="I328" s="46"/>
      <c r="J328" s="46"/>
      <c r="K328" s="949"/>
    </row>
    <row r="329" spans="1:11" x14ac:dyDescent="0.25">
      <c r="A329" s="932">
        <f>+[2]ระบบการควบคุมฯ!A1401</f>
        <v>0</v>
      </c>
      <c r="B329" s="933">
        <f>+[2]ระบบการควบคุมฯ!B1401</f>
        <v>0</v>
      </c>
      <c r="C329" s="1246">
        <f>+[2]ระบบการควบคุมฯ!C1401</f>
        <v>0</v>
      </c>
      <c r="D329" s="48">
        <f>+D330</f>
        <v>45000</v>
      </c>
      <c r="E329" s="48">
        <f t="shared" ref="E329:J329" si="107">+E330</f>
        <v>0</v>
      </c>
      <c r="F329" s="48">
        <f t="shared" si="107"/>
        <v>0</v>
      </c>
      <c r="G329" s="48">
        <f t="shared" si="107"/>
        <v>45000</v>
      </c>
      <c r="H329" s="48" t="e">
        <f t="shared" si="107"/>
        <v>#REF!</v>
      </c>
      <c r="I329" s="48" t="e">
        <f t="shared" si="107"/>
        <v>#REF!</v>
      </c>
      <c r="J329" s="48">
        <f t="shared" si="107"/>
        <v>0</v>
      </c>
      <c r="K329" s="934"/>
    </row>
    <row r="330" spans="1:11" x14ac:dyDescent="0.25">
      <c r="A330" s="929">
        <f>+[2]ระบบการควบคุมฯ!A1402</f>
        <v>0</v>
      </c>
      <c r="B330" s="930" t="str">
        <f>+[2]ระบบการควบคุมฯ!B1402</f>
        <v>ครุภัณฑ์การศึกษา 120611</v>
      </c>
      <c r="C330" s="1225">
        <f>+[2]ระบบการควบคุมฯ!C1402</f>
        <v>0</v>
      </c>
      <c r="D330" s="51">
        <f>+[2]ระบบการควบคุมฯ!F1402</f>
        <v>45000</v>
      </c>
      <c r="E330" s="51">
        <f>+[2]ระบบการควบคุมฯ!G1402+[2]ระบบการควบคุมฯ!H1402</f>
        <v>0</v>
      </c>
      <c r="F330" s="51">
        <f>+[2]ระบบการควบคุมฯ!I1402+[2]ระบบการควบคุมฯ!J1402</f>
        <v>0</v>
      </c>
      <c r="G330" s="51">
        <f>+[2]ระบบการควบคุมฯ!K1402+[2]ระบบการควบคุมฯ!L1402</f>
        <v>45000</v>
      </c>
      <c r="H330" s="51" t="e">
        <f>+H353+H361+H401+H405+H415+#REF!+#REF!</f>
        <v>#REF!</v>
      </c>
      <c r="I330" s="51" t="e">
        <f>+I353+I361+I401+I405+I415+#REF!+#REF!</f>
        <v>#REF!</v>
      </c>
      <c r="J330" s="51">
        <f>+D330-E330-F330-G330</f>
        <v>0</v>
      </c>
      <c r="K330" s="837"/>
    </row>
    <row r="331" spans="1:11" ht="42" x14ac:dyDescent="0.25">
      <c r="A331" s="1247" t="str">
        <f>+[2]ระบบการควบคุมฯ!A1403</f>
        <v>1.10.1.6</v>
      </c>
      <c r="B331" s="1248" t="str">
        <f>+[2]ระบบการควบคุมฯ!B1403</f>
        <v>โต๊ะเก้าอี้นักเรียน สำหรับนักเรียนประถมศึกษา 30 ชุดๆละ 1,500 บาท</v>
      </c>
      <c r="C331" s="1249" t="str">
        <f>+[2]ระบบการควบคุมฯ!C1403</f>
        <v>ศธ 04002/ว5678  ลว 21  พย 67ครั้งที่ 76</v>
      </c>
      <c r="D331" s="1035">
        <f>+[2]ระบบการควบคุมฯ!F1403</f>
        <v>45000</v>
      </c>
      <c r="E331" s="1035">
        <f>+[2]ระบบการควบคุมฯ!G1403+[2]ระบบการควบคุมฯ!H1403</f>
        <v>0</v>
      </c>
      <c r="F331" s="1035">
        <f>+[2]ระบบการควบคุมฯ!I1403+[2]ระบบการควบคุมฯ!J1403</f>
        <v>0</v>
      </c>
      <c r="G331" s="1035">
        <f>+[2]ระบบการควบคุมฯ!K1403+[2]ระบบการควบคุมฯ!L1403</f>
        <v>45000</v>
      </c>
      <c r="H331" s="1035" t="e">
        <f>+H354+H362+H402+H408+#REF!+#REF!+#REF!</f>
        <v>#REF!</v>
      </c>
      <c r="I331" s="1035" t="e">
        <f>+I354+I362+I402+I408+#REF!+#REF!+#REF!</f>
        <v>#REF!</v>
      </c>
      <c r="J331" s="1035">
        <f>+D331-E331-F331-G331</f>
        <v>0</v>
      </c>
      <c r="K331" s="1250"/>
    </row>
    <row r="332" spans="1:11" x14ac:dyDescent="0.25">
      <c r="A332" s="932">
        <f>+[2]ระบบการควบคุมฯ!A1405</f>
        <v>0</v>
      </c>
      <c r="B332" s="933">
        <f>+[2]ระบบการควบคุมฯ!B1405</f>
        <v>0</v>
      </c>
      <c r="C332" s="1246">
        <f>+[2]ระบบการควบคุมฯ!C1405</f>
        <v>0</v>
      </c>
      <c r="D332" s="48">
        <f>+[2]ระบบการควบคุมฯ!F1405</f>
        <v>0</v>
      </c>
      <c r="E332" s="48">
        <f>+[2]ระบบการควบคุมฯ!G1405+[2]ระบบการควบคุมฯ!H1405</f>
        <v>0</v>
      </c>
      <c r="F332" s="48">
        <f>+[2]ระบบการควบคุมฯ!I1405+[2]ระบบการควบคุมฯ!J1405</f>
        <v>0</v>
      </c>
      <c r="G332" s="48">
        <f>+[2]ระบบการควบคุมฯ!K1405+[2]ระบบการควบคุมฯ!L1405</f>
        <v>0</v>
      </c>
      <c r="H332" s="48" t="e">
        <f>+H356+H364+H404+H411+#REF!+#REF!+#REF!</f>
        <v>#REF!</v>
      </c>
      <c r="I332" s="48" t="e">
        <f>+I356+I364+I404+I411+#REF!+#REF!+#REF!</f>
        <v>#REF!</v>
      </c>
      <c r="J332" s="48">
        <f>+D332-E332-F332-G332</f>
        <v>0</v>
      </c>
      <c r="K332" s="934"/>
    </row>
    <row r="333" spans="1:11" x14ac:dyDescent="0.25">
      <c r="A333" s="929">
        <f>+[2]ระบบการควบคุมฯ!A1406</f>
        <v>0</v>
      </c>
      <c r="B333" s="930" t="str">
        <f>+[2]ระบบการควบคุมฯ!B1406</f>
        <v>ครุภัณฑ์งานบ้านงานครัว 120612</v>
      </c>
      <c r="C333" s="1225">
        <f>+[2]ระบบการควบคุมฯ!C1406</f>
        <v>0</v>
      </c>
      <c r="D333" s="51">
        <f>+[2]ระบบการควบคุมฯ!F1406</f>
        <v>11000</v>
      </c>
      <c r="E333" s="51">
        <f>+[2]ระบบการควบคุมฯ!G1406+[2]ระบบการควบคุมฯ!H1406</f>
        <v>0</v>
      </c>
      <c r="F333" s="51">
        <f>+[2]ระบบการควบคุมฯ!I1406+[2]ระบบการควบคุมฯ!J1406</f>
        <v>0</v>
      </c>
      <c r="G333" s="51">
        <f>+[2]ระบบการควบคุมฯ!K1406+[2]ระบบการควบคุมฯ!L1406</f>
        <v>11000</v>
      </c>
      <c r="H333" s="51" t="e">
        <f>+H357+H365+H405+H412+#REF!+#REF!+#REF!</f>
        <v>#REF!</v>
      </c>
      <c r="I333" s="51" t="e">
        <f>+I357+I365+I405+I412+#REF!+#REF!+#REF!</f>
        <v>#REF!</v>
      </c>
      <c r="J333" s="51">
        <f>+D333-E333-F333-G333</f>
        <v>0</v>
      </c>
      <c r="K333" s="837"/>
    </row>
    <row r="334" spans="1:11" x14ac:dyDescent="0.6">
      <c r="A334" s="927" t="str">
        <f>+[2]ระบบการควบคุมฯ!A1407</f>
        <v>1.10.1.7</v>
      </c>
      <c r="B334" s="931" t="str">
        <f>+[2]ระบบการควบคุมฯ!B1407</f>
        <v xml:space="preserve">เครื่องตัดแต่งพุ่มไม้ ขนาด 22 นิ้ว </v>
      </c>
      <c r="C334" s="1251" t="str">
        <f>+[2]ระบบการควบคุมฯ!C1407</f>
        <v>ศธ 04002/ว5678  ลว 21  พย 67ครั้งที่ 76</v>
      </c>
      <c r="D334" s="44">
        <f>+[2]ระบบการควบคุมฯ!F1407</f>
        <v>11000</v>
      </c>
      <c r="E334" s="44">
        <f>+[2]ระบบการควบคุมฯ!G1407+[2]ระบบการควบคุมฯ!H1407</f>
        <v>0</v>
      </c>
      <c r="F334" s="44">
        <f>+[2]ระบบการควบคุมฯ!I1407+[2]ระบบการควบคุมฯ!J1407</f>
        <v>0</v>
      </c>
      <c r="G334" s="44">
        <f>+[2]ระบบการควบคุมฯ!K1407+[2]ระบบการควบคุมฯ!L1407</f>
        <v>11000</v>
      </c>
      <c r="H334" s="44" t="e">
        <f>+H358+H366+H408+H413+#REF!+#REF!+#REF!</f>
        <v>#REF!</v>
      </c>
      <c r="I334" s="44" t="e">
        <f>+I358+I366+I408+I413+#REF!+#REF!+#REF!</f>
        <v>#REF!</v>
      </c>
      <c r="J334" s="44">
        <f>+D334-E334-F334-G334</f>
        <v>0</v>
      </c>
      <c r="K334" s="928"/>
    </row>
    <row r="335" spans="1:11" x14ac:dyDescent="0.6">
      <c r="A335" s="838"/>
      <c r="B335" s="900" t="s">
        <v>223</v>
      </c>
      <c r="C335" s="1229"/>
      <c r="D335" s="47">
        <f>+D336+D339</f>
        <v>986900</v>
      </c>
      <c r="E335" s="47">
        <f t="shared" ref="E335:K335" si="108">+E336+E339</f>
        <v>561860</v>
      </c>
      <c r="F335" s="47">
        <f t="shared" si="108"/>
        <v>0</v>
      </c>
      <c r="G335" s="47">
        <f t="shared" si="108"/>
        <v>317790</v>
      </c>
      <c r="H335" s="47">
        <f t="shared" si="108"/>
        <v>0</v>
      </c>
      <c r="I335" s="47">
        <f t="shared" si="108"/>
        <v>0</v>
      </c>
      <c r="J335" s="47">
        <f t="shared" si="108"/>
        <v>107250</v>
      </c>
      <c r="K335" s="47">
        <f t="shared" si="108"/>
        <v>0</v>
      </c>
    </row>
    <row r="336" spans="1:11" x14ac:dyDescent="0.25">
      <c r="A336" s="901" t="str">
        <f>+[2]ระบบการควบคุมฯ!A1421</f>
        <v>1.9.2</v>
      </c>
      <c r="B336" s="1252" t="str">
        <f>+[2]ระบบการควบคุมฯ!B1421</f>
        <v>งบลงทุน  ค่าที่ดินและสิ่งก่อสร้าง 6811320</v>
      </c>
      <c r="C336" s="1253">
        <f>+[2]ระบบการควบคุมฯ!C1421</f>
        <v>0</v>
      </c>
      <c r="D336" s="51">
        <f>SUM(D337:D338)</f>
        <v>350000</v>
      </c>
      <c r="E336" s="51">
        <f t="shared" ref="E336:J336" si="109">SUM(E337:E338)</f>
        <v>350000</v>
      </c>
      <c r="F336" s="51">
        <f t="shared" si="109"/>
        <v>0</v>
      </c>
      <c r="G336" s="51">
        <f t="shared" si="109"/>
        <v>0</v>
      </c>
      <c r="H336" s="51">
        <f t="shared" si="109"/>
        <v>0</v>
      </c>
      <c r="I336" s="51">
        <f t="shared" si="109"/>
        <v>0</v>
      </c>
      <c r="J336" s="51">
        <f t="shared" si="109"/>
        <v>0</v>
      </c>
      <c r="K336" s="837"/>
    </row>
    <row r="337" spans="1:11" x14ac:dyDescent="0.25">
      <c r="A337" s="935" t="str">
        <f>+[2]ระบบการควบคุมฯ!A1422</f>
        <v>1.10.2.1</v>
      </c>
      <c r="B337" s="935" t="str">
        <f>+[2]ระบบการควบคุมฯ!B1422</f>
        <v>ปรับปรุงซ่อมแซมอาคารเรียนอาคารประกอบและสิ่งก่อสร้างอื่น</v>
      </c>
      <c r="C337" s="1254" t="str">
        <f>+[2]ระบบการควบคุมฯ!C1422</f>
        <v>ศธ 04002/ว5644  ลว 19 พย 67ครั้งที่ 69</v>
      </c>
      <c r="D337" s="935">
        <f>+[2]ระบบการควบคุมฯ!F1422</f>
        <v>350000</v>
      </c>
      <c r="E337" s="725">
        <f>+[2]ระบบการควบคุมฯ!G11423+[2]ระบบการควบคุมฯ!H1422</f>
        <v>350000</v>
      </c>
      <c r="F337" s="745">
        <f>+[2]ระบบการควบคุมฯ!I1422+[2]ระบบการควบคุมฯ!J1422</f>
        <v>0</v>
      </c>
      <c r="G337" s="715">
        <f>+[2]ระบบการควบคุมฯ!K1422+[2]ระบบการควบคุมฯ!L1422</f>
        <v>0</v>
      </c>
      <c r="H337" s="750"/>
      <c r="I337" s="744"/>
      <c r="J337" s="751">
        <f t="shared" ref="J337:J338" si="110">D337-E337-F337-G337</f>
        <v>0</v>
      </c>
      <c r="K337" s="860"/>
    </row>
    <row r="338" spans="1:11" x14ac:dyDescent="0.25">
      <c r="A338" s="62"/>
      <c r="B338" s="735" t="str">
        <f>+'[2]ควบคุมสิ่งก่อสร้าง 37001 '!D275</f>
        <v>20004370010003214867</v>
      </c>
      <c r="C338" s="1292" t="str">
        <f>+'[2]ควบคุมสิ่งก่อสร้าง 37001 '!C275</f>
        <v>ศธ 04002/ว5644  ลว 19 พย 67ครั้งที่ 69</v>
      </c>
      <c r="D338" s="672"/>
      <c r="E338" s="725"/>
      <c r="F338" s="745"/>
      <c r="G338" s="715"/>
      <c r="H338" s="750"/>
      <c r="I338" s="744"/>
      <c r="J338" s="751">
        <f t="shared" si="110"/>
        <v>0</v>
      </c>
      <c r="K338" s="860"/>
    </row>
    <row r="339" spans="1:11" x14ac:dyDescent="0.25">
      <c r="A339" s="901">
        <f>+[2]ระบบการควบคุมฯ!A1426</f>
        <v>0</v>
      </c>
      <c r="B339" s="936" t="str">
        <f>+[2]ระบบการควบคุมฯ!B1426</f>
        <v>โอนกลับส่วนกลาง</v>
      </c>
      <c r="C339" s="1253">
        <f>+[2]ระบบการควบคุมฯ!C1426</f>
        <v>0</v>
      </c>
      <c r="D339" s="51">
        <f>SUM(D340:D347)</f>
        <v>636900</v>
      </c>
      <c r="E339" s="51">
        <f t="shared" ref="E339:J339" si="111">SUM(E340:E347)</f>
        <v>211860</v>
      </c>
      <c r="F339" s="51">
        <f t="shared" si="111"/>
        <v>0</v>
      </c>
      <c r="G339" s="51">
        <f t="shared" si="111"/>
        <v>317790</v>
      </c>
      <c r="H339" s="51">
        <f t="shared" si="111"/>
        <v>0</v>
      </c>
      <c r="I339" s="51">
        <f t="shared" si="111"/>
        <v>0</v>
      </c>
      <c r="J339" s="51">
        <f t="shared" si="111"/>
        <v>107250</v>
      </c>
      <c r="K339" s="837"/>
    </row>
    <row r="340" spans="1:11" x14ac:dyDescent="0.25">
      <c r="A340" s="935" t="str">
        <f>+[2]ระบบการควบคุมฯ!A1427</f>
        <v>1.10.2.2</v>
      </c>
      <c r="B340" s="935" t="str">
        <f>+[2]ระบบการควบคุมฯ!B1427</f>
        <v xml:space="preserve">ห้องน้ำห้องส้วมนักเรียนชาย 6 ที่/49 </v>
      </c>
      <c r="C340" s="1254" t="str">
        <f>+[2]ระบบการควบคุมฯ!C1427</f>
        <v>ศธ 04002/ว5644  ลว 19 พย 67ครั้งที่ 69</v>
      </c>
      <c r="D340" s="935">
        <f>+[2]ระบบการควบคุมฯ!F1427</f>
        <v>636900</v>
      </c>
      <c r="E340" s="725">
        <f>+[2]ระบบการควบคุมฯ!G1427+[2]ระบบการควบคุมฯ!H1427</f>
        <v>211860</v>
      </c>
      <c r="F340" s="745">
        <f>+[2]ระบบการควบคุมฯ!I1427+[2]ระบบการควบคุมฯ!J1427</f>
        <v>0</v>
      </c>
      <c r="G340" s="715">
        <f>+[2]ระบบการควบคุมฯ!K1427+[2]ระบบการควบคุมฯ!L1427</f>
        <v>317790</v>
      </c>
      <c r="H340" s="750"/>
      <c r="I340" s="744"/>
      <c r="J340" s="751">
        <f t="shared" ref="J340:J342" si="112">D340-E340-F340-G340</f>
        <v>107250</v>
      </c>
      <c r="K340" s="860"/>
    </row>
    <row r="341" spans="1:11" x14ac:dyDescent="0.25">
      <c r="A341" s="935"/>
      <c r="B341" s="935" t="str">
        <f>+'[2]ควบคุมสิ่งก่อสร้าง 37001 '!E282</f>
        <v>โรงเรียนเจริญดีวิทยา</v>
      </c>
      <c r="C341" s="1254" t="str">
        <f>+'[2]ควบคุมสิ่งก่อสร้าง 37001 '!C282</f>
        <v>20004370010003214866</v>
      </c>
      <c r="D341" s="935"/>
      <c r="E341" s="725"/>
      <c r="F341" s="745"/>
      <c r="G341" s="715"/>
      <c r="H341" s="750"/>
      <c r="I341" s="744"/>
      <c r="J341" s="751"/>
      <c r="K341" s="860"/>
    </row>
    <row r="342" spans="1:11" ht="21" hidden="1" customHeight="1" x14ac:dyDescent="0.25">
      <c r="A342" s="62"/>
      <c r="B342" s="935" t="str">
        <f>+'[2]ควบคุมสิ่งก่อสร้าง 37001 '!E283</f>
        <v>ครบ 14 มีค 68</v>
      </c>
      <c r="C342" s="1147">
        <f>+'[2]ควบคุมสิ่งก่อสร้าง 37001 '!D283</f>
        <v>0</v>
      </c>
      <c r="D342" s="672"/>
      <c r="E342" s="725"/>
      <c r="F342" s="745"/>
      <c r="G342" s="715"/>
      <c r="H342" s="750"/>
      <c r="I342" s="744"/>
      <c r="J342" s="751">
        <f t="shared" si="112"/>
        <v>0</v>
      </c>
      <c r="K342" s="860"/>
    </row>
    <row r="343" spans="1:11" ht="21" hidden="1" customHeight="1" x14ac:dyDescent="0.25">
      <c r="A343" s="62"/>
      <c r="B343" s="935" t="str">
        <f>+'[2]ควบคุมสิ่งก่อสร้าง 37001 '!E284</f>
        <v>งวดที่ 1 158,895 บาท</v>
      </c>
      <c r="C343" s="1147" t="str">
        <f>+'[2]ควบคุมสิ่งก่อสร้าง 37001 '!D284</f>
        <v>ครบ 13 ก.พ.68</v>
      </c>
      <c r="D343" s="672"/>
      <c r="E343" s="725"/>
      <c r="F343" s="745"/>
      <c r="G343" s="715"/>
      <c r="H343" s="750"/>
      <c r="I343" s="744"/>
      <c r="J343" s="751"/>
      <c r="K343" s="860"/>
    </row>
    <row r="344" spans="1:11" ht="21" hidden="1" customHeight="1" x14ac:dyDescent="0.25">
      <c r="A344" s="62"/>
      <c r="B344" s="935" t="str">
        <f>+'[2]ควบคุมสิ่งก่อสร้าง 37001 '!E285</f>
        <v>งวดที่ 2 158,895 บาท</v>
      </c>
      <c r="C344" s="1147" t="str">
        <f>+'[2]ควบคุมสิ่งก่อสร้าง 37001 '!D285</f>
        <v>ครบ 15 มี.ค.68</v>
      </c>
      <c r="D344" s="672"/>
      <c r="E344" s="725"/>
      <c r="F344" s="745"/>
      <c r="G344" s="715"/>
      <c r="H344" s="750"/>
      <c r="I344" s="744"/>
      <c r="J344" s="751"/>
      <c r="K344" s="860"/>
    </row>
    <row r="345" spans="1:11" ht="21" hidden="1" customHeight="1" x14ac:dyDescent="0.25">
      <c r="A345" s="62"/>
      <c r="B345" s="874"/>
      <c r="C345" s="1183"/>
      <c r="D345" s="672"/>
      <c r="E345" s="725"/>
      <c r="F345" s="745"/>
      <c r="G345" s="715"/>
      <c r="H345" s="750"/>
      <c r="I345" s="744"/>
      <c r="J345" s="751"/>
      <c r="K345" s="860"/>
    </row>
    <row r="346" spans="1:11" ht="21" hidden="1" customHeight="1" x14ac:dyDescent="0.25">
      <c r="A346" s="62"/>
      <c r="B346" s="937"/>
      <c r="C346" s="1183"/>
      <c r="D346" s="672"/>
      <c r="E346" s="725"/>
      <c r="F346" s="745"/>
      <c r="G346" s="715"/>
      <c r="H346" s="750"/>
      <c r="I346" s="744"/>
      <c r="J346" s="751"/>
      <c r="K346" s="860"/>
    </row>
    <row r="347" spans="1:11" ht="63" hidden="1" customHeight="1" x14ac:dyDescent="0.25">
      <c r="A347" s="897">
        <f>+[2]ระบบการควบคุมฯ!A1385</f>
        <v>0</v>
      </c>
      <c r="B347" s="898">
        <f>+[2]ระบบการควบคุมฯ!B1385</f>
        <v>0</v>
      </c>
      <c r="C347" s="1235">
        <f>+[2]ระบบการควบคุมฯ!C1385</f>
        <v>0</v>
      </c>
      <c r="D347" s="899">
        <f>+D348+D349</f>
        <v>0</v>
      </c>
      <c r="E347" s="899">
        <f t="shared" ref="E347:J347" si="113">+E348+E349</f>
        <v>0</v>
      </c>
      <c r="F347" s="899">
        <f t="shared" si="113"/>
        <v>0</v>
      </c>
      <c r="G347" s="899">
        <f t="shared" si="113"/>
        <v>0</v>
      </c>
      <c r="H347" s="899">
        <f t="shared" si="113"/>
        <v>0</v>
      </c>
      <c r="I347" s="899">
        <f t="shared" si="113"/>
        <v>0</v>
      </c>
      <c r="J347" s="899">
        <f t="shared" si="113"/>
        <v>0</v>
      </c>
      <c r="K347" s="825"/>
    </row>
    <row r="348" spans="1:11" ht="21" hidden="1" customHeight="1" x14ac:dyDescent="0.25">
      <c r="A348" s="897"/>
      <c r="B348" s="938" t="str">
        <f>+B149</f>
        <v>รวมงบลงทุน 68113xx</v>
      </c>
      <c r="C348" s="1255"/>
      <c r="D348" s="939">
        <f>+D350+D354</f>
        <v>0</v>
      </c>
      <c r="E348" s="939">
        <f t="shared" ref="E348:J348" si="114">+E350+E354</f>
        <v>0</v>
      </c>
      <c r="F348" s="939">
        <f t="shared" si="114"/>
        <v>0</v>
      </c>
      <c r="G348" s="939">
        <f t="shared" si="114"/>
        <v>0</v>
      </c>
      <c r="H348" s="939">
        <f t="shared" si="114"/>
        <v>0</v>
      </c>
      <c r="I348" s="939">
        <f t="shared" si="114"/>
        <v>0</v>
      </c>
      <c r="J348" s="939">
        <f t="shared" si="114"/>
        <v>0</v>
      </c>
      <c r="K348" s="843"/>
    </row>
    <row r="349" spans="1:11" ht="21" hidden="1" customHeight="1" x14ac:dyDescent="0.25">
      <c r="A349" s="897"/>
      <c r="B349" s="938" t="str">
        <f>+[2]งบลงทุน68!B215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349" s="1255"/>
      <c r="D349" s="939">
        <f>+D374</f>
        <v>0</v>
      </c>
      <c r="E349" s="939">
        <f t="shared" ref="E349:J349" si="115">+E374</f>
        <v>0</v>
      </c>
      <c r="F349" s="939">
        <f t="shared" si="115"/>
        <v>0</v>
      </c>
      <c r="G349" s="939">
        <f t="shared" si="115"/>
        <v>0</v>
      </c>
      <c r="H349" s="939">
        <f t="shared" si="115"/>
        <v>0</v>
      </c>
      <c r="I349" s="939">
        <f t="shared" si="115"/>
        <v>0</v>
      </c>
      <c r="J349" s="939">
        <f t="shared" si="115"/>
        <v>0</v>
      </c>
      <c r="K349" s="843"/>
    </row>
    <row r="350" spans="1:11" ht="21" hidden="1" customHeight="1" x14ac:dyDescent="0.6">
      <c r="A350" s="838"/>
      <c r="B350" s="940">
        <f>+[2]ระบบการควบคุมฯ!B1401</f>
        <v>0</v>
      </c>
      <c r="C350" s="1229"/>
      <c r="D350" s="47">
        <f>+D351</f>
        <v>0</v>
      </c>
      <c r="E350" s="47">
        <f t="shared" ref="E350:J350" si="116">+E351</f>
        <v>0</v>
      </c>
      <c r="F350" s="47">
        <f t="shared" si="116"/>
        <v>0</v>
      </c>
      <c r="G350" s="47">
        <f t="shared" si="116"/>
        <v>0</v>
      </c>
      <c r="H350" s="47">
        <f t="shared" si="116"/>
        <v>0</v>
      </c>
      <c r="I350" s="47">
        <f t="shared" si="116"/>
        <v>0</v>
      </c>
      <c r="J350" s="47">
        <f t="shared" si="116"/>
        <v>0</v>
      </c>
      <c r="K350" s="847"/>
    </row>
    <row r="351" spans="1:11" ht="21" hidden="1" customHeight="1" x14ac:dyDescent="0.25">
      <c r="A351" s="941">
        <f>+[2]ระบบการควบคุมฯ!A1402</f>
        <v>0</v>
      </c>
      <c r="B351" s="942" t="str">
        <f>+[2]ระบบการควบคุมฯ!B1402</f>
        <v>ครุภัณฑ์การศึกษา 120611</v>
      </c>
      <c r="C351" s="1238">
        <f>+[2]ระบบการควบคุมฯ!C1402</f>
        <v>0</v>
      </c>
      <c r="D351" s="918">
        <f>SUM(D352:D353)</f>
        <v>0</v>
      </c>
      <c r="E351" s="918">
        <f t="shared" ref="E351:J351" si="117">SUM(E352:E353)</f>
        <v>0</v>
      </c>
      <c r="F351" s="918">
        <f t="shared" si="117"/>
        <v>0</v>
      </c>
      <c r="G351" s="918">
        <f t="shared" si="117"/>
        <v>0</v>
      </c>
      <c r="H351" s="918">
        <f t="shared" si="117"/>
        <v>0</v>
      </c>
      <c r="I351" s="918">
        <f t="shared" si="117"/>
        <v>0</v>
      </c>
      <c r="J351" s="918">
        <f t="shared" si="117"/>
        <v>0</v>
      </c>
      <c r="K351" s="943"/>
    </row>
    <row r="352" spans="1:11" ht="21" hidden="1" customHeight="1" x14ac:dyDescent="0.6">
      <c r="A352" s="858" t="str">
        <f>+[2]ระบบการควบคุมฯ!A1403</f>
        <v>1.10.1.6</v>
      </c>
      <c r="B352" s="668" t="str">
        <f>+[2]ระบบการควบคุมฯ!B1403</f>
        <v>โต๊ะเก้าอี้นักเรียน สำหรับนักเรียนประถมศึกษา 30 ชุดๆละ 1,500 บาท</v>
      </c>
      <c r="C352" s="1182" t="str">
        <f>+[2]ระบบการควบคุมฯ!C1403</f>
        <v>ศธ 04002/ว5678  ลว 21  พย 67ครั้งที่ 76</v>
      </c>
      <c r="D352" s="669"/>
      <c r="E352" s="669"/>
      <c r="F352" s="669"/>
      <c r="G352" s="669"/>
      <c r="H352" s="669"/>
      <c r="I352" s="669"/>
      <c r="J352" s="944">
        <f>+D352-E352-G352</f>
        <v>0</v>
      </c>
      <c r="K352" s="945"/>
    </row>
    <row r="353" spans="1:11" ht="21" hidden="1" customHeight="1" x14ac:dyDescent="0.6">
      <c r="A353" s="858" t="str">
        <f>+[2]ระบบการควบคุมฯ!A1404</f>
        <v>1)</v>
      </c>
      <c r="B353" s="668" t="str">
        <f>+[2]ระบบการควบคุมฯ!B1404</f>
        <v xml:space="preserve">โรงเรียนรวมราษฎร์สามัคคี </v>
      </c>
      <c r="C353" s="1182" t="str">
        <f>+[2]ระบบการควบคุมฯ!C1404</f>
        <v>20004370010003112878</v>
      </c>
      <c r="D353" s="669"/>
      <c r="E353" s="669"/>
      <c r="F353" s="669"/>
      <c r="G353" s="669"/>
      <c r="H353" s="669"/>
      <c r="I353" s="669"/>
      <c r="J353" s="672">
        <f>+D353-E353-G353</f>
        <v>0</v>
      </c>
      <c r="K353" s="945"/>
    </row>
    <row r="354" spans="1:11" ht="21" hidden="1" customHeight="1" x14ac:dyDescent="0.6">
      <c r="A354" s="946">
        <f>+[2]ระบบการควบคุมฯ!A1405</f>
        <v>0</v>
      </c>
      <c r="B354" s="662">
        <f>+[2]ระบบการควบคุมฯ!B1405</f>
        <v>0</v>
      </c>
      <c r="C354" s="1197"/>
      <c r="D354" s="651">
        <f t="shared" ref="D354:J354" si="118">+D355+D360+D363+D366+D370</f>
        <v>0</v>
      </c>
      <c r="E354" s="651">
        <f t="shared" si="118"/>
        <v>0</v>
      </c>
      <c r="F354" s="651">
        <f t="shared" si="118"/>
        <v>0</v>
      </c>
      <c r="G354" s="651">
        <f t="shared" si="118"/>
        <v>0</v>
      </c>
      <c r="H354" s="651">
        <f t="shared" si="118"/>
        <v>0</v>
      </c>
      <c r="I354" s="651">
        <f t="shared" si="118"/>
        <v>0</v>
      </c>
      <c r="J354" s="651">
        <f t="shared" si="118"/>
        <v>0</v>
      </c>
      <c r="K354" s="652">
        <f>+K388</f>
        <v>0</v>
      </c>
    </row>
    <row r="355" spans="1:11" ht="21" hidden="1" customHeight="1" x14ac:dyDescent="0.25">
      <c r="A355" s="941">
        <f>+[2]ระบบการควบคุมฯ!A1406</f>
        <v>0</v>
      </c>
      <c r="B355" s="942" t="str">
        <f>+[2]ระบบการควบคุมฯ!B1406</f>
        <v>ครุภัณฑ์งานบ้านงานครัว 120612</v>
      </c>
      <c r="C355" s="1238">
        <f>+[2]ระบบการควบคุมฯ!C1406</f>
        <v>0</v>
      </c>
      <c r="D355" s="918">
        <f>SUM(D356:D359)</f>
        <v>0</v>
      </c>
      <c r="E355" s="918">
        <f t="shared" ref="E355:J355" si="119">SUM(E356:E359)</f>
        <v>0</v>
      </c>
      <c r="F355" s="918">
        <f t="shared" si="119"/>
        <v>0</v>
      </c>
      <c r="G355" s="918">
        <f t="shared" si="119"/>
        <v>0</v>
      </c>
      <c r="H355" s="918">
        <f t="shared" si="119"/>
        <v>0</v>
      </c>
      <c r="I355" s="918">
        <f t="shared" si="119"/>
        <v>0</v>
      </c>
      <c r="J355" s="918">
        <f t="shared" si="119"/>
        <v>0</v>
      </c>
      <c r="K355" s="943"/>
    </row>
    <row r="356" spans="1:11" ht="21" hidden="1" customHeight="1" x14ac:dyDescent="0.6">
      <c r="A356" s="858" t="str">
        <f>+[2]ระบบการควบคุมฯ!A1407</f>
        <v>1.10.1.7</v>
      </c>
      <c r="B356" s="668" t="str">
        <f>+[2]ระบบการควบคุมฯ!B1407</f>
        <v xml:space="preserve">เครื่องตัดแต่งพุ่มไม้ ขนาด 22 นิ้ว </v>
      </c>
      <c r="C356" s="1182" t="str">
        <f>+[2]ระบบการควบคุมฯ!C1407</f>
        <v>ศธ 04002/ว5678  ลว 21  พย 67ครั้งที่ 76</v>
      </c>
      <c r="D356" s="669"/>
      <c r="E356" s="669"/>
      <c r="F356" s="669"/>
      <c r="G356" s="669"/>
      <c r="H356" s="669"/>
      <c r="I356" s="669"/>
      <c r="J356" s="672">
        <f>+D356-E356-G356</f>
        <v>0</v>
      </c>
      <c r="K356" s="945"/>
    </row>
    <row r="357" spans="1:11" ht="21" hidden="1" customHeight="1" x14ac:dyDescent="0.6">
      <c r="A357" s="858" t="str">
        <f>+[2]ระบบการควบคุมฯ!A1408</f>
        <v>1)</v>
      </c>
      <c r="B357" s="668" t="str">
        <f>+[2]ระบบการควบคุมฯ!B1408</f>
        <v>โรงเรียนร่วมใจประสิทธิ์</v>
      </c>
      <c r="C357" s="1182" t="str">
        <f>+[2]ระบบการควบคุมฯ!C1408</f>
        <v>20004370010003112872</v>
      </c>
      <c r="D357" s="669"/>
      <c r="E357" s="669"/>
      <c r="F357" s="669"/>
      <c r="G357" s="669"/>
      <c r="H357" s="669"/>
      <c r="I357" s="669"/>
      <c r="J357" s="672">
        <f>+D357-E357-G357</f>
        <v>0</v>
      </c>
      <c r="K357" s="945"/>
    </row>
    <row r="358" spans="1:11" ht="21" hidden="1" customHeight="1" x14ac:dyDescent="0.6">
      <c r="A358" s="858">
        <f>+[2]ระบบการควบคุมฯ!A1409</f>
        <v>0</v>
      </c>
      <c r="B358" s="668">
        <f>+[2]ระบบการควบคุมฯ!B1409</f>
        <v>0</v>
      </c>
      <c r="C358" s="1182">
        <f>+[2]ระบบการควบคุมฯ!C1409</f>
        <v>0</v>
      </c>
      <c r="D358" s="669"/>
      <c r="E358" s="669"/>
      <c r="F358" s="669"/>
      <c r="G358" s="669"/>
      <c r="H358" s="669"/>
      <c r="I358" s="669"/>
      <c r="J358" s="672">
        <f>+D358-E358-G358</f>
        <v>0</v>
      </c>
      <c r="K358" s="945"/>
    </row>
    <row r="359" spans="1:11" ht="21" hidden="1" customHeight="1" x14ac:dyDescent="0.6">
      <c r="A359" s="858">
        <f>+[2]ระบบการควบคุมฯ!A1410</f>
        <v>0</v>
      </c>
      <c r="B359" s="668">
        <f>+[2]ระบบการควบคุมฯ!B1410</f>
        <v>0</v>
      </c>
      <c r="C359" s="1182">
        <f>+[2]ระบบการควบคุมฯ!C1410</f>
        <v>0</v>
      </c>
      <c r="D359" s="669"/>
      <c r="E359" s="669"/>
      <c r="F359" s="669"/>
      <c r="G359" s="669"/>
      <c r="H359" s="669"/>
      <c r="I359" s="669"/>
      <c r="J359" s="672">
        <f>+D359-E359-G359</f>
        <v>0</v>
      </c>
      <c r="K359" s="945"/>
    </row>
    <row r="360" spans="1:11" ht="21" hidden="1" customHeight="1" x14ac:dyDescent="0.25">
      <c r="A360" s="941">
        <f>+[2]ระบบการควบคุมฯ!A1411</f>
        <v>0</v>
      </c>
      <c r="B360" s="942">
        <f>+[2]ระบบการควบคุมฯ!B1411</f>
        <v>0</v>
      </c>
      <c r="C360" s="1238">
        <f>+[2]ระบบการควบคุมฯ!C1411</f>
        <v>0</v>
      </c>
      <c r="D360" s="918">
        <f>SUM(D361:D362)</f>
        <v>0</v>
      </c>
      <c r="E360" s="918">
        <f t="shared" ref="E360:J360" si="120">SUM(E361:E362)</f>
        <v>0</v>
      </c>
      <c r="F360" s="918">
        <f t="shared" si="120"/>
        <v>0</v>
      </c>
      <c r="G360" s="918">
        <f t="shared" si="120"/>
        <v>0</v>
      </c>
      <c r="H360" s="918">
        <f t="shared" si="120"/>
        <v>0</v>
      </c>
      <c r="I360" s="918">
        <f t="shared" si="120"/>
        <v>0</v>
      </c>
      <c r="J360" s="918">
        <f t="shared" si="120"/>
        <v>0</v>
      </c>
      <c r="K360" s="943"/>
    </row>
    <row r="361" spans="1:11" ht="21" hidden="1" customHeight="1" x14ac:dyDescent="0.6">
      <c r="A361" s="858" t="str">
        <f>+[2]ระบบการควบคุมฯ!A1412</f>
        <v>2.6.2</v>
      </c>
      <c r="B361" s="668" t="str">
        <f>+[2]ระบบการควบคุมฯ!B1412</f>
        <v>เครื่องตัดหญ้าแบบข้ออ่อน</v>
      </c>
      <c r="C361" s="1182" t="str">
        <f>+[2]ระบบการควบคุมฯ!C1412</f>
        <v>ศธ 04002/ว2043  ลว 24  พค 67ครั้งที่ 55</v>
      </c>
      <c r="D361" s="669"/>
      <c r="E361" s="669"/>
      <c r="F361" s="669"/>
      <c r="G361" s="669"/>
      <c r="H361" s="669"/>
      <c r="I361" s="669"/>
      <c r="J361" s="672">
        <f>+D361-E361-G361</f>
        <v>0</v>
      </c>
      <c r="K361" s="945"/>
    </row>
    <row r="362" spans="1:11" ht="21" hidden="1" customHeight="1" x14ac:dyDescent="0.6">
      <c r="A362" s="858" t="str">
        <f>+[2]ระบบการควบคุมฯ!A1413</f>
        <v>1)</v>
      </c>
      <c r="B362" s="668" t="str">
        <f>+[2]ระบบการควบคุมฯ!B1413</f>
        <v>โรงเรียนรวมราษฎร์สามัคคี</v>
      </c>
      <c r="C362" s="1182" t="str">
        <f>+[2]ระบบการควบคุมฯ!C1413</f>
        <v>20004350002003114847</v>
      </c>
      <c r="D362" s="669"/>
      <c r="E362" s="669"/>
      <c r="F362" s="669"/>
      <c r="G362" s="669"/>
      <c r="H362" s="669"/>
      <c r="I362" s="669"/>
      <c r="J362" s="672">
        <f>+D362-E362-G362</f>
        <v>0</v>
      </c>
      <c r="K362" s="945"/>
    </row>
    <row r="363" spans="1:11" ht="21" hidden="1" customHeight="1" x14ac:dyDescent="0.25">
      <c r="A363" s="941">
        <f>+[2]ระบบการควบคุมฯ!A1414</f>
        <v>0</v>
      </c>
      <c r="B363" s="942" t="str">
        <f>+[2]ระบบการควบคุมฯ!B1414</f>
        <v>ผูกพัน ครบ 8 มค 68</v>
      </c>
      <c r="C363" s="1238">
        <f>+[2]ระบบการควบคุมฯ!C1414</f>
        <v>0</v>
      </c>
      <c r="D363" s="918">
        <f>SUM(D364:D365)</f>
        <v>0</v>
      </c>
      <c r="E363" s="918">
        <f t="shared" ref="E363:J363" si="121">SUM(E364:E365)</f>
        <v>0</v>
      </c>
      <c r="F363" s="918">
        <f t="shared" si="121"/>
        <v>0</v>
      </c>
      <c r="G363" s="918">
        <f t="shared" si="121"/>
        <v>0</v>
      </c>
      <c r="H363" s="918">
        <f t="shared" si="121"/>
        <v>0</v>
      </c>
      <c r="I363" s="918">
        <f t="shared" si="121"/>
        <v>0</v>
      </c>
      <c r="J363" s="918">
        <f t="shared" si="121"/>
        <v>0</v>
      </c>
      <c r="K363" s="943"/>
    </row>
    <row r="364" spans="1:11" ht="21" hidden="1" customHeight="1" x14ac:dyDescent="0.6">
      <c r="A364" s="858" t="str">
        <f>+[2]ระบบการควบคุมฯ!A1415</f>
        <v>2.6.3</v>
      </c>
      <c r="B364" s="668" t="str">
        <f>+[2]ระบบการควบคุมฯ!B1415</f>
        <v>เครื่องตัดแต่งพุ่มไม้ขนาด29.5นิ้ว</v>
      </c>
      <c r="C364" s="1182" t="str">
        <f>+[2]ระบบการควบคุมฯ!C1415</f>
        <v>ศธ 04002/ว2043  ลว 24  พค 67ครั้งที่ 55</v>
      </c>
      <c r="D364" s="669"/>
      <c r="E364" s="669"/>
      <c r="F364" s="669"/>
      <c r="G364" s="669"/>
      <c r="H364" s="669"/>
      <c r="I364" s="669"/>
      <c r="J364" s="672">
        <f>+D364-E364-G364</f>
        <v>0</v>
      </c>
      <c r="K364" s="945"/>
    </row>
    <row r="365" spans="1:11" ht="21" hidden="1" customHeight="1" x14ac:dyDescent="0.6">
      <c r="A365" s="858" t="str">
        <f>+[2]ระบบการควบคุมฯ!A1416</f>
        <v>1)</v>
      </c>
      <c r="B365" s="668" t="str">
        <f>+[2]ระบบการควบคุมฯ!B1416</f>
        <v>โรงเรียนร่วมใจประสิทธิ์</v>
      </c>
      <c r="C365" s="1182" t="str">
        <f>+[2]ระบบการควบคุมฯ!C1416</f>
        <v>20004350002003114849</v>
      </c>
      <c r="D365" s="669"/>
      <c r="E365" s="669"/>
      <c r="F365" s="669"/>
      <c r="G365" s="669"/>
      <c r="H365" s="669"/>
      <c r="I365" s="669"/>
      <c r="J365" s="672">
        <f>+D365-E365-G365</f>
        <v>0</v>
      </c>
      <c r="K365" s="945"/>
    </row>
    <row r="366" spans="1:11" ht="21" hidden="1" customHeight="1" x14ac:dyDescent="0.25">
      <c r="A366" s="941">
        <f>+[2]ระบบการควบคุมฯ!A1417</f>
        <v>0</v>
      </c>
      <c r="B366" s="942" t="str">
        <f>+[2]ระบบการควบคุมฯ!B1417</f>
        <v>ผูกพัน ครบ 2 ธค 67</v>
      </c>
      <c r="C366" s="1238">
        <f>+[2]ระบบการควบคุมฯ!C1417</f>
        <v>4100549176</v>
      </c>
      <c r="D366" s="918">
        <f>SUM(D367:D368)</f>
        <v>0</v>
      </c>
      <c r="E366" s="918">
        <f t="shared" ref="E366:J366" si="122">SUM(E367:E368)</f>
        <v>0</v>
      </c>
      <c r="F366" s="918">
        <f t="shared" si="122"/>
        <v>0</v>
      </c>
      <c r="G366" s="918">
        <f t="shared" si="122"/>
        <v>0</v>
      </c>
      <c r="H366" s="918">
        <f t="shared" si="122"/>
        <v>0</v>
      </c>
      <c r="I366" s="918">
        <f t="shared" si="122"/>
        <v>0</v>
      </c>
      <c r="J366" s="918">
        <f t="shared" si="122"/>
        <v>0</v>
      </c>
      <c r="K366" s="943"/>
    </row>
    <row r="367" spans="1:11" ht="21" hidden="1" customHeight="1" x14ac:dyDescent="0.6">
      <c r="A367" s="858" t="str">
        <f>+[2]ระบบการควบคุมฯ!A1418</f>
        <v>2.6.4</v>
      </c>
      <c r="B367" s="668" t="str">
        <f>+[2]ระบบการควบคุมฯ!B1418</f>
        <v>ตู้เย็นขนาด9คิวบิกฟุต</v>
      </c>
      <c r="C367" s="1182" t="str">
        <f>+[2]ระบบการควบคุมฯ!C1418</f>
        <v>ศธ 04002/ว2043  ลว 24  พค 67ครั้งที่ 55</v>
      </c>
      <c r="D367" s="669"/>
      <c r="E367" s="669"/>
      <c r="F367" s="669"/>
      <c r="G367" s="669"/>
      <c r="H367" s="669"/>
      <c r="I367" s="669"/>
      <c r="J367" s="672">
        <f>+D367-E367-G367</f>
        <v>0</v>
      </c>
      <c r="K367" s="945"/>
    </row>
    <row r="368" spans="1:11" ht="21" hidden="1" customHeight="1" x14ac:dyDescent="0.6">
      <c r="A368" s="858" t="str">
        <f>+[2]ระบบการควบคุมฯ!A1419</f>
        <v>1)</v>
      </c>
      <c r="B368" s="668" t="str">
        <f>+[2]ระบบการควบคุมฯ!B1419</f>
        <v>โรงเรียนร่วมใจประสิทธิ์</v>
      </c>
      <c r="C368" s="1182" t="str">
        <f>+[2]ระบบการควบคุมฯ!C1419</f>
        <v>20004350002003114850</v>
      </c>
      <c r="D368" s="669"/>
      <c r="E368" s="669"/>
      <c r="F368" s="669"/>
      <c r="G368" s="669"/>
      <c r="H368" s="669"/>
      <c r="I368" s="669"/>
      <c r="J368" s="672">
        <f>+D368-E368-G368</f>
        <v>0</v>
      </c>
      <c r="K368" s="945"/>
    </row>
    <row r="369" spans="1:11" ht="21" hidden="1" customHeight="1" x14ac:dyDescent="0.6">
      <c r="A369" s="62"/>
      <c r="B369" s="668"/>
      <c r="C369" s="1182"/>
      <c r="D369" s="669"/>
      <c r="E369" s="669"/>
      <c r="F369" s="669"/>
      <c r="G369" s="669"/>
      <c r="H369" s="669"/>
      <c r="I369" s="669"/>
      <c r="J369" s="669"/>
      <c r="K369" s="945"/>
    </row>
    <row r="370" spans="1:11" ht="21" hidden="1" customHeight="1" x14ac:dyDescent="0.25">
      <c r="A370" s="947"/>
      <c r="B370" s="902"/>
      <c r="C370" s="1225"/>
      <c r="D370" s="51"/>
      <c r="E370" s="51"/>
      <c r="F370" s="51"/>
      <c r="G370" s="51"/>
      <c r="H370" s="51">
        <f t="shared" ref="H370:J370" si="123">+H372</f>
        <v>0</v>
      </c>
      <c r="I370" s="51">
        <f t="shared" si="123"/>
        <v>0</v>
      </c>
      <c r="J370" s="51">
        <f t="shared" si="123"/>
        <v>0</v>
      </c>
      <c r="K370" s="837"/>
    </row>
    <row r="371" spans="1:11" ht="21" hidden="1" customHeight="1" x14ac:dyDescent="0.6">
      <c r="A371" s="948"/>
      <c r="B371" s="729"/>
      <c r="C371" s="1182"/>
      <c r="D371" s="46"/>
      <c r="E371" s="669"/>
      <c r="F371" s="669"/>
      <c r="G371" s="669"/>
      <c r="H371" s="669"/>
      <c r="I371" s="669"/>
      <c r="J371" s="672">
        <f>+D371-E371-G371</f>
        <v>0</v>
      </c>
      <c r="K371" s="949"/>
    </row>
    <row r="372" spans="1:11" ht="21" hidden="1" customHeight="1" x14ac:dyDescent="0.6">
      <c r="A372" s="948"/>
      <c r="B372" s="729"/>
      <c r="C372" s="1182"/>
      <c r="D372" s="950"/>
      <c r="E372" s="950"/>
      <c r="F372" s="950"/>
      <c r="G372" s="786"/>
      <c r="H372" s="915"/>
      <c r="I372" s="732"/>
      <c r="J372" s="672">
        <f>+D372-E372-G372</f>
        <v>0</v>
      </c>
      <c r="K372" s="670"/>
    </row>
    <row r="373" spans="1:11" ht="21" hidden="1" customHeight="1" x14ac:dyDescent="0.6">
      <c r="A373" s="951"/>
      <c r="B373" s="729"/>
      <c r="C373" s="1182"/>
      <c r="D373" s="950"/>
      <c r="E373" s="950"/>
      <c r="F373" s="950"/>
      <c r="G373" s="786"/>
      <c r="H373" s="915"/>
      <c r="I373" s="732"/>
      <c r="J373" s="672"/>
      <c r="K373" s="670"/>
    </row>
    <row r="374" spans="1:11" ht="21" hidden="1" customHeight="1" x14ac:dyDescent="0.6">
      <c r="A374" s="838"/>
      <c r="B374" s="952" t="str">
        <f>+[2]ระบบการควบคุมฯ!B1420</f>
        <v>ผูกพัน ครบ 8 มค 68</v>
      </c>
      <c r="C374" s="1229"/>
      <c r="D374" s="47">
        <f t="shared" ref="D374:J374" si="124">+D375+D417</f>
        <v>0</v>
      </c>
      <c r="E374" s="47">
        <f t="shared" si="124"/>
        <v>0</v>
      </c>
      <c r="F374" s="47">
        <f t="shared" si="124"/>
        <v>0</v>
      </c>
      <c r="G374" s="47">
        <f t="shared" si="124"/>
        <v>0</v>
      </c>
      <c r="H374" s="47">
        <f t="shared" si="124"/>
        <v>0</v>
      </c>
      <c r="I374" s="47">
        <f t="shared" si="124"/>
        <v>0</v>
      </c>
      <c r="J374" s="47">
        <f t="shared" si="124"/>
        <v>0</v>
      </c>
      <c r="K374" s="847"/>
    </row>
    <row r="375" spans="1:11" ht="42" hidden="1" customHeight="1" x14ac:dyDescent="0.25">
      <c r="A375" s="901" t="s">
        <v>224</v>
      </c>
      <c r="B375" s="902" t="str">
        <f>+[2]ระบบการควบคุมฯ!B1421</f>
        <v>งบลงทุน  ค่าที่ดินและสิ่งก่อสร้าง 6811320</v>
      </c>
      <c r="C375" s="1225">
        <f>+[2]ระบบการควบคุมฯ!C1421</f>
        <v>0</v>
      </c>
      <c r="D375" s="51">
        <f>+D376</f>
        <v>0</v>
      </c>
      <c r="E375" s="51">
        <f t="shared" ref="E375:J375" si="125">+E376</f>
        <v>0</v>
      </c>
      <c r="F375" s="51">
        <f t="shared" si="125"/>
        <v>0</v>
      </c>
      <c r="G375" s="51">
        <f t="shared" si="125"/>
        <v>0</v>
      </c>
      <c r="H375" s="51">
        <f t="shared" si="125"/>
        <v>0</v>
      </c>
      <c r="I375" s="51">
        <f t="shared" si="125"/>
        <v>0</v>
      </c>
      <c r="J375" s="51">
        <f t="shared" si="125"/>
        <v>0</v>
      </c>
      <c r="K375" s="837"/>
    </row>
    <row r="376" spans="1:11" ht="21" hidden="1" customHeight="1" x14ac:dyDescent="0.6">
      <c r="A376" s="62" t="s">
        <v>225</v>
      </c>
      <c r="B376" s="729" t="str">
        <f>+[2]ระบบการควบคุมฯ!B1422</f>
        <v>ปรับปรุงซ่อมแซมอาคารเรียนอาคารประกอบและสิ่งก่อสร้างอื่น</v>
      </c>
      <c r="C376" s="1182" t="str">
        <f>+[2]ระบบการควบคุมฯ!C1422</f>
        <v>ศธ 04002/ว5644  ลว 19 พย 67ครั้งที่ 69</v>
      </c>
      <c r="D376" s="669"/>
      <c r="E376" s="669"/>
      <c r="F376" s="669"/>
      <c r="G376" s="669"/>
      <c r="H376" s="669"/>
      <c r="I376" s="669"/>
      <c r="J376" s="672">
        <f>+D376-E376-G376</f>
        <v>0</v>
      </c>
      <c r="K376" s="670"/>
    </row>
    <row r="377" spans="1:11" ht="21" hidden="1" customHeight="1" x14ac:dyDescent="0.6">
      <c r="A377" s="858" t="str">
        <f>+[2]ระบบการควบคุมฯ!A1423</f>
        <v>1)</v>
      </c>
      <c r="B377" s="953" t="str">
        <f>+[2]ระบบการควบคุมฯ!B1423</f>
        <v>โรงเรียนร่วมใจประสิทธิ์</v>
      </c>
      <c r="C377" s="1182"/>
      <c r="D377" s="669"/>
      <c r="E377" s="669"/>
      <c r="F377" s="669"/>
      <c r="G377" s="669"/>
      <c r="H377" s="669"/>
      <c r="I377" s="669"/>
      <c r="J377" s="672">
        <f>+D377-E377-G377</f>
        <v>0</v>
      </c>
      <c r="K377" s="670"/>
    </row>
    <row r="378" spans="1:11" ht="20.399999999999999" hidden="1" customHeight="1" x14ac:dyDescent="0.25">
      <c r="A378" s="954" t="s">
        <v>226</v>
      </c>
      <c r="B378" s="955" t="s">
        <v>227</v>
      </c>
      <c r="C378" s="1256"/>
      <c r="D378" s="956">
        <f>+D379</f>
        <v>222000</v>
      </c>
      <c r="E378" s="956">
        <f t="shared" ref="E378:J380" si="126">+E379</f>
        <v>216000</v>
      </c>
      <c r="F378" s="956">
        <f t="shared" si="126"/>
        <v>0</v>
      </c>
      <c r="G378" s="956">
        <f t="shared" si="126"/>
        <v>0</v>
      </c>
      <c r="H378" s="956">
        <f t="shared" si="126"/>
        <v>0</v>
      </c>
      <c r="I378" s="956">
        <f t="shared" si="126"/>
        <v>0</v>
      </c>
      <c r="J378" s="956">
        <f t="shared" si="126"/>
        <v>6000</v>
      </c>
      <c r="K378" s="957">
        <f>SUM(K394:K397)</f>
        <v>0</v>
      </c>
    </row>
    <row r="379" spans="1:11" ht="21" hidden="1" customHeight="1" x14ac:dyDescent="0.25">
      <c r="A379" s="820">
        <f>+[2]ระบบการควบคุมฯ!A493</f>
        <v>0</v>
      </c>
      <c r="B379" s="958">
        <f>+[2]ระบบการควบคุมฯ!B493</f>
        <v>0</v>
      </c>
      <c r="C379" s="1225">
        <f>+[2]ระบบการควบคุมฯ!C493</f>
        <v>0</v>
      </c>
      <c r="D379" s="51">
        <f>+D380</f>
        <v>222000</v>
      </c>
      <c r="E379" s="51">
        <f t="shared" si="126"/>
        <v>216000</v>
      </c>
      <c r="F379" s="51">
        <f t="shared" si="126"/>
        <v>0</v>
      </c>
      <c r="G379" s="51">
        <f t="shared" si="126"/>
        <v>0</v>
      </c>
      <c r="H379" s="51">
        <f t="shared" si="126"/>
        <v>0</v>
      </c>
      <c r="I379" s="51">
        <f t="shared" si="126"/>
        <v>0</v>
      </c>
      <c r="J379" s="51">
        <f t="shared" si="126"/>
        <v>6000</v>
      </c>
      <c r="K379" s="822"/>
    </row>
    <row r="380" spans="1:11" ht="21" hidden="1" customHeight="1" x14ac:dyDescent="0.25">
      <c r="A380" s="959">
        <f>+[2]ระบบการควบคุมฯ!A496</f>
        <v>0</v>
      </c>
      <c r="B380" s="49" t="str">
        <f>+[2]ระบบการควบคุมฯ!B496</f>
        <v xml:space="preserve"> งบลงทุน 6811310</v>
      </c>
      <c r="C380" s="1226">
        <f>+[2]ระบบการควบคุมฯ!C496</f>
        <v>0</v>
      </c>
      <c r="D380" s="50">
        <f>+D381</f>
        <v>222000</v>
      </c>
      <c r="E380" s="50">
        <f t="shared" si="126"/>
        <v>216000</v>
      </c>
      <c r="F380" s="50">
        <f t="shared" si="126"/>
        <v>0</v>
      </c>
      <c r="G380" s="50">
        <f t="shared" si="126"/>
        <v>0</v>
      </c>
      <c r="H380" s="50">
        <f t="shared" si="126"/>
        <v>0</v>
      </c>
      <c r="I380" s="50">
        <f t="shared" si="126"/>
        <v>0</v>
      </c>
      <c r="J380" s="50">
        <f t="shared" si="126"/>
        <v>6000</v>
      </c>
      <c r="K380" s="960"/>
    </row>
    <row r="381" spans="1:11" ht="21" hidden="1" customHeight="1" x14ac:dyDescent="0.6">
      <c r="A381" s="826"/>
      <c r="B381" s="827">
        <f>+[2]ระบบการควบคุมฯ!B501</f>
        <v>0</v>
      </c>
      <c r="C381" s="1197">
        <f>+[2]ระบบการควบคุมฯ!C501</f>
        <v>0</v>
      </c>
      <c r="D381" s="651">
        <f>+D384+D393</f>
        <v>222000</v>
      </c>
      <c r="E381" s="651">
        <f t="shared" ref="E381:J381" si="127">+E384+E393</f>
        <v>216000</v>
      </c>
      <c r="F381" s="651">
        <f t="shared" si="127"/>
        <v>0</v>
      </c>
      <c r="G381" s="651">
        <f t="shared" si="127"/>
        <v>0</v>
      </c>
      <c r="H381" s="651">
        <f t="shared" si="127"/>
        <v>0</v>
      </c>
      <c r="I381" s="651">
        <f t="shared" si="127"/>
        <v>0</v>
      </c>
      <c r="J381" s="651">
        <f t="shared" si="127"/>
        <v>6000</v>
      </c>
      <c r="K381" s="961"/>
    </row>
    <row r="382" spans="1:11" ht="21" hidden="1" customHeight="1" x14ac:dyDescent="0.6">
      <c r="A382" s="1123"/>
      <c r="B382" s="662">
        <f>+[2]ระบบการควบคุมฯ!B503</f>
        <v>0</v>
      </c>
      <c r="C382" s="1197"/>
      <c r="D382" s="651"/>
      <c r="E382" s="651"/>
      <c r="F382" s="651"/>
      <c r="G382" s="651"/>
      <c r="H382" s="651"/>
      <c r="I382" s="651"/>
      <c r="J382" s="651"/>
      <c r="K382" s="652">
        <f>+K384</f>
        <v>0</v>
      </c>
    </row>
    <row r="383" spans="1:11" ht="21" hidden="1" customHeight="1" x14ac:dyDescent="0.6">
      <c r="A383" s="62"/>
      <c r="B383" s="668"/>
      <c r="C383" s="1182"/>
      <c r="D383" s="669"/>
      <c r="E383" s="669"/>
      <c r="F383" s="669"/>
      <c r="G383" s="669"/>
      <c r="H383" s="669"/>
      <c r="I383" s="669"/>
      <c r="J383" s="669"/>
      <c r="K383" s="945"/>
    </row>
    <row r="384" spans="1:11" ht="40.799999999999997" hidden="1" customHeight="1" x14ac:dyDescent="0.25">
      <c r="A384" s="772">
        <f>+[2]ระบบการควบคุมฯ!A504</f>
        <v>0</v>
      </c>
      <c r="B384" s="803" t="str">
        <f>+[2]ระบบการควบคุมฯ!B504</f>
        <v>ครุภัณฑ์การศึกษา 120611</v>
      </c>
      <c r="C384" s="1257">
        <f>+[2]ระบบการควบคุมฯ!C504</f>
        <v>0</v>
      </c>
      <c r="D384" s="962">
        <f>SUM(D385:D392)</f>
        <v>222000</v>
      </c>
      <c r="E384" s="962">
        <f t="shared" ref="E384:K384" si="128">SUM(E385:E392)</f>
        <v>216000</v>
      </c>
      <c r="F384" s="962">
        <f t="shared" si="128"/>
        <v>0</v>
      </c>
      <c r="G384" s="962">
        <f t="shared" si="128"/>
        <v>0</v>
      </c>
      <c r="H384" s="962">
        <f t="shared" si="128"/>
        <v>0</v>
      </c>
      <c r="I384" s="962">
        <f t="shared" si="128"/>
        <v>0</v>
      </c>
      <c r="J384" s="962">
        <f t="shared" si="128"/>
        <v>6000</v>
      </c>
      <c r="K384" s="963">
        <f t="shared" si="128"/>
        <v>0</v>
      </c>
    </row>
    <row r="385" spans="1:11" ht="21" hidden="1" customHeight="1" x14ac:dyDescent="0.25">
      <c r="A385" s="62" t="str">
        <f>+[2]ระบบการควบคุมฯ!A505</f>
        <v>2.2.1</v>
      </c>
      <c r="B385" s="811" t="str">
        <f>+[2]ระบบการควบคุมฯ!B505</f>
        <v>ครุภัณฑ์ทดแทนโรงเรียนที่ใช้การศึกษาทางไกลผ่านดาวเทีม New DLTV</v>
      </c>
      <c r="C385" s="1147" t="str">
        <f>+[2]ระบบการควบคุมฯ!C505</f>
        <v>ศธ 04002/ว455 ลว. 4 กพ 68 โอนครั้งที่ 239</v>
      </c>
      <c r="D385" s="672">
        <f>+[2]ระบบการควบคุมฯ!F505</f>
        <v>111000</v>
      </c>
      <c r="E385" s="672">
        <f>+[2]ระบบการควบคุมฯ!G505+[2]ระบบการควบคุมฯ!H505</f>
        <v>108000</v>
      </c>
      <c r="F385" s="672">
        <f>+[2]ระบบการควบคุมฯ!I505+[2]ระบบการควบคุมฯ!J505</f>
        <v>0</v>
      </c>
      <c r="G385" s="672">
        <f>+[2]ระบบการควบคุมฯ!K505+[2]ระบบการควบคุมฯ!L505</f>
        <v>0</v>
      </c>
      <c r="H385" s="672"/>
      <c r="I385" s="672"/>
      <c r="J385" s="672">
        <f>+D385-E385-F385-G385</f>
        <v>3000</v>
      </c>
      <c r="K385" s="863"/>
    </row>
    <row r="386" spans="1:11" ht="21" hidden="1" customHeight="1" x14ac:dyDescent="0.25">
      <c r="A386" s="62" t="str">
        <f>+[2]ระบบการควบคุมฯ!A506</f>
        <v>2.2.1.1</v>
      </c>
      <c r="B386" s="811" t="str">
        <f>+[2]ระบบการควบคุมฯ!B506</f>
        <v>โรงเรียนวัดแสงมณี</v>
      </c>
      <c r="C386" s="1147" t="str">
        <f>+[2]ระบบการควบคุมฯ!C506</f>
        <v>20004 45004900 3110234</v>
      </c>
      <c r="D386" s="672">
        <f>+[2]ระบบการควบคุมฯ!F506</f>
        <v>37000</v>
      </c>
      <c r="E386" s="672">
        <f>+[2]ระบบการควบคุมฯ!G506+[2]ระบบการควบคุมฯ!H506</f>
        <v>36000</v>
      </c>
      <c r="F386" s="672">
        <f>+[2]ระบบการควบคุมฯ!I506+[2]ระบบการควบคุมฯ!J506</f>
        <v>0</v>
      </c>
      <c r="G386" s="672">
        <f>+[2]ระบบการควบคุมฯ!K506+[2]ระบบการควบคุมฯ!L506</f>
        <v>0</v>
      </c>
      <c r="H386" s="672"/>
      <c r="I386" s="672"/>
      <c r="J386" s="672">
        <f t="shared" ref="J386:J392" si="129">+D386-E386-F386-G386</f>
        <v>1000</v>
      </c>
      <c r="K386" s="863"/>
    </row>
    <row r="387" spans="1:11" ht="21" hidden="1" customHeight="1" x14ac:dyDescent="0.25">
      <c r="A387" s="62" t="str">
        <f>+[2]ระบบการควบคุมฯ!A507</f>
        <v>2.2.1.2</v>
      </c>
      <c r="B387" s="811" t="str">
        <f>+[2]ระบบการควบคุมฯ!B507</f>
        <v>โรงเรียนวัดอดิศร</v>
      </c>
      <c r="C387" s="1147" t="str">
        <f>+[2]ระบบการควบคุมฯ!C507</f>
        <v>20005 45004900 3110235</v>
      </c>
      <c r="D387" s="672">
        <f>+[2]ระบบการควบคุมฯ!F507</f>
        <v>37000</v>
      </c>
      <c r="E387" s="672">
        <f>+[2]ระบบการควบคุมฯ!G507+[2]ระบบการควบคุมฯ!H507</f>
        <v>36000</v>
      </c>
      <c r="F387" s="672">
        <f>+[2]ระบบการควบคุมฯ!I507+[2]ระบบการควบคุมฯ!J507</f>
        <v>0</v>
      </c>
      <c r="G387" s="672">
        <f>+[2]ระบบการควบคุมฯ!K507+[2]ระบบการควบคุมฯ!L507</f>
        <v>0</v>
      </c>
      <c r="H387" s="672"/>
      <c r="I387" s="672"/>
      <c r="J387" s="672">
        <f t="shared" si="129"/>
        <v>1000</v>
      </c>
      <c r="K387" s="863"/>
    </row>
    <row r="388" spans="1:11" ht="21" hidden="1" customHeight="1" x14ac:dyDescent="0.25">
      <c r="A388" s="62" t="str">
        <f>+[2]ระบบการควบคุมฯ!A508</f>
        <v>2.2.1.3</v>
      </c>
      <c r="B388" s="811" t="str">
        <f>+[2]ระบบการควบคุมฯ!B508</f>
        <v>โรงเรียนศาลาลอย</v>
      </c>
      <c r="C388" s="1147" t="str">
        <f>+[2]ระบบการควบคุมฯ!C508</f>
        <v>20006 45004900 3110236</v>
      </c>
      <c r="D388" s="672">
        <f>+[2]ระบบการควบคุมฯ!F508</f>
        <v>37000</v>
      </c>
      <c r="E388" s="672">
        <f>+[2]ระบบการควบคุมฯ!G508+[2]ระบบการควบคุมฯ!H508</f>
        <v>36000</v>
      </c>
      <c r="F388" s="672">
        <f>+[2]ระบบการควบคุมฯ!I508+[2]ระบบการควบคุมฯ!J508</f>
        <v>0</v>
      </c>
      <c r="G388" s="672">
        <f>+[2]ระบบการควบคุมฯ!K508+[2]ระบบการควบคุมฯ!L508</f>
        <v>0</v>
      </c>
      <c r="H388" s="672"/>
      <c r="I388" s="672"/>
      <c r="J388" s="672">
        <f t="shared" si="129"/>
        <v>1000</v>
      </c>
      <c r="K388" s="863"/>
    </row>
    <row r="389" spans="1:11" ht="21" hidden="1" customHeight="1" x14ac:dyDescent="0.25">
      <c r="A389" s="62" t="str">
        <f>+[2]ระบบการควบคุมฯ!A509</f>
        <v>2.2.1.4</v>
      </c>
      <c r="B389" s="811">
        <f>+[2]ระบบการควบคุมฯ!B509</f>
        <v>0</v>
      </c>
      <c r="C389" s="1147">
        <f>+[2]ระบบการควบคุมฯ!C509</f>
        <v>0</v>
      </c>
      <c r="D389" s="672">
        <f>+[2]ระบบการควบคุมฯ!F509</f>
        <v>0</v>
      </c>
      <c r="E389" s="672">
        <f>+[2]ระบบการควบคุมฯ!G509+[2]ระบบการควบคุมฯ!H509</f>
        <v>0</v>
      </c>
      <c r="F389" s="672">
        <f>+[2]ระบบการควบคุมฯ!I509+[2]ระบบการควบคุมฯ!J509</f>
        <v>0</v>
      </c>
      <c r="G389" s="672">
        <f>+[2]ระบบการควบคุมฯ!K509+[2]ระบบการควบคุมฯ!L509</f>
        <v>0</v>
      </c>
      <c r="H389" s="672"/>
      <c r="I389" s="672"/>
      <c r="J389" s="672">
        <f t="shared" si="129"/>
        <v>0</v>
      </c>
      <c r="K389" s="863"/>
    </row>
    <row r="390" spans="1:11" ht="21" hidden="1" customHeight="1" x14ac:dyDescent="0.25">
      <c r="A390" s="62" t="str">
        <f>+[2]ระบบการควบคุมฯ!A510</f>
        <v>2.2.1.5</v>
      </c>
      <c r="B390" s="811">
        <f>+[2]ระบบการควบคุมฯ!B510</f>
        <v>0</v>
      </c>
      <c r="C390" s="1147">
        <f>+[2]ระบบการควบคุมฯ!C510</f>
        <v>0</v>
      </c>
      <c r="D390" s="672">
        <f>+[2]ระบบการควบคุมฯ!F510</f>
        <v>0</v>
      </c>
      <c r="E390" s="672">
        <f>+[2]ระบบการควบคุมฯ!G510+[2]ระบบการควบคุมฯ!H510</f>
        <v>0</v>
      </c>
      <c r="F390" s="672">
        <f>+[2]ระบบการควบคุมฯ!I510+[2]ระบบการควบคุมฯ!J510</f>
        <v>0</v>
      </c>
      <c r="G390" s="672">
        <f>+[2]ระบบการควบคุมฯ!K510+[2]ระบบการควบคุมฯ!L510</f>
        <v>0</v>
      </c>
      <c r="H390" s="672"/>
      <c r="I390" s="672"/>
      <c r="J390" s="672">
        <f t="shared" si="129"/>
        <v>0</v>
      </c>
      <c r="K390" s="863"/>
    </row>
    <row r="391" spans="1:11" ht="21" hidden="1" customHeight="1" x14ac:dyDescent="0.25">
      <c r="A391" s="62" t="str">
        <f>+[2]ระบบการควบคุมฯ!A511</f>
        <v>2.2.1.6</v>
      </c>
      <c r="B391" s="811">
        <f>+[2]ระบบการควบคุมฯ!B511</f>
        <v>0</v>
      </c>
      <c r="C391" s="1147">
        <f>+[2]ระบบการควบคุมฯ!C511</f>
        <v>0</v>
      </c>
      <c r="D391" s="672">
        <f>+[2]ระบบการควบคุมฯ!F511</f>
        <v>0</v>
      </c>
      <c r="E391" s="672">
        <f>+[2]ระบบการควบคุมฯ!G511+[2]ระบบการควบคุมฯ!H511</f>
        <v>0</v>
      </c>
      <c r="F391" s="672">
        <f>+[2]ระบบการควบคุมฯ!I511+[2]ระบบการควบคุมฯ!J511</f>
        <v>0</v>
      </c>
      <c r="G391" s="672">
        <f>+[2]ระบบการควบคุมฯ!K511+[2]ระบบการควบคุมฯ!L511</f>
        <v>0</v>
      </c>
      <c r="H391" s="672"/>
      <c r="I391" s="672"/>
      <c r="J391" s="672">
        <f t="shared" si="129"/>
        <v>0</v>
      </c>
      <c r="K391" s="863"/>
    </row>
    <row r="392" spans="1:11" ht="21" hidden="1" customHeight="1" x14ac:dyDescent="0.25">
      <c r="A392" s="62" t="str">
        <f>+[2]ระบบการควบคุมฯ!A512</f>
        <v>2.2.1.7</v>
      </c>
      <c r="B392" s="811">
        <f>+[2]ระบบการควบคุมฯ!B512</f>
        <v>0</v>
      </c>
      <c r="C392" s="1147">
        <f>+[2]ระบบการควบคุมฯ!C512</f>
        <v>0</v>
      </c>
      <c r="D392" s="672">
        <f>+[2]ระบบการควบคุมฯ!F512</f>
        <v>0</v>
      </c>
      <c r="E392" s="672">
        <f>+[2]ระบบการควบคุมฯ!G512+[2]ระบบการควบคุมฯ!H512</f>
        <v>0</v>
      </c>
      <c r="F392" s="672">
        <f>+[2]ระบบการควบคุมฯ!I512+[2]ระบบการควบคุมฯ!J512</f>
        <v>0</v>
      </c>
      <c r="G392" s="672">
        <f>+[2]ระบบการควบคุมฯ!K512+[2]ระบบการควบคุมฯ!L512</f>
        <v>0</v>
      </c>
      <c r="H392" s="672"/>
      <c r="I392" s="672"/>
      <c r="J392" s="672">
        <f t="shared" si="129"/>
        <v>0</v>
      </c>
      <c r="K392" s="863"/>
    </row>
    <row r="393" spans="1:11" ht="40.799999999999997" hidden="1" customHeight="1" x14ac:dyDescent="0.25">
      <c r="A393" s="908" t="str">
        <f>+[2]ระบบการควบคุมฯ!A513</f>
        <v>2.2.1.8</v>
      </c>
      <c r="B393" s="861">
        <f>+[2]ระบบการควบคุมฯ!B513</f>
        <v>0</v>
      </c>
      <c r="C393" s="1198">
        <f>+[2]ระบบการควบคุมฯ!C513</f>
        <v>0</v>
      </c>
      <c r="D393" s="675">
        <f>+[2]ระบบการควบคุมฯ!F513</f>
        <v>0</v>
      </c>
      <c r="E393" s="675">
        <f>+[2]ระบบการควบคุมฯ!G513+[2]ระบบการควบคุมฯ!H513</f>
        <v>0</v>
      </c>
      <c r="F393" s="675">
        <f>+[2]ระบบการควบคุมฯ!I513+[2]ระบบการควบคุมฯ!J513</f>
        <v>0</v>
      </c>
      <c r="G393" s="675">
        <f>+[2]ระบบการควบคุมฯ!K513+[2]ระบบการควบคุมฯ!L513</f>
        <v>0</v>
      </c>
      <c r="H393" s="675"/>
      <c r="I393" s="675"/>
      <c r="J393" s="675">
        <f>+D393-E393-F393-G393</f>
        <v>0</v>
      </c>
      <c r="K393" s="862"/>
    </row>
    <row r="394" spans="1:11" ht="21" hidden="1" customHeight="1" x14ac:dyDescent="0.45">
      <c r="A394" s="62" t="str">
        <f>+[2]ระบบการควบคุมฯ!A514</f>
        <v>2.2.2</v>
      </c>
      <c r="B394" s="811" t="str">
        <f>+[2]ระบบการควบคุมฯ!B514</f>
        <v xml:space="preserve">ครุภัณฑ์ทดแทนห้องเรียน DLTV สำหรับโรงเรียน Stan Alone      </v>
      </c>
      <c r="C394" s="1147" t="str">
        <f>+[2]ระบบการควบคุมฯ!C514</f>
        <v>ศธ 04002/ว3517 ลว. 22/สค./2566 โอนครั้งที่ 794</v>
      </c>
      <c r="D394" s="672">
        <f>+[2]ระบบการควบคุมฯ!F514</f>
        <v>0</v>
      </c>
      <c r="E394" s="672">
        <f>+[2]ระบบการควบคุมฯ!G514+[2]ระบบการควบคุมฯ!H514</f>
        <v>0</v>
      </c>
      <c r="F394" s="672">
        <f>+[2]ระบบการควบคุมฯ!I514+[2]ระบบการควบคุมฯ!J514</f>
        <v>0</v>
      </c>
      <c r="G394" s="672">
        <f>+[2]ระบบการควบคุมฯ!K514+[2]ระบบการควบคุมฯ!L514</f>
        <v>0</v>
      </c>
      <c r="H394" s="672"/>
      <c r="I394" s="672"/>
      <c r="J394" s="672">
        <f>+D394-E394-F394-G394</f>
        <v>0</v>
      </c>
      <c r="K394" s="670"/>
    </row>
    <row r="395" spans="1:11" ht="21" hidden="1" customHeight="1" x14ac:dyDescent="0.45">
      <c r="A395" s="62" t="str">
        <f>+[2]ระบบการควบคุมฯ!A515</f>
        <v>2.2.1.9</v>
      </c>
      <c r="B395" s="811" t="str">
        <f>+[2]ระบบการควบคุมฯ!B515</f>
        <v>คลอง 11 ศาลาครุ</v>
      </c>
      <c r="C395" s="1147" t="str">
        <f>+[2]ระบบการควบคุมฯ!C515</f>
        <v>200044200470031113337</v>
      </c>
      <c r="D395" s="672">
        <f>+[2]ระบบการควบคุมฯ!F515</f>
        <v>0</v>
      </c>
      <c r="E395" s="672">
        <f>+[2]ระบบการควบคุมฯ!G515+[2]ระบบการควบคุมฯ!H515</f>
        <v>0</v>
      </c>
      <c r="F395" s="672">
        <f>+[2]ระบบการควบคุมฯ!I515+[2]ระบบการควบคุมฯ!J515</f>
        <v>0</v>
      </c>
      <c r="G395" s="672">
        <f>+[2]ระบบการควบคุมฯ!K515+[2]ระบบการควบคุมฯ!L515</f>
        <v>0</v>
      </c>
      <c r="H395" s="672"/>
      <c r="I395" s="672"/>
      <c r="J395" s="672">
        <f>+D395-E395-F395-G395</f>
        <v>0</v>
      </c>
      <c r="K395" s="670"/>
    </row>
    <row r="396" spans="1:11" x14ac:dyDescent="0.6">
      <c r="A396" s="664"/>
      <c r="B396" s="1258" t="s">
        <v>228</v>
      </c>
      <c r="C396" s="1259">
        <f>+[2]ระบบการควบคุมฯ!C1535</f>
        <v>0</v>
      </c>
      <c r="D396" s="964">
        <f t="shared" ref="D396:J396" si="130">+D7+D134+D149+D381</f>
        <v>1398300</v>
      </c>
      <c r="E396" s="964">
        <f t="shared" si="130"/>
        <v>229800</v>
      </c>
      <c r="F396" s="964">
        <f t="shared" si="130"/>
        <v>0</v>
      </c>
      <c r="G396" s="964">
        <f t="shared" si="130"/>
        <v>1157500</v>
      </c>
      <c r="H396" s="964" t="e">
        <f t="shared" ca="1" si="130"/>
        <v>#REF!</v>
      </c>
      <c r="I396" s="964" t="e">
        <f t="shared" ca="1" si="130"/>
        <v>#REF!</v>
      </c>
      <c r="J396" s="964">
        <f t="shared" si="130"/>
        <v>11000</v>
      </c>
      <c r="K396" s="965"/>
    </row>
    <row r="397" spans="1:11" x14ac:dyDescent="0.6">
      <c r="A397" s="664"/>
      <c r="B397" s="1258" t="s">
        <v>229</v>
      </c>
      <c r="C397" s="1259">
        <f>+[2]ระบบการควบคุมฯ!C1536</f>
        <v>20</v>
      </c>
      <c r="D397" s="964">
        <f t="shared" ref="D397:J397" si="131">+D150+D8</f>
        <v>6755800</v>
      </c>
      <c r="E397" s="964">
        <f t="shared" si="131"/>
        <v>1426860</v>
      </c>
      <c r="F397" s="964">
        <f t="shared" si="131"/>
        <v>0</v>
      </c>
      <c r="G397" s="964">
        <f t="shared" si="131"/>
        <v>5016420</v>
      </c>
      <c r="H397" s="964">
        <f t="shared" si="131"/>
        <v>0</v>
      </c>
      <c r="I397" s="964">
        <f t="shared" si="131"/>
        <v>0</v>
      </c>
      <c r="J397" s="964">
        <f t="shared" si="131"/>
        <v>312520</v>
      </c>
      <c r="K397" s="965"/>
    </row>
    <row r="398" spans="1:11" x14ac:dyDescent="0.6">
      <c r="A398" s="879"/>
      <c r="B398" s="966" t="s">
        <v>18</v>
      </c>
      <c r="C398" s="1260">
        <f>SUM(C396:C397)</f>
        <v>20</v>
      </c>
      <c r="D398" s="967">
        <f t="shared" ref="D398:J398" si="132">SUM(D396:D397)</f>
        <v>8154100</v>
      </c>
      <c r="E398" s="967">
        <f t="shared" si="132"/>
        <v>1656660</v>
      </c>
      <c r="F398" s="967">
        <f t="shared" si="132"/>
        <v>0</v>
      </c>
      <c r="G398" s="967">
        <f t="shared" si="132"/>
        <v>6173920</v>
      </c>
      <c r="H398" s="967" t="e">
        <f t="shared" ca="1" si="132"/>
        <v>#REF!</v>
      </c>
      <c r="I398" s="967" t="e">
        <f t="shared" ca="1" si="132"/>
        <v>#REF!</v>
      </c>
      <c r="J398" s="967">
        <f t="shared" si="132"/>
        <v>323520</v>
      </c>
      <c r="K398" s="968"/>
    </row>
    <row r="399" spans="1:11" x14ac:dyDescent="0.6">
      <c r="A399" s="969"/>
      <c r="B399" s="970" t="s">
        <v>19</v>
      </c>
      <c r="C399" s="1184"/>
      <c r="D399" s="971">
        <f>+E399+F399+G399+J399</f>
        <v>97.442425405624164</v>
      </c>
      <c r="E399" s="973">
        <f>+E398*100/D398</f>
        <v>20.31689579475356</v>
      </c>
      <c r="F399" s="972">
        <f>+F398*100/D398</f>
        <v>0</v>
      </c>
      <c r="G399" s="973">
        <f>+G398*100/D398</f>
        <v>75.715529610870604</v>
      </c>
      <c r="H399" s="973" t="e">
        <f ca="1">+H398*100/E398</f>
        <v>#REF!</v>
      </c>
      <c r="I399" s="973" t="e">
        <f ca="1">+I398*100/F398</f>
        <v>#REF!</v>
      </c>
      <c r="J399" s="1293">
        <v>1.41</v>
      </c>
      <c r="K399" s="974"/>
    </row>
    <row r="400" spans="1:11" x14ac:dyDescent="0.6">
      <c r="A400" s="1148"/>
      <c r="B400" s="975"/>
      <c r="C400" s="1272"/>
      <c r="D400" s="1294"/>
      <c r="E400" s="1294"/>
      <c r="F400" s="1294"/>
      <c r="G400" s="987"/>
      <c r="H400" s="987"/>
      <c r="I400" s="1295"/>
      <c r="J400" s="1296"/>
      <c r="K400" s="1297"/>
    </row>
    <row r="401" spans="1:11" x14ac:dyDescent="0.6">
      <c r="A401" s="978"/>
      <c r="B401" s="975"/>
      <c r="C401" s="1262"/>
      <c r="D401" s="1390" t="s">
        <v>252</v>
      </c>
      <c r="E401" s="1390"/>
      <c r="F401" s="1390"/>
      <c r="G401" s="1390"/>
      <c r="H401" s="1390"/>
      <c r="I401" s="1390"/>
      <c r="J401" s="1390"/>
      <c r="K401" s="1298"/>
    </row>
    <row r="402" spans="1:11" x14ac:dyDescent="0.6">
      <c r="A402" s="978"/>
      <c r="B402" s="975"/>
      <c r="C402" s="1262"/>
      <c r="D402" s="1299"/>
      <c r="E402" s="1299"/>
      <c r="F402" s="1299"/>
      <c r="G402" s="1299"/>
      <c r="H402" s="1299"/>
      <c r="I402" s="1295"/>
      <c r="J402" s="1298"/>
      <c r="K402" s="1298"/>
    </row>
    <row r="403" spans="1:11" x14ac:dyDescent="0.6">
      <c r="A403" s="1282" t="s">
        <v>230</v>
      </c>
      <c r="B403" s="979"/>
      <c r="C403" s="1262"/>
      <c r="D403" s="987"/>
      <c r="E403" s="1294"/>
      <c r="F403" s="1300" t="s">
        <v>231</v>
      </c>
      <c r="G403" s="987"/>
      <c r="H403" s="987"/>
      <c r="I403" s="1301"/>
      <c r="J403" s="172"/>
      <c r="K403" s="1302"/>
    </row>
    <row r="404" spans="1:11" x14ac:dyDescent="0.6">
      <c r="A404" s="1388" t="s">
        <v>21</v>
      </c>
      <c r="B404" s="1388"/>
      <c r="C404" s="1262"/>
      <c r="D404" s="1300"/>
      <c r="E404" s="1300"/>
      <c r="F404" s="1303"/>
      <c r="G404" s="987"/>
      <c r="H404" s="987"/>
      <c r="I404" s="1301"/>
      <c r="J404" s="172"/>
      <c r="K404" s="1302"/>
    </row>
    <row r="405" spans="1:11" ht="24.6" x14ac:dyDescent="0.7">
      <c r="A405" s="1388" t="s">
        <v>52</v>
      </c>
      <c r="B405" s="1388"/>
      <c r="C405" s="1262"/>
      <c r="D405" s="1263"/>
      <c r="E405" s="1264" t="s">
        <v>20</v>
      </c>
      <c r="F405" s="1263"/>
      <c r="G405" s="1265"/>
      <c r="H405" s="1265"/>
      <c r="I405" s="1266"/>
      <c r="J405" s="1267"/>
      <c r="K405" s="1302"/>
    </row>
    <row r="406" spans="1:11" ht="24.6" x14ac:dyDescent="0.7">
      <c r="A406" s="1282"/>
      <c r="B406" s="1282"/>
      <c r="C406" s="1262"/>
      <c r="D406" s="1268"/>
      <c r="E406" s="1389" t="s">
        <v>168</v>
      </c>
      <c r="F406" s="1389"/>
      <c r="G406" s="1389"/>
      <c r="H406" s="1389"/>
      <c r="I406" s="1389"/>
      <c r="J406" s="1269"/>
      <c r="K406" s="1302"/>
    </row>
    <row r="407" spans="1:11" ht="24.6" x14ac:dyDescent="0.7">
      <c r="A407" s="1282"/>
      <c r="B407" s="1282"/>
      <c r="C407" s="1262"/>
      <c r="D407" s="1389" t="s">
        <v>51</v>
      </c>
      <c r="E407" s="1389"/>
      <c r="F407" s="1389"/>
      <c r="G407" s="1389"/>
      <c r="H407" s="1389"/>
      <c r="I407" s="1389"/>
      <c r="J407" s="1389"/>
      <c r="K407" s="984"/>
    </row>
    <row r="408" spans="1:11" ht="24.6" x14ac:dyDescent="0.7">
      <c r="A408" s="1282"/>
      <c r="B408" s="1282"/>
      <c r="C408" s="1262"/>
      <c r="D408" s="1389" t="s">
        <v>44</v>
      </c>
      <c r="E408" s="1389"/>
      <c r="F408" s="1389"/>
      <c r="G408" s="1389"/>
      <c r="H408" s="1389"/>
      <c r="I408" s="1389"/>
      <c r="J408" s="1389"/>
      <c r="K408" s="984"/>
    </row>
    <row r="409" spans="1:11" x14ac:dyDescent="0.6">
      <c r="A409" s="978"/>
      <c r="B409" s="975"/>
      <c r="C409" s="1261"/>
      <c r="D409" s="1270"/>
      <c r="E409" s="1270"/>
      <c r="F409" s="1270"/>
      <c r="G409" s="1270"/>
      <c r="H409" s="1270"/>
      <c r="I409" s="1270"/>
      <c r="J409" s="1270"/>
      <c r="K409" s="975"/>
    </row>
    <row r="410" spans="1:11" x14ac:dyDescent="0.6">
      <c r="A410" s="978"/>
      <c r="B410" s="975"/>
      <c r="C410" s="1261"/>
      <c r="D410" s="1281"/>
      <c r="E410" s="1281"/>
      <c r="F410" s="1281"/>
      <c r="G410" s="1281"/>
      <c r="H410" s="1281"/>
      <c r="I410" s="977"/>
      <c r="J410" s="975"/>
      <c r="K410" s="975"/>
    </row>
    <row r="411" spans="1:11" x14ac:dyDescent="0.6">
      <c r="A411" s="1282" t="s">
        <v>232</v>
      </c>
      <c r="B411" s="979"/>
      <c r="C411" s="1261"/>
      <c r="D411" s="980"/>
      <c r="E411" s="981"/>
      <c r="F411" s="982" t="s">
        <v>231</v>
      </c>
      <c r="G411" s="980"/>
      <c r="H411" s="976"/>
      <c r="I411" s="983"/>
      <c r="J411" s="979"/>
      <c r="K411" s="984"/>
    </row>
    <row r="412" spans="1:11" x14ac:dyDescent="0.6">
      <c r="A412" s="989" t="s">
        <v>233</v>
      </c>
      <c r="B412" s="989"/>
      <c r="C412" s="1261"/>
      <c r="D412" s="990" t="s">
        <v>20</v>
      </c>
      <c r="E412" s="985"/>
      <c r="F412" s="986" t="s">
        <v>234</v>
      </c>
      <c r="G412" s="980"/>
      <c r="H412" s="976"/>
      <c r="I412" s="983"/>
      <c r="J412" s="979"/>
      <c r="K412" s="984"/>
    </row>
    <row r="413" spans="1:11" x14ac:dyDescent="0.6">
      <c r="A413" s="1386" t="s">
        <v>52</v>
      </c>
      <c r="B413" s="1386"/>
      <c r="C413" s="1262"/>
      <c r="D413" s="991" t="s">
        <v>67</v>
      </c>
      <c r="E413" s="991"/>
      <c r="F413" s="992" t="s">
        <v>235</v>
      </c>
      <c r="G413" s="991"/>
      <c r="H413" s="987"/>
      <c r="I413" s="988"/>
      <c r="J413" s="172"/>
      <c r="K413" s="984"/>
    </row>
    <row r="414" spans="1:11" x14ac:dyDescent="0.6">
      <c r="A414" s="1386" t="s">
        <v>52</v>
      </c>
      <c r="B414" s="1386"/>
      <c r="C414" s="1262"/>
      <c r="D414" s="991" t="s">
        <v>67</v>
      </c>
      <c r="E414" s="991"/>
      <c r="F414" s="992" t="s">
        <v>235</v>
      </c>
      <c r="G414" s="991"/>
      <c r="H414" s="987"/>
      <c r="I414" s="988"/>
      <c r="J414" s="172"/>
      <c r="K414" s="984"/>
    </row>
    <row r="415" spans="1:11" x14ac:dyDescent="0.6">
      <c r="A415" s="1271"/>
      <c r="B415" s="979"/>
      <c r="C415" s="1272"/>
      <c r="D415" s="1387" t="s">
        <v>44</v>
      </c>
      <c r="E415" s="1387"/>
      <c r="F415" s="1387"/>
      <c r="G415" s="1387"/>
      <c r="H415" s="987"/>
      <c r="I415" s="988"/>
      <c r="J415" s="172"/>
      <c r="K415" s="1273"/>
    </row>
    <row r="416" spans="1:11" x14ac:dyDescent="0.6">
      <c r="A416" s="644"/>
      <c r="B416" s="645"/>
      <c r="C416" s="1274"/>
      <c r="D416" s="1275"/>
      <c r="E416" s="1275"/>
      <c r="F416" s="1275"/>
      <c r="G416" s="1276"/>
      <c r="H416" s="1276"/>
      <c r="I416" s="1277"/>
      <c r="J416" s="1278"/>
      <c r="K416" s="1181"/>
    </row>
  </sheetData>
  <sheetProtection algorithmName="SHA-512" hashValue="1iRwb8iYHXfcl2KkXp1YYgfrm9cYvrKXG2EDH0WHY0IUvwOkUotY3ycbVytNupdZTmvv55Dkx6Y27KnzrVimkQ==" saltValue="vd9vqUCWOwcgiPBIODUXUw==" spinCount="100000" sheet="1" objects="1" scenarios="1" formatCells="0" formatColumns="0" formatRows="0" insertColumns="0" insertRows="0"/>
  <mergeCells count="22">
    <mergeCell ref="A414:B414"/>
    <mergeCell ref="D415:G415"/>
    <mergeCell ref="A405:B405"/>
    <mergeCell ref="D408:J408"/>
    <mergeCell ref="D401:J401"/>
    <mergeCell ref="A404:B404"/>
    <mergeCell ref="E406:I406"/>
    <mergeCell ref="D407:J407"/>
    <mergeCell ref="A413:B413"/>
    <mergeCell ref="A1:K1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A2:K2"/>
    <mergeCell ref="A3:K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activeCell="B9" sqref="B9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373" t="s">
        <v>91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7"/>
      <c r="M1" s="7"/>
      <c r="O1" s="9"/>
    </row>
    <row r="2" spans="1:22" ht="21.75" customHeight="1" x14ac:dyDescent="0.6">
      <c r="A2" s="1373" t="s">
        <v>135</v>
      </c>
      <c r="B2" s="1373"/>
      <c r="C2" s="1373"/>
      <c r="D2" s="1373"/>
      <c r="E2" s="1373"/>
      <c r="F2" s="1373"/>
      <c r="G2" s="1373"/>
      <c r="H2" s="1373"/>
      <c r="I2" s="1373"/>
      <c r="J2" s="1373"/>
      <c r="K2" s="1373"/>
      <c r="L2" s="7"/>
      <c r="M2" s="7"/>
      <c r="O2" s="9"/>
    </row>
    <row r="3" spans="1:22" ht="21" x14ac:dyDescent="0.6">
      <c r="A3" s="1373" t="s">
        <v>0</v>
      </c>
      <c r="B3" s="1373"/>
      <c r="C3" s="1373"/>
      <c r="D3" s="1373"/>
      <c r="E3" s="1373"/>
      <c r="F3" s="1373"/>
      <c r="G3" s="1373"/>
      <c r="H3" s="1373"/>
      <c r="I3" s="1373"/>
      <c r="J3" s="1373"/>
      <c r="K3" s="1373"/>
      <c r="L3" s="7"/>
      <c r="M3" s="7"/>
      <c r="O3" s="9"/>
    </row>
    <row r="4" spans="1:22" ht="21" customHeight="1" x14ac:dyDescent="0.6">
      <c r="A4" s="1399" t="s">
        <v>265</v>
      </c>
      <c r="B4" s="1399"/>
      <c r="C4" s="1399"/>
      <c r="D4" s="1399"/>
      <c r="E4" s="1399"/>
      <c r="F4" s="1399"/>
      <c r="G4" s="1399"/>
      <c r="H4" s="1399"/>
      <c r="I4" s="1399"/>
      <c r="J4" s="1399"/>
      <c r="K4" s="282" t="s">
        <v>136</v>
      </c>
      <c r="L4" s="7"/>
      <c r="M4" s="7"/>
      <c r="O4" s="9"/>
    </row>
    <row r="5" spans="1:22" ht="17.25" customHeight="1" x14ac:dyDescent="0.6">
      <c r="A5" s="1400" t="s">
        <v>1</v>
      </c>
      <c r="B5" s="1403" t="s">
        <v>24</v>
      </c>
      <c r="C5" s="283" t="s">
        <v>26</v>
      </c>
      <c r="D5" s="1406" t="s">
        <v>27</v>
      </c>
      <c r="E5" s="1408" t="s">
        <v>40</v>
      </c>
      <c r="F5" s="284" t="s">
        <v>2</v>
      </c>
      <c r="G5" s="285" t="s">
        <v>3</v>
      </c>
      <c r="H5" s="285" t="str">
        <f>+[3]ระบบการควบคุมฯ!I6</f>
        <v>กันเงินไว้เบิก</v>
      </c>
      <c r="I5" s="285" t="s">
        <v>4</v>
      </c>
      <c r="J5" s="285" t="s">
        <v>5</v>
      </c>
      <c r="K5" s="1410" t="s">
        <v>6</v>
      </c>
      <c r="L5" s="1391"/>
      <c r="M5" s="13"/>
      <c r="N5" s="1392"/>
      <c r="O5" s="1392"/>
      <c r="P5" s="14"/>
      <c r="Q5" s="1393"/>
      <c r="R5" s="15"/>
      <c r="S5" s="15"/>
    </row>
    <row r="6" spans="1:22" ht="15" customHeight="1" x14ac:dyDescent="0.6">
      <c r="A6" s="1401"/>
      <c r="B6" s="1404"/>
      <c r="C6" s="286" t="s">
        <v>28</v>
      </c>
      <c r="D6" s="1407"/>
      <c r="E6" s="1409"/>
      <c r="F6" s="287"/>
      <c r="G6" s="288"/>
      <c r="H6" s="288"/>
      <c r="I6" s="288"/>
      <c r="J6" s="288"/>
      <c r="K6" s="1411"/>
      <c r="L6" s="1391"/>
      <c r="M6" s="13"/>
      <c r="O6" s="16"/>
      <c r="P6" s="14"/>
      <c r="Q6" s="1393"/>
      <c r="R6" s="15"/>
      <c r="S6" s="15"/>
    </row>
    <row r="7" spans="1:22" ht="15" customHeight="1" x14ac:dyDescent="0.6">
      <c r="A7" s="1402"/>
      <c r="B7" s="1405"/>
      <c r="C7" s="289"/>
      <c r="D7" s="290" t="s">
        <v>7</v>
      </c>
      <c r="E7" s="290" t="s">
        <v>8</v>
      </c>
      <c r="F7" s="291" t="s">
        <v>9</v>
      </c>
      <c r="G7" s="290" t="s">
        <v>10</v>
      </c>
      <c r="H7" s="290" t="s">
        <v>11</v>
      </c>
      <c r="I7" s="290" t="s">
        <v>29</v>
      </c>
      <c r="J7" s="291" t="s">
        <v>30</v>
      </c>
      <c r="K7" s="1412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292" t="str">
        <f>+[2]ระบบการควบคุมฯ!530:530</f>
        <v>ง</v>
      </c>
      <c r="B8" s="179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293"/>
      <c r="D8" s="294">
        <f>+D47</f>
        <v>1260000</v>
      </c>
      <c r="E8" s="294">
        <f t="shared" ref="E8:J8" si="0">+E47</f>
        <v>1740000</v>
      </c>
      <c r="F8" s="294">
        <f t="shared" si="0"/>
        <v>3000000</v>
      </c>
      <c r="G8" s="294">
        <f t="shared" si="0"/>
        <v>0</v>
      </c>
      <c r="H8" s="294">
        <f t="shared" si="0"/>
        <v>0</v>
      </c>
      <c r="I8" s="294">
        <f t="shared" si="0"/>
        <v>2734440.56</v>
      </c>
      <c r="J8" s="294">
        <f t="shared" si="0"/>
        <v>265559.44000000006</v>
      </c>
      <c r="K8" s="180"/>
      <c r="L8" s="17"/>
      <c r="M8" s="13"/>
      <c r="O8" s="16"/>
      <c r="P8" s="14"/>
      <c r="Q8" s="18"/>
      <c r="R8" s="15"/>
      <c r="S8" s="15"/>
    </row>
    <row r="9" spans="1:22" x14ac:dyDescent="0.6">
      <c r="A9" s="295"/>
      <c r="B9" s="183" t="str">
        <f>[2]ระบบการควบคุมฯ!B531</f>
        <v xml:space="preserve"> งบดำเนินงาน 68112xx</v>
      </c>
      <c r="C9" s="296">
        <f>[4]ระบบการควบคุมฯ!C115</f>
        <v>0</v>
      </c>
      <c r="D9" s="297">
        <f>+D47</f>
        <v>1260000</v>
      </c>
      <c r="E9" s="297">
        <f t="shared" ref="E9:J9" si="1">+E47</f>
        <v>1740000</v>
      </c>
      <c r="F9" s="297">
        <f t="shared" si="1"/>
        <v>3000000</v>
      </c>
      <c r="G9" s="297">
        <f t="shared" si="1"/>
        <v>0</v>
      </c>
      <c r="H9" s="297">
        <f t="shared" si="1"/>
        <v>0</v>
      </c>
      <c r="I9" s="297">
        <f t="shared" si="1"/>
        <v>2734440.56</v>
      </c>
      <c r="J9" s="297">
        <f t="shared" si="1"/>
        <v>265559.44000000006</v>
      </c>
      <c r="K9" s="184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298">
        <v>1</v>
      </c>
      <c r="B10" s="185" t="str">
        <f>[4]ระบบการควบคุมฯ!B116</f>
        <v xml:space="preserve">งบประจำเพื่อการบริหารสำนักงาน </v>
      </c>
      <c r="C10" s="299">
        <f>SUM(C12:C21)</f>
        <v>0</v>
      </c>
      <c r="D10" s="300">
        <f>SUM(D11:D23)</f>
        <v>0</v>
      </c>
      <c r="E10" s="300">
        <f t="shared" ref="E10:J10" si="2">SUM(E11:E23)</f>
        <v>0</v>
      </c>
      <c r="F10" s="300">
        <f t="shared" si="2"/>
        <v>0</v>
      </c>
      <c r="G10" s="300">
        <f t="shared" si="2"/>
        <v>0</v>
      </c>
      <c r="H10" s="300">
        <f t="shared" si="2"/>
        <v>0</v>
      </c>
      <c r="I10" s="300">
        <f t="shared" si="2"/>
        <v>0</v>
      </c>
      <c r="J10" s="300">
        <f t="shared" si="2"/>
        <v>0</v>
      </c>
      <c r="K10" s="186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301"/>
      <c r="B11" s="187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02" t="str">
        <f>[4]ระบบการควบคุมฯ!C117</f>
        <v xml:space="preserve">ศธ04002/ว4623 ลว.28 ต.ค.64 โอนครั้งที่ 10 </v>
      </c>
      <c r="D11" s="303"/>
      <c r="E11" s="303"/>
      <c r="F11" s="303"/>
      <c r="G11" s="303"/>
      <c r="H11" s="303"/>
      <c r="I11" s="303"/>
      <c r="J11" s="303"/>
      <c r="K11" s="188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304" t="str">
        <f>+[4]ระบบการควบคุมฯ!A118</f>
        <v>(1</v>
      </c>
      <c r="B12" s="189" t="str">
        <f>[4]ระบบการควบคุมฯ!B118</f>
        <v xml:space="preserve">ค้าจ้างเหมาบริการ ลูกจ้างสพป.ปท.2 </v>
      </c>
      <c r="C12" s="305">
        <f>+[3]ระบบการควบคุมฯ!C254</f>
        <v>0</v>
      </c>
      <c r="D12" s="306">
        <f>+[3]ระบบการควบคุมฯ!E254</f>
        <v>0</v>
      </c>
      <c r="E12" s="306"/>
      <c r="F12" s="306">
        <f>+D12+E12</f>
        <v>0</v>
      </c>
      <c r="G12" s="306">
        <f>+[3]ระบบการควบคุมฯ!G254+[3]ระบบการควบคุมฯ!H254</f>
        <v>0</v>
      </c>
      <c r="H12" s="306">
        <f>+[3]ระบบการควบคุมฯ!I254+[3]ระบบการควบคุมฯ!J254</f>
        <v>0</v>
      </c>
      <c r="I12" s="306">
        <f>+[3]ระบบการควบคุมฯ!K254+[3]ระบบการควบคุมฯ!L254</f>
        <v>0</v>
      </c>
      <c r="J12" s="306">
        <f>+F12-G12-H12-I12</f>
        <v>0</v>
      </c>
      <c r="K12" s="190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07"/>
      <c r="B13" s="191" t="str">
        <f>[4]ระบบการควบคุมฯ!B119</f>
        <v>15000x5คนx6 เดือน/9000x1คนx6 เดือน</v>
      </c>
      <c r="C13" s="308">
        <f>[4]ระบบการควบคุมฯ!F119</f>
        <v>0</v>
      </c>
      <c r="D13" s="309">
        <f>[4]ระบบการควบคุมฯ!F119</f>
        <v>0</v>
      </c>
      <c r="E13" s="309"/>
      <c r="F13" s="309"/>
      <c r="G13" s="309"/>
      <c r="H13" s="309"/>
      <c r="I13" s="309"/>
      <c r="J13" s="309"/>
      <c r="K13" s="192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304" t="str">
        <f>+[4]ระบบการควบคุมฯ!A120</f>
        <v>(2</v>
      </c>
      <c r="B14" s="193" t="str">
        <f>[4]ระบบการควบคุมฯ!B120</f>
        <v xml:space="preserve">ค่าใช้จ่ายในการประชุมราชการ ค่าตอบแทนบุคคล </v>
      </c>
      <c r="C14" s="310">
        <f>+[3]ระบบการควบคุมฯ!C256</f>
        <v>0</v>
      </c>
      <c r="D14" s="311">
        <f>+[3]ระบบการควบคุมฯ!E256</f>
        <v>0</v>
      </c>
      <c r="E14" s="311"/>
      <c r="F14" s="311">
        <f>+D14+E14</f>
        <v>0</v>
      </c>
      <c r="G14" s="306">
        <f>+[3]ระบบการควบคุมฯ!G256+[3]ระบบการควบคุมฯ!H256</f>
        <v>0</v>
      </c>
      <c r="H14" s="306">
        <f>+[3]ระบบการควบคุมฯ!I256+[3]ระบบการควบคุมฯ!J256</f>
        <v>0</v>
      </c>
      <c r="I14" s="311">
        <f>+[3]ระบบการควบคุมฯ!K256+[3]ระบบการควบคุมฯ!L256</f>
        <v>0</v>
      </c>
      <c r="J14" s="311">
        <f>+F14-G14-H14-I14</f>
        <v>0</v>
      </c>
      <c r="K14" s="194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304" t="str">
        <f>+[4]ระบบการควบคุมฯ!A121</f>
        <v>(3</v>
      </c>
      <c r="B15" s="193" t="str">
        <f>[4]ระบบการควบคุมฯ!B121</f>
        <v>ค่าใช้จ่ายในการเดินทางไปราชการ</v>
      </c>
      <c r="C15" s="310">
        <f>+[3]ระบบการควบคุมฯ!C257</f>
        <v>0</v>
      </c>
      <c r="D15" s="311">
        <f>+[3]ระบบการควบคุมฯ!E257</f>
        <v>0</v>
      </c>
      <c r="E15" s="311"/>
      <c r="F15" s="311">
        <f t="shared" ref="F15:F23" si="3">+D15+E15</f>
        <v>0</v>
      </c>
      <c r="G15" s="306">
        <f>+[3]ระบบการควบคุมฯ!G257+[3]ระบบการควบคุมฯ!H257</f>
        <v>0</v>
      </c>
      <c r="H15" s="306">
        <f>+[3]ระบบการควบคุมฯ!I257+[3]ระบบการควบคุมฯ!J257</f>
        <v>0</v>
      </c>
      <c r="I15" s="311">
        <f>+[3]ระบบการควบคุมฯ!K257+[3]ระบบการควบคุมฯ!L257</f>
        <v>0</v>
      </c>
      <c r="J15" s="311">
        <f>+F15-G15-H15-I15</f>
        <v>0</v>
      </c>
      <c r="K15" s="194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304" t="str">
        <f>+[4]ระบบการควบคุมฯ!A122</f>
        <v>(4</v>
      </c>
      <c r="B16" s="193" t="str">
        <f>[4]ระบบการควบคุมฯ!B122</f>
        <v xml:space="preserve">ค่าซ่อมแซมและบำรุงรักษาทรัพย์สิน </v>
      </c>
      <c r="C16" s="310">
        <f>+[3]ระบบการควบคุมฯ!C258</f>
        <v>0</v>
      </c>
      <c r="D16" s="311">
        <f>+[3]ระบบการควบคุมฯ!E258</f>
        <v>0</v>
      </c>
      <c r="E16" s="312"/>
      <c r="F16" s="311">
        <f t="shared" si="3"/>
        <v>0</v>
      </c>
      <c r="G16" s="306">
        <f>+[3]ระบบการควบคุมฯ!G258+[3]ระบบการควบคุมฯ!H258</f>
        <v>0</v>
      </c>
      <c r="H16" s="306">
        <f>+[4]ระบบการควบคุมฯ!I122+[4]ระบบการควบคุมฯ!J122</f>
        <v>0</v>
      </c>
      <c r="I16" s="306">
        <f>+[3]ระบบการควบคุมฯ!K258+[3]ระบบการควบคุมฯ!L258</f>
        <v>0</v>
      </c>
      <c r="J16" s="309">
        <f t="shared" ref="J16:J22" si="4">+F16-G16-H16-I16</f>
        <v>0</v>
      </c>
      <c r="K16" s="195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304" t="str">
        <f>+[4]ระบบการควบคุมฯ!A123</f>
        <v>(5</v>
      </c>
      <c r="B17" s="196" t="str">
        <f>[4]ระบบการควบคุมฯ!B123</f>
        <v xml:space="preserve">ค่าวัสดุสำนักงาน </v>
      </c>
      <c r="C17" s="313">
        <f>+[3]ระบบการควบคุมฯ!C259</f>
        <v>0</v>
      </c>
      <c r="D17" s="311">
        <f>+[3]ระบบการควบคุมฯ!E259</f>
        <v>0</v>
      </c>
      <c r="E17" s="312"/>
      <c r="F17" s="311">
        <f t="shared" si="3"/>
        <v>0</v>
      </c>
      <c r="G17" s="306">
        <f>+[3]ระบบการควบคุมฯ!G259+[3]ระบบการควบคุมฯ!H259</f>
        <v>0</v>
      </c>
      <c r="H17" s="306">
        <f>+[3]ระบบการควบคุมฯ!I259+[3]ระบบการควบคุมฯ!J259</f>
        <v>0</v>
      </c>
      <c r="I17" s="311">
        <f>+[3]ระบบการควบคุมฯ!K259+[3]ระบบการควบคุมฯ!L259</f>
        <v>0</v>
      </c>
      <c r="J17" s="311">
        <f t="shared" si="4"/>
        <v>0</v>
      </c>
      <c r="K17" s="197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304" t="str">
        <f>+[4]ระบบการควบคุมฯ!A124</f>
        <v>(6</v>
      </c>
      <c r="B18" s="196" t="str">
        <f>[4]ระบบการควบคุมฯ!B124</f>
        <v xml:space="preserve">ค่าน้ำมันเชื้อเพลิงและหล่อลื่น </v>
      </c>
      <c r="C18" s="313">
        <f>+[3]ระบบการควบคุมฯ!C260</f>
        <v>0</v>
      </c>
      <c r="D18" s="311">
        <f>+[3]ระบบการควบคุมฯ!E260</f>
        <v>0</v>
      </c>
      <c r="E18" s="312"/>
      <c r="F18" s="311">
        <f t="shared" si="3"/>
        <v>0</v>
      </c>
      <c r="G18" s="306">
        <f>+[3]ระบบการควบคุมฯ!G260+[3]ระบบการควบคุมฯ!H260</f>
        <v>0</v>
      </c>
      <c r="H18" s="306">
        <f>+[3]ระบบการควบคุมฯ!I260+[3]ระบบการควบคุมฯ!J260</f>
        <v>0</v>
      </c>
      <c r="I18" s="311">
        <f>+[3]ระบบการควบคุมฯ!K260+[3]ระบบการควบคุมฯ!L260</f>
        <v>0</v>
      </c>
      <c r="J18" s="311">
        <f t="shared" si="4"/>
        <v>0</v>
      </c>
      <c r="K18" s="197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14" t="str">
        <f>+[4]ระบบการควบคุมฯ!A125</f>
        <v>(7</v>
      </c>
      <c r="B19" s="196" t="str">
        <f>[4]ระบบการควบคุมฯ!B125</f>
        <v xml:space="preserve">ค่าสาธารณูปโภค </v>
      </c>
      <c r="C19" s="313">
        <f>+[3]ระบบการควบคุมฯ!C261</f>
        <v>0</v>
      </c>
      <c r="D19" s="311">
        <f>+[3]ระบบการควบคุมฯ!E261</f>
        <v>0</v>
      </c>
      <c r="E19" s="312"/>
      <c r="F19" s="311">
        <f t="shared" si="3"/>
        <v>0</v>
      </c>
      <c r="G19" s="311">
        <f>+[3]ระบบการควบคุมฯ!G261+[3]ระบบการควบคุมฯ!H261</f>
        <v>0</v>
      </c>
      <c r="H19" s="311">
        <f>+[3]ระบบการควบคุมฯ!I260+[3]ระบบการควบคุมฯ!J260</f>
        <v>0</v>
      </c>
      <c r="I19" s="311">
        <f>+[3]ระบบการควบคุมฯ!K261+[3]ระบบการควบคุมฯ!L261</f>
        <v>0</v>
      </c>
      <c r="J19" s="311">
        <f t="shared" si="4"/>
        <v>0</v>
      </c>
      <c r="K19" s="197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15" t="str">
        <f>+[4]ระบบการควบคุมฯ!A126</f>
        <v>(8</v>
      </c>
      <c r="B20" s="187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10">
        <f>+[3]ระบบการควบคุมฯ!C262</f>
        <v>0</v>
      </c>
      <c r="D20" s="316">
        <f>+[3]ระบบการควบคุมฯ!E262</f>
        <v>0</v>
      </c>
      <c r="E20" s="317"/>
      <c r="F20" s="317">
        <f t="shared" si="3"/>
        <v>0</v>
      </c>
      <c r="G20" s="317">
        <f>+[3]ระบบการควบคุมฯ!G262+[3]ระบบการควบคุมฯ!H262</f>
        <v>0</v>
      </c>
      <c r="H20" s="317">
        <f>+[3]ระบบการควบคุมฯ!I262+[3]ระบบการควบคุมฯ!J262</f>
        <v>0</v>
      </c>
      <c r="I20" s="316">
        <f>+[3]ระบบการควบคุมฯ!K262+[3]ระบบการควบคุมฯ!L262</f>
        <v>0</v>
      </c>
      <c r="J20" s="316">
        <f t="shared" si="4"/>
        <v>0</v>
      </c>
      <c r="K20" s="127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15" t="str">
        <f>+[4]ระบบการควบคุมฯ!A127</f>
        <v>(8.1</v>
      </c>
      <c r="B21" s="187" t="str">
        <f>[4]ระบบการควบคุมฯ!B127</f>
        <v>ค่าทำการนอกเวลา</v>
      </c>
      <c r="C21" s="310"/>
      <c r="D21" s="311">
        <f>+[3]ระบบการควบคุมฯ!E263</f>
        <v>0</v>
      </c>
      <c r="E21" s="317"/>
      <c r="F21" s="317">
        <f t="shared" si="3"/>
        <v>0</v>
      </c>
      <c r="G21" s="317">
        <f>+[3]ระบบการควบคุมฯ!G263+[3]ระบบการควบคุมฯ!H263</f>
        <v>0</v>
      </c>
      <c r="H21" s="317">
        <f>+[3]ระบบการควบคุมฯ!I263+[3]ระบบการควบคุมฯ!J263</f>
        <v>0</v>
      </c>
      <c r="I21" s="316">
        <f>+[3]ระบบการควบคุมฯ!K263+[3]ระบบการควบคุมฯ!L263</f>
        <v>0</v>
      </c>
      <c r="J21" s="316">
        <f t="shared" si="4"/>
        <v>0</v>
      </c>
      <c r="K21" s="127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15" t="str">
        <f>+[3]ระบบการควบคุมฯ!A264</f>
        <v>(8.2</v>
      </c>
      <c r="B22" s="318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10"/>
      <c r="D22" s="311">
        <f>+[3]ระบบการควบคุมฯ!E264</f>
        <v>0</v>
      </c>
      <c r="E22" s="317"/>
      <c r="F22" s="317">
        <f t="shared" si="3"/>
        <v>0</v>
      </c>
      <c r="G22" s="317">
        <f>+[3]ระบบการควบคุมฯ!G264+[3]ระบบการควบคุมฯ!H264</f>
        <v>0</v>
      </c>
      <c r="H22" s="317">
        <f>+[3]ระบบการควบคุมฯ!I264+[3]ระบบการควบคุมฯ!J264</f>
        <v>0</v>
      </c>
      <c r="I22" s="316">
        <f>+[3]ระบบการควบคุมฯ!K264+[3]ระบบการควบคุมฯ!L264</f>
        <v>0</v>
      </c>
      <c r="J22" s="316">
        <f t="shared" si="4"/>
        <v>0</v>
      </c>
      <c r="K22" s="127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19" t="str">
        <f>+[3]ระบบการควบคุมฯ!A253</f>
        <v>1.1.1.2</v>
      </c>
      <c r="B23" s="187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20">
        <f>+[3]ระบบการควบคุมฯ!F253</f>
        <v>0</v>
      </c>
      <c r="D23" s="316">
        <f>+[3]ระบบการควบคุมฯ!E253</f>
        <v>0</v>
      </c>
      <c r="E23" s="321">
        <f>+[3]ระบบการควบคุมฯ!H253</f>
        <v>0</v>
      </c>
      <c r="F23" s="317">
        <f t="shared" si="3"/>
        <v>0</v>
      </c>
      <c r="G23" s="321">
        <f>+[3]ระบบการควบคุมฯ!G253+[3]ระบบการควบคุมฯ!H253</f>
        <v>0</v>
      </c>
      <c r="H23" s="321">
        <f>+[3]ระบบการควบคุมฯ!I253+[3]ระบบการควบคุมฯ!J253</f>
        <v>0</v>
      </c>
      <c r="I23" s="321">
        <f>+[3]ระบบการควบคุมฯ!K253+[3]ระบบการควบคุมฯ!L253</f>
        <v>0</v>
      </c>
      <c r="J23" s="316">
        <f>+F23-G23-H23-I23</f>
        <v>0</v>
      </c>
      <c r="K23" s="106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19"/>
      <c r="B24" s="187"/>
      <c r="C24" s="320"/>
      <c r="D24" s="322"/>
      <c r="E24" s="322"/>
      <c r="F24" s="322"/>
      <c r="G24" s="322"/>
      <c r="H24" s="322"/>
      <c r="I24" s="322"/>
      <c r="J24" s="322"/>
      <c r="K24" s="106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23">
        <v>2</v>
      </c>
      <c r="B25" s="198" t="str">
        <f>[4]ระบบการควบคุมฯ!B129</f>
        <v>งบพัฒนาเพื่อพัฒนาคุณภาพการศึกษา 1,400,000 บาท</v>
      </c>
      <c r="C25" s="324" t="str">
        <f>[4]ระบบการควบคุมฯ!C129</f>
        <v xml:space="preserve">ศธ04002/ว4623 ลว.28 ต.ค.64 โอนครั้งที่ 10 </v>
      </c>
      <c r="D25" s="325">
        <f>+D26+D37</f>
        <v>0</v>
      </c>
      <c r="E25" s="325">
        <f t="shared" ref="E25:J25" si="5">+E26+E37</f>
        <v>0</v>
      </c>
      <c r="F25" s="325">
        <f t="shared" si="5"/>
        <v>0</v>
      </c>
      <c r="G25" s="325">
        <f t="shared" si="5"/>
        <v>0</v>
      </c>
      <c r="H25" s="325">
        <f t="shared" si="5"/>
        <v>0</v>
      </c>
      <c r="I25" s="325">
        <f t="shared" si="5"/>
        <v>0</v>
      </c>
      <c r="J25" s="325">
        <f t="shared" si="5"/>
        <v>0</v>
      </c>
      <c r="K25" s="325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26">
        <v>2.1</v>
      </c>
      <c r="B26" s="199" t="str">
        <f>[4]ระบบการควบคุมฯ!B130</f>
        <v>งบกลยุทธ์ ของสพป.ปท.2 900,000 บาท</v>
      </c>
      <c r="C26" s="327" t="str">
        <f>+[3]ระบบการควบคุมฯ!C266</f>
        <v>20004 35000100 200000</v>
      </c>
      <c r="D26" s="328"/>
      <c r="E26" s="329">
        <f>SUM(E27:E36)</f>
        <v>0</v>
      </c>
      <c r="F26" s="329">
        <f>+E26+D26</f>
        <v>0</v>
      </c>
      <c r="G26" s="329">
        <f>SUM(G27:G32)</f>
        <v>0</v>
      </c>
      <c r="H26" s="329">
        <f>SUM(H27:H32)</f>
        <v>0</v>
      </c>
      <c r="I26" s="329">
        <f>SUM(I27:I32)</f>
        <v>0</v>
      </c>
      <c r="J26" s="329">
        <f>SUM(J27:J32)</f>
        <v>0</v>
      </c>
      <c r="K26" s="200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30" t="s">
        <v>31</v>
      </c>
      <c r="B27" s="196" t="str">
        <f>[4]ระบบการควบคุมฯ!B131</f>
        <v xml:space="preserve">โครงการพัฒนาคุณภาพงานวิชาการ สู่ 4 smart </v>
      </c>
      <c r="C27" s="313"/>
      <c r="D27" s="331"/>
      <c r="E27" s="332">
        <f>+[3]ระบบการควบคุมฯ!E267</f>
        <v>0</v>
      </c>
      <c r="F27" s="311">
        <f>+E27+D27</f>
        <v>0</v>
      </c>
      <c r="G27" s="332">
        <f>+[3]ระบบการควบคุมฯ!G267+[3]ระบบการควบคุมฯ!H267</f>
        <v>0</v>
      </c>
      <c r="H27" s="332">
        <f>+[3]ระบบการควบคุมฯ!I267+[3]ระบบการควบคุมฯ!J267</f>
        <v>0</v>
      </c>
      <c r="I27" s="332">
        <f>+[3]ระบบการควบคุมฯ!K267+[3]ระบบการควบคุมฯ!L267</f>
        <v>0</v>
      </c>
      <c r="J27" s="332">
        <f t="shared" ref="J27:J32" si="6">+F27-G27-H27-I27</f>
        <v>0</v>
      </c>
      <c r="K27" s="201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30" t="s">
        <v>32</v>
      </c>
      <c r="B28" s="196" t="str">
        <f>[4]ระบบการควบคุมฯ!B132</f>
        <v xml:space="preserve">โครงการนิเทศการศึกษาวิถีใหม่ วิถีคุณภาพ </v>
      </c>
      <c r="C28" s="313"/>
      <c r="D28" s="331"/>
      <c r="E28" s="332">
        <f>+[3]ระบบการควบคุมฯ!E268</f>
        <v>0</v>
      </c>
      <c r="F28" s="311">
        <f t="shared" ref="F28:F36" si="7">+E28+D28</f>
        <v>0</v>
      </c>
      <c r="G28" s="332">
        <f>+[3]ระบบการควบคุมฯ!G268+[3]ระบบการควบคุมฯ!H268</f>
        <v>0</v>
      </c>
      <c r="H28" s="332">
        <f>+[3]ระบบการควบคุมฯ!I268+[3]ระบบการควบคุมฯ!J268</f>
        <v>0</v>
      </c>
      <c r="I28" s="332">
        <f>+[3]ระบบการควบคุมฯ!K268+[3]ระบบการควบคุมฯ!L268</f>
        <v>0</v>
      </c>
      <c r="J28" s="332">
        <f t="shared" si="6"/>
        <v>0</v>
      </c>
      <c r="K28" s="201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30" t="s">
        <v>33</v>
      </c>
      <c r="B29" s="202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13"/>
      <c r="D29" s="331"/>
      <c r="E29" s="332">
        <f>+[3]ระบบการควบคุมฯ!E269</f>
        <v>0</v>
      </c>
      <c r="F29" s="311">
        <f t="shared" si="7"/>
        <v>0</v>
      </c>
      <c r="G29" s="332">
        <f>+[3]ระบบการควบคุมฯ!G269+[3]ระบบการควบคุมฯ!H269</f>
        <v>0</v>
      </c>
      <c r="H29" s="332">
        <f>+[3]ระบบการควบคุมฯ!I269+[3]ระบบการควบคุมฯ!J269</f>
        <v>0</v>
      </c>
      <c r="I29" s="332">
        <f>+[3]ระบบการควบคุมฯ!K269+[3]ระบบการควบคุมฯ!L269</f>
        <v>0</v>
      </c>
      <c r="J29" s="332">
        <f t="shared" si="6"/>
        <v>0</v>
      </c>
      <c r="K29" s="201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30" t="s">
        <v>34</v>
      </c>
      <c r="B30" s="196" t="str">
        <f>[4]ระบบการควบคุมฯ!B134</f>
        <v xml:space="preserve">โครงการพัฒนาระบบบริหารจัดการประชากรวัยเรียน </v>
      </c>
      <c r="C30" s="313"/>
      <c r="D30" s="331"/>
      <c r="E30" s="332">
        <f>+[3]ระบบการควบคุมฯ!E270</f>
        <v>0</v>
      </c>
      <c r="F30" s="311">
        <f t="shared" si="7"/>
        <v>0</v>
      </c>
      <c r="G30" s="332">
        <f>+[3]ระบบการควบคุมฯ!G270+[3]ระบบการควบคุมฯ!H270</f>
        <v>0</v>
      </c>
      <c r="H30" s="332">
        <f>+[3]ระบบการควบคุมฯ!I270+[3]ระบบการควบคุมฯ!J270</f>
        <v>0</v>
      </c>
      <c r="I30" s="332">
        <f>+[3]ระบบการควบคุมฯ!K270+[3]ระบบการควบคุมฯ!L270</f>
        <v>0</v>
      </c>
      <c r="J30" s="332">
        <f t="shared" si="6"/>
        <v>0</v>
      </c>
      <c r="K30" s="201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33" t="s">
        <v>35</v>
      </c>
      <c r="B31" s="203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13"/>
      <c r="D31" s="334"/>
      <c r="E31" s="335">
        <f>+[3]ระบบการควบคุมฯ!E271</f>
        <v>0</v>
      </c>
      <c r="F31" s="316">
        <f t="shared" si="7"/>
        <v>0</v>
      </c>
      <c r="G31" s="335">
        <f>+[3]ระบบการควบคุมฯ!G271+[3]ระบบการควบคุมฯ!H271</f>
        <v>0</v>
      </c>
      <c r="H31" s="335">
        <f>+[3]ระบบการควบคุมฯ!I271+[3]ระบบการควบคุมฯ!J271</f>
        <v>0</v>
      </c>
      <c r="I31" s="335">
        <f>+[3]ระบบการควบคุมฯ!K271+[3]ระบบการควบคุมฯ!L271</f>
        <v>0</v>
      </c>
      <c r="J31" s="335">
        <f t="shared" si="6"/>
        <v>0</v>
      </c>
      <c r="K31" s="80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30" t="s">
        <v>36</v>
      </c>
      <c r="B32" s="202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13"/>
      <c r="D32" s="336"/>
      <c r="E32" s="332">
        <f>+[3]ระบบการควบคุมฯ!E272</f>
        <v>0</v>
      </c>
      <c r="F32" s="311">
        <f t="shared" si="7"/>
        <v>0</v>
      </c>
      <c r="G32" s="332">
        <f>+[3]ระบบการควบคุมฯ!G272+[3]ระบบการควบคุมฯ!H272</f>
        <v>0</v>
      </c>
      <c r="H32" s="332">
        <f>+[3]ระบบการควบคุมฯ!I272+[3]ระบบการควบคุมฯ!J272</f>
        <v>0</v>
      </c>
      <c r="I32" s="332">
        <f>+[3]ระบบการควบคุมฯ!K272+[3]ระบบการควบคุมฯ!L272</f>
        <v>0</v>
      </c>
      <c r="J32" s="332">
        <f t="shared" si="6"/>
        <v>0</v>
      </c>
      <c r="K32" s="201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30"/>
      <c r="B33" s="313">
        <f>[4]ระบบการควบคุมฯ!B137</f>
        <v>0</v>
      </c>
      <c r="C33" s="313">
        <f>[4]ระบบการควบคุมฯ!C137</f>
        <v>0</v>
      </c>
      <c r="D33" s="332">
        <f>[4]ระบบการควบคุมฯ!F137</f>
        <v>0</v>
      </c>
      <c r="E33" s="332"/>
      <c r="F33" s="311">
        <f t="shared" si="7"/>
        <v>0</v>
      </c>
      <c r="G33" s="332"/>
      <c r="H33" s="332"/>
      <c r="I33" s="332"/>
      <c r="J33" s="332"/>
      <c r="K33" s="204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30"/>
      <c r="B34" s="313">
        <f>[4]ระบบการควบคุมฯ!B138</f>
        <v>0</v>
      </c>
      <c r="C34" s="313">
        <f>[4]ระบบการควบคุมฯ!C138</f>
        <v>0</v>
      </c>
      <c r="D34" s="332">
        <f>[4]ระบบการควบคุมฯ!F138</f>
        <v>0</v>
      </c>
      <c r="E34" s="332"/>
      <c r="F34" s="311">
        <f t="shared" si="7"/>
        <v>0</v>
      </c>
      <c r="G34" s="332"/>
      <c r="H34" s="332"/>
      <c r="I34" s="332"/>
      <c r="J34" s="332"/>
      <c r="K34" s="204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30"/>
      <c r="B35" s="313">
        <f>[4]ระบบการควบคุมฯ!B139</f>
        <v>0</v>
      </c>
      <c r="C35" s="313">
        <f>[4]ระบบการควบคุมฯ!C139</f>
        <v>0</v>
      </c>
      <c r="D35" s="332">
        <f>[4]ระบบการควบคุมฯ!F139</f>
        <v>0</v>
      </c>
      <c r="E35" s="332"/>
      <c r="F35" s="311">
        <f t="shared" si="7"/>
        <v>0</v>
      </c>
      <c r="G35" s="332"/>
      <c r="H35" s="332"/>
      <c r="I35" s="332"/>
      <c r="J35" s="332"/>
      <c r="K35" s="204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30"/>
      <c r="B36" s="205"/>
      <c r="C36" s="205"/>
      <c r="D36" s="332"/>
      <c r="E36" s="332"/>
      <c r="F36" s="311">
        <f t="shared" si="7"/>
        <v>0</v>
      </c>
      <c r="G36" s="332"/>
      <c r="H36" s="332"/>
      <c r="I36" s="332"/>
      <c r="J36" s="332"/>
      <c r="K36" s="204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37">
        <v>2.2000000000000002</v>
      </c>
      <c r="B37" s="206" t="str">
        <f>+[4]ระบบการควบคุมฯ!B140</f>
        <v>งบเพิ่มประสิทธิผลกลยุทธ์ของ สพฐ.</v>
      </c>
      <c r="C37" s="217" t="str">
        <f>+[4]ระบบการควบคุมฯ!C140</f>
        <v xml:space="preserve">ศธ04002/ว4623 ลว.28 ต.ค.64 โอนครั้งที่ 10 </v>
      </c>
      <c r="D37" s="338"/>
      <c r="E37" s="338">
        <f>SUM(E38:E46)</f>
        <v>0</v>
      </c>
      <c r="F37" s="338">
        <f>SUM(F38:F46)</f>
        <v>0</v>
      </c>
      <c r="G37" s="338">
        <f>SUM(G38:G46)</f>
        <v>0</v>
      </c>
      <c r="H37" s="338">
        <f>SUM(H38:H46)</f>
        <v>0</v>
      </c>
      <c r="I37" s="338">
        <f>SUM(I38:I46)</f>
        <v>0</v>
      </c>
      <c r="J37" s="338">
        <f>SUM(J38:J45)</f>
        <v>0</v>
      </c>
      <c r="K37" s="207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39" t="s">
        <v>46</v>
      </c>
      <c r="B38" s="208" t="s">
        <v>58</v>
      </c>
      <c r="C38" s="340">
        <f>+[4]ระบบการควบคุมฯ!C141</f>
        <v>0</v>
      </c>
      <c r="D38" s="341"/>
      <c r="E38" s="341">
        <f>+[3]ระบบการควบคุมฯ!E277</f>
        <v>0</v>
      </c>
      <c r="F38" s="341">
        <f t="shared" ref="F38:F46" si="8">+E38+D38</f>
        <v>0</v>
      </c>
      <c r="G38" s="341">
        <f>+[3]ระบบการควบคุมฯ!G277+[3]ระบบการควบคุมฯ!H277</f>
        <v>0</v>
      </c>
      <c r="H38" s="341">
        <f>+[3]ระบบการควบคุมฯ!I277+[3]ระบบการควบคุมฯ!J277</f>
        <v>0</v>
      </c>
      <c r="I38" s="341">
        <f>+[3]ระบบการควบคุมฯ!K277+[3]ระบบการควบคุมฯ!L277</f>
        <v>0</v>
      </c>
      <c r="J38" s="341">
        <f t="shared" ref="J38:J46" si="9">+F38-G38-H38-I38</f>
        <v>0</v>
      </c>
      <c r="K38" s="209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42" t="s">
        <v>47</v>
      </c>
      <c r="B39" s="210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43" t="str">
        <f>+[4]ระบบการควบคุมฯ!C142</f>
        <v>บันทึกกลุ่มนิเทศติดตามและประเมินผลฯ ลว. 6 ม.ค.65</v>
      </c>
      <c r="D39" s="303"/>
      <c r="E39" s="303">
        <f>+[3]ระบบการควบคุมฯ!E278</f>
        <v>0</v>
      </c>
      <c r="F39" s="303">
        <f t="shared" si="8"/>
        <v>0</v>
      </c>
      <c r="G39" s="303">
        <f>+[3]ระบบการควบคุมฯ!G278+[3]ระบบการควบคุมฯ!H278</f>
        <v>0</v>
      </c>
      <c r="H39" s="303">
        <f>+[3]ระบบการควบคุมฯ!I278+[3]ระบบการควบคุมฯ!J278</f>
        <v>0</v>
      </c>
      <c r="I39" s="303">
        <f>+[3]ระบบการควบคุมฯ!K278+[3]ระบบการควบคุมฯ!L278</f>
        <v>0</v>
      </c>
      <c r="J39" s="303">
        <f t="shared" si="9"/>
        <v>0</v>
      </c>
      <c r="K39" s="211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42" t="s">
        <v>48</v>
      </c>
      <c r="B40" s="210" t="str">
        <f>+[3]ระบบการควบคุมฯ!B279</f>
        <v>ซ่อมแซมครุภัณฑ์</v>
      </c>
      <c r="C40" s="343" t="str">
        <f>+[3]ระบบการควบคุมฯ!C279</f>
        <v>ยืมงบเพิ่มประสิทธิผลกลยุทธ์สพฐ.บท.17มี.ค.65</v>
      </c>
      <c r="D40" s="303"/>
      <c r="E40" s="303">
        <f>+[3]ระบบการควบคุมฯ!E279</f>
        <v>0</v>
      </c>
      <c r="F40" s="303">
        <f t="shared" si="8"/>
        <v>0</v>
      </c>
      <c r="G40" s="303">
        <f>+[3]ระบบการควบคุมฯ!G279+[3]ระบบการควบคุมฯ!H279</f>
        <v>0</v>
      </c>
      <c r="H40" s="303">
        <f>+[3]ระบบการควบคุมฯ!I279+[3]ระบบการควบคุมฯ!J279</f>
        <v>0</v>
      </c>
      <c r="I40" s="303">
        <f>+[3]ระบบการควบคุมฯ!K279+[3]ระบบการควบคุมฯ!L279</f>
        <v>0</v>
      </c>
      <c r="J40" s="303">
        <f t="shared" si="9"/>
        <v>0</v>
      </c>
      <c r="K40" s="211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42" t="s">
        <v>54</v>
      </c>
      <c r="B41" s="210" t="str">
        <f>+[3]ระบบการควบคุมฯ!B280</f>
        <v xml:space="preserve">ค่าสาธารณูปโภค </v>
      </c>
      <c r="C41" s="343" t="str">
        <f>+[3]ระบบการควบคุมฯ!C280</f>
        <v>บท.แผนลว. 30 พ.ค.65</v>
      </c>
      <c r="D41" s="303"/>
      <c r="E41" s="303">
        <f>+[3]ระบบการควบคุมฯ!E280</f>
        <v>0</v>
      </c>
      <c r="F41" s="303">
        <f t="shared" si="8"/>
        <v>0</v>
      </c>
      <c r="G41" s="303">
        <f>+[3]ระบบการควบคุมฯ!G280+[3]ระบบการควบคุมฯ!H280</f>
        <v>0</v>
      </c>
      <c r="H41" s="303">
        <f>+[3]ระบบการควบคุมฯ!I280+[3]ระบบการควบคุมฯ!J280</f>
        <v>0</v>
      </c>
      <c r="I41" s="303">
        <f>+[3]ระบบการควบคุมฯ!K280+[3]ระบบการควบคุมฯ!L280</f>
        <v>0</v>
      </c>
      <c r="J41" s="303">
        <f t="shared" si="9"/>
        <v>0</v>
      </c>
      <c r="K41" s="211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42" t="s">
        <v>55</v>
      </c>
      <c r="B42" s="210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43" t="str">
        <f>+[4]ระบบการควบคุมฯ!C145</f>
        <v>ที่ ศธ04002/ว331/27 ม.ค.65 ครั้งที่ 172</v>
      </c>
      <c r="D42" s="303"/>
      <c r="E42" s="303">
        <f>+[3]ระบบการควบคุมฯ!E281</f>
        <v>0</v>
      </c>
      <c r="F42" s="303">
        <f t="shared" si="8"/>
        <v>0</v>
      </c>
      <c r="G42" s="303">
        <f>+[3]ระบบการควบคุมฯ!G281+[3]ระบบการควบคุมฯ!H281</f>
        <v>0</v>
      </c>
      <c r="H42" s="303">
        <f>+[3]ระบบการควบคุมฯ!I281+[3]ระบบการควบคุมฯ!J281</f>
        <v>0</v>
      </c>
      <c r="I42" s="303">
        <f>+[3]ระบบการควบคุมฯ!K281+[3]ระบบการควบคุมฯ!L281</f>
        <v>0</v>
      </c>
      <c r="J42" s="303">
        <f t="shared" si="9"/>
        <v>0</v>
      </c>
      <c r="K42" s="211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42" t="s">
        <v>56</v>
      </c>
      <c r="B43" s="210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43" t="str">
        <f>+[3]ระบบการควบคุมฯ!C282</f>
        <v>บท.แผนลว. 27 มิ..ย.65</v>
      </c>
      <c r="D43" s="303"/>
      <c r="E43" s="303">
        <f>+[3]ระบบการควบคุมฯ!E282</f>
        <v>0</v>
      </c>
      <c r="F43" s="303">
        <f t="shared" si="8"/>
        <v>0</v>
      </c>
      <c r="G43" s="303">
        <f>+[3]ระบบการควบคุมฯ!G282+[3]ระบบการควบคุมฯ!H282</f>
        <v>0</v>
      </c>
      <c r="H43" s="303">
        <f>+[3]ระบบการควบคุมฯ!I282+[3]ระบบการควบคุมฯ!J282</f>
        <v>0</v>
      </c>
      <c r="I43" s="303">
        <f>+[3]ระบบการควบคุมฯ!K282+[3]ระบบการควบคุมฯ!L282</f>
        <v>0</v>
      </c>
      <c r="J43" s="303">
        <f t="shared" si="9"/>
        <v>0</v>
      </c>
      <c r="K43" s="211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42" t="s">
        <v>63</v>
      </c>
      <c r="B44" s="210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43" t="str">
        <f>+[3]ระบบการควบคุมฯ!C283</f>
        <v>บท.แผนลว. 11 ส.ค.65</v>
      </c>
      <c r="D44" s="303"/>
      <c r="E44" s="303">
        <f>+[3]ระบบการควบคุมฯ!E283</f>
        <v>0</v>
      </c>
      <c r="F44" s="303">
        <f t="shared" si="8"/>
        <v>0</v>
      </c>
      <c r="G44" s="303">
        <f>+[3]ระบบการควบคุมฯ!G283+[3]ระบบการควบคุมฯ!H283</f>
        <v>0</v>
      </c>
      <c r="H44" s="303">
        <f>+[3]ระบบการควบคุมฯ!I283+[3]ระบบการควบคุมฯ!J283</f>
        <v>0</v>
      </c>
      <c r="I44" s="303">
        <f>+[3]ระบบการควบคุมฯ!K283+[3]ระบบการควบคุมฯ!L283</f>
        <v>0</v>
      </c>
      <c r="J44" s="303">
        <f t="shared" si="9"/>
        <v>0</v>
      </c>
      <c r="K44" s="211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42" t="s">
        <v>64</v>
      </c>
      <c r="B45" s="210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43" t="str">
        <f>+[3]ระบบการควบคุมฯ!C284</f>
        <v>บท.แผนลว. 22 ก.ค.65</v>
      </c>
      <c r="D45" s="303"/>
      <c r="E45" s="303">
        <f>+[3]ระบบการควบคุมฯ!E284</f>
        <v>0</v>
      </c>
      <c r="F45" s="303">
        <f t="shared" si="8"/>
        <v>0</v>
      </c>
      <c r="G45" s="303">
        <f>+[3]ระบบการควบคุมฯ!G284+[3]ระบบการควบคุมฯ!H284</f>
        <v>0</v>
      </c>
      <c r="H45" s="303">
        <f>+[3]ระบบการควบคุมฯ!I284+[3]ระบบการควบคุมฯ!J284</f>
        <v>0</v>
      </c>
      <c r="I45" s="303">
        <f>+[3]ระบบการควบคุมฯ!K284+[3]ระบบการควบคุมฯ!L284</f>
        <v>0</v>
      </c>
      <c r="J45" s="303">
        <f t="shared" si="9"/>
        <v>0</v>
      </c>
      <c r="K45" s="211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42" t="s">
        <v>65</v>
      </c>
      <c r="B46" s="210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43">
        <f>+[3]ระบบการควบคุมฯ!C285</f>
        <v>0</v>
      </c>
      <c r="D46" s="303"/>
      <c r="E46" s="303">
        <f>+[3]ระบบการควบคุมฯ!E285</f>
        <v>0</v>
      </c>
      <c r="F46" s="303">
        <f t="shared" si="8"/>
        <v>0</v>
      </c>
      <c r="G46" s="303">
        <f>+[3]ระบบการควบคุมฯ!G285+[3]ระบบการควบคุมฯ!H285</f>
        <v>0</v>
      </c>
      <c r="H46" s="303">
        <f>+[3]ระบบการควบคุมฯ!I285+[3]ระบบการควบคุมฯ!J285</f>
        <v>0</v>
      </c>
      <c r="I46" s="303">
        <f>+[3]ระบบการควบคุมฯ!K285+[3]ระบบการควบคุมฯ!L285</f>
        <v>0</v>
      </c>
      <c r="J46" s="303">
        <f t="shared" si="9"/>
        <v>0</v>
      </c>
      <c r="K46" s="211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344">
        <f>+[3]ระบบการควบคุมฯ!A328</f>
        <v>2</v>
      </c>
      <c r="B47" s="345" t="str">
        <f>+[2]ระบบการควบคุมฯ!B624</f>
        <v>ผลผลิตผู้จบการศึกษาขั้นพื้นฐาน</v>
      </c>
      <c r="C47" s="346" t="str">
        <f>[2]ระบบการควบคุมฯ!C625</f>
        <v>20004 3720 1000 2000000</v>
      </c>
      <c r="D47" s="347">
        <f t="shared" ref="D47:J47" si="10">+D48+D102</f>
        <v>1260000</v>
      </c>
      <c r="E47" s="347">
        <f t="shared" si="10"/>
        <v>1740000</v>
      </c>
      <c r="F47" s="347">
        <f t="shared" si="10"/>
        <v>3000000</v>
      </c>
      <c r="G47" s="347">
        <f t="shared" si="10"/>
        <v>0</v>
      </c>
      <c r="H47" s="347">
        <f t="shared" si="10"/>
        <v>0</v>
      </c>
      <c r="I47" s="347">
        <f t="shared" si="10"/>
        <v>2734440.56</v>
      </c>
      <c r="J47" s="347">
        <f t="shared" si="10"/>
        <v>265559.44000000006</v>
      </c>
      <c r="K47" s="181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48">
        <f>+[2]ระบบการควบคุมฯ!A642</f>
        <v>1.4</v>
      </c>
      <c r="B48" s="212" t="str">
        <f>+[2]ระบบการควบคุมฯ!B642</f>
        <v>กิจกรรมการบริหารจัดการในเขตพื้นที่การศึกษา</v>
      </c>
      <c r="C48" s="349" t="str">
        <f>+[2]ระบบการควบคุมฯ!C642</f>
        <v>20004 68 00148 00000</v>
      </c>
      <c r="D48" s="350">
        <f>+D49</f>
        <v>1260000</v>
      </c>
      <c r="E48" s="350">
        <f>+E49</f>
        <v>740000</v>
      </c>
      <c r="F48" s="350">
        <f>SUM(D48:E48)</f>
        <v>2000000</v>
      </c>
      <c r="G48" s="350">
        <f>+G49</f>
        <v>0</v>
      </c>
      <c r="H48" s="350">
        <f>+H49</f>
        <v>0</v>
      </c>
      <c r="I48" s="350">
        <f>+I49</f>
        <v>1913322.0499999998</v>
      </c>
      <c r="J48" s="350">
        <f>+J49</f>
        <v>86677.950000000041</v>
      </c>
      <c r="K48" s="182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295"/>
      <c r="B49" s="183" t="str">
        <f>[2]ระบบการควบคุมฯ!B625</f>
        <v xml:space="preserve"> รวมงบดำเนินงาน 68112xx</v>
      </c>
      <c r="C49" s="296">
        <f>[4]ระบบการควบคุมฯ!C152</f>
        <v>0</v>
      </c>
      <c r="D49" s="297">
        <f t="shared" ref="D49:J49" si="11">+D50+D61</f>
        <v>1260000</v>
      </c>
      <c r="E49" s="297">
        <f t="shared" si="11"/>
        <v>740000</v>
      </c>
      <c r="F49" s="297">
        <f t="shared" si="11"/>
        <v>2000000</v>
      </c>
      <c r="G49" s="297">
        <f t="shared" si="11"/>
        <v>0</v>
      </c>
      <c r="H49" s="297">
        <f t="shared" si="11"/>
        <v>0</v>
      </c>
      <c r="I49" s="297">
        <f t="shared" si="11"/>
        <v>1913322.0499999998</v>
      </c>
      <c r="J49" s="297">
        <f t="shared" si="11"/>
        <v>86677.950000000041</v>
      </c>
      <c r="K49" s="351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52" t="str">
        <f>+[2]ระบบการควบคุมฯ!A649</f>
        <v>1.4.1</v>
      </c>
      <c r="B50" s="353" t="str">
        <f>+[2]ระบบการควบคุมฯ!B649</f>
        <v>งบประจำ บริหารจัดการสำนักงาน 3,200,000 บาท</v>
      </c>
      <c r="C50" s="324" t="str">
        <f>+C48</f>
        <v>20004 68 00148 00000</v>
      </c>
      <c r="D50" s="325">
        <f t="shared" ref="D50:J50" si="12">SUM(D51:D60)</f>
        <v>1260000</v>
      </c>
      <c r="E50" s="325">
        <f t="shared" si="12"/>
        <v>0</v>
      </c>
      <c r="F50" s="325">
        <f t="shared" si="12"/>
        <v>1260000</v>
      </c>
      <c r="G50" s="325">
        <f t="shared" si="12"/>
        <v>0</v>
      </c>
      <c r="H50" s="325">
        <f t="shared" si="12"/>
        <v>0</v>
      </c>
      <c r="I50" s="325">
        <f t="shared" si="12"/>
        <v>1247534.45</v>
      </c>
      <c r="J50" s="325">
        <f t="shared" si="12"/>
        <v>12465.550000000039</v>
      </c>
      <c r="K50" s="354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55">
        <f>+[2]ระบบการควบคุมฯ!A650</f>
        <v>1</v>
      </c>
      <c r="B51" s="356" t="str">
        <f>+[2]ระบบการควบคุมฯ!B650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56">
        <f>+[2]ระบบการควบคุมฯ!C664</f>
        <v>0</v>
      </c>
      <c r="D51" s="357">
        <f>[2]ระบบการควบคุมฯ!F650</f>
        <v>0</v>
      </c>
      <c r="E51" s="357"/>
      <c r="F51" s="311">
        <f>SUM(D51:E51)</f>
        <v>0</v>
      </c>
      <c r="G51" s="332">
        <f>+[2]ระบบการควบคุมฯ!G650+[2]ระบบการควบคุมฯ!H650</f>
        <v>0</v>
      </c>
      <c r="H51" s="332">
        <f>+[2]ระบบการควบคุมฯ!I650+[2]ระบบการควบคุมฯ!J650</f>
        <v>0</v>
      </c>
      <c r="I51" s="332">
        <f>+[2]ระบบการควบคุมฯ!K650+[2]ระบบการควบคุมฯ!L650</f>
        <v>0</v>
      </c>
      <c r="J51" s="332">
        <f>+F51-G51-H51-I51</f>
        <v>0</v>
      </c>
      <c r="K51" s="201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33" t="str">
        <f>+[2]ระบบการควบคุมฯ!A651</f>
        <v>1)</v>
      </c>
      <c r="B52" s="359" t="str">
        <f>+[2]ระบบการควบคุมฯ!B651</f>
        <v>ค่าสาธารณูปโภค    900,000 บาท อนุมัตครั้งที่ 1 300,000 บาท</v>
      </c>
      <c r="C52" s="359" t="str">
        <f>+[2]ระบบการควบคุมฯ!C651</f>
        <v xml:space="preserve">ศธ04002/ว5273 ลว.27 ต.ค.67 ครั้งที่ 1 โอนครั้งที่ 19 </v>
      </c>
      <c r="D52" s="360">
        <f>+[2]ระบบการควบคุมฯ!F651</f>
        <v>334679.8</v>
      </c>
      <c r="E52" s="117"/>
      <c r="F52" s="316">
        <f>SUM(D52:E52)</f>
        <v>334679.8</v>
      </c>
      <c r="G52" s="335">
        <f>+[2]ระบบการควบคุมฯ!G651+[2]ระบบการควบคุมฯ!H651</f>
        <v>0</v>
      </c>
      <c r="H52" s="335">
        <f>+[2]ระบบการควบคุมฯ!I651+[2]ระบบการควบคุมฯ!J651</f>
        <v>0</v>
      </c>
      <c r="I52" s="335">
        <f>+[2]ระบบการควบคุมฯ!K651+[2]ระบบการควบคุมฯ!L651</f>
        <v>334679.8</v>
      </c>
      <c r="J52" s="335">
        <f>+F52-G52-H52-I52</f>
        <v>0</v>
      </c>
      <c r="K52" s="80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33" t="str">
        <f>+[2]ระบบการควบคุมฯ!A652</f>
        <v>2)</v>
      </c>
      <c r="B53" s="359" t="str">
        <f>+[2]ระบบการควบคุมฯ!B652</f>
        <v>ค้าจ้างเหมาบริการ ลูกจ้างสพป.ปท.2 15000x5คนx12 เดือน 900,000 บาท ครั้งที่ 1 300,000 บาท</v>
      </c>
      <c r="C53" s="359" t="str">
        <f>+[2]ระบบการควบคุมฯ!C650</f>
        <v xml:space="preserve">ศธ04002/ว5273 ลว.27 ต.ค.67 ครั้งที่ 1 โอนครั้งที่ 19 </v>
      </c>
      <c r="D53" s="360">
        <f>+[2]ระบบการควบคุมฯ!F652</f>
        <v>300000</v>
      </c>
      <c r="E53" s="360"/>
      <c r="F53" s="316">
        <f>SUM(D53:E53)</f>
        <v>300000</v>
      </c>
      <c r="G53" s="335">
        <f>+[2]ระบบการควบคุมฯ!G652+[2]ระบบการควบคุมฯ!H652</f>
        <v>0</v>
      </c>
      <c r="H53" s="335">
        <f>+[2]ระบบการควบคุมฯ!I652+[2]ระบบการควบคุมฯ!J652</f>
        <v>0</v>
      </c>
      <c r="I53" s="335">
        <f>+[2]ระบบการควบคุมฯ!K652+[2]ระบบการควบคุมฯ!L652</f>
        <v>297612.90999999997</v>
      </c>
      <c r="J53" s="335">
        <f t="shared" ref="J53:J60" si="13">+F53-G53-H53-I53</f>
        <v>2387.0900000000256</v>
      </c>
      <c r="K53" s="80" t="s">
        <v>14</v>
      </c>
    </row>
    <row r="54" spans="1:22" ht="55.8" x14ac:dyDescent="0.6">
      <c r="A54" s="333" t="str">
        <f>+[2]ระบบการควบคุมฯ!A653</f>
        <v>3)</v>
      </c>
      <c r="B54" s="359" t="str">
        <f>+[2]ระบบการควบคุมฯ!B653</f>
        <v>ค่าใช้จ่ายในการประชุม อ.ก.ค.ศ. เขตพื้นที่การศึกษา  60,000 บาท</v>
      </c>
      <c r="C54" s="359" t="str">
        <f>+[2]ระบบการควบคุมฯ!C653</f>
        <v xml:space="preserve">ศธ04002/ว5273 ลว.27 ต.ค.67 ครั้งที่ 1 โอนครั้งที่ 19 </v>
      </c>
      <c r="D54" s="360">
        <f>+[2]ระบบการควบคุมฯ!F653</f>
        <v>111978</v>
      </c>
      <c r="E54" s="117"/>
      <c r="F54" s="316">
        <f>SUM(D54:E54)</f>
        <v>111978</v>
      </c>
      <c r="G54" s="335">
        <f>+[2]ระบบการควบคุมฯ!G653+[2]ระบบการควบคุมฯ!H653</f>
        <v>0</v>
      </c>
      <c r="H54" s="335">
        <f>+[2]ระบบการควบคุมฯ!I653+[2]ระบบการควบคุมฯ!J653</f>
        <v>0</v>
      </c>
      <c r="I54" s="335">
        <f>+[2]ระบบการควบคุมฯ!K653+[2]ระบบการควบคุมฯ!L653</f>
        <v>111978</v>
      </c>
      <c r="J54" s="335">
        <f t="shared" si="13"/>
        <v>0</v>
      </c>
      <c r="K54" s="80" t="s">
        <v>17</v>
      </c>
    </row>
    <row r="55" spans="1:22" ht="55.8" x14ac:dyDescent="0.6">
      <c r="A55" s="333" t="str">
        <f>+[2]ระบบการควบคุมฯ!A654</f>
        <v>4)</v>
      </c>
      <c r="B55" s="359" t="str">
        <f>+[2]ระบบการควบคุมฯ!B654</f>
        <v>ค่าซ่อมแซมยานพาหนะและขนส่ง 200,000 บาท</v>
      </c>
      <c r="C55" s="359" t="str">
        <f>+C54</f>
        <v xml:space="preserve">ศธ04002/ว5273 ลว.27 ต.ค.67 ครั้งที่ 1 โอนครั้งที่ 19 </v>
      </c>
      <c r="D55" s="360">
        <f>+[2]ระบบการควบคุมฯ!F654</f>
        <v>65094.43</v>
      </c>
      <c r="E55" s="117"/>
      <c r="F55" s="316">
        <f t="shared" ref="F55:F57" si="14">SUM(D55:E55)</f>
        <v>65094.43</v>
      </c>
      <c r="G55" s="335">
        <f>+[2]ระบบการควบคุมฯ!G654+[2]ระบบการควบคุมฯ!H654</f>
        <v>0</v>
      </c>
      <c r="H55" s="335">
        <f>+[2]ระบบการควบคุมฯ!I654+[2]ระบบการควบคุมฯ!J654</f>
        <v>0</v>
      </c>
      <c r="I55" s="335">
        <f>+[2]ระบบการควบคุมฯ!K654+[2]ระบบการควบคุมฯ!L654</f>
        <v>64890.45</v>
      </c>
      <c r="J55" s="335">
        <f t="shared" si="13"/>
        <v>203.9800000000032</v>
      </c>
      <c r="K55" s="80" t="s">
        <v>14</v>
      </c>
    </row>
    <row r="56" spans="1:22" ht="55.8" x14ac:dyDescent="0.6">
      <c r="A56" s="333" t="str">
        <f>+[2]ระบบการควบคุมฯ!A655</f>
        <v>5)</v>
      </c>
      <c r="B56" s="358" t="str">
        <f>+[2]ระบบการควบคุมฯ!B655</f>
        <v>ค่าซ่อมแซมครุภัณฑ์ 100,000 บาท</v>
      </c>
      <c r="C56" s="359" t="str">
        <f>+[2]ระบบการควบคุมฯ!C655</f>
        <v xml:space="preserve">ศธ04002/ว5273 ลว.27 ต.ค.67 ครั้งที่ 1 โอนครั้งที่ 19 </v>
      </c>
      <c r="D56" s="360">
        <f>+[2]ระบบการควบคุมฯ!F655</f>
        <v>50000</v>
      </c>
      <c r="E56" s="117"/>
      <c r="F56" s="316">
        <f t="shared" si="14"/>
        <v>50000</v>
      </c>
      <c r="G56" s="335">
        <f>+[2]ระบบการควบคุมฯ!G655+[2]ระบบการควบคุมฯ!H655</f>
        <v>0</v>
      </c>
      <c r="H56" s="335">
        <f>+[2]ระบบการควบคุมฯ!I655+[2]ระบบการควบคุมฯ!J655</f>
        <v>0</v>
      </c>
      <c r="I56" s="335">
        <f>+[2]ระบบการควบคุมฯ!K655+[2]ระบบการควบคุมฯ!L655</f>
        <v>50000</v>
      </c>
      <c r="J56" s="335">
        <f t="shared" si="13"/>
        <v>0</v>
      </c>
      <c r="K56" s="80" t="s">
        <v>14</v>
      </c>
    </row>
    <row r="57" spans="1:22" ht="74.400000000000006" customHeight="1" x14ac:dyDescent="0.6">
      <c r="A57" s="333" t="str">
        <f>+[2]ระบบการควบคุมฯ!A656</f>
        <v>6)</v>
      </c>
      <c r="B57" s="359" t="str">
        <f>+[2]ระบบการควบคุมฯ!B656</f>
        <v>ค่าวัสดุสำนักงาน 350,000 บาท อนุมัติ 150,000 บาท</v>
      </c>
      <c r="C57" s="356" t="str">
        <f>+[2]ระบบการควบคุมฯ!C656</f>
        <v xml:space="preserve">ศธ04002/ว5273 ลว.27 ต.ค.67 ครั้งที่ 1 โอนครั้งที่ 19 </v>
      </c>
      <c r="D57" s="360">
        <f>+[2]ระบบการควบคุมฯ!F656</f>
        <v>180000</v>
      </c>
      <c r="E57" s="334"/>
      <c r="F57" s="316">
        <f t="shared" si="14"/>
        <v>180000</v>
      </c>
      <c r="G57" s="335">
        <f>+[2]ระบบการควบคุมฯ!G656+[2]ระบบการควบคุมฯ!H656</f>
        <v>0</v>
      </c>
      <c r="H57" s="335">
        <f>+[2]ระบบการควบคุมฯ!I656+[2]ระบบการควบคุมฯ!J656</f>
        <v>0</v>
      </c>
      <c r="I57" s="335">
        <f>+[2]ระบบการควบคุมฯ!K656+[2]ระบบการควบคุมฯ!L656</f>
        <v>170125.52</v>
      </c>
      <c r="J57" s="335">
        <f t="shared" si="13"/>
        <v>9874.4800000000105</v>
      </c>
      <c r="K57" s="80" t="s">
        <v>14</v>
      </c>
    </row>
    <row r="58" spans="1:22" ht="74.400000000000006" customHeight="1" x14ac:dyDescent="0.6">
      <c r="A58" s="333" t="str">
        <f>+[2]ระบบการควบคุมฯ!A657</f>
        <v>7)</v>
      </c>
      <c r="B58" s="359" t="str">
        <f>+[2]ระบบการควบคุมฯ!B657</f>
        <v>ค่าน้ำมันเชื้อเพลิงและหล่อลื่น 200,000 บาท อนุมัติ 100,000 บาท</v>
      </c>
      <c r="C58" s="356" t="str">
        <f>+[2]ระบบการควบคุมฯ!C657</f>
        <v xml:space="preserve">ศธ04002/ว5273 ลว.27 ต.ค.67 ครั้งที่ 1 โอนครั้งที่ 19 </v>
      </c>
      <c r="D58" s="360">
        <f>+[2]ระบบการควบคุมฯ!F657</f>
        <v>33962.6</v>
      </c>
      <c r="E58" s="334"/>
      <c r="F58" s="316">
        <f t="shared" ref="F58:F60" si="15">SUM(D58:E58)</f>
        <v>33962.6</v>
      </c>
      <c r="G58" s="335">
        <f>+[2]ระบบการควบคุมฯ!G657+[2]ระบบการควบคุมฯ!H657</f>
        <v>0</v>
      </c>
      <c r="H58" s="335">
        <f>+[2]ระบบการควบคุมฯ!I657+[2]ระบบการควบคุมฯ!J657</f>
        <v>0</v>
      </c>
      <c r="I58" s="335">
        <f>+[2]ระบบการควบคุมฯ!K657+[2]ระบบการควบคุมฯ!L657</f>
        <v>33962.6</v>
      </c>
      <c r="J58" s="335">
        <f t="shared" si="13"/>
        <v>0</v>
      </c>
      <c r="K58" s="80" t="s">
        <v>14</v>
      </c>
    </row>
    <row r="59" spans="1:22" ht="37.200000000000003" customHeight="1" x14ac:dyDescent="0.6">
      <c r="A59" s="333" t="str">
        <f>+[2]ระบบการควบคุมฯ!A658</f>
        <v>8)</v>
      </c>
      <c r="B59" s="358" t="str">
        <f>+[2]ระบบการควบคุมฯ!B658</f>
        <v>งบกลาง 585,685 บาท</v>
      </c>
      <c r="C59" s="356" t="str">
        <f>+[2]ระบบการควบคุมฯ!C658</f>
        <v xml:space="preserve">ศธ04002/ว5273 ลว.27 ต.ค.67 ครั้งที่ 1 โอนครั้งที่ 19 </v>
      </c>
      <c r="D59" s="360">
        <f>+[2]ระบบการควบคุมฯ!F658</f>
        <v>124285.17</v>
      </c>
      <c r="E59" s="334"/>
      <c r="F59" s="316">
        <f t="shared" si="15"/>
        <v>124285.17</v>
      </c>
      <c r="G59" s="335">
        <f>+[2]ระบบการควบคุมฯ!G658+[2]ระบบการควบคุมฯ!H658</f>
        <v>0</v>
      </c>
      <c r="H59" s="335">
        <f>+[2]ระบบการควบคุมฯ!I658+[2]ระบบการควบคุมฯ!J658</f>
        <v>0</v>
      </c>
      <c r="I59" s="335">
        <f>+[2]ระบบการควบคุมฯ!K658+[2]ระบบการควบคุมฯ!L658</f>
        <v>124285.17</v>
      </c>
      <c r="J59" s="335">
        <f t="shared" si="13"/>
        <v>0</v>
      </c>
      <c r="K59" s="80" t="s">
        <v>15</v>
      </c>
    </row>
    <row r="60" spans="1:22" ht="46.95" customHeight="1" x14ac:dyDescent="0.6">
      <c r="A60" s="333" t="str">
        <f>+[2]ระบบการควบคุมฯ!A659</f>
        <v>8.1)</v>
      </c>
      <c r="B60" s="359" t="str">
        <f>+[2]ระบบการควบคุมฯ!B659</f>
        <v>งบกลางปรับปรุงซ่อมแซมอาคารสำนักงาน 160,860 บาท</v>
      </c>
      <c r="C60" s="356" t="str">
        <f>+[2]ระบบการควบคุมฯ!C659</f>
        <v xml:space="preserve">ศธ04002/ว5273 ลว.27 ต.ค.67 ครั้งที่ 1 โอนครั้งที่ 19 </v>
      </c>
      <c r="D60" s="360">
        <f>+[2]ระบบการควบคุมฯ!F659</f>
        <v>60000</v>
      </c>
      <c r="E60" s="334"/>
      <c r="F60" s="316">
        <f t="shared" si="15"/>
        <v>60000</v>
      </c>
      <c r="G60" s="335">
        <f>+[2]ระบบการควบคุมฯ!G659+[2]ระบบการควบคุมฯ!H659</f>
        <v>0</v>
      </c>
      <c r="H60" s="335">
        <f>+[2]ระบบการควบคุมฯ!I659+[2]ระบบการควบคุมฯ!J659</f>
        <v>0</v>
      </c>
      <c r="I60" s="335">
        <f>+[2]ระบบการควบคุมฯ!K659+[2]ระบบการควบคุมฯ!L659</f>
        <v>60000</v>
      </c>
      <c r="J60" s="335">
        <f t="shared" si="13"/>
        <v>0</v>
      </c>
      <c r="K60" s="80" t="s">
        <v>14</v>
      </c>
    </row>
    <row r="61" spans="1:22" ht="46.95" customHeight="1" x14ac:dyDescent="0.6">
      <c r="A61" s="362" t="str">
        <f>+[2]ระบบการควบคุมฯ!A665</f>
        <v>1.4.2</v>
      </c>
      <c r="B61" s="213" t="str">
        <f>+[2]ระบบการควบคุมฯ!B665</f>
        <v>งบพัฒนาเพื่อพัฒนาคุณภาพการศึกษา 1,800,000 บาท</v>
      </c>
      <c r="C61" s="213" t="str">
        <f>+[2]ระบบการควบคุมฯ!C665</f>
        <v xml:space="preserve">ศธ04002/ว5273 ลว.27 ต.ค.67 ครั้งที่ 1 โอนครั้งที่ 19 </v>
      </c>
      <c r="D61" s="363">
        <f>+D62</f>
        <v>0</v>
      </c>
      <c r="E61" s="363">
        <f t="shared" ref="E61:J61" si="16">+E62</f>
        <v>740000</v>
      </c>
      <c r="F61" s="363">
        <f t="shared" si="16"/>
        <v>740000</v>
      </c>
      <c r="G61" s="363">
        <f t="shared" si="16"/>
        <v>0</v>
      </c>
      <c r="H61" s="363">
        <f t="shared" si="16"/>
        <v>0</v>
      </c>
      <c r="I61" s="363">
        <f t="shared" si="16"/>
        <v>665787.6</v>
      </c>
      <c r="J61" s="363">
        <f t="shared" si="16"/>
        <v>74212.399999999994</v>
      </c>
      <c r="K61" s="214"/>
    </row>
    <row r="62" spans="1:22" ht="37.200000000000003" customHeight="1" x14ac:dyDescent="0.6">
      <c r="A62" s="337" t="str">
        <f>+[2]ระบบการควบคุมฯ!A667</f>
        <v>1.4.2.1</v>
      </c>
      <c r="B62" s="206" t="str">
        <f>+[2]ระบบการควบคุมฯ!B667</f>
        <v>งบกลยุทธ์ ของสพป.ปท.2 1,800,000 บาท</v>
      </c>
      <c r="C62" s="217" t="str">
        <f>+[2]ระบบการควบคุมฯ!C667</f>
        <v>20004 3720 1000 2000000</v>
      </c>
      <c r="D62" s="364">
        <f>+D63+D64+D65+D66+D67+D68+D87</f>
        <v>0</v>
      </c>
      <c r="E62" s="364">
        <f>+E63+E64+E65+E66+E67+E68+E87</f>
        <v>740000</v>
      </c>
      <c r="F62" s="364">
        <f t="shared" ref="F62:J62" si="17">+F63+F64+F65+F66+F67+F68+F87</f>
        <v>740000</v>
      </c>
      <c r="G62" s="364">
        <f t="shared" si="17"/>
        <v>0</v>
      </c>
      <c r="H62" s="364">
        <f t="shared" si="17"/>
        <v>0</v>
      </c>
      <c r="I62" s="364">
        <f t="shared" si="17"/>
        <v>665787.6</v>
      </c>
      <c r="J62" s="364">
        <f t="shared" si="17"/>
        <v>74212.399999999994</v>
      </c>
      <c r="K62" s="215"/>
    </row>
    <row r="63" spans="1:22" ht="37.200000000000003" customHeight="1" x14ac:dyDescent="0.6">
      <c r="A63" s="342" t="str">
        <f>+[2]ระบบการควบคุมฯ!A669</f>
        <v>1)</v>
      </c>
      <c r="B63" s="210" t="str">
        <f>+[2]ระบบการควบคุมฯ!B669</f>
        <v>โครงการพัฒนาระบบและกลไกในการดูแลความปลอดภัยรูและบุคลากรทางการศึกษาและสถานศึกษา 38,000 บาท</v>
      </c>
      <c r="C63" s="1154" t="str">
        <f>+[2]ระบบการควบคุมฯ!C650</f>
        <v xml:space="preserve">ศธ04002/ว5273 ลว.27 ต.ค.67 ครั้งที่ 1 โอนครั้งที่ 19 </v>
      </c>
      <c r="D63" s="303">
        <f>+[2]ระบบการควบคุมฯ!D669</f>
        <v>0</v>
      </c>
      <c r="E63" s="303">
        <f>+[2]ระบบการควบคุมฯ!E669</f>
        <v>38000</v>
      </c>
      <c r="F63" s="303">
        <f>+[2]ระบบการควบคุมฯ!F669</f>
        <v>38000</v>
      </c>
      <c r="G63" s="335">
        <f>+[2]ระบบการควบคุมฯ!G669+[2]ระบบการควบคุมฯ!H669</f>
        <v>0</v>
      </c>
      <c r="H63" s="335">
        <f>+[2]ระบบการควบคุมฯ!I669+[2]ระบบการควบคุมฯ!J669</f>
        <v>0</v>
      </c>
      <c r="I63" s="361">
        <f>+[2]ระบบการควบคุมฯ!K669+[2]ระบบการควบคุมฯ!L669</f>
        <v>11900</v>
      </c>
      <c r="J63" s="303">
        <f t="shared" ref="J63:J68" si="18">+F63-G63-H63-I63</f>
        <v>26100</v>
      </c>
      <c r="K63" s="211" t="s">
        <v>12</v>
      </c>
    </row>
    <row r="64" spans="1:22" ht="55.8" x14ac:dyDescent="0.6">
      <c r="A64" s="342" t="str">
        <f>+[2]ระบบการควบคุมฯ!A671</f>
        <v>2.1)</v>
      </c>
      <c r="B64" s="210" t="str">
        <f>+[2]ระบบการควบคุมฯ!B671</f>
        <v>โครงการเพิ่มโอกาสและความเสมอภาคทางการศึกษา 20,060 บาท</v>
      </c>
      <c r="C64" s="340" t="str">
        <f>+C63</f>
        <v xml:space="preserve">ศธ04002/ว5273 ลว.27 ต.ค.67 ครั้งที่ 1 โอนครั้งที่ 19 </v>
      </c>
      <c r="D64" s="303">
        <f>+[2]ระบบการควบคุมฯ!D671</f>
        <v>0</v>
      </c>
      <c r="E64" s="303">
        <f>+[2]ระบบการควบคุมฯ!E671</f>
        <v>0</v>
      </c>
      <c r="F64" s="303">
        <f>+[2]ระบบการควบคุมฯ!F671</f>
        <v>0</v>
      </c>
      <c r="G64" s="335">
        <f>+[2]ระบบการควบคุมฯ!G671+[2]ระบบการควบคุมฯ!H671</f>
        <v>0</v>
      </c>
      <c r="H64" s="335">
        <f>+[2]ระบบการควบคุมฯ!I671+[2]ระบบการควบคุมฯ!J671</f>
        <v>0</v>
      </c>
      <c r="I64" s="361">
        <f>+[2]ระบบการควบคุมฯ!K671+[2]ระบบการควบคุมฯ!L671</f>
        <v>0</v>
      </c>
      <c r="J64" s="303">
        <f t="shared" si="18"/>
        <v>0</v>
      </c>
      <c r="K64" s="211" t="s">
        <v>12</v>
      </c>
    </row>
    <row r="65" spans="1:11" ht="55.8" x14ac:dyDescent="0.6">
      <c r="A65" s="342" t="str">
        <f>+[2]ระบบการควบคุมฯ!A672</f>
        <v>2.2)</v>
      </c>
      <c r="B65" s="210" t="str">
        <f>+[2]ระบบการควบคุมฯ!B672</f>
        <v>โครงการส่งเสริมประชาธิปไตยในโรงเรียน 25,840 บาท</v>
      </c>
      <c r="C65" s="340" t="str">
        <f>+C64</f>
        <v xml:space="preserve">ศธ04002/ว5273 ลว.27 ต.ค.67 ครั้งที่ 1 โอนครั้งที่ 19 </v>
      </c>
      <c r="D65" s="303">
        <f>+[2]ระบบการควบคุมฯ!D672</f>
        <v>0</v>
      </c>
      <c r="E65" s="303">
        <f>+[2]ระบบการควบคุมฯ!E672</f>
        <v>0</v>
      </c>
      <c r="F65" s="303">
        <f>+[2]ระบบการควบคุมฯ!F672</f>
        <v>0</v>
      </c>
      <c r="G65" s="335">
        <f>+[2]ระบบการควบคุมฯ!G672+[2]ระบบการควบคุมฯ!H672</f>
        <v>0</v>
      </c>
      <c r="H65" s="335">
        <f>+[2]ระบบการควบคุมฯ!I672+[2]ระบบการควบคุมฯ!J672</f>
        <v>0</v>
      </c>
      <c r="I65" s="361">
        <f>+[2]ระบบการควบคุมฯ!K672+[2]ระบบการควบคุมฯ!L672</f>
        <v>0</v>
      </c>
      <c r="J65" s="303">
        <f t="shared" si="18"/>
        <v>0</v>
      </c>
      <c r="K65" s="211" t="s">
        <v>12</v>
      </c>
    </row>
    <row r="66" spans="1:11" ht="37.200000000000003" hidden="1" customHeight="1" x14ac:dyDescent="0.6">
      <c r="A66" s="342" t="str">
        <f>+[2]ระบบการควบคุมฯ!A673</f>
        <v>2.3)</v>
      </c>
      <c r="B66" s="210" t="str">
        <f>+[2]ระบบการควบคุมฯ!B673</f>
        <v>โครงการพัฒนาประสิทธิภาพในการจัดการเรียนรู้สำหรับผู้เรียนที่มีความต้องการพิเศษ 58,100 บาท</v>
      </c>
      <c r="C66" s="340" t="str">
        <f>+C65</f>
        <v xml:space="preserve">ศธ04002/ว5273 ลว.27 ต.ค.67 ครั้งที่ 1 โอนครั้งที่ 19 </v>
      </c>
      <c r="D66" s="303">
        <f>+[2]ระบบการควบคุมฯ!D673</f>
        <v>0</v>
      </c>
      <c r="E66" s="303">
        <f>+[2]ระบบการควบคุมฯ!E673</f>
        <v>0</v>
      </c>
      <c r="F66" s="303">
        <f>+[2]ระบบการควบคุมฯ!F673</f>
        <v>0</v>
      </c>
      <c r="G66" s="335">
        <f>+[2]ระบบการควบคุมฯ!G673+[2]ระบบการควบคุมฯ!H673</f>
        <v>0</v>
      </c>
      <c r="H66" s="335">
        <f>+[2]ระบบการควบคุมฯ!I673+[2]ระบบการควบคุมฯ!J673</f>
        <v>0</v>
      </c>
      <c r="I66" s="361">
        <f>+[2]ระบบการควบคุมฯ!K673+[2]ระบบการควบคุมฯ!L673</f>
        <v>0</v>
      </c>
      <c r="J66" s="303">
        <f t="shared" si="18"/>
        <v>0</v>
      </c>
      <c r="K66" s="211" t="s">
        <v>12</v>
      </c>
    </row>
    <row r="67" spans="1:11" ht="37.200000000000003" hidden="1" customHeight="1" x14ac:dyDescent="0.6">
      <c r="A67" s="342" t="str">
        <f>+[2]ระบบการควบคุมฯ!A674</f>
        <v>2.4)</v>
      </c>
      <c r="B67" s="210" t="str">
        <f>+[2]ระบบการควบคุมฯ!B674</f>
        <v>ปรับปรุงซ่อมแซมอาคารสำนักงาน 160860</v>
      </c>
      <c r="C67" s="1154" t="str">
        <f>+C66</f>
        <v xml:space="preserve">ศธ04002/ว5273 ลว.27 ต.ค.67 ครั้งที่ 1 โอนครั้งที่ 19 </v>
      </c>
      <c r="D67" s="303">
        <f>+[2]ระบบการควบคุมฯ!D674</f>
        <v>0</v>
      </c>
      <c r="E67" s="303">
        <f>+[2]ระบบการควบคุมฯ!E674</f>
        <v>62000</v>
      </c>
      <c r="F67" s="303">
        <f>+[2]ระบบการควบคุมฯ!F674</f>
        <v>62000</v>
      </c>
      <c r="G67" s="335">
        <f>+[2]ระบบการควบคุมฯ!G674+[2]ระบบการควบคุมฯ!H674</f>
        <v>0</v>
      </c>
      <c r="H67" s="335">
        <f>+[2]ระบบการควบคุมฯ!I674+[2]ระบบการควบคุมฯ!J674</f>
        <v>0</v>
      </c>
      <c r="I67" s="361">
        <f>+[2]ระบบการควบคุมฯ!K674+[2]ระบบการควบคุมฯ!L674</f>
        <v>62000</v>
      </c>
      <c r="J67" s="303">
        <f t="shared" si="18"/>
        <v>0</v>
      </c>
      <c r="K67" s="211" t="s">
        <v>14</v>
      </c>
    </row>
    <row r="68" spans="1:11" ht="37.200000000000003" hidden="1" customHeight="1" x14ac:dyDescent="0.6">
      <c r="A68" s="1132" t="str">
        <f>+[2]ระบบการควบคุมฯ!A675</f>
        <v>3)</v>
      </c>
      <c r="B68" s="1133" t="str">
        <f>+[2]ระบบการควบคุมฯ!B675</f>
        <v>โครงการยกระดับคุณภาพการศึกษา 900,000 บาท อนุมัติครั้ที่ 1  240,000 บาท</v>
      </c>
      <c r="C68" s="1304" t="str">
        <f>+C64</f>
        <v xml:space="preserve">ศธ04002/ว5273 ลว.27 ต.ค.67 ครั้งที่ 1 โอนครั้งที่ 19 </v>
      </c>
      <c r="D68" s="1135">
        <f>SUM(D69:D86)</f>
        <v>0</v>
      </c>
      <c r="E68" s="1135">
        <f t="shared" ref="E68:I68" si="19">SUM(E69:E86)</f>
        <v>191760</v>
      </c>
      <c r="F68" s="1135">
        <f t="shared" si="19"/>
        <v>191760</v>
      </c>
      <c r="G68" s="1135">
        <f t="shared" si="19"/>
        <v>0</v>
      </c>
      <c r="H68" s="1135">
        <f t="shared" si="19"/>
        <v>0</v>
      </c>
      <c r="I68" s="1135">
        <f t="shared" si="19"/>
        <v>170340</v>
      </c>
      <c r="J68" s="1136">
        <f t="shared" si="18"/>
        <v>21420</v>
      </c>
      <c r="K68" s="444" t="s">
        <v>13</v>
      </c>
    </row>
    <row r="69" spans="1:11" ht="37.200000000000003" hidden="1" customHeight="1" x14ac:dyDescent="0.6">
      <c r="A69" s="342"/>
      <c r="B69" s="365"/>
      <c r="C69" s="366">
        <f>SUM(E68:E77)</f>
        <v>317320</v>
      </c>
      <c r="D69" s="316"/>
      <c r="E69" s="316"/>
      <c r="F69" s="316"/>
      <c r="G69" s="335"/>
      <c r="H69" s="335"/>
      <c r="I69" s="361"/>
      <c r="J69" s="303"/>
      <c r="K69" s="367"/>
    </row>
    <row r="70" spans="1:11" ht="55.8" hidden="1" customHeight="1" x14ac:dyDescent="0.6">
      <c r="A70" s="342" t="str">
        <f>+[2]ระบบการควบคุมฯ!A677</f>
        <v>3.1)</v>
      </c>
      <c r="B70" s="365" t="str">
        <f>+[2]ระบบการควบคุมฯ!B677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66" t="str">
        <f t="shared" ref="C70:C75" si="20">+C68</f>
        <v xml:space="preserve">ศธ04002/ว5273 ลว.27 ต.ค.67 ครั้งที่ 1 โอนครั้งที่ 19 </v>
      </c>
      <c r="D70" s="316">
        <f>+[2]ระบบการควบคุมฯ!D677</f>
        <v>0</v>
      </c>
      <c r="E70" s="316">
        <f>+[2]ระบบการควบคุมฯ!E677</f>
        <v>18140</v>
      </c>
      <c r="F70" s="316">
        <f>+[2]ระบบการควบคุมฯ!F677</f>
        <v>18140</v>
      </c>
      <c r="G70" s="335">
        <f>+[2]ระบบการควบคุมฯ!G677+[2]ระบบการควบคุมฯ!H677</f>
        <v>0</v>
      </c>
      <c r="H70" s="335">
        <f>+[2]ระบบการควบคุมฯ!I677+[2]ระบบการควบคุมฯ!J677</f>
        <v>0</v>
      </c>
      <c r="I70" s="361">
        <f>+[2]ระบบการควบคุมฯ!K677+[2]ระบบการควบคุมฯ!L677</f>
        <v>17030</v>
      </c>
      <c r="J70" s="303">
        <f t="shared" ref="J70:J85" si="21">+F70-G70-H70-I70</f>
        <v>1110</v>
      </c>
      <c r="K70" s="367" t="s">
        <v>13</v>
      </c>
    </row>
    <row r="71" spans="1:11" ht="46.95" hidden="1" customHeight="1" x14ac:dyDescent="0.6">
      <c r="A71" s="342" t="str">
        <f>+[2]ระบบการควบคุมฯ!A678</f>
        <v>3.2)</v>
      </c>
      <c r="B71" s="365" t="str">
        <f>+[2]ระบบการควบคุมฯ!B678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110" t="s">
        <v>260</v>
      </c>
      <c r="D71" s="316">
        <f>+[2]ระบบการควบคุมฯ!D678</f>
        <v>0</v>
      </c>
      <c r="E71" s="316">
        <f>+[2]ระบบการควบคุมฯ!E678</f>
        <v>18600</v>
      </c>
      <c r="F71" s="316">
        <f>+[2]ระบบการควบคุมฯ!F678</f>
        <v>18600</v>
      </c>
      <c r="G71" s="335">
        <f>+[2]ระบบการควบคุมฯ!G678+[2]ระบบการควบคุมฯ!H678</f>
        <v>0</v>
      </c>
      <c r="H71" s="335">
        <f>+[2]ระบบการควบคุมฯ!I678+[2]ระบบการควบคุมฯ!J678</f>
        <v>0</v>
      </c>
      <c r="I71" s="361">
        <f>+[2]ระบบการควบคุมฯ!K678+[2]ระบบการควบคุมฯ!L678</f>
        <v>13600</v>
      </c>
      <c r="J71" s="303">
        <f t="shared" si="21"/>
        <v>5000</v>
      </c>
      <c r="K71" s="87" t="s">
        <v>13</v>
      </c>
    </row>
    <row r="72" spans="1:11" ht="37.200000000000003" hidden="1" customHeight="1" x14ac:dyDescent="0.6">
      <c r="A72" s="342" t="str">
        <f>+[2]ระบบการควบคุมฯ!A679</f>
        <v>3.3)</v>
      </c>
      <c r="B72" s="365" t="str">
        <f>+[2]ระบบการควบคุมฯ!B679</f>
        <v>โครงการพัฒนาคุณภาพผู้เรียนสู่ศตวรรษที่ 21   46,440 บาท</v>
      </c>
      <c r="C72" s="1110" t="str">
        <f t="shared" si="20"/>
        <v xml:space="preserve">ศธ04002/ว5273 ลว.27 ต.ค.67 ครั้งที่ 1 โอนครั้งที่ 19 </v>
      </c>
      <c r="D72" s="316">
        <f>+[2]ระบบการควบคุมฯ!D679</f>
        <v>0</v>
      </c>
      <c r="E72" s="316">
        <f>+[2]ระบบการควบคุมฯ!E679</f>
        <v>0</v>
      </c>
      <c r="F72" s="316">
        <f>+[2]ระบบการควบคุมฯ!F679</f>
        <v>0</v>
      </c>
      <c r="G72" s="335">
        <f>+[2]ระบบการควบคุมฯ!G679+[2]ระบบการควบคุมฯ!H679</f>
        <v>0</v>
      </c>
      <c r="H72" s="335">
        <f>+[2]ระบบการควบคุมฯ!I679+[2]ระบบการควบคุมฯ!J679</f>
        <v>0</v>
      </c>
      <c r="I72" s="361">
        <f>+[2]ระบบการควบคุมฯ!K679+[2]ระบบการควบคุมฯ!L679</f>
        <v>0</v>
      </c>
      <c r="J72" s="303">
        <f t="shared" si="21"/>
        <v>0</v>
      </c>
      <c r="K72" s="87" t="s">
        <v>13</v>
      </c>
    </row>
    <row r="73" spans="1:11" ht="37.200000000000003" hidden="1" customHeight="1" x14ac:dyDescent="0.6">
      <c r="A73" s="342" t="str">
        <f>+[2]ระบบการควบคุมฯ!A680</f>
        <v>3.4)</v>
      </c>
      <c r="B73" s="365" t="str">
        <f>+[2]ระบบการควบคุมฯ!B680</f>
        <v>โครงการพัฒนาหลักสูตรสถานศึกษาส่านสมรรถนะ  15,000 บาท</v>
      </c>
      <c r="C73" s="1110" t="str">
        <f t="shared" si="20"/>
        <v xml:space="preserve">ศธ04002/ว5273 ลว.27 ต.ค.67 ครั้งที่ 1 โอนครั้งที่ 19 </v>
      </c>
      <c r="D73" s="316">
        <f>+[2]ระบบการควบคุมฯ!D680</f>
        <v>0</v>
      </c>
      <c r="E73" s="316">
        <f>+[2]ระบบการควบคุมฯ!E680</f>
        <v>15000</v>
      </c>
      <c r="F73" s="316">
        <f>+[2]ระบบการควบคุมฯ!F680</f>
        <v>15000</v>
      </c>
      <c r="G73" s="335">
        <f>+[2]ระบบการควบคุมฯ!G680+[2]ระบบการควบคุมฯ!H680</f>
        <v>0</v>
      </c>
      <c r="H73" s="335">
        <f>+[2]ระบบการควบคุมฯ!I680+[2]ระบบการควบคุมฯ!J680</f>
        <v>0</v>
      </c>
      <c r="I73" s="361">
        <f>+[2]ระบบการควบคุมฯ!K680+[2]ระบบการควบคุมฯ!L680</f>
        <v>11390</v>
      </c>
      <c r="J73" s="303">
        <f t="shared" si="21"/>
        <v>3610</v>
      </c>
      <c r="K73" s="87" t="s">
        <v>13</v>
      </c>
    </row>
    <row r="74" spans="1:11" ht="20.399999999999999" hidden="1" customHeight="1" x14ac:dyDescent="0.6">
      <c r="A74" s="342" t="str">
        <f>+[2]ระบบการควบคุมฯ!A681</f>
        <v>3.5)</v>
      </c>
      <c r="B74" s="365" t="str">
        <f>+[2]ระบบการควบคุมฯ!B681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110" t="str">
        <f t="shared" si="20"/>
        <v xml:space="preserve">ศธ04002/ว5273 ลว.27 ต.ค.67 ครั้งที่ 1 โอนครั้งที่ 19 </v>
      </c>
      <c r="D74" s="316">
        <f>+[2]ระบบการควบคุมฯ!D681</f>
        <v>0</v>
      </c>
      <c r="E74" s="316">
        <f>+[2]ระบบการควบคุมฯ!E681</f>
        <v>0</v>
      </c>
      <c r="F74" s="316">
        <f>+[2]ระบบการควบคุมฯ!F681</f>
        <v>0</v>
      </c>
      <c r="G74" s="335">
        <f>+[2]ระบบการควบคุมฯ!G681+[2]ระบบการควบคุมฯ!H681</f>
        <v>0</v>
      </c>
      <c r="H74" s="335">
        <f>+[2]ระบบการควบคุมฯ!I681+[2]ระบบการควบคุมฯ!J681</f>
        <v>0</v>
      </c>
      <c r="I74" s="361">
        <f>+[2]ระบบการควบคุมฯ!K681+[2]ระบบการควบคุมฯ!L681</f>
        <v>0</v>
      </c>
      <c r="J74" s="303">
        <f t="shared" si="21"/>
        <v>0</v>
      </c>
      <c r="K74" s="87" t="s">
        <v>13</v>
      </c>
    </row>
    <row r="75" spans="1:11" ht="20.399999999999999" hidden="1" customHeight="1" x14ac:dyDescent="0.6">
      <c r="A75" s="342" t="str">
        <f>+[2]ระบบการควบคุมฯ!A682</f>
        <v>3.6)</v>
      </c>
      <c r="B75" s="365" t="str">
        <f>+[2]ระบบการควบคุมฯ!B682</f>
        <v>โครงการพัฒนาหลักสูตร กระบวนการเรียนการสอน การวัดและประเมินผลระดับปฐมวัย 31,320 บาท</v>
      </c>
      <c r="C75" s="1110" t="str">
        <f t="shared" si="20"/>
        <v xml:space="preserve">ศธ04002/ว5273 ลว.27 ต.ค.67 ครั้งที่ 1 โอนครั้งที่ 19 </v>
      </c>
      <c r="D75" s="316">
        <f>+[2]ระบบการควบคุมฯ!D682</f>
        <v>0</v>
      </c>
      <c r="E75" s="316">
        <f>+[2]ระบบการควบคุมฯ!E682</f>
        <v>31320</v>
      </c>
      <c r="F75" s="316">
        <f>+[2]ระบบการควบคุมฯ!F682</f>
        <v>31320</v>
      </c>
      <c r="G75" s="335">
        <f>+[2]ระบบการควบคุมฯ!G682+[2]ระบบการควบคุมฯ!H682</f>
        <v>0</v>
      </c>
      <c r="H75" s="335">
        <f>+[2]ระบบการควบคุมฯ!I682+[2]ระบบการควบคุมฯ!J682</f>
        <v>0</v>
      </c>
      <c r="I75" s="361">
        <f>+[2]ระบบการควบคุมฯ!K682+[2]ระบบการควบคุมฯ!L682</f>
        <v>24320</v>
      </c>
      <c r="J75" s="303">
        <f t="shared" si="21"/>
        <v>7000</v>
      </c>
      <c r="K75" s="87" t="s">
        <v>13</v>
      </c>
    </row>
    <row r="76" spans="1:11" ht="55.8" hidden="1" customHeight="1" x14ac:dyDescent="0.6">
      <c r="A76" s="368" t="str">
        <f>+[2]ระบบการควบคุมฯ!A683</f>
        <v>3.7)</v>
      </c>
      <c r="B76" s="365" t="str">
        <f>+[2]ระบบการควบคุมฯ!B683</f>
        <v>โครงการบ้านนักวิทยาศาสตร์น้อย ประเทศไทย ระดับประถมศึกษา 21,250 บาท</v>
      </c>
      <c r="C76" s="1110" t="str">
        <f>+C70</f>
        <v xml:space="preserve">ศธ04002/ว5273 ลว.27 ต.ค.67 ครั้งที่ 1 โอนครั้งที่ 19 </v>
      </c>
      <c r="D76" s="316">
        <f>+[2]ระบบการควบคุมฯ!D683</f>
        <v>0</v>
      </c>
      <c r="E76" s="316">
        <f>+[2]ระบบการควบคุมฯ!E683</f>
        <v>21250</v>
      </c>
      <c r="F76" s="316">
        <f>+[2]ระบบการควบคุมฯ!F683</f>
        <v>21250</v>
      </c>
      <c r="G76" s="335">
        <f>+[2]ระบบการควบคุมฯ!G683+[2]ระบบการควบคุมฯ!H683</f>
        <v>0</v>
      </c>
      <c r="H76" s="335">
        <f>+[2]ระบบการควบคุมฯ!I683+[2]ระบบการควบคุมฯ!J683</f>
        <v>0</v>
      </c>
      <c r="I76" s="335">
        <f>+[2]ระบบการควบคุมฯ!K683+[2]ระบบการควบคุมฯ!L683</f>
        <v>21250</v>
      </c>
      <c r="J76" s="316">
        <f t="shared" si="21"/>
        <v>0</v>
      </c>
      <c r="K76" s="87" t="s">
        <v>13</v>
      </c>
    </row>
    <row r="77" spans="1:11" ht="93" hidden="1" customHeight="1" x14ac:dyDescent="0.6">
      <c r="A77" s="368" t="str">
        <f>+[2]ระบบการควบคุมฯ!A684</f>
        <v>3.8)</v>
      </c>
      <c r="B77" s="365" t="str">
        <f>+[2]ระบบการควบคุมฯ!B684</f>
        <v>โครงการบ้านนักวิทยาศาสตร์น้อย ประเทศไทย ระดับปฐมวัย 21,250 บาท</v>
      </c>
      <c r="C77" s="1110" t="str">
        <f t="shared" ref="C77:C85" si="22">+C76</f>
        <v xml:space="preserve">ศธ04002/ว5273 ลว.27 ต.ค.67 ครั้งที่ 1 โอนครั้งที่ 19 </v>
      </c>
      <c r="D77" s="316">
        <f>+[2]ระบบการควบคุมฯ!D684</f>
        <v>0</v>
      </c>
      <c r="E77" s="316">
        <f>+[2]ระบบการควบคุมฯ!E684</f>
        <v>21250</v>
      </c>
      <c r="F77" s="316">
        <f>+[2]ระบบการควบคุมฯ!F684</f>
        <v>21250</v>
      </c>
      <c r="G77" s="335">
        <f>+[2]ระบบการควบคุมฯ!G684+[2]ระบบการควบคุมฯ!H684</f>
        <v>0</v>
      </c>
      <c r="H77" s="335">
        <f>+[2]ระบบการควบคุมฯ!I684+[2]ระบบการควบคุมฯ!J684</f>
        <v>0</v>
      </c>
      <c r="I77" s="335">
        <f>+[2]ระบบการควบคุมฯ!K684+[2]ระบบการควบคุมฯ!L684</f>
        <v>21250</v>
      </c>
      <c r="J77" s="316">
        <f t="shared" si="21"/>
        <v>0</v>
      </c>
      <c r="K77" s="87" t="s">
        <v>13</v>
      </c>
    </row>
    <row r="78" spans="1:11" ht="20.399999999999999" hidden="1" customHeight="1" x14ac:dyDescent="0.6">
      <c r="A78" s="368" t="str">
        <f>+[2]ระบบการควบคุมฯ!A685</f>
        <v>3.9)</v>
      </c>
      <c r="B78" s="365" t="str">
        <f>+[2]ระบบการควบคุมฯ!B685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110" t="str">
        <f t="shared" si="22"/>
        <v xml:space="preserve">ศธ04002/ว5273 ลว.27 ต.ค.67 ครั้งที่ 1 โอนครั้งที่ 19 </v>
      </c>
      <c r="D78" s="316">
        <f>+[2]ระบบการควบคุมฯ!D685</f>
        <v>0</v>
      </c>
      <c r="E78" s="316">
        <f>+[2]ระบบการควบคุมฯ!E685</f>
        <v>0</v>
      </c>
      <c r="F78" s="316">
        <f>+[2]ระบบการควบคุมฯ!F685</f>
        <v>0</v>
      </c>
      <c r="G78" s="335">
        <f>+[2]ระบบการควบคุมฯ!G685+[2]ระบบการควบคุมฯ!H685</f>
        <v>0</v>
      </c>
      <c r="H78" s="335">
        <f>+[2]ระบบการควบคุมฯ!I685+[2]ระบบการควบคุมฯ!J685</f>
        <v>0</v>
      </c>
      <c r="I78" s="335">
        <f>+[2]ระบบการควบคุมฯ!K685+[2]ระบบการควบคุมฯ!L685</f>
        <v>0</v>
      </c>
      <c r="J78" s="316">
        <f t="shared" si="21"/>
        <v>0</v>
      </c>
      <c r="K78" s="87" t="s">
        <v>13</v>
      </c>
    </row>
    <row r="79" spans="1:11" ht="55.8" hidden="1" customHeight="1" x14ac:dyDescent="0.6">
      <c r="A79" s="368" t="str">
        <f>+[2]ระบบการควบคุมฯ!A686</f>
        <v>3.10)</v>
      </c>
      <c r="B79" s="365" t="str">
        <f>+[2]ระบบการควบคุมฯ!B686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110" t="str">
        <f t="shared" si="22"/>
        <v xml:space="preserve">ศธ04002/ว5273 ลว.27 ต.ค.67 ครั้งที่ 1 โอนครั้งที่ 19 </v>
      </c>
      <c r="D79" s="316">
        <f>+[2]ระบบการควบคุมฯ!D686</f>
        <v>0</v>
      </c>
      <c r="E79" s="316">
        <f>+[2]ระบบการควบคุมฯ!E686</f>
        <v>12000</v>
      </c>
      <c r="F79" s="316">
        <f>+[2]ระบบการควบคุมฯ!F686</f>
        <v>12000</v>
      </c>
      <c r="G79" s="335">
        <f>+[2]ระบบการควบคุมฯ!G686+[2]ระบบการควบคุมฯ!H686</f>
        <v>0</v>
      </c>
      <c r="H79" s="335">
        <f>+[2]ระบบการควบคุมฯ!I686+[2]ระบบการควบคุมฯ!J686</f>
        <v>0</v>
      </c>
      <c r="I79" s="335">
        <f>+[2]ระบบการควบคุมฯ!K686+[2]ระบบการควบคุมฯ!L686</f>
        <v>11900</v>
      </c>
      <c r="J79" s="316">
        <f t="shared" si="21"/>
        <v>100</v>
      </c>
      <c r="K79" s="87" t="s">
        <v>13</v>
      </c>
    </row>
    <row r="80" spans="1:11" ht="55.8" hidden="1" customHeight="1" x14ac:dyDescent="0.6">
      <c r="A80" s="368" t="str">
        <f>+[2]ระบบการควบคุมฯ!A687</f>
        <v>3.11)</v>
      </c>
      <c r="B80" s="365" t="str">
        <f>+[2]ระบบการควบคุมฯ!B687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110" t="str">
        <f t="shared" si="22"/>
        <v xml:space="preserve">ศธ04002/ว5273 ลว.27 ต.ค.67 ครั้งที่ 1 โอนครั้งที่ 19 </v>
      </c>
      <c r="D80" s="316">
        <f>+[2]ระบบการควบคุมฯ!D687</f>
        <v>0</v>
      </c>
      <c r="E80" s="316">
        <f>+[2]ระบบการควบคุมฯ!E687</f>
        <v>0</v>
      </c>
      <c r="F80" s="316">
        <f>+[2]ระบบการควบคุมฯ!F687</f>
        <v>0</v>
      </c>
      <c r="G80" s="335">
        <f>+[2]ระบบการควบคุมฯ!G687+[2]ระบบการควบคุมฯ!H687</f>
        <v>0</v>
      </c>
      <c r="H80" s="335">
        <f>+[2]ระบบการควบคุมฯ!I687+[2]ระบบการควบคุมฯ!J687</f>
        <v>0</v>
      </c>
      <c r="I80" s="335">
        <f>+[2]ระบบการควบคุมฯ!K687+[2]ระบบการควบคุมฯ!L687</f>
        <v>0</v>
      </c>
      <c r="J80" s="316">
        <f t="shared" si="21"/>
        <v>0</v>
      </c>
      <c r="K80" s="87" t="s">
        <v>13</v>
      </c>
    </row>
    <row r="81" spans="1:11" ht="93" hidden="1" customHeight="1" x14ac:dyDescent="0.6">
      <c r="A81" s="368" t="str">
        <f>+[2]ระบบการควบคุมฯ!A688</f>
        <v>3.12)</v>
      </c>
      <c r="B81" s="365" t="str">
        <f>+[2]ระบบการควบคุมฯ!B688</f>
        <v>โครงการพัฒนานวัตกรรมสื่อการจัดการเรียนรู้เทคโนโลยีที่ทันสมัย 5,100 บาท</v>
      </c>
      <c r="C81" s="1110" t="str">
        <f t="shared" si="22"/>
        <v xml:space="preserve">ศธ04002/ว5273 ลว.27 ต.ค.67 ครั้งที่ 1 โอนครั้งที่ 19 </v>
      </c>
      <c r="D81" s="316">
        <f>+[2]ระบบการควบคุมฯ!D688</f>
        <v>0</v>
      </c>
      <c r="E81" s="316">
        <f>+[2]ระบบการควบคุมฯ!E688</f>
        <v>0</v>
      </c>
      <c r="F81" s="316">
        <f>+[2]ระบบการควบคุมฯ!F688</f>
        <v>0</v>
      </c>
      <c r="G81" s="335">
        <f>+[2]ระบบการควบคุมฯ!G688+[2]ระบบการควบคุมฯ!H688</f>
        <v>0</v>
      </c>
      <c r="H81" s="335">
        <f>+[2]ระบบการควบคุมฯ!I688+[2]ระบบการควบคุมฯ!J688</f>
        <v>0</v>
      </c>
      <c r="I81" s="335">
        <f>+[2]ระบบการควบคุมฯ!K688+[2]ระบบการควบคุมฯ!L688</f>
        <v>0</v>
      </c>
      <c r="J81" s="316">
        <f t="shared" si="21"/>
        <v>0</v>
      </c>
      <c r="K81" s="87" t="s">
        <v>13</v>
      </c>
    </row>
    <row r="82" spans="1:11" ht="20.399999999999999" hidden="1" customHeight="1" x14ac:dyDescent="0.6">
      <c r="A82" s="368" t="str">
        <f>+[2]ระบบการควบคุมฯ!A689</f>
        <v>3.13)</v>
      </c>
      <c r="B82" s="365" t="str">
        <f>+[2]ระบบการควบคุมฯ!B689</f>
        <v>โครงการพัฒนาการจัดการเรียนรู้ในการเสริมสร้างทักษะชีวิตให้แก่นักเรียน 40,000 บาท</v>
      </c>
      <c r="C82" s="1110" t="str">
        <f t="shared" si="22"/>
        <v xml:space="preserve">ศธ04002/ว5273 ลว.27 ต.ค.67 ครั้งที่ 1 โอนครั้งที่ 19 </v>
      </c>
      <c r="D82" s="316">
        <f>+[2]ระบบการควบคุมฯ!D689</f>
        <v>0</v>
      </c>
      <c r="E82" s="316">
        <f>+[2]ระบบการควบคุมฯ!E689</f>
        <v>40000</v>
      </c>
      <c r="F82" s="316">
        <f>+[2]ระบบการควบคุมฯ!F689</f>
        <v>40000</v>
      </c>
      <c r="G82" s="335">
        <f>+[2]ระบบการควบคุมฯ!G689+[2]ระบบการควบคุมฯ!H689</f>
        <v>0</v>
      </c>
      <c r="H82" s="335">
        <f>+[2]ระบบการควบคุมฯ!I689+[2]ระบบการควบคุมฯ!J689</f>
        <v>0</v>
      </c>
      <c r="I82" s="335">
        <f>+[2]ระบบการควบคุมฯ!K689+[2]ระบบการควบคุมฯ!L689</f>
        <v>37700</v>
      </c>
      <c r="J82" s="316">
        <f t="shared" si="21"/>
        <v>2300</v>
      </c>
      <c r="K82" s="87" t="s">
        <v>13</v>
      </c>
    </row>
    <row r="83" spans="1:11" ht="93" hidden="1" customHeight="1" x14ac:dyDescent="0.6">
      <c r="A83" s="368" t="str">
        <f>+[2]ระบบการควบคุมฯ!A690</f>
        <v>3.14)</v>
      </c>
      <c r="B83" s="365" t="str">
        <f>+[2]ระบบการควบคุมฯ!B690</f>
        <v>โครงการโรงเรียนคุณธรรม สพฐ. 34,000 บาท</v>
      </c>
      <c r="C83" s="1110" t="str">
        <f t="shared" si="22"/>
        <v xml:space="preserve">ศธ04002/ว5273 ลว.27 ต.ค.67 ครั้งที่ 1 โอนครั้งที่ 19 </v>
      </c>
      <c r="D83" s="316">
        <f>+[2]ระบบการควบคุมฯ!D690</f>
        <v>0</v>
      </c>
      <c r="E83" s="316">
        <f>+[2]ระบบการควบคุมฯ!E690</f>
        <v>14200</v>
      </c>
      <c r="F83" s="316">
        <f>+[2]ระบบการควบคุมฯ!F690</f>
        <v>14200</v>
      </c>
      <c r="G83" s="335">
        <f>+[2]ระบบการควบคุมฯ!G690+[2]ระบบการควบคุมฯ!H690</f>
        <v>0</v>
      </c>
      <c r="H83" s="335">
        <f>+[2]ระบบการควบคุมฯ!I690+[2]ระบบการควบคุมฯ!J690</f>
        <v>0</v>
      </c>
      <c r="I83" s="335">
        <f>+[2]ระบบการควบคุมฯ!K690+[2]ระบบการควบคุมฯ!L690</f>
        <v>11900</v>
      </c>
      <c r="J83" s="316">
        <f t="shared" si="21"/>
        <v>2300</v>
      </c>
      <c r="K83" s="87" t="s">
        <v>13</v>
      </c>
    </row>
    <row r="84" spans="1:11" ht="93" hidden="1" customHeight="1" x14ac:dyDescent="0.6">
      <c r="A84" s="368" t="str">
        <f>+[2]ระบบการควบคุมฯ!A691</f>
        <v>3.15)</v>
      </c>
      <c r="B84" s="365" t="str">
        <f>+[2]ระบบการควบคุมฯ!B691</f>
        <v>โครงการส่งเสริมทักษะอาชีพให้แก่นักเรียน 25,400 บาท เพิ่มในกิจกรรมประถมแล้วครบ</v>
      </c>
      <c r="C84" s="1110" t="str">
        <f t="shared" si="22"/>
        <v xml:space="preserve">ศธ04002/ว5273 ลว.27 ต.ค.67 ครั้งที่ 1 โอนครั้งที่ 19 </v>
      </c>
      <c r="D84" s="316">
        <f>+[2]ระบบการควบคุมฯ!D691</f>
        <v>0</v>
      </c>
      <c r="E84" s="316">
        <f>+[2]ระบบการควบคุมฯ!E691</f>
        <v>0</v>
      </c>
      <c r="F84" s="316">
        <f>+[2]ระบบการควบคุมฯ!F691</f>
        <v>0</v>
      </c>
      <c r="G84" s="335">
        <f>+[2]ระบบการควบคุมฯ!G691+[2]ระบบการควบคุมฯ!H691</f>
        <v>0</v>
      </c>
      <c r="H84" s="335">
        <f>+[2]ระบบการควบคุมฯ!I691+[2]ระบบการควบคุมฯ!J691</f>
        <v>0</v>
      </c>
      <c r="I84" s="335">
        <f>+[2]ระบบการควบคุมฯ!K691+[2]ระบบการควบคุมฯ!L691</f>
        <v>0</v>
      </c>
      <c r="J84" s="316">
        <f t="shared" si="21"/>
        <v>0</v>
      </c>
      <c r="K84" s="87" t="s">
        <v>13</v>
      </c>
    </row>
    <row r="85" spans="1:11" ht="93" hidden="1" customHeight="1" x14ac:dyDescent="0.6">
      <c r="A85" s="368" t="str">
        <f>+[2]ระบบการควบคุมฯ!A692</f>
        <v>3.16)</v>
      </c>
      <c r="B85" s="365" t="str">
        <f>+[2]ระบบการควบคุมฯ!B692</f>
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</c>
      <c r="C85" s="1110" t="str">
        <f t="shared" si="22"/>
        <v xml:space="preserve">ศธ04002/ว5273 ลว.27 ต.ค.67 ครั้งที่ 1 โอนครั้งที่ 19 </v>
      </c>
      <c r="D85" s="316">
        <f>+[2]ระบบการควบคุมฯ!D692</f>
        <v>0</v>
      </c>
      <c r="E85" s="316">
        <f>+[2]ระบบการควบคุมฯ!E692</f>
        <v>0</v>
      </c>
      <c r="F85" s="316">
        <f>+[2]ระบบการควบคุมฯ!F692</f>
        <v>0</v>
      </c>
      <c r="G85" s="335">
        <f>+[2]ระบบการควบคุมฯ!G692+[2]ระบบการควบคุมฯ!H692</f>
        <v>0</v>
      </c>
      <c r="H85" s="335">
        <f>+[2]ระบบการควบคุมฯ!I692+[2]ระบบการควบคุมฯ!J692</f>
        <v>0</v>
      </c>
      <c r="I85" s="335">
        <f>+[2]ระบบการควบคุมฯ!K692+[2]ระบบการควบคุมฯ!L692</f>
        <v>0</v>
      </c>
      <c r="J85" s="316">
        <f t="shared" si="21"/>
        <v>0</v>
      </c>
      <c r="K85" s="87" t="s">
        <v>13</v>
      </c>
    </row>
    <row r="86" spans="1:11" ht="93" hidden="1" customHeight="1" x14ac:dyDescent="0.6">
      <c r="A86" s="368"/>
      <c r="B86" s="365"/>
      <c r="C86" s="366"/>
      <c r="D86" s="316"/>
      <c r="E86" s="316"/>
      <c r="F86" s="316"/>
      <c r="G86" s="335"/>
      <c r="H86" s="335"/>
      <c r="I86" s="335"/>
      <c r="J86" s="316"/>
      <c r="K86" s="367"/>
    </row>
    <row r="87" spans="1:11" ht="93" hidden="1" customHeight="1" x14ac:dyDescent="0.6">
      <c r="A87" s="1138" t="str">
        <f>+[2]ระบบการควบคุมฯ!A693</f>
        <v>4)</v>
      </c>
      <c r="B87" s="1133" t="str">
        <f>+[2]ระบบการควบคุมฯ!B693</f>
        <v>โครงการเพิ่มประสิทธิภาพการบริหารจัดการศึกษา 800,000 บาท อนุมัติครั้งที่ 1 (400,000 บาท)</v>
      </c>
      <c r="C87" s="1134" t="str">
        <f>+C68</f>
        <v xml:space="preserve">ศธ04002/ว5273 ลว.27 ต.ค.67 ครั้งที่ 1 โอนครั้งที่ 19 </v>
      </c>
      <c r="D87" s="1135">
        <f t="shared" ref="D87:J87" si="23">SUM(D88:D101)</f>
        <v>0</v>
      </c>
      <c r="E87" s="1135">
        <f t="shared" si="23"/>
        <v>448240</v>
      </c>
      <c r="F87" s="1135">
        <f t="shared" si="23"/>
        <v>448240</v>
      </c>
      <c r="G87" s="1135">
        <f t="shared" si="23"/>
        <v>0</v>
      </c>
      <c r="H87" s="1135">
        <f t="shared" si="23"/>
        <v>0</v>
      </c>
      <c r="I87" s="1135">
        <f t="shared" si="23"/>
        <v>421547.6</v>
      </c>
      <c r="J87" s="1135">
        <f t="shared" si="23"/>
        <v>26692.400000000001</v>
      </c>
      <c r="K87" s="1137" t="s">
        <v>13</v>
      </c>
    </row>
    <row r="88" spans="1:11" ht="93" hidden="1" customHeight="1" x14ac:dyDescent="0.6">
      <c r="A88" s="368"/>
      <c r="B88" s="365"/>
      <c r="C88" s="366"/>
      <c r="D88" s="316"/>
      <c r="E88" s="316"/>
      <c r="F88" s="316"/>
      <c r="G88" s="335"/>
      <c r="H88" s="335"/>
      <c r="I88" s="335"/>
      <c r="J88" s="316"/>
      <c r="K88" s="367"/>
    </row>
    <row r="89" spans="1:11" ht="93" hidden="1" customHeight="1" x14ac:dyDescent="0.6">
      <c r="A89" s="368" t="str">
        <f>+[2]ระบบการควบคุมฯ!A695</f>
        <v>4.1)</v>
      </c>
      <c r="B89" s="365" t="str">
        <f>+[2]ระบบการควบคุมฯ!B695</f>
        <v>โครงการพัฒนาประสิทธิภาพการบริหารจัดการงานอำนวยการ 150,045 บาท</v>
      </c>
      <c r="C89" s="1110" t="str">
        <f>+[2]ระบบการควบคุมฯ!C693</f>
        <v xml:space="preserve">ศธ04002/ว5273 ลว.27 ต.ค.67 ครั้งที่ 1 โอนครั้งที่ 19 </v>
      </c>
      <c r="D89" s="316">
        <f>+[2]ระบบการควบคุมฯ!D695</f>
        <v>0</v>
      </c>
      <c r="E89" s="316">
        <f>+[2]ระบบการควบคุมฯ!E695</f>
        <v>17350</v>
      </c>
      <c r="F89" s="316">
        <f>+[2]ระบบการควบคุมฯ!F695</f>
        <v>17350</v>
      </c>
      <c r="G89" s="335">
        <f>+[2]ระบบการควบคุมฯ!G695+[2]ระบบการควบคุมฯ!H695</f>
        <v>0</v>
      </c>
      <c r="H89" s="335">
        <f>+[2]ระบบการควบคุมฯ!I695+[2]ระบบการควบคุมฯ!J695</f>
        <v>0</v>
      </c>
      <c r="I89" s="335">
        <f>+[2]ระบบการควบคุมฯ!K695+[2]ระบบการควบคุมฯ!L695</f>
        <v>17350</v>
      </c>
      <c r="J89" s="316">
        <f t="shared" ref="J89:J90" si="24">+F89-G89-H89-I89</f>
        <v>0</v>
      </c>
      <c r="K89" s="87" t="s">
        <v>16</v>
      </c>
    </row>
    <row r="90" spans="1:11" ht="93" hidden="1" customHeight="1" x14ac:dyDescent="0.6">
      <c r="A90" s="368" t="str">
        <f>+[2]ระบบการควบคุมฯ!A696</f>
        <v>4.2)</v>
      </c>
      <c r="B90" s="365" t="str">
        <f>+[2]ระบบการควบคุมฯ!B696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90" s="1110" t="str">
        <f t="shared" ref="C90:C98" si="25">+C89</f>
        <v xml:space="preserve">ศธ04002/ว5273 ลว.27 ต.ค.67 ครั้งที่ 1 โอนครั้งที่ 19 </v>
      </c>
      <c r="D90" s="316">
        <f>+[2]ระบบการควบคุมฯ!D696</f>
        <v>0</v>
      </c>
      <c r="E90" s="316">
        <f>+[2]ระบบการควบคุมฯ!E696</f>
        <v>59095</v>
      </c>
      <c r="F90" s="316">
        <f>+[2]ระบบการควบคุมฯ!F696</f>
        <v>59095</v>
      </c>
      <c r="G90" s="335">
        <f>+[2]ระบบการควบคุมฯ!G696+[2]ระบบการควบคุมฯ!H696</f>
        <v>0</v>
      </c>
      <c r="H90" s="335">
        <f>+[2]ระบบการควบคุมฯ!I696+[2]ระบบการควบคุมฯ!J696</f>
        <v>0</v>
      </c>
      <c r="I90" s="335">
        <f>+[2]ระบบการควบคุมฯ!K696+[2]ระบบการควบคุมฯ!L696</f>
        <v>58100</v>
      </c>
      <c r="J90" s="316">
        <f t="shared" si="24"/>
        <v>995</v>
      </c>
      <c r="K90" s="87" t="s">
        <v>15</v>
      </c>
    </row>
    <row r="91" spans="1:11" ht="74.400000000000006" hidden="1" customHeight="1" x14ac:dyDescent="0.6">
      <c r="A91" s="1132" t="str">
        <f>+[2]ระบบการควบคุมฯ!A697</f>
        <v>4.2.1)</v>
      </c>
      <c r="B91" s="210" t="str">
        <f>+[2]ระบบการควบคุมฯ!B697</f>
        <v>ปรับปรุงซ่อมแซมอาคารสำนักงาน 160860</v>
      </c>
      <c r="C91" s="340">
        <f>+[4]ระบบการควบคุมฯ!C197</f>
        <v>0</v>
      </c>
      <c r="D91" s="303">
        <f>+[2]ระบบการควบคุมฯ!D697</f>
        <v>0</v>
      </c>
      <c r="E91" s="303">
        <f>+[2]ระบบการควบคุมฯ!E697</f>
        <v>38860</v>
      </c>
      <c r="F91" s="303">
        <f>+[2]ระบบการควบคุมฯ!F697</f>
        <v>38860</v>
      </c>
      <c r="G91" s="303">
        <f>+[2]ระบบการควบคุมฯ!G697</f>
        <v>0</v>
      </c>
      <c r="H91" s="303">
        <f>+[2]ระบบการควบคุมฯ!H697</f>
        <v>0</v>
      </c>
      <c r="I91" s="303">
        <f>+[2]ระบบการควบคุมฯ!K697+[2]ระบบการควบคุมฯ!L697</f>
        <v>38860</v>
      </c>
      <c r="J91" s="303">
        <f>+F91-G91-H91-I91</f>
        <v>0</v>
      </c>
      <c r="K91" s="211"/>
    </row>
    <row r="92" spans="1:11" ht="93" hidden="1" customHeight="1" x14ac:dyDescent="0.6">
      <c r="A92" s="368" t="str">
        <f>+[2]ระบบการควบคุมฯ!A698</f>
        <v>4.3)</v>
      </c>
      <c r="B92" s="365" t="str">
        <f>+[2]ระบบการควบคุมฯ!B698</f>
        <v>โครงการขับเคลื่อนคุณภาพการจัดการเรียนการสอนทางไกลผ่านดาวเทียม (DLTV  ) 13,800 บาท</v>
      </c>
      <c r="C92" s="1110" t="str">
        <f>+C90</f>
        <v xml:space="preserve">ศธ04002/ว5273 ลว.27 ต.ค.67 ครั้งที่ 1 โอนครั้งที่ 19 </v>
      </c>
      <c r="D92" s="316">
        <f>+[2]ระบบการควบคุมฯ!D698</f>
        <v>0</v>
      </c>
      <c r="E92" s="316">
        <f>+[2]ระบบการควบคุมฯ!E698</f>
        <v>13800</v>
      </c>
      <c r="F92" s="316">
        <f>+[2]ระบบการควบคุมฯ!F698</f>
        <v>13800</v>
      </c>
      <c r="G92" s="335">
        <f>+[2]ระบบการควบคุมฯ!G698+[2]ระบบการควบคุมฯ!H698</f>
        <v>0</v>
      </c>
      <c r="H92" s="335">
        <f>+[2]ระบบการควบคุมฯ!I698+[2]ระบบการควบคุมฯ!J698</f>
        <v>0</v>
      </c>
      <c r="I92" s="335">
        <f>+[2]ระบบการควบคุมฯ!K698+[2]ระบบการควบคุมฯ!L698</f>
        <v>5100</v>
      </c>
      <c r="J92" s="316">
        <f t="shared" ref="J92:J101" si="26">+F92-G92-H92-I92</f>
        <v>8700</v>
      </c>
      <c r="K92" s="87" t="s">
        <v>15</v>
      </c>
    </row>
    <row r="93" spans="1:11" ht="93" hidden="1" customHeight="1" x14ac:dyDescent="0.6">
      <c r="A93" s="368" t="str">
        <f>+[2]ระบบการควบคุมฯ!A699</f>
        <v>4.4)</v>
      </c>
      <c r="B93" s="365" t="str">
        <f>+[2]ระบบการควบคุมฯ!B699</f>
        <v>โครงการพัฒนาระบบดิจิทัล เพื่อการศึกษา 85,300 บาท</v>
      </c>
      <c r="C93" s="1110" t="str">
        <f t="shared" si="25"/>
        <v xml:space="preserve">ศธ04002/ว5273 ลว.27 ต.ค.67 ครั้งที่ 1 โอนครั้งที่ 19 </v>
      </c>
      <c r="D93" s="316">
        <f>+[2]ระบบการควบคุมฯ!D699</f>
        <v>0</v>
      </c>
      <c r="E93" s="316">
        <f>+[2]ระบบการควบคุมฯ!E699</f>
        <v>20000</v>
      </c>
      <c r="F93" s="316">
        <f>+[2]ระบบการควบคุมฯ!F699</f>
        <v>20000</v>
      </c>
      <c r="G93" s="335">
        <f>+[2]ระบบการควบคุมฯ!G699+[2]ระบบการควบคุมฯ!H699</f>
        <v>0</v>
      </c>
      <c r="H93" s="335">
        <f>+[2]ระบบการควบคุมฯ!I699+[2]ระบบการควบคุมฯ!J699</f>
        <v>0</v>
      </c>
      <c r="I93" s="335">
        <f>+[2]ระบบการควบคุมฯ!K699+[2]ระบบการควบคุมฯ!L699</f>
        <v>17200</v>
      </c>
      <c r="J93" s="316">
        <f t="shared" si="26"/>
        <v>2800</v>
      </c>
      <c r="K93" s="87" t="s">
        <v>73</v>
      </c>
    </row>
    <row r="94" spans="1:11" ht="20.399999999999999" hidden="1" customHeight="1" x14ac:dyDescent="0.6">
      <c r="A94" s="368" t="str">
        <f>+[2]ระบบการควบคุมฯ!A700</f>
        <v>4.5)</v>
      </c>
      <c r="B94" s="365" t="str">
        <f>+[2]ระบบการควบคุมฯ!B700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4" s="1110" t="str">
        <f t="shared" si="25"/>
        <v xml:space="preserve">ศธ04002/ว5273 ลว.27 ต.ค.67 ครั้งที่ 1 โอนครั้งที่ 19 </v>
      </c>
      <c r="D94" s="316">
        <f>+[2]ระบบการควบคุมฯ!D700</f>
        <v>0</v>
      </c>
      <c r="E94" s="316">
        <f>+[2]ระบบการควบคุมฯ!E700</f>
        <v>0</v>
      </c>
      <c r="F94" s="316">
        <f>+[2]ระบบการควบคุมฯ!F700</f>
        <v>0</v>
      </c>
      <c r="G94" s="335">
        <f>+[2]ระบบการควบคุมฯ!G700+[2]ระบบการควบคุมฯ!H700</f>
        <v>0</v>
      </c>
      <c r="H94" s="335">
        <f>+[2]ระบบการควบคุมฯ!I700+[2]ระบบการควบคุมฯ!J700</f>
        <v>0</v>
      </c>
      <c r="I94" s="335">
        <f>+[2]ระบบการควบคุมฯ!K700+[2]ระบบการควบคุมฯ!L700</f>
        <v>0</v>
      </c>
      <c r="J94" s="316">
        <f t="shared" si="26"/>
        <v>0</v>
      </c>
      <c r="K94" s="87" t="s">
        <v>14</v>
      </c>
    </row>
    <row r="95" spans="1:11" ht="20.399999999999999" hidden="1" customHeight="1" x14ac:dyDescent="0.6">
      <c r="A95" s="368" t="str">
        <f>+[2]ระบบการควบคุมฯ!A701</f>
        <v>4.6)</v>
      </c>
      <c r="B95" s="365" t="str">
        <f>+[2]ระบบการควบคุมฯ!B701</f>
        <v>โครงการเสริมสร้างสมรรถนะครูผู้ช่วยสู่การเป็นครูมืออาชีพ 67,000 บาท</v>
      </c>
      <c r="C95" s="1110" t="str">
        <f t="shared" si="25"/>
        <v xml:space="preserve">ศธ04002/ว5273 ลว.27 ต.ค.67 ครั้งที่ 1 โอนครั้งที่ 19 </v>
      </c>
      <c r="D95" s="316">
        <f>+[2]ระบบการควบคุมฯ!D701</f>
        <v>0</v>
      </c>
      <c r="E95" s="316">
        <f>+[2]ระบบการควบคุมฯ!E701</f>
        <v>67000</v>
      </c>
      <c r="F95" s="316">
        <f>+[2]ระบบการควบคุมฯ!F701</f>
        <v>67000</v>
      </c>
      <c r="G95" s="335">
        <f>+[2]ระบบการควบคุมฯ!G701+[2]ระบบการควบคุมฯ!H701</f>
        <v>0</v>
      </c>
      <c r="H95" s="335">
        <f>+[2]ระบบการควบคุมฯ!I701+[2]ระบบการควบคุมฯ!J701</f>
        <v>0</v>
      </c>
      <c r="I95" s="335">
        <f>+[2]ระบบการควบคุมฯ!K701+[2]ระบบการควบคุมฯ!L701</f>
        <v>67000</v>
      </c>
      <c r="J95" s="316">
        <f t="shared" si="26"/>
        <v>0</v>
      </c>
      <c r="K95" s="87" t="s">
        <v>13</v>
      </c>
    </row>
    <row r="96" spans="1:11" ht="20.399999999999999" hidden="1" customHeight="1" x14ac:dyDescent="0.6">
      <c r="A96" s="368" t="str">
        <f>+[2]ระบบการควบคุมฯ!A702</f>
        <v>4.7)</v>
      </c>
      <c r="B96" s="365" t="str">
        <f>+[2]ระบบการควบคุมฯ!B702</f>
        <v>โครงการยกย่องเชิดชูเกียรติข้าราชการครูและบุคลากรทางการศึกษา 59,700 บาท</v>
      </c>
      <c r="C96" s="1110" t="str">
        <f t="shared" si="25"/>
        <v xml:space="preserve">ศธ04002/ว5273 ลว.27 ต.ค.67 ครั้งที่ 1 โอนครั้งที่ 19 </v>
      </c>
      <c r="D96" s="316">
        <f>+[2]ระบบการควบคุมฯ!D702</f>
        <v>0</v>
      </c>
      <c r="E96" s="316">
        <f>+[2]ระบบการควบคุมฯ!E702</f>
        <v>1550</v>
      </c>
      <c r="F96" s="316">
        <f>+[2]ระบบการควบคุมฯ!F702</f>
        <v>1550</v>
      </c>
      <c r="G96" s="335">
        <f>+[2]ระบบการควบคุมฯ!G702+[2]ระบบการควบคุมฯ!H702</f>
        <v>0</v>
      </c>
      <c r="H96" s="335">
        <f>+[2]ระบบการควบคุมฯ!I702+[2]ระบบการควบคุมฯ!J702</f>
        <v>0</v>
      </c>
      <c r="I96" s="335">
        <f>+[2]ระบบการควบคุมฯ!K702+[2]ระบบการควบคุมฯ!L702</f>
        <v>1550</v>
      </c>
      <c r="J96" s="316">
        <f t="shared" si="26"/>
        <v>0</v>
      </c>
      <c r="K96" s="87" t="s">
        <v>258</v>
      </c>
    </row>
    <row r="97" spans="1:11" ht="37.200000000000003" hidden="1" customHeight="1" x14ac:dyDescent="0.6">
      <c r="A97" s="368" t="str">
        <f>+[2]ระบบการควบคุมฯ!A703</f>
        <v>4.8)</v>
      </c>
      <c r="B97" s="365" t="str">
        <f>+[2]ระบบการควบคุมฯ!B703</f>
        <v>โครงการงานศิลปหัตถกรรมนักเรียน ระดับเขตพื้นที่การศึกษา ปีการศึกษา 148,500 บาท</v>
      </c>
      <c r="C97" s="1110" t="str">
        <f t="shared" si="25"/>
        <v xml:space="preserve">ศธ04002/ว5273 ลว.27 ต.ค.67 ครั้งที่ 1 โอนครั้งที่ 19 </v>
      </c>
      <c r="D97" s="316">
        <f>+[2]ระบบการควบคุมฯ!D703</f>
        <v>0</v>
      </c>
      <c r="E97" s="316">
        <f>+[2]ระบบการควบคุมฯ!E703</f>
        <v>112800</v>
      </c>
      <c r="F97" s="316">
        <f>+[2]ระบบการควบคุมฯ!F703</f>
        <v>112800</v>
      </c>
      <c r="G97" s="335">
        <f>+[2]ระบบการควบคุมฯ!G703+[2]ระบบการควบคุมฯ!H703</f>
        <v>0</v>
      </c>
      <c r="H97" s="335">
        <f>+[2]ระบบการควบคุมฯ!I703+[2]ระบบการควบคุมฯ!J703</f>
        <v>0</v>
      </c>
      <c r="I97" s="335">
        <f>+[2]ระบบการควบคุมฯ!K703+[2]ระบบการควบคุมฯ!L703</f>
        <v>112800</v>
      </c>
      <c r="J97" s="316">
        <f t="shared" si="26"/>
        <v>0</v>
      </c>
      <c r="K97" s="87" t="s">
        <v>12</v>
      </c>
    </row>
    <row r="98" spans="1:11" ht="20.399999999999999" hidden="1" customHeight="1" x14ac:dyDescent="0.6">
      <c r="A98" s="368" t="str">
        <f>+[2]ระบบการควบคุมฯ!A704</f>
        <v>4.9)</v>
      </c>
      <c r="B98" s="365" t="str">
        <f>+[2]ระบบการควบคุมฯ!B704</f>
        <v>โครงการพัฒนาศักยภาพบุคลากรทางการศึกษาสังกัดสพป.ปทุมธานี เขต 2 58,570 บาท</v>
      </c>
      <c r="C98" s="1110" t="str">
        <f t="shared" si="25"/>
        <v xml:space="preserve">ศธ04002/ว5273 ลว.27 ต.ค.67 ครั้งที่ 1 โอนครั้งที่ 19 </v>
      </c>
      <c r="D98" s="316">
        <f>+[2]ระบบการควบคุมฯ!D704</f>
        <v>0</v>
      </c>
      <c r="E98" s="316">
        <f>+[2]ระบบการควบคุมฯ!E704</f>
        <v>47570</v>
      </c>
      <c r="F98" s="316">
        <f>+[2]ระบบการควบคุมฯ!F704</f>
        <v>47570</v>
      </c>
      <c r="G98" s="335">
        <f>+[2]ระบบการควบคุมฯ!G704+[2]ระบบการควบคุมฯ!H704</f>
        <v>0</v>
      </c>
      <c r="H98" s="335">
        <f>+[2]ระบบการควบคุมฯ!I704+[2]ระบบการควบคุมฯ!J704</f>
        <v>0</v>
      </c>
      <c r="I98" s="335">
        <f>+[2]ระบบการควบคุมฯ!K704+[2]ระบบการควบคุมฯ!L704</f>
        <v>47372.6</v>
      </c>
      <c r="J98" s="316">
        <f t="shared" si="26"/>
        <v>197.40000000000146</v>
      </c>
      <c r="K98" s="87" t="s">
        <v>249</v>
      </c>
    </row>
    <row r="99" spans="1:11" ht="20.399999999999999" hidden="1" customHeight="1" x14ac:dyDescent="0.6">
      <c r="A99" s="368" t="str">
        <f>+[2]ระบบการควบคุมฯ!A705</f>
        <v>4.10)</v>
      </c>
      <c r="B99" s="365" t="str">
        <f>+[2]ระบบการควบคุมฯ!B705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9" s="1110" t="str">
        <f>+C89</f>
        <v xml:space="preserve">ศธ04002/ว5273 ลว.27 ต.ค.67 ครั้งที่ 1 โอนครั้งที่ 19 </v>
      </c>
      <c r="D99" s="316">
        <f>+[2]ระบบการควบคุมฯ!D705</f>
        <v>0</v>
      </c>
      <c r="E99" s="316">
        <f>+[2]ระบบการควบคุมฯ!E705</f>
        <v>20000</v>
      </c>
      <c r="F99" s="316">
        <f>+[2]ระบบการควบคุมฯ!F705</f>
        <v>20000</v>
      </c>
      <c r="G99" s="335">
        <f>+[2]ระบบการควบคุมฯ!G705+[2]ระบบการควบคุมฯ!H705</f>
        <v>0</v>
      </c>
      <c r="H99" s="335">
        <f>+[2]ระบบการควบคุมฯ!I705+[2]ระบบการควบคุมฯ!J705</f>
        <v>0</v>
      </c>
      <c r="I99" s="335">
        <f>+[2]ระบบการควบคุมฯ!K705+[2]ระบบการควบคุมฯ!L705</f>
        <v>20000</v>
      </c>
      <c r="J99" s="316">
        <f t="shared" si="26"/>
        <v>0</v>
      </c>
      <c r="K99" s="87" t="s">
        <v>13</v>
      </c>
    </row>
    <row r="100" spans="1:11" ht="20.399999999999999" hidden="1" customHeight="1" x14ac:dyDescent="0.6">
      <c r="A100" s="368" t="str">
        <f>+[2]ระบบการควบคุมฯ!A706</f>
        <v>4.11)</v>
      </c>
      <c r="B100" s="365" t="str">
        <f>+[2]ระบบการควบคุมฯ!B706</f>
        <v xml:space="preserve">โครงการเพิ่มประสิทธิภาพการประกันคุณภาพภายในของสถานศึกษาให้เข้มแข็ง 38,250 บาท </v>
      </c>
      <c r="C100" s="1110" t="str">
        <f>+C90</f>
        <v xml:space="preserve">ศธ04002/ว5273 ลว.27 ต.ค.67 ครั้งที่ 1 โอนครั้งที่ 19 </v>
      </c>
      <c r="D100" s="316">
        <f>+[2]ระบบการควบคุมฯ!D706</f>
        <v>0</v>
      </c>
      <c r="E100" s="316">
        <f>+[2]ระบบการควบคุมฯ!E706</f>
        <v>18000</v>
      </c>
      <c r="F100" s="316">
        <f>+[2]ระบบการควบคุมฯ!F706</f>
        <v>18000</v>
      </c>
      <c r="G100" s="335">
        <f>+[2]ระบบการควบคุมฯ!G706+[2]ระบบการควบคุมฯ!H706</f>
        <v>0</v>
      </c>
      <c r="H100" s="335">
        <f>+[2]ระบบการควบคุมฯ!I706+[2]ระบบการควบคุมฯ!J706</f>
        <v>0</v>
      </c>
      <c r="I100" s="335">
        <f>+[2]ระบบการควบคุมฯ!K706+[2]ระบบการควบคุมฯ!L706</f>
        <v>14450</v>
      </c>
      <c r="J100" s="316">
        <f t="shared" si="26"/>
        <v>3550</v>
      </c>
      <c r="K100" s="87" t="s">
        <v>13</v>
      </c>
    </row>
    <row r="101" spans="1:11" ht="20.399999999999999" hidden="1" customHeight="1" x14ac:dyDescent="0.6">
      <c r="A101" s="368" t="str">
        <f>+[2]ระบบการควบคุมฯ!A707</f>
        <v>4.12)</v>
      </c>
      <c r="B101" s="365" t="str">
        <f>+[2]ระบบการควบคุมฯ!B707</f>
        <v>โครงการเสริมสร้างประสิทธิภาพและสมรรถนะการบริหารงานบุคคล 50,000 บาท</v>
      </c>
      <c r="C101" s="1110" t="str">
        <f>+C92</f>
        <v xml:space="preserve">ศธ04002/ว5273 ลว.27 ต.ค.67 ครั้งที่ 1 โอนครั้งที่ 19 </v>
      </c>
      <c r="D101" s="316">
        <f>+[2]ระบบการควบคุมฯ!D707</f>
        <v>0</v>
      </c>
      <c r="E101" s="316">
        <f>+[2]ระบบการควบคุมฯ!E707</f>
        <v>32215</v>
      </c>
      <c r="F101" s="316">
        <f>+[2]ระบบการควบคุมฯ!F707</f>
        <v>32215</v>
      </c>
      <c r="G101" s="335">
        <f>+[2]ระบบการควบคุมฯ!G707+[2]ระบบการควบคุมฯ!H707</f>
        <v>0</v>
      </c>
      <c r="H101" s="335">
        <f>+[2]ระบบการควบคุมฯ!I707+[2]ระบบการควบคุมฯ!J707</f>
        <v>0</v>
      </c>
      <c r="I101" s="335">
        <f>+[2]ระบบการควบคุมฯ!K707+[2]ระบบการควบคุมฯ!L707</f>
        <v>21765</v>
      </c>
      <c r="J101" s="316">
        <f t="shared" si="26"/>
        <v>10450</v>
      </c>
      <c r="K101" s="87" t="s">
        <v>13</v>
      </c>
    </row>
    <row r="102" spans="1:11" ht="20.399999999999999" hidden="1" customHeight="1" x14ac:dyDescent="0.6">
      <c r="A102" s="1305">
        <v>2</v>
      </c>
      <c r="B102" s="1155" t="str">
        <f>+[2]ระบบการควบคุมฯ!B757</f>
        <v>กิจกรรมการจัดการศึกษาประถมศึกษาสำหรับโรงเรียนปกติ</v>
      </c>
      <c r="C102" s="1156" t="str">
        <f>+[2]ระบบการควบคุมฯ!C757</f>
        <v>20004 68 05164 00000</v>
      </c>
      <c r="D102" s="575">
        <f>+D103</f>
        <v>0</v>
      </c>
      <c r="E102" s="575">
        <f t="shared" ref="E102:J103" si="27">+E103</f>
        <v>1000000</v>
      </c>
      <c r="F102" s="575">
        <f t="shared" si="27"/>
        <v>1000000</v>
      </c>
      <c r="G102" s="575">
        <f t="shared" si="27"/>
        <v>0</v>
      </c>
      <c r="H102" s="575">
        <f t="shared" si="27"/>
        <v>0</v>
      </c>
      <c r="I102" s="575">
        <f t="shared" si="27"/>
        <v>821118.51000000013</v>
      </c>
      <c r="J102" s="575">
        <f t="shared" si="27"/>
        <v>178881.49</v>
      </c>
      <c r="K102" s="1157"/>
    </row>
    <row r="103" spans="1:11" ht="20.399999999999999" hidden="1" customHeight="1" x14ac:dyDescent="0.6">
      <c r="A103" s="1158"/>
      <c r="B103" s="1159" t="str">
        <f>+[2]ระบบการควบคุมฯ!B758</f>
        <v>งบดำเนินงาน  68112xx</v>
      </c>
      <c r="C103" s="1160"/>
      <c r="D103" s="1161">
        <f>+D104</f>
        <v>0</v>
      </c>
      <c r="E103" s="1161">
        <f t="shared" si="27"/>
        <v>1000000</v>
      </c>
      <c r="F103" s="1161">
        <f t="shared" si="27"/>
        <v>1000000</v>
      </c>
      <c r="G103" s="1161">
        <f t="shared" si="27"/>
        <v>0</v>
      </c>
      <c r="H103" s="1161">
        <f t="shared" si="27"/>
        <v>0</v>
      </c>
      <c r="I103" s="1161">
        <f t="shared" si="27"/>
        <v>821118.51000000013</v>
      </c>
      <c r="J103" s="1161">
        <f t="shared" si="27"/>
        <v>178881.49</v>
      </c>
      <c r="K103" s="1162"/>
    </row>
    <row r="104" spans="1:11" ht="37.200000000000003" hidden="1" customHeight="1" x14ac:dyDescent="0.6">
      <c r="A104" s="1163"/>
      <c r="B104" s="1164" t="str">
        <f>+[2]ระบบการควบคุมฯ!B759</f>
        <v>งบประมาณสพป.ปหุมธานี เขต 2</v>
      </c>
      <c r="C104" s="1165"/>
      <c r="D104" s="1166">
        <f>+D105+D116</f>
        <v>0</v>
      </c>
      <c r="E104" s="1166">
        <f t="shared" ref="E104:J104" si="28">+E105+E116</f>
        <v>1000000</v>
      </c>
      <c r="F104" s="1166">
        <f t="shared" si="28"/>
        <v>1000000</v>
      </c>
      <c r="G104" s="1166">
        <f t="shared" si="28"/>
        <v>0</v>
      </c>
      <c r="H104" s="1166">
        <f t="shared" si="28"/>
        <v>0</v>
      </c>
      <c r="I104" s="1166">
        <f t="shared" si="28"/>
        <v>821118.51000000013</v>
      </c>
      <c r="J104" s="1166">
        <f t="shared" si="28"/>
        <v>178881.49</v>
      </c>
      <c r="K104" s="1167"/>
    </row>
    <row r="105" spans="1:11" ht="37.200000000000003" hidden="1" customHeight="1" x14ac:dyDescent="0.6">
      <c r="A105" s="1132"/>
      <c r="B105" s="1168" t="str">
        <f>+[2]ระบบการควบคุมฯ!B760</f>
        <v>งบประจำ บริหารจัดการสำนักงาน 818,000 บาท</v>
      </c>
      <c r="C105" s="1169" t="str">
        <f>+[2]ระบบการควบคุมฯ!C760</f>
        <v>20004 3720 1000 2000000</v>
      </c>
      <c r="D105" s="1170">
        <f>SUM(D106:D115)</f>
        <v>0</v>
      </c>
      <c r="E105" s="1170">
        <f t="shared" ref="E105:J105" si="29">SUM(E106:E115)</f>
        <v>776000</v>
      </c>
      <c r="F105" s="1170">
        <f t="shared" si="29"/>
        <v>776000</v>
      </c>
      <c r="G105" s="1170">
        <f t="shared" si="29"/>
        <v>0</v>
      </c>
      <c r="H105" s="1170">
        <f t="shared" si="29"/>
        <v>0</v>
      </c>
      <c r="I105" s="1170">
        <f t="shared" si="29"/>
        <v>646577.51000000013</v>
      </c>
      <c r="J105" s="1170">
        <f t="shared" si="29"/>
        <v>129422.49</v>
      </c>
      <c r="K105" s="1171"/>
    </row>
    <row r="106" spans="1:11" ht="37.200000000000003" hidden="1" customHeight="1" x14ac:dyDescent="0.6">
      <c r="A106" s="355">
        <f>+[2]ระบบการควบคุมฯ!A761</f>
        <v>1</v>
      </c>
      <c r="B106" s="359" t="str">
        <f>+[2]ระบบการควบคุมฯ!B761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6" s="359" t="str">
        <f>+[2]ระบบการควบคุมฯ!C761</f>
        <v>ศธ04002/ว465 ลว.5 กพ 68 ครั้งที่ 2 โอนครั้งที่242 1,000,000 บาท</v>
      </c>
      <c r="D106" s="360"/>
      <c r="E106" s="117"/>
      <c r="F106" s="316"/>
      <c r="G106" s="335"/>
      <c r="H106" s="335"/>
      <c r="I106" s="335"/>
      <c r="J106" s="335">
        <f t="shared" ref="J106:J115" si="30">+F106-G106-H106-I106</f>
        <v>0</v>
      </c>
      <c r="K106" s="80"/>
    </row>
    <row r="107" spans="1:11" ht="93" hidden="1" customHeight="1" x14ac:dyDescent="0.6">
      <c r="A107" s="330" t="str">
        <f>+[2]ระบบการควบคุมฯ!A762</f>
        <v>1)</v>
      </c>
      <c r="B107" s="356" t="str">
        <f>+[2]ระบบการควบคุมฯ!B762</f>
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</c>
      <c r="C107" s="356" t="str">
        <f>+[2]ระบบการควบคุมฯ!C762</f>
        <v>ศธ04002/ว465 ลว.5 กพ 68 ครั้งที่ 2 โอนครั้งที่242 1,000,000 บาท</v>
      </c>
      <c r="D107" s="357">
        <f>+[2]ระบบการควบคุมฯ!D762</f>
        <v>0</v>
      </c>
      <c r="E107" s="357">
        <f>+[2]ระบบการควบคุมฯ!E762</f>
        <v>203320.2</v>
      </c>
      <c r="F107" s="311">
        <f>SUM(D107:E107)</f>
        <v>203320.2</v>
      </c>
      <c r="G107" s="332">
        <f>+[2]ระบบการควบคุมฯ!G762+[2]ระบบการควบคุมฯ!H762</f>
        <v>0</v>
      </c>
      <c r="H107" s="332"/>
      <c r="I107" s="332">
        <f>+[2]ระบบการควบคุมฯ!K762+[2]ระบบการควบคุมฯ!L762</f>
        <v>189593.45</v>
      </c>
      <c r="J107" s="332">
        <f t="shared" si="30"/>
        <v>13726.75</v>
      </c>
      <c r="K107" s="201" t="s">
        <v>14</v>
      </c>
    </row>
    <row r="108" spans="1:11" ht="93" hidden="1" customHeight="1" x14ac:dyDescent="0.6">
      <c r="A108" s="330" t="str">
        <f>+[2]ระบบการควบคุมฯ!A763</f>
        <v>2)</v>
      </c>
      <c r="B108" s="356" t="str">
        <f>+[2]ระบบการควบคุมฯ!B763</f>
        <v>ค้าจ้างเหมาบริการ ลูกจ้างสพป.ปท.2 15000x5คนx12 เดือน 900,000 บาท ครั้งที่ 1 300,000 บาท</v>
      </c>
      <c r="C108" s="356" t="str">
        <f>+[2]ระบบการควบคุมฯ!C763</f>
        <v>ศธ04002/ว465 ลว.5 กพ 68 ครั้งที่ 2 โอนครั้งที่242 1,000,000 บาท</v>
      </c>
      <c r="D108" s="357">
        <f>+[2]ระบบการควบคุมฯ!D763</f>
        <v>0</v>
      </c>
      <c r="E108" s="357">
        <f>+[2]ระบบการควบคุมฯ!E763</f>
        <v>213000</v>
      </c>
      <c r="F108" s="311">
        <f t="shared" ref="F108:F114" si="31">SUM(D108:E108)</f>
        <v>213000</v>
      </c>
      <c r="G108" s="332">
        <f>+[2]ระบบการควบคุมฯ!G763+[2]ระบบการควบคุมฯ!H763</f>
        <v>0</v>
      </c>
      <c r="H108" s="332"/>
      <c r="I108" s="332">
        <f>+[2]ระบบการควบคุมฯ!K763+[2]ระบบการควบคุมฯ!L763</f>
        <v>118928.58</v>
      </c>
      <c r="J108" s="332">
        <f t="shared" si="30"/>
        <v>94071.42</v>
      </c>
      <c r="K108" s="201" t="str">
        <f t="shared" ref="K108:K113" si="32">+K107</f>
        <v>กลุ่มบริหารงานการเงินและสินทรัพย์</v>
      </c>
    </row>
    <row r="109" spans="1:11" ht="20.399999999999999" hidden="1" customHeight="1" x14ac:dyDescent="0.6">
      <c r="A109" s="330" t="str">
        <f>+[2]ระบบการควบคุมฯ!A764</f>
        <v>3)</v>
      </c>
      <c r="B109" s="356" t="str">
        <f>+[2]ระบบการควบคุมฯ!B764</f>
        <v>ค่าใช้จ่ายในการประชุม อ.ก.ค.ศ. เขตพื้นที่การศึกษา  60,000 บาท</v>
      </c>
      <c r="C109" s="356" t="str">
        <f>+[2]ระบบการควบคุมฯ!C764</f>
        <v>ศธ04002/ว465 ลว.5 กพ 68 ครั้งที่ 2 โอนครั้งที่242 1,000,000 บาท</v>
      </c>
      <c r="D109" s="357">
        <f>+[2]ระบบการควบคุมฯ!D764</f>
        <v>0</v>
      </c>
      <c r="E109" s="357">
        <f>+[2]ระบบการควบคุมฯ!E764</f>
        <v>0</v>
      </c>
      <c r="F109" s="311">
        <f t="shared" si="31"/>
        <v>0</v>
      </c>
      <c r="G109" s="332">
        <f>+[2]ระบบการควบคุมฯ!G764+[2]ระบบการควบคุมฯ!H764</f>
        <v>0</v>
      </c>
      <c r="H109" s="332"/>
      <c r="I109" s="332">
        <f>+[2]ระบบการควบคุมฯ!K764+[2]ระบบการควบคุมฯ!L764</f>
        <v>0</v>
      </c>
      <c r="J109" s="332">
        <f t="shared" si="30"/>
        <v>0</v>
      </c>
      <c r="K109" s="80" t="s">
        <v>17</v>
      </c>
    </row>
    <row r="110" spans="1:11" ht="20.399999999999999" hidden="1" customHeight="1" x14ac:dyDescent="0.6">
      <c r="A110" s="330" t="str">
        <f>+[2]ระบบการควบคุมฯ!A765</f>
        <v>4)</v>
      </c>
      <c r="B110" s="356" t="str">
        <f>+[2]ระบบการควบคุมฯ!B765</f>
        <v>ค่าซ่อมแซมยานพาหนะและขนส่ง 200,000 บาท ครั้งที่ 1  65,094.43 บาท</v>
      </c>
      <c r="C110" s="356" t="str">
        <f>+[2]ระบบการควบคุมฯ!C765</f>
        <v>ศธ04002/ว465 ลว.5 กพ 68 ครั้งที่ 2 โอนครั้งที่242 1,000,000 บาท</v>
      </c>
      <c r="D110" s="357">
        <f>+[2]ระบบการควบคุมฯ!D765</f>
        <v>0</v>
      </c>
      <c r="E110" s="357">
        <f>+[2]ระบบการควบคุมฯ!E765</f>
        <v>34679.800000000003</v>
      </c>
      <c r="F110" s="311">
        <f t="shared" si="31"/>
        <v>34679.800000000003</v>
      </c>
      <c r="G110" s="332">
        <f>+[2]ระบบการควบคุมฯ!G765+[2]ระบบการควบคุมฯ!H765</f>
        <v>0</v>
      </c>
      <c r="H110" s="332"/>
      <c r="I110" s="332">
        <f>+[2]ระบบการควบคุมฯ!K765+[2]ระบบการควบคุมฯ!L765</f>
        <v>34662.65</v>
      </c>
      <c r="J110" s="332">
        <f t="shared" si="30"/>
        <v>17.150000000001455</v>
      </c>
      <c r="K110" s="201" t="str">
        <f t="shared" si="32"/>
        <v>กลุ่มบริหารงานบุคคล</v>
      </c>
    </row>
    <row r="111" spans="1:11" ht="20.399999999999999" hidden="1" customHeight="1" x14ac:dyDescent="0.6">
      <c r="A111" s="330" t="str">
        <f>+[2]ระบบการควบคุมฯ!A766</f>
        <v>5)</v>
      </c>
      <c r="B111" s="356" t="str">
        <f>+[2]ระบบการควบคุมฯ!B766</f>
        <v>ค่าซ่อมแซมครุภัณฑ์ 100,000 บาท ครั้งที่ 1 5 0,000 บาท</v>
      </c>
      <c r="C111" s="356" t="str">
        <f>+[2]ระบบการควบคุมฯ!C766</f>
        <v>ศธ04002/ว465 ลว.5 กพ 68 ครั้งที่ 2 โอนครั้งที่242 1,000,000 บาท</v>
      </c>
      <c r="D111" s="357">
        <f>+[2]ระบบการควบคุมฯ!D766</f>
        <v>0</v>
      </c>
      <c r="E111" s="357">
        <f>+[2]ระบบการควบคุมฯ!E766</f>
        <v>50000</v>
      </c>
      <c r="F111" s="311">
        <f t="shared" si="31"/>
        <v>50000</v>
      </c>
      <c r="G111" s="332">
        <f>+[2]ระบบการควบคุมฯ!G766+[2]ระบบการควบคุมฯ!H766</f>
        <v>0</v>
      </c>
      <c r="H111" s="332"/>
      <c r="I111" s="332">
        <f>+[2]ระบบการควบคุมฯ!K766+[2]ระบบการควบคุมฯ!L766</f>
        <v>42699.7</v>
      </c>
      <c r="J111" s="332">
        <f t="shared" si="30"/>
        <v>7300.3000000000029</v>
      </c>
      <c r="K111" s="201" t="str">
        <f t="shared" si="32"/>
        <v>กลุ่มบริหารงานบุคคล</v>
      </c>
    </row>
    <row r="112" spans="1:11" ht="20.399999999999999" hidden="1" customHeight="1" x14ac:dyDescent="0.6">
      <c r="A112" s="330" t="str">
        <f>+[2]ระบบการควบคุมฯ!A767</f>
        <v>6)</v>
      </c>
      <c r="B112" s="356" t="str">
        <f>+[2]ระบบการควบคุมฯ!B767</f>
        <v>ค่าวัสดุสำนักงาน 350,000 บาท อนุมัติ 180,000 บาท</v>
      </c>
      <c r="C112" s="356" t="str">
        <f>+[2]ระบบการควบคุมฯ!C767</f>
        <v>ศธ04002/ว465 ลว.5 กพ 68 ครั้งที่ 2 โอนครั้งที่242 1,000,000 บาท</v>
      </c>
      <c r="D112" s="357">
        <f>+[2]ระบบการควบคุมฯ!D767</f>
        <v>0</v>
      </c>
      <c r="E112" s="357">
        <f>+[2]ระบบการควบคุมฯ!E767</f>
        <v>120000</v>
      </c>
      <c r="F112" s="311">
        <f t="shared" si="31"/>
        <v>120000</v>
      </c>
      <c r="G112" s="332">
        <f>+[2]ระบบการควบคุมฯ!G767+[2]ระบบการควบคุมฯ!H767</f>
        <v>0</v>
      </c>
      <c r="H112" s="332"/>
      <c r="I112" s="332">
        <f>+[2]ระบบการควบคุมฯ!K767+[2]ระบบการควบคุมฯ!L767</f>
        <v>120000</v>
      </c>
      <c r="J112" s="332">
        <f t="shared" si="30"/>
        <v>0</v>
      </c>
      <c r="K112" s="201" t="str">
        <f t="shared" si="32"/>
        <v>กลุ่มบริหารงานบุคคล</v>
      </c>
    </row>
    <row r="113" spans="1:11" ht="20.399999999999999" hidden="1" customHeight="1" x14ac:dyDescent="0.6">
      <c r="A113" s="330" t="str">
        <f>+[2]ระบบการควบคุมฯ!A768</f>
        <v>7)</v>
      </c>
      <c r="B113" s="356" t="str">
        <f>+[2]ระบบการควบคุมฯ!B768</f>
        <v>ค่าน้ำมันเชื้อเพลิงและหล่อลื่น 200,000 บาท อนุมัติ 33,962.60 บาท</v>
      </c>
      <c r="C113" s="356" t="str">
        <f>+[2]ระบบการควบคุมฯ!C768</f>
        <v>ศธ04002/ว465 ลว.5 กพ 68 ครั้งที่ 2 โอนครั้งที่242 1,000,000 บาท</v>
      </c>
      <c r="D113" s="357">
        <f>+[2]ระบบการควบคุมฯ!D768</f>
        <v>0</v>
      </c>
      <c r="E113" s="357">
        <f>+[2]ระบบการควบคุมฯ!E768</f>
        <v>66037.399999999994</v>
      </c>
      <c r="F113" s="311">
        <f t="shared" si="31"/>
        <v>66037.399999999994</v>
      </c>
      <c r="G113" s="332">
        <f>+[2]ระบบการควบคุมฯ!G768+[2]ระบบการควบคุมฯ!H768</f>
        <v>0</v>
      </c>
      <c r="H113" s="332"/>
      <c r="I113" s="332">
        <f>+[2]ระบบการควบคุมฯ!K768+[2]ระบบการควบคุมฯ!L768</f>
        <v>52494.25</v>
      </c>
      <c r="J113" s="332">
        <f t="shared" si="30"/>
        <v>13543.149999999994</v>
      </c>
      <c r="K113" s="80" t="str">
        <f t="shared" si="32"/>
        <v>กลุ่มบริหารงานบุคคล</v>
      </c>
    </row>
    <row r="114" spans="1:11" ht="20.399999999999999" hidden="1" customHeight="1" x14ac:dyDescent="0.6">
      <c r="A114" s="330" t="str">
        <f>+[2]ระบบการควบคุมฯ!A769</f>
        <v>8)</v>
      </c>
      <c r="B114" s="356" t="str">
        <f>+[2]ระบบการควบคุมฯ!B769</f>
        <v>งบกลาง 585,685 บาท ครั้งที่ 1 124,285.17 และ 62,000 บาท ตัดคืนน้ำมันยืมจ่ายค่าวอลเปเปอร์ในครั้งที่ 1 42,000 บาท ตัดคืนกลยุทธ์ที่ 2 ค่าซ่อมแซมสนง. 62,000 บาท ยืมสาธารณูปโภค 30,000 บาท</v>
      </c>
      <c r="C114" s="356" t="str">
        <f>+[2]ระบบการควบคุมฯ!C769</f>
        <v>ศธ04002/ว465 ลว.5 กพ 68 ครั้งที่ 2 โอนครั้งที่242 1,000,000 บาท</v>
      </c>
      <c r="D114" s="357">
        <f>+[2]ระบบการควบคุมฯ!D769</f>
        <v>0</v>
      </c>
      <c r="E114" s="357">
        <f>+[2]ระบบการควบคุมฯ!E769</f>
        <v>76212.600000000006</v>
      </c>
      <c r="F114" s="311">
        <f t="shared" si="31"/>
        <v>76212.600000000006</v>
      </c>
      <c r="G114" s="332">
        <f>+[2]ระบบการควบคุมฯ!G769+[2]ระบบการควบคุมฯ!H769</f>
        <v>0</v>
      </c>
      <c r="H114" s="332"/>
      <c r="I114" s="332">
        <f>+[2]ระบบการควบคุมฯ!K769+[2]ระบบการควบคุมฯ!L769</f>
        <v>75448.88</v>
      </c>
      <c r="J114" s="332">
        <f t="shared" si="30"/>
        <v>763.72000000000116</v>
      </c>
      <c r="K114" s="80" t="s">
        <v>15</v>
      </c>
    </row>
    <row r="115" spans="1:11" ht="37.200000000000003" hidden="1" customHeight="1" x14ac:dyDescent="0.6">
      <c r="A115" s="330" t="str">
        <f>+[2]ระบบการควบคุมฯ!A770</f>
        <v>8.1)</v>
      </c>
      <c r="B115" s="356" t="str">
        <f>+[2]ระบบการควบคุมฯ!B770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5" s="356" t="str">
        <f>+[2]ระบบการควบคุมฯ!C770</f>
        <v>ศธ04002/ว465 ลว.5 กพ 68 ครั้งที่ 2 โอนครั้งที่242 1,000,000 บาท</v>
      </c>
      <c r="D115" s="357">
        <f>+[2]ระบบการควบคุมฯ!D770</f>
        <v>0</v>
      </c>
      <c r="E115" s="357">
        <f>+[2]ระบบการควบคุมฯ!E770</f>
        <v>12750</v>
      </c>
      <c r="F115" s="311">
        <f t="shared" ref="F115" si="33">SUM(D115:E115)</f>
        <v>12750</v>
      </c>
      <c r="G115" s="332">
        <f>+[2]ระบบการควบคุมฯ!G770+[2]ระบบการควบคุมฯ!H770</f>
        <v>0</v>
      </c>
      <c r="H115" s="332"/>
      <c r="I115" s="332">
        <f>+[2]ระบบการควบคุมฯ!K770+[2]ระบบการควบคุมฯ!L770</f>
        <v>12750</v>
      </c>
      <c r="J115" s="332">
        <f t="shared" si="30"/>
        <v>0</v>
      </c>
      <c r="K115" s="80" t="s">
        <v>50</v>
      </c>
    </row>
    <row r="116" spans="1:11" ht="93" hidden="1" customHeight="1" x14ac:dyDescent="0.6">
      <c r="A116" s="369" t="str">
        <f>+[3]ระบบการควบคุมฯ!A357</f>
        <v>2.1.2.2</v>
      </c>
      <c r="B116" s="216" t="s">
        <v>261</v>
      </c>
      <c r="C116" s="370" t="str">
        <f>+C115</f>
        <v>ศธ04002/ว465 ลว.5 กพ 68 ครั้งที่ 2 โอนครั้งที่242 1,000,000 บาท</v>
      </c>
      <c r="D116" s="300">
        <f>+D117+D121+D129</f>
        <v>0</v>
      </c>
      <c r="E116" s="300">
        <f>+E117+E121+E129</f>
        <v>224000</v>
      </c>
      <c r="F116" s="300">
        <f t="shared" ref="F116:J116" si="34">+F117+F121+F129</f>
        <v>224000</v>
      </c>
      <c r="G116" s="300">
        <f t="shared" si="34"/>
        <v>0</v>
      </c>
      <c r="H116" s="300">
        <f t="shared" si="34"/>
        <v>0</v>
      </c>
      <c r="I116" s="300">
        <f t="shared" si="34"/>
        <v>174541</v>
      </c>
      <c r="J116" s="300">
        <f t="shared" si="34"/>
        <v>49459</v>
      </c>
      <c r="K116" s="300">
        <f>SUM(K118:K140)</f>
        <v>0</v>
      </c>
    </row>
    <row r="117" spans="1:11" ht="55.8" hidden="1" customHeight="1" x14ac:dyDescent="0.6">
      <c r="A117" s="1306" t="str">
        <f>+[2]ระบบการควบคุมฯ!A771</f>
        <v>2)</v>
      </c>
      <c r="B117" s="216" t="str">
        <f>+[2]ระบบการควบคุมฯ!B771</f>
        <v>กลยุทธ์ที่ 2 เพิ่มโอกาสและความเสมอภาคทางการศึกษา</v>
      </c>
      <c r="C117" s="370"/>
      <c r="D117" s="300">
        <f>SUM(D118:D120)</f>
        <v>0</v>
      </c>
      <c r="E117" s="300">
        <f t="shared" ref="E117:J117" si="35">SUM(E118:E120)</f>
        <v>104000</v>
      </c>
      <c r="F117" s="300">
        <f t="shared" si="35"/>
        <v>104000</v>
      </c>
      <c r="G117" s="300">
        <f t="shared" si="35"/>
        <v>0</v>
      </c>
      <c r="H117" s="300">
        <f t="shared" si="35"/>
        <v>0</v>
      </c>
      <c r="I117" s="300">
        <f t="shared" si="35"/>
        <v>91200</v>
      </c>
      <c r="J117" s="300">
        <f t="shared" si="35"/>
        <v>12800</v>
      </c>
      <c r="K117" s="300"/>
    </row>
    <row r="118" spans="1:11" ht="93" hidden="1" customHeight="1" x14ac:dyDescent="0.6">
      <c r="A118" s="368" t="str">
        <f>+[2]ระบบการควบคุมฯ!A772</f>
        <v>2.1)</v>
      </c>
      <c r="B118" s="203" t="str">
        <f>+[2]ระบบการควบคุมฯ!B772</f>
        <v>โครงการเพิ่มโอกาสและความเสมอภาคทางการศึกษา 20,060 บาท</v>
      </c>
      <c r="C118" s="371" t="str">
        <f>+[2]ระบบการควบคุมฯ!C772</f>
        <v>ศธ04002/ว465 ลว.5 กพ 68 ครั้งที่ 2 โอนครั้งที่242 1,000,000 บาท</v>
      </c>
      <c r="D118" s="316">
        <f>+[2]ระบบการควบคุมฯ!D772</f>
        <v>0</v>
      </c>
      <c r="E118" s="316">
        <f>+[2]ระบบการควบคุมฯ!E772</f>
        <v>20060</v>
      </c>
      <c r="F118" s="316">
        <f t="shared" ref="F118:F128" si="36">+D118+E118</f>
        <v>20060</v>
      </c>
      <c r="G118" s="335">
        <f>+[2]ระบบการควบคุมฯ!G772+[2]ระบบการควบคุมฯ!H772</f>
        <v>0</v>
      </c>
      <c r="H118" s="335"/>
      <c r="I118" s="335">
        <f>+[2]ระบบการควบคุมฯ!K772+[2]ระบบการควบคุมฯ!L772</f>
        <v>10030</v>
      </c>
      <c r="J118" s="316">
        <f t="shared" ref="J118:J140" si="37">+F118-G118-H118-I118</f>
        <v>10030</v>
      </c>
      <c r="K118" s="87"/>
    </row>
    <row r="119" spans="1:11" ht="93" hidden="1" customHeight="1" x14ac:dyDescent="0.6">
      <c r="A119" s="368" t="str">
        <f>+[2]ระบบการควบคุมฯ!A773</f>
        <v>2.2)</v>
      </c>
      <c r="B119" s="203" t="str">
        <f>+[2]ระบบการควบคุมฯ!B773</f>
        <v>โครงการส่งเสริมประชาธิปไตยในโรงเรียน 25,840 บาท</v>
      </c>
      <c r="C119" s="371" t="str">
        <f>+[2]ระบบการควบคุมฯ!C773</f>
        <v>ศธ04002/ว465 ลว.5 กพ 68 ครั้งที่ 2 โอนครั้งที่242 1,000,000 บาท</v>
      </c>
      <c r="D119" s="316">
        <f>+[2]ระบบการควบคุมฯ!D773</f>
        <v>0</v>
      </c>
      <c r="E119" s="316">
        <f>+[2]ระบบการควบคุมฯ!E773</f>
        <v>25840</v>
      </c>
      <c r="F119" s="316">
        <f t="shared" si="36"/>
        <v>25840</v>
      </c>
      <c r="G119" s="335">
        <f>+[2]ระบบการควบคุมฯ!G773+[2]ระบบการควบคุมฯ!H773</f>
        <v>0</v>
      </c>
      <c r="H119" s="335"/>
      <c r="I119" s="335">
        <f>+[2]ระบบการควบคุมฯ!K773+[2]ระบบการควบคุมฯ!L773</f>
        <v>23970</v>
      </c>
      <c r="J119" s="316">
        <f t="shared" si="37"/>
        <v>1870</v>
      </c>
      <c r="K119" s="87" t="s">
        <v>12</v>
      </c>
    </row>
    <row r="120" spans="1:11" ht="93" hidden="1" customHeight="1" x14ac:dyDescent="0.6">
      <c r="A120" s="368" t="str">
        <f>+[2]ระบบการควบคุมฯ!A774</f>
        <v>2.3)</v>
      </c>
      <c r="B120" s="203" t="str">
        <f>+[2]ระบบการควบคุมฯ!B774</f>
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</c>
      <c r="C120" s="371" t="str">
        <f>+[2]ระบบการควบคุมฯ!C774</f>
        <v>ศธ04002/ว465 ลว.5 กพ 68 ครั้งที่ 2 โอนครั้งที่242 1,000,000 บาท</v>
      </c>
      <c r="D120" s="316">
        <f>+[2]ระบบการควบคุมฯ!D774</f>
        <v>0</v>
      </c>
      <c r="E120" s="316">
        <f>+[2]ระบบการควบคุมฯ!E774</f>
        <v>58100</v>
      </c>
      <c r="F120" s="316">
        <f t="shared" si="36"/>
        <v>58100</v>
      </c>
      <c r="G120" s="335">
        <f>+[2]ระบบการควบคุมฯ!G774+[2]ระบบการควบคุมฯ!H774</f>
        <v>0</v>
      </c>
      <c r="H120" s="335"/>
      <c r="I120" s="335">
        <f>+[2]ระบบการควบคุมฯ!K774+[2]ระบบการควบคุมฯ!L774</f>
        <v>57200</v>
      </c>
      <c r="J120" s="316">
        <f t="shared" si="37"/>
        <v>900</v>
      </c>
      <c r="K120" s="87" t="s">
        <v>73</v>
      </c>
    </row>
    <row r="121" spans="1:11" ht="20.399999999999999" customHeight="1" x14ac:dyDescent="0.6">
      <c r="A121" s="1306" t="str">
        <f>+[2]ระบบการควบคุมฯ!A775</f>
        <v>3)</v>
      </c>
      <c r="B121" s="1307" t="str">
        <f>+[2]ระบบการควบคุมฯ!B775</f>
        <v>โครงการยกระดับคุณภาพการศึกษา 900,000 บาท อนุมัติครั้ที่ 1  240,000 บาท</v>
      </c>
      <c r="C121" s="372">
        <f>+[2]ระบบการควบคุมฯ!C775</f>
        <v>0</v>
      </c>
      <c r="D121" s="1308">
        <f>+[2]ระบบการควบคุมฯ!D775</f>
        <v>0</v>
      </c>
      <c r="E121" s="1308">
        <f>+[2]ระบบการควบคุมฯ!E775</f>
        <v>25400</v>
      </c>
      <c r="F121" s="1308">
        <f t="shared" si="36"/>
        <v>25400</v>
      </c>
      <c r="G121" s="1308">
        <f>+[2]ระบบการควบคุมฯ!G775+[2]ระบบการควบคุมฯ!H775</f>
        <v>0</v>
      </c>
      <c r="H121" s="1308"/>
      <c r="I121" s="1308">
        <f>+[2]ระบบการควบคุมฯ!K775+[2]ระบบการควบคุมฯ!L775</f>
        <v>11900</v>
      </c>
      <c r="J121" s="1308">
        <f t="shared" si="37"/>
        <v>13500</v>
      </c>
      <c r="K121" s="1309"/>
    </row>
    <row r="122" spans="1:11" x14ac:dyDescent="0.6">
      <c r="A122" s="1310">
        <f>+[2]ระบบการควบคุมฯ!A776</f>
        <v>0</v>
      </c>
      <c r="B122" s="88" t="str">
        <f>+[2]ระบบการควบคุมฯ!B776</f>
        <v>กลยุทธ์ที่ 3 ยกระดับคุณภาพการศึกษา 400000</v>
      </c>
      <c r="C122" s="1311">
        <f>+[2]ระบบการควบคุมฯ!C776</f>
        <v>0</v>
      </c>
      <c r="D122" s="574">
        <f>+[2]ระบบการควบคุมฯ!D776</f>
        <v>0</v>
      </c>
      <c r="E122" s="574">
        <f>+[2]ระบบการควบคุมฯ!E776</f>
        <v>0</v>
      </c>
      <c r="F122" s="574">
        <f t="shared" si="36"/>
        <v>0</v>
      </c>
      <c r="G122" s="574">
        <f>+[2]ระบบการควบคุมฯ!G776+[2]ระบบการควบคุมฯ!H776</f>
        <v>0</v>
      </c>
      <c r="H122" s="574"/>
      <c r="I122" s="574">
        <f>+[2]ระบบการควบคุมฯ!K776+[2]ระบบการควบคุมฯ!L776</f>
        <v>0</v>
      </c>
      <c r="J122" s="574">
        <f t="shared" si="37"/>
        <v>0</v>
      </c>
      <c r="K122" s="85"/>
    </row>
    <row r="123" spans="1:11" x14ac:dyDescent="0.6">
      <c r="A123" s="368" t="str">
        <f>+[2]ระบบการควบคุมฯ!A777</f>
        <v>3.3)</v>
      </c>
      <c r="B123" s="203" t="str">
        <f>+[2]ระบบการควบคุมฯ!B777</f>
        <v>โครงการพัฒนาคุณภาพผู้เรียนสู่ศตวรรษที่ 21   46,440 บาท</v>
      </c>
      <c r="C123" s="371">
        <f>+[2]ระบบการควบคุมฯ!C777</f>
        <v>0</v>
      </c>
      <c r="D123" s="316">
        <f>+[2]ระบบการควบคุมฯ!D777</f>
        <v>0</v>
      </c>
      <c r="E123" s="316">
        <f>+[2]ระบบการควบคุมฯ!E777</f>
        <v>0</v>
      </c>
      <c r="F123" s="316">
        <f t="shared" si="36"/>
        <v>0</v>
      </c>
      <c r="G123" s="316">
        <f>+[2]ระบบการควบคุมฯ!G777+[2]ระบบการควบคุมฯ!H777</f>
        <v>0</v>
      </c>
      <c r="H123" s="316"/>
      <c r="I123" s="316">
        <f>+[2]ระบบการควบคุมฯ!K777+[2]ระบบการควบคุมฯ!L777</f>
        <v>0</v>
      </c>
      <c r="J123" s="316">
        <f t="shared" si="37"/>
        <v>0</v>
      </c>
      <c r="K123" s="87"/>
    </row>
    <row r="124" spans="1:11" ht="37.200000000000003" x14ac:dyDescent="0.6">
      <c r="A124" s="368" t="str">
        <f>+[2]ระบบการควบคุมฯ!A778</f>
        <v>3.5)</v>
      </c>
      <c r="B124" s="203" t="str">
        <f>+[2]ระบบการควบคุมฯ!B778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124" s="371">
        <f>+[2]ระบบการควบคุมฯ!C778</f>
        <v>0</v>
      </c>
      <c r="D124" s="316">
        <f>+[2]ระบบการควบคุมฯ!D778</f>
        <v>0</v>
      </c>
      <c r="E124" s="316">
        <f>+[2]ระบบการควบคุมฯ!E778</f>
        <v>0</v>
      </c>
      <c r="F124" s="316">
        <f t="shared" si="36"/>
        <v>0</v>
      </c>
      <c r="G124" s="316">
        <f>+[2]ระบบการควบคุมฯ!G778+[2]ระบบการควบคุมฯ!H778</f>
        <v>0</v>
      </c>
      <c r="H124" s="316"/>
      <c r="I124" s="316">
        <f>+[2]ระบบการควบคุมฯ!K778+[2]ระบบการควบคุมฯ!L778</f>
        <v>0</v>
      </c>
      <c r="J124" s="316">
        <f t="shared" si="37"/>
        <v>0</v>
      </c>
      <c r="K124" s="87"/>
    </row>
    <row r="125" spans="1:11" ht="37.200000000000003" x14ac:dyDescent="0.6">
      <c r="A125" s="368" t="str">
        <f>+[2]ระบบการควบคุมฯ!A779</f>
        <v>3.9)</v>
      </c>
      <c r="B125" s="203" t="str">
        <f>+[2]ระบบการควบคุมฯ!B779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125" s="371">
        <f>+[2]ระบบการควบคุมฯ!C779</f>
        <v>0</v>
      </c>
      <c r="D125" s="316">
        <f>+[2]ระบบการควบคุมฯ!D779</f>
        <v>0</v>
      </c>
      <c r="E125" s="316">
        <f>+[2]ระบบการควบคุมฯ!E779</f>
        <v>0</v>
      </c>
      <c r="F125" s="316">
        <f t="shared" si="36"/>
        <v>0</v>
      </c>
      <c r="G125" s="316">
        <f>+[2]ระบบการควบคุมฯ!G779+[2]ระบบการควบคุมฯ!H779</f>
        <v>0</v>
      </c>
      <c r="H125" s="316"/>
      <c r="I125" s="316">
        <f>+[2]ระบบการควบคุมฯ!K779+[2]ระบบการควบคุมฯ!L779</f>
        <v>0</v>
      </c>
      <c r="J125" s="316">
        <f t="shared" si="37"/>
        <v>0</v>
      </c>
      <c r="K125" s="87"/>
    </row>
    <row r="126" spans="1:11" ht="74.400000000000006" x14ac:dyDescent="0.6">
      <c r="A126" s="368" t="str">
        <f>+[2]ระบบการควบคุมฯ!A780</f>
        <v>3.10)</v>
      </c>
      <c r="B126" s="203" t="str">
        <f>+[2]ระบบการควบคุมฯ!B780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</c>
      <c r="C126" s="371" t="str">
        <f>+[2]ระบบการควบคุมฯ!C780</f>
        <v>บันทึกกลุ่มนิเทศติดตามและประเมินผลฯ ศน.ไอลดาลว. 13 มค 68</v>
      </c>
      <c r="D126" s="316">
        <f>+[2]ระบบการควบคุมฯ!D780</f>
        <v>0</v>
      </c>
      <c r="E126" s="316">
        <f>+[2]ระบบการควบคุมฯ!E780</f>
        <v>0</v>
      </c>
      <c r="F126" s="316">
        <f t="shared" si="36"/>
        <v>0</v>
      </c>
      <c r="G126" s="316">
        <f>+[2]ระบบการควบคุมฯ!G780+[2]ระบบการควบคุมฯ!H780</f>
        <v>0</v>
      </c>
      <c r="H126" s="316"/>
      <c r="I126" s="316">
        <f>+[2]ระบบการควบคุมฯ!K780+[2]ระบบการควบคุมฯ!L780</f>
        <v>0</v>
      </c>
      <c r="J126" s="316">
        <f t="shared" si="37"/>
        <v>0</v>
      </c>
      <c r="K126" s="87"/>
    </row>
    <row r="127" spans="1:11" ht="74.400000000000006" x14ac:dyDescent="0.6">
      <c r="A127" s="368" t="str">
        <f>+[2]ระบบการควบคุมฯ!A781</f>
        <v>3.14)</v>
      </c>
      <c r="B127" s="203" t="str">
        <f>+[2]ระบบการควบคุมฯ!B781</f>
        <v>โครงการโรงเรียนคุณธรรม สพฐ. 34,000 บาท ครั้งที่ 1  (14,200)</v>
      </c>
      <c r="C127" s="371" t="str">
        <f>+[2]ระบบการควบคุมฯ!C781</f>
        <v>บันทึกกลุ่มนิเทศติดตามและประเมินผลฯ ศน.ไอลดาลว. 13 มค 68</v>
      </c>
      <c r="D127" s="316">
        <f>+[2]ระบบการควบคุมฯ!D781</f>
        <v>0</v>
      </c>
      <c r="E127" s="316">
        <f>+[2]ระบบการควบคุมฯ!E781</f>
        <v>0</v>
      </c>
      <c r="F127" s="316">
        <f t="shared" si="36"/>
        <v>0</v>
      </c>
      <c r="G127" s="316">
        <f>+[2]ระบบการควบคุมฯ!G781+[2]ระบบการควบคุมฯ!H781</f>
        <v>0</v>
      </c>
      <c r="H127" s="316"/>
      <c r="I127" s="316">
        <f>+[2]ระบบการควบคุมฯ!K781+[2]ระบบการควบคุมฯ!L781</f>
        <v>0</v>
      </c>
      <c r="J127" s="316">
        <f t="shared" si="37"/>
        <v>0</v>
      </c>
      <c r="K127" s="87"/>
    </row>
    <row r="128" spans="1:11" ht="74.400000000000006" x14ac:dyDescent="0.6">
      <c r="A128" s="368" t="str">
        <f>+[2]ระบบการควบคุมฯ!A782</f>
        <v>3.15)</v>
      </c>
      <c r="B128" s="203" t="str">
        <f>+[2]ระบบการควบคุมฯ!B782</f>
        <v xml:space="preserve">โครงการส่งเสริมทักษะอาชีพให้แก่นักเรียน 25,400 บาท </v>
      </c>
      <c r="C128" s="371" t="str">
        <f>+[2]ระบบการควบคุมฯ!C782</f>
        <v>ศธ04002/ว465 ลว.5 กพ 68 ครั้งที่ 2 โอนครั้งที่242 1,000,000 บาท</v>
      </c>
      <c r="D128" s="316">
        <f>+[2]ระบบการควบคุมฯ!D782</f>
        <v>0</v>
      </c>
      <c r="E128" s="316">
        <f>+[2]ระบบการควบคุมฯ!E782</f>
        <v>25400</v>
      </c>
      <c r="F128" s="316">
        <f t="shared" si="36"/>
        <v>25400</v>
      </c>
      <c r="G128" s="316">
        <f>+[2]ระบบการควบคุมฯ!G782+[2]ระบบการควบคุมฯ!H782</f>
        <v>0</v>
      </c>
      <c r="H128" s="316"/>
      <c r="I128" s="316">
        <f>+[2]ระบบการควบคุมฯ!K782+[2]ระบบการควบคุมฯ!L782</f>
        <v>11900</v>
      </c>
      <c r="J128" s="316">
        <f t="shared" si="37"/>
        <v>13500</v>
      </c>
      <c r="K128" s="87"/>
    </row>
    <row r="129" spans="1:22" ht="37.200000000000003" x14ac:dyDescent="0.6">
      <c r="A129" s="1172" t="str">
        <f>+[2]ระบบการควบคุมฯ!A783</f>
        <v>4)</v>
      </c>
      <c r="B129" s="1173" t="str">
        <f>+[2]ระบบการควบคุมฯ!B783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29" s="1312">
        <f>+[2]ระบบการควบคุมฯ!C718</f>
        <v>0</v>
      </c>
      <c r="D129" s="1174">
        <f t="shared" ref="D129:J129" si="38">SUM(D130:D140)</f>
        <v>0</v>
      </c>
      <c r="E129" s="1174">
        <f t="shared" si="38"/>
        <v>94600</v>
      </c>
      <c r="F129" s="1174">
        <f t="shared" si="38"/>
        <v>94600</v>
      </c>
      <c r="G129" s="1174">
        <f t="shared" si="38"/>
        <v>0</v>
      </c>
      <c r="H129" s="1174">
        <f t="shared" si="38"/>
        <v>0</v>
      </c>
      <c r="I129" s="1174">
        <f t="shared" si="38"/>
        <v>71441</v>
      </c>
      <c r="J129" s="1174">
        <f t="shared" si="38"/>
        <v>23159</v>
      </c>
      <c r="K129" s="1175"/>
    </row>
    <row r="130" spans="1:22" ht="74.400000000000006" x14ac:dyDescent="0.6">
      <c r="A130" s="368" t="str">
        <f>+[2]ระบบการควบคุมฯ!A785</f>
        <v>4.1)</v>
      </c>
      <c r="B130" s="203" t="str">
        <f>+[2]ระบบการควบคุมฯ!B785</f>
        <v>โครงการพัฒนาประสิทธิภาพการบริหารจัดการงานอำนวยการ 150,045 บาท ครั้งที่ 1   17,350 บาท ครั้งที่ 2 17000 บาท</v>
      </c>
      <c r="C130" s="202" t="str">
        <f>+[2]ระบบการควบคุมฯ!C785</f>
        <v>ศธ04002/ว465 ลว.5 กพ 68 ครั้งที่ 2 โอนครั้งที่242 1,000,000 บาท</v>
      </c>
      <c r="D130" s="316">
        <f>+[2]ระบบการควบคุมฯ!D785</f>
        <v>0</v>
      </c>
      <c r="E130" s="316">
        <f>+[2]ระบบการควบคุมฯ!E785</f>
        <v>17000</v>
      </c>
      <c r="F130" s="316">
        <f t="shared" ref="F130" si="39">SUM(D130:E130)</f>
        <v>17000</v>
      </c>
      <c r="G130" s="316">
        <f>+[2]ระบบการควบคุมฯ!G785+[2]ระบบการควบคุมฯ!H785</f>
        <v>0</v>
      </c>
      <c r="H130" s="316"/>
      <c r="I130" s="316">
        <f>+[2]ระบบการควบคุมฯ!K785+[2]ระบบการควบคุมฯ!L785</f>
        <v>17000</v>
      </c>
      <c r="J130" s="316">
        <f t="shared" si="37"/>
        <v>0</v>
      </c>
      <c r="K130" s="87" t="s">
        <v>16</v>
      </c>
    </row>
    <row r="131" spans="1:22" ht="74.400000000000006" x14ac:dyDescent="0.6">
      <c r="A131" s="368" t="str">
        <f>+[2]ระบบการควบคุมฯ!A786</f>
        <v>4.2)</v>
      </c>
      <c r="B131" s="203" t="str">
        <f>+[2]ระบบการควบคุมฯ!B786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59,095+38860 บาท</v>
      </c>
      <c r="C131" s="202" t="str">
        <f>+[2]ระบบการควบคุมฯ!C786</f>
        <v>ศธ04002/ว465 ลว.5 กพ 68 ครั้งที่ 2 โอนครั้งที่242 1,000,000 บาท</v>
      </c>
      <c r="D131" s="316">
        <f>+[2]ระบบการควบคุมฯ!D786</f>
        <v>0</v>
      </c>
      <c r="E131" s="316">
        <f>+[2]ระบบการควบคุมฯ!E786</f>
        <v>2300</v>
      </c>
      <c r="F131" s="316">
        <f t="shared" ref="F131:F140" si="40">SUM(D131:E131)</f>
        <v>2300</v>
      </c>
      <c r="G131" s="316">
        <f>+[2]ระบบการควบคุมฯ!G786+[2]ระบบการควบคุมฯ!H786</f>
        <v>0</v>
      </c>
      <c r="H131" s="316"/>
      <c r="I131" s="316">
        <f>+[2]ระบบการควบคุมฯ!K786+[2]ระบบการควบคุมฯ!L786</f>
        <v>2240</v>
      </c>
      <c r="J131" s="316">
        <f t="shared" si="37"/>
        <v>60</v>
      </c>
      <c r="K131" s="87" t="s">
        <v>15</v>
      </c>
    </row>
    <row r="132" spans="1:22" ht="74.400000000000006" x14ac:dyDescent="0.6">
      <c r="A132" s="368" t="str">
        <f>+[2]ระบบการควบคุมฯ!A787</f>
        <v>4.2.1)</v>
      </c>
      <c r="B132" s="203" t="str">
        <f>+[2]ระบบการควบคุมฯ!B787</f>
        <v>ปรับปรุงซ่อมแซมอาคารสำนักงาน 160860บาท จ่ายครั้งที่ 1 38,860 บาท</v>
      </c>
      <c r="C132" s="202" t="str">
        <f>+C131</f>
        <v>ศธ04002/ว465 ลว.5 กพ 68 ครั้งที่ 2 โอนครั้งที่242 1,000,000 บาท</v>
      </c>
      <c r="D132" s="316">
        <f>+[2]ระบบการควบคุมฯ!D787</f>
        <v>0</v>
      </c>
      <c r="E132" s="316">
        <f>+[2]ระบบการควบคุมฯ!E787</f>
        <v>0</v>
      </c>
      <c r="F132" s="316">
        <f t="shared" si="40"/>
        <v>0</v>
      </c>
      <c r="G132" s="316">
        <f>+[2]ระบบการควบคุมฯ!G787+[2]ระบบการควบคุมฯ!H787</f>
        <v>0</v>
      </c>
      <c r="H132" s="316"/>
      <c r="I132" s="316">
        <f>+[2]ระบบการควบคุมฯ!K787+[2]ระบบการควบคุมฯ!L787</f>
        <v>0</v>
      </c>
      <c r="J132" s="316">
        <f t="shared" si="37"/>
        <v>0</v>
      </c>
      <c r="K132" s="87" t="s">
        <v>14</v>
      </c>
    </row>
    <row r="133" spans="1:22" ht="74.400000000000006" x14ac:dyDescent="0.6">
      <c r="A133" s="368" t="str">
        <f>+[2]ระบบการควบคุมฯ!A788</f>
        <v>4.3)</v>
      </c>
      <c r="B133" s="203" t="str">
        <f>+[2]ระบบการควบคุมฯ!B788</f>
        <v>โครงการพัฒนาระบบดิจิทัล เพื่อการศึกษา 85,300 บาท ครั้งที่ 1  20,000 บาท</v>
      </c>
      <c r="C133" s="202" t="str">
        <f t="shared" ref="C133:C134" si="41">+C132</f>
        <v>ศธ04002/ว465 ลว.5 กพ 68 ครั้งที่ 2 โอนครั้งที่242 1,000,000 บาท</v>
      </c>
      <c r="D133" s="316">
        <f>+[2]ระบบการควบคุมฯ!D788</f>
        <v>0</v>
      </c>
      <c r="E133" s="316">
        <f>+[2]ระบบการควบคุมฯ!E788</f>
        <v>0</v>
      </c>
      <c r="F133" s="316">
        <f t="shared" si="40"/>
        <v>0</v>
      </c>
      <c r="G133" s="316">
        <f>+[2]ระบบการควบคุมฯ!G788+[2]ระบบการควบคุมฯ!H788</f>
        <v>0</v>
      </c>
      <c r="H133" s="316"/>
      <c r="I133" s="316">
        <f>+[2]ระบบการควบคุมฯ!K788+[2]ระบบการควบคุมฯ!L788</f>
        <v>0</v>
      </c>
      <c r="J133" s="316">
        <f t="shared" si="37"/>
        <v>0</v>
      </c>
      <c r="K133" s="87" t="s">
        <v>73</v>
      </c>
    </row>
    <row r="134" spans="1:22" ht="74.400000000000006" x14ac:dyDescent="0.6">
      <c r="A134" s="368" t="str">
        <f>+[2]ระบบการควบคุมฯ!A789</f>
        <v>4.4)</v>
      </c>
      <c r="B134" s="203" t="str">
        <f>+[2]ระบบการควบคุมฯ!B789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34" s="202" t="str">
        <f t="shared" si="41"/>
        <v>ศธ04002/ว465 ลว.5 กพ 68 ครั้งที่ 2 โอนครั้งที่242 1,000,000 บาท</v>
      </c>
      <c r="D134" s="316">
        <f>+[2]ระบบการควบคุมฯ!D789</f>
        <v>0</v>
      </c>
      <c r="E134" s="316">
        <f>+[2]ระบบการควบคุมฯ!E789</f>
        <v>9600</v>
      </c>
      <c r="F134" s="316">
        <f t="shared" si="40"/>
        <v>9600</v>
      </c>
      <c r="G134" s="316">
        <f>+[2]ระบบการควบคุมฯ!G789+[2]ระบบการควบคุมฯ!H789</f>
        <v>0</v>
      </c>
      <c r="H134" s="316"/>
      <c r="I134" s="316">
        <f>+[2]ระบบการควบคุมฯ!K789+[2]ระบบการควบคุมฯ!L789</f>
        <v>4250</v>
      </c>
      <c r="J134" s="316">
        <f t="shared" si="37"/>
        <v>5350</v>
      </c>
      <c r="K134" s="87" t="s">
        <v>14</v>
      </c>
    </row>
    <row r="135" spans="1:22" ht="37.200000000000003" x14ac:dyDescent="0.6">
      <c r="A135" s="368" t="str">
        <f>+[2]ระบบการควบคุมฯ!A790</f>
        <v>4.5)</v>
      </c>
      <c r="B135" s="203" t="str">
        <f>+[2]ระบบการควบคุมฯ!B790</f>
        <v>โครงการยกย่องเชิดชูเกียรติข้าราชการครูและบุคลากรทางการศึกษา 59,700 บาท ครั้งที่ 1 9,700 บาท</v>
      </c>
      <c r="C135" s="202" t="str">
        <f>+[2]ระบบการควบคุมฯ!C790</f>
        <v>บันทึกกลุ่มพัฒนาครูฯ ลว. 28 พ.ย.67</v>
      </c>
      <c r="D135" s="316">
        <f>+[2]ระบบการควบคุมฯ!D790</f>
        <v>0</v>
      </c>
      <c r="E135" s="316">
        <f>+[2]ระบบการควบคุมฯ!E790</f>
        <v>0</v>
      </c>
      <c r="F135" s="316">
        <f t="shared" si="40"/>
        <v>0</v>
      </c>
      <c r="G135" s="316">
        <f>+[2]ระบบการควบคุมฯ!G790+[2]ระบบการควบคุมฯ!H790</f>
        <v>0</v>
      </c>
      <c r="H135" s="316"/>
      <c r="I135" s="316">
        <f>+[2]ระบบการควบคุมฯ!K790+[2]ระบบการควบคุมฯ!L790</f>
        <v>0</v>
      </c>
      <c r="J135" s="316">
        <f t="shared" si="37"/>
        <v>0</v>
      </c>
      <c r="K135" s="87" t="s">
        <v>258</v>
      </c>
    </row>
    <row r="136" spans="1:22" ht="20.399999999999999" hidden="1" customHeight="1" x14ac:dyDescent="0.6">
      <c r="A136" s="368" t="str">
        <f>+[2]ระบบการควบคุมฯ!A791</f>
        <v>4.6)</v>
      </c>
      <c r="B136" s="203" t="str">
        <f>+[2]ระบบการควบคุมฯ!B791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36" s="202" t="str">
        <f>+[2]ระบบการควบคุมฯ!C791</f>
        <v>บันทึกกลุ่มส่งเสริมการจัดการศึกษา ลว 27 ธค 67</v>
      </c>
      <c r="D136" s="316">
        <f>+[2]ระบบการควบคุมฯ!D791</f>
        <v>0</v>
      </c>
      <c r="E136" s="316">
        <f>+[2]ระบบการควบคุมฯ!E791</f>
        <v>35700</v>
      </c>
      <c r="F136" s="316">
        <f t="shared" si="40"/>
        <v>35700</v>
      </c>
      <c r="G136" s="316">
        <f>+[2]ระบบการควบคุมฯ!G791+[2]ระบบการควบคุมฯ!H791</f>
        <v>0</v>
      </c>
      <c r="H136" s="316"/>
      <c r="I136" s="316">
        <f>+[2]ระบบการควบคุมฯ!K791+[2]ระบบการควบคุมฯ!L791</f>
        <v>22700</v>
      </c>
      <c r="J136" s="316">
        <f t="shared" si="37"/>
        <v>13000</v>
      </c>
      <c r="K136" s="87" t="s">
        <v>12</v>
      </c>
    </row>
    <row r="137" spans="1:22" ht="20.399999999999999" hidden="1" customHeight="1" x14ac:dyDescent="0.6">
      <c r="A137" s="368" t="str">
        <f>+[2]ระบบการควบคุมฯ!A792</f>
        <v>4.7)</v>
      </c>
      <c r="B137" s="203" t="str">
        <f>+[2]ระบบการควบคุมฯ!B792</f>
        <v>โครงการพัฒนาศักยภาพบุคลากรทางการศึกษาสังกัดสพป.ปทุมธานี เขต 2 58,570 บาท ครั้งที่ 1 47,570 บาท</v>
      </c>
      <c r="C137" s="202" t="str">
        <f>+[2]ระบบการควบคุมฯ!C792</f>
        <v>บันทึกกลุ่มพัฒนาครูฯ ลว. 11 ธค 67</v>
      </c>
      <c r="D137" s="316">
        <f>+[2]ระบบการควบคุมฯ!D792</f>
        <v>0</v>
      </c>
      <c r="E137" s="316">
        <f>+[2]ระบบการควบคุมฯ!E792</f>
        <v>0</v>
      </c>
      <c r="F137" s="316">
        <f t="shared" si="40"/>
        <v>0</v>
      </c>
      <c r="G137" s="316">
        <f>+[2]ระบบการควบคุมฯ!G792+[2]ระบบการควบคุมฯ!H792</f>
        <v>0</v>
      </c>
      <c r="H137" s="316"/>
      <c r="I137" s="316">
        <f>+[2]ระบบการควบคุมฯ!K792+[2]ระบบการควบคุมฯ!L792</f>
        <v>0</v>
      </c>
      <c r="J137" s="316">
        <f t="shared" si="37"/>
        <v>0</v>
      </c>
      <c r="K137" s="87" t="s">
        <v>258</v>
      </c>
    </row>
    <row r="138" spans="1:22" ht="20.399999999999999" hidden="1" customHeight="1" x14ac:dyDescent="0.6">
      <c r="A138" s="368" t="str">
        <f>+[2]ระบบการควบคุมฯ!A793</f>
        <v>4.8)</v>
      </c>
      <c r="B138" s="203" t="str">
        <f>+[2]ระบบการควบคุมฯ!B793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38" s="202" t="str">
        <f>+[2]ระบบการควบคุมฯ!C793</f>
        <v>บันทึกกลุ่มนิเทศติดตามและประเมินผลการจัดการศึกษา ลว. 27 พ.ย.67</v>
      </c>
      <c r="D138" s="316">
        <f>+[2]ระบบการควบคุมฯ!D793</f>
        <v>0</v>
      </c>
      <c r="E138" s="316">
        <f>+[2]ระบบการควบคุมฯ!E793</f>
        <v>30000</v>
      </c>
      <c r="F138" s="316">
        <f t="shared" si="40"/>
        <v>30000</v>
      </c>
      <c r="G138" s="316">
        <f>+[2]ระบบการควบคุมฯ!G793+[2]ระบบการควบคุมฯ!H793</f>
        <v>0</v>
      </c>
      <c r="H138" s="316"/>
      <c r="I138" s="316">
        <f>+[2]ระบบการควบคุมฯ!K793+[2]ระบบการควบคุมฯ!L793</f>
        <v>25251</v>
      </c>
      <c r="J138" s="316">
        <f t="shared" si="37"/>
        <v>4749</v>
      </c>
      <c r="K138" s="87" t="s">
        <v>50</v>
      </c>
    </row>
    <row r="139" spans="1:22" ht="20.399999999999999" hidden="1" customHeight="1" x14ac:dyDescent="0.6">
      <c r="A139" s="368" t="str">
        <f>+[2]ระบบการควบคุมฯ!A794</f>
        <v>4.9)</v>
      </c>
      <c r="B139" s="203" t="str">
        <f>+[2]ระบบการควบคุมฯ!B794</f>
        <v>โครงการเพิ่มประสิทธิภาพการประกันคุณภาพภายในของสถานศึกษาให้เข้มแข็ง 38,250 บาท</v>
      </c>
      <c r="C139" s="371">
        <f>+[2]ระบบการควบคุมฯ!C794</f>
        <v>0</v>
      </c>
      <c r="D139" s="316">
        <f>+[2]ระบบการควบคุมฯ!D794</f>
        <v>0</v>
      </c>
      <c r="E139" s="316">
        <f>+[2]ระบบการควบคุมฯ!E794</f>
        <v>0</v>
      </c>
      <c r="F139" s="316">
        <f t="shared" si="40"/>
        <v>0</v>
      </c>
      <c r="G139" s="316">
        <f>+[2]ระบบการควบคุมฯ!G794+[2]ระบบการควบคุมฯ!H794</f>
        <v>0</v>
      </c>
      <c r="H139" s="316"/>
      <c r="I139" s="316">
        <f>+[2]ระบบการควบคุมฯ!K794+[2]ระบบการควบคุมฯ!L794</f>
        <v>0</v>
      </c>
      <c r="J139" s="316">
        <f t="shared" si="37"/>
        <v>0</v>
      </c>
      <c r="K139" s="87" t="s">
        <v>50</v>
      </c>
    </row>
    <row r="140" spans="1:22" ht="19.8" hidden="1" customHeight="1" x14ac:dyDescent="0.6">
      <c r="A140" s="368" t="str">
        <f>+[2]ระบบการควบคุมฯ!A795</f>
        <v>4.10)</v>
      </c>
      <c r="B140" s="203" t="str">
        <f>+[2]ระบบการควบคุมฯ!B795</f>
        <v>โครงการเสริมสร้างประสิทธิภาพและสมรรถนะการบริหารงานบุคคล 50,000 บาท จัดสรรครั้งที่ 1 11,140 บาท</v>
      </c>
      <c r="C140" s="371">
        <f>+[2]ระบบการควบคุมฯ!C795</f>
        <v>0</v>
      </c>
      <c r="D140" s="316">
        <f>+[2]ระบบการควบคุมฯ!D795</f>
        <v>0</v>
      </c>
      <c r="E140" s="316">
        <f>+[2]ระบบการควบคุมฯ!E795</f>
        <v>0</v>
      </c>
      <c r="F140" s="316">
        <f t="shared" si="40"/>
        <v>0</v>
      </c>
      <c r="G140" s="316">
        <f>+[2]ระบบการควบคุมฯ!G795+[2]ระบบการควบคุมฯ!H795</f>
        <v>0</v>
      </c>
      <c r="H140" s="316"/>
      <c r="I140" s="316">
        <f>+[2]ระบบการควบคุมฯ!K795+[2]ระบบการควบคุมฯ!L795</f>
        <v>0</v>
      </c>
      <c r="J140" s="316">
        <f t="shared" si="37"/>
        <v>0</v>
      </c>
      <c r="K140" s="87" t="s">
        <v>258</v>
      </c>
    </row>
    <row r="141" spans="1:22" ht="19.8" hidden="1" customHeight="1" x14ac:dyDescent="0.6">
      <c r="A141" s="330"/>
      <c r="B141" s="218" t="s">
        <v>18</v>
      </c>
      <c r="C141" s="205"/>
      <c r="D141" s="332">
        <f t="shared" ref="D141:J141" si="42">+D102+D48</f>
        <v>1260000</v>
      </c>
      <c r="E141" s="332">
        <f t="shared" si="42"/>
        <v>1740000</v>
      </c>
      <c r="F141" s="332">
        <f t="shared" si="42"/>
        <v>3000000</v>
      </c>
      <c r="G141" s="332">
        <f t="shared" si="42"/>
        <v>0</v>
      </c>
      <c r="H141" s="332">
        <f t="shared" si="42"/>
        <v>0</v>
      </c>
      <c r="I141" s="332">
        <f t="shared" si="42"/>
        <v>2734440.56</v>
      </c>
      <c r="J141" s="332">
        <f t="shared" si="42"/>
        <v>265559.44000000006</v>
      </c>
      <c r="K141" s="204"/>
    </row>
    <row r="142" spans="1:22" x14ac:dyDescent="0.6">
      <c r="A142" s="219"/>
      <c r="B142" s="220" t="s">
        <v>19</v>
      </c>
      <c r="C142" s="196"/>
      <c r="D142" s="373"/>
      <c r="E142" s="374"/>
      <c r="F142" s="169">
        <f>SUM(G142:J142)</f>
        <v>100.00000000000001</v>
      </c>
      <c r="G142" s="1176">
        <f>+G141*100/F141</f>
        <v>0</v>
      </c>
      <c r="H142" s="376">
        <v>0</v>
      </c>
      <c r="I142" s="373">
        <f>+I141*100/F141</f>
        <v>91.148018666666673</v>
      </c>
      <c r="J142" s="377">
        <f>+J141*100/F141</f>
        <v>8.8519813333333364</v>
      </c>
      <c r="K142" s="221"/>
    </row>
    <row r="143" spans="1:22" x14ac:dyDescent="0.6">
      <c r="A143" s="222"/>
      <c r="B143" s="223"/>
      <c r="C143" s="378"/>
      <c r="D143" s="379"/>
      <c r="E143" s="379"/>
      <c r="F143" s="1394" t="s">
        <v>137</v>
      </c>
      <c r="G143" s="1394"/>
      <c r="H143" s="1394"/>
      <c r="I143" s="1394"/>
      <c r="J143" s="380"/>
      <c r="K143" s="381"/>
    </row>
    <row r="144" spans="1:22" s="1139" customFormat="1" x14ac:dyDescent="0.55000000000000004">
      <c r="A144" s="222"/>
      <c r="B144" s="223"/>
      <c r="C144" s="378"/>
      <c r="D144" s="379"/>
      <c r="E144" s="379"/>
      <c r="F144" s="379"/>
      <c r="G144" s="224"/>
      <c r="H144" s="224"/>
      <c r="I144" s="224"/>
      <c r="J144" s="224"/>
      <c r="K144" s="381"/>
      <c r="N144" s="1140"/>
      <c r="P144" s="1141"/>
      <c r="R144" s="1142"/>
      <c r="S144" s="1142"/>
      <c r="T144" s="1142"/>
      <c r="U144" s="1142"/>
      <c r="V144" s="1142"/>
    </row>
    <row r="145" spans="1:11" x14ac:dyDescent="0.6">
      <c r="A145" s="382" t="s">
        <v>138</v>
      </c>
      <c r="B145" s="383"/>
      <c r="C145" s="384"/>
      <c r="D145" s="379"/>
      <c r="E145" s="224"/>
      <c r="F145" s="224"/>
      <c r="G145" s="224"/>
      <c r="H145" s="224"/>
      <c r="I145" s="385"/>
      <c r="J145" s="224"/>
      <c r="K145" s="381"/>
    </row>
    <row r="146" spans="1:11" x14ac:dyDescent="0.6">
      <c r="A146" s="386" t="s">
        <v>139</v>
      </c>
      <c r="B146" s="386"/>
      <c r="C146" s="387"/>
      <c r="D146" s="388"/>
      <c r="E146" s="389"/>
      <c r="F146" s="390" t="s">
        <v>20</v>
      </c>
      <c r="G146" s="391" t="s">
        <v>140</v>
      </c>
      <c r="H146" s="224" t="s">
        <v>141</v>
      </c>
      <c r="I146" s="389"/>
      <c r="J146" s="224"/>
      <c r="K146" s="381"/>
    </row>
    <row r="147" spans="1:11" x14ac:dyDescent="0.6">
      <c r="A147" s="382" t="s">
        <v>52</v>
      </c>
      <c r="B147" s="392"/>
      <c r="C147" s="384"/>
      <c r="D147" s="393" t="s">
        <v>142</v>
      </c>
      <c r="E147" s="224"/>
      <c r="F147" s="224"/>
      <c r="G147" s="224"/>
      <c r="H147" s="224" t="s">
        <v>143</v>
      </c>
      <c r="I147" s="224"/>
      <c r="J147" s="224"/>
      <c r="K147" s="381"/>
    </row>
    <row r="148" spans="1:11" x14ac:dyDescent="0.6">
      <c r="A148" s="1395"/>
      <c r="B148" s="1395"/>
      <c r="C148" s="387"/>
      <c r="D148" s="388"/>
      <c r="E148" s="1396" t="s">
        <v>67</v>
      </c>
      <c r="F148" s="1396"/>
      <c r="G148" s="1396"/>
      <c r="H148" s="1396"/>
      <c r="I148" s="1177"/>
      <c r="J148" s="386"/>
      <c r="K148" s="381"/>
    </row>
    <row r="149" spans="1:11" x14ac:dyDescent="0.6">
      <c r="A149" s="392"/>
      <c r="B149" s="383"/>
      <c r="C149" s="384"/>
      <c r="D149" s="1397" t="s">
        <v>142</v>
      </c>
      <c r="E149" s="1397"/>
      <c r="F149" s="1397"/>
      <c r="G149" s="1397"/>
      <c r="H149" s="1397"/>
      <c r="I149" s="1397"/>
      <c r="J149" s="224"/>
      <c r="K149" s="381"/>
    </row>
    <row r="150" spans="1:11" x14ac:dyDescent="0.6">
      <c r="A150" s="1313"/>
      <c r="B150" s="1314"/>
      <c r="C150" s="378"/>
      <c r="D150" s="379"/>
      <c r="E150" s="1398" t="s">
        <v>168</v>
      </c>
      <c r="F150" s="1398"/>
      <c r="G150" s="1398"/>
      <c r="H150" s="1398"/>
      <c r="I150" s="1398"/>
      <c r="J150" s="1398"/>
      <c r="K150" s="276"/>
    </row>
    <row r="151" spans="1:11" x14ac:dyDescent="0.6">
      <c r="A151" s="219"/>
      <c r="B151" s="220" t="s">
        <v>19</v>
      </c>
      <c r="C151" s="196"/>
      <c r="D151" s="373"/>
      <c r="E151" s="374"/>
      <c r="F151" s="169" t="e">
        <f>SUM(G151:J151)</f>
        <v>#DIV/0!</v>
      </c>
      <c r="G151" s="375">
        <v>8.4700000000000006</v>
      </c>
      <c r="H151" s="376">
        <v>0</v>
      </c>
      <c r="I151" s="373" t="e">
        <f>+I150*100/F150</f>
        <v>#DIV/0!</v>
      </c>
      <c r="J151" s="377" t="e">
        <f>+J150*100/F150</f>
        <v>#DIV/0!</v>
      </c>
      <c r="K151" s="221"/>
    </row>
    <row r="152" spans="1:11" x14ac:dyDescent="0.6">
      <c r="A152" s="222"/>
      <c r="B152" s="223"/>
      <c r="C152" s="378"/>
      <c r="D152" s="379"/>
      <c r="E152" s="379"/>
      <c r="F152" s="1394" t="s">
        <v>137</v>
      </c>
      <c r="G152" s="1394"/>
      <c r="H152" s="1394"/>
      <c r="I152" s="1394"/>
      <c r="J152" s="380"/>
      <c r="K152" s="381"/>
    </row>
    <row r="153" spans="1:11" x14ac:dyDescent="0.6">
      <c r="A153" s="222"/>
      <c r="B153" s="223"/>
      <c r="C153" s="378"/>
      <c r="D153" s="379"/>
      <c r="E153" s="379"/>
      <c r="F153" s="379"/>
      <c r="G153" s="224"/>
      <c r="H153" s="224"/>
      <c r="I153" s="224"/>
      <c r="J153" s="224"/>
      <c r="K153" s="381"/>
    </row>
    <row r="154" spans="1:11" x14ac:dyDescent="0.6">
      <c r="A154" s="382" t="s">
        <v>138</v>
      </c>
      <c r="B154" s="383"/>
      <c r="C154" s="384"/>
      <c r="D154" s="379"/>
      <c r="E154" s="224"/>
      <c r="F154" s="224"/>
      <c r="G154" s="224"/>
      <c r="H154" s="224"/>
      <c r="I154" s="385"/>
      <c r="J154" s="224"/>
      <c r="K154" s="381"/>
    </row>
    <row r="155" spans="1:11" x14ac:dyDescent="0.6">
      <c r="A155" s="386" t="s">
        <v>139</v>
      </c>
      <c r="B155" s="386"/>
      <c r="C155" s="387"/>
      <c r="D155" s="388"/>
      <c r="E155" s="389"/>
      <c r="F155" s="390" t="s">
        <v>20</v>
      </c>
      <c r="G155" s="391" t="s">
        <v>140</v>
      </c>
      <c r="H155" s="224" t="s">
        <v>141</v>
      </c>
      <c r="I155" s="389"/>
      <c r="J155" s="224"/>
      <c r="K155" s="381"/>
    </row>
    <row r="156" spans="1:11" x14ac:dyDescent="0.6">
      <c r="A156" s="382" t="s">
        <v>52</v>
      </c>
      <c r="B156" s="392"/>
      <c r="C156" s="384"/>
      <c r="D156" s="393" t="s">
        <v>142</v>
      </c>
      <c r="E156" s="224"/>
      <c r="F156" s="224"/>
      <c r="G156" s="224"/>
      <c r="H156" s="224" t="s">
        <v>143</v>
      </c>
      <c r="I156" s="224"/>
      <c r="J156" s="224"/>
      <c r="K156" s="381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  <row r="670" spans="4:9" x14ac:dyDescent="0.6">
      <c r="D670" s="20"/>
      <c r="E670" s="20"/>
      <c r="F670" s="20"/>
      <c r="G670" s="20"/>
      <c r="H670" s="20"/>
      <c r="I670" s="20"/>
    </row>
    <row r="671" spans="4:9" x14ac:dyDescent="0.6">
      <c r="D671" s="20"/>
      <c r="E671" s="20"/>
      <c r="F671" s="20"/>
      <c r="G671" s="20"/>
      <c r="H671" s="20"/>
      <c r="I671" s="20"/>
    </row>
  </sheetData>
  <sheetProtection algorithmName="SHA-512" hashValue="BgpdjipbLHoap4BzdJ0Den4Pw1w8neJ+iHV1EIhZ5aaW29SeOa7GlYD8f61BfWxwvTSygMRAZBNw1llHJ/H9cQ==" saltValue="A3aTMn+wWUQGj3h5ItlBxA==" spinCount="100000" sheet="1" objects="1" scenarios="1" formatCells="0" formatColumns="0" formatRows="0" insertColumns="0" insertRows="0"/>
  <mergeCells count="18">
    <mergeCell ref="A1:K1"/>
    <mergeCell ref="A3:K3"/>
    <mergeCell ref="A4:J4"/>
    <mergeCell ref="A5:A7"/>
    <mergeCell ref="B5:B7"/>
    <mergeCell ref="D5:D6"/>
    <mergeCell ref="E5:E6"/>
    <mergeCell ref="K5:K7"/>
    <mergeCell ref="L5:L6"/>
    <mergeCell ref="N5:O5"/>
    <mergeCell ref="Q5:Q6"/>
    <mergeCell ref="A2:K2"/>
    <mergeCell ref="F152:I152"/>
    <mergeCell ref="F143:I143"/>
    <mergeCell ref="A148:B148"/>
    <mergeCell ref="E148:H148"/>
    <mergeCell ref="D149:I149"/>
    <mergeCell ref="E150:J150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43"/>
  <sheetViews>
    <sheetView workbookViewId="0">
      <selection activeCell="D8" sqref="D8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373" t="s">
        <v>144</v>
      </c>
      <c r="B1" s="1373"/>
      <c r="C1" s="1373"/>
      <c r="D1" s="1373"/>
      <c r="E1" s="1373"/>
      <c r="F1" s="1373"/>
      <c r="G1" s="1373"/>
      <c r="H1" s="1373"/>
      <c r="I1" s="1373"/>
    </row>
    <row r="2" spans="1:9" ht="21" x14ac:dyDescent="0.6">
      <c r="A2" s="1373" t="s">
        <v>135</v>
      </c>
      <c r="B2" s="1373"/>
      <c r="C2" s="1373"/>
      <c r="D2" s="1373"/>
      <c r="E2" s="1373"/>
      <c r="F2" s="1373"/>
      <c r="G2" s="1373"/>
      <c r="H2" s="1373"/>
      <c r="I2" s="1373"/>
    </row>
    <row r="3" spans="1:9" ht="21" x14ac:dyDescent="0.6">
      <c r="A3" s="1373" t="s">
        <v>0</v>
      </c>
      <c r="B3" s="1373"/>
      <c r="C3" s="1373"/>
      <c r="D3" s="1373"/>
      <c r="E3" s="1373"/>
      <c r="F3" s="1373"/>
      <c r="G3" s="1373"/>
      <c r="H3" s="1373"/>
      <c r="I3" s="1373"/>
    </row>
    <row r="4" spans="1:9" ht="21" x14ac:dyDescent="0.55000000000000004">
      <c r="A4" s="1111"/>
      <c r="B4" s="1416" t="str">
        <f>+[2]งบประจำและงบกลยุทธ์!A4</f>
        <v xml:space="preserve">     ประจำเดือนเมษายน 2568</v>
      </c>
      <c r="C4" s="1416"/>
      <c r="D4" s="1416"/>
      <c r="E4" s="1416"/>
      <c r="F4" s="1416"/>
      <c r="G4" s="1416"/>
      <c r="H4" s="1416"/>
      <c r="I4" s="1112" t="s">
        <v>145</v>
      </c>
    </row>
    <row r="5" spans="1:9" ht="42" x14ac:dyDescent="0.25">
      <c r="A5" s="394" t="s">
        <v>23</v>
      </c>
      <c r="B5" s="395" t="s">
        <v>24</v>
      </c>
      <c r="C5" s="59" t="s">
        <v>37</v>
      </c>
      <c r="D5" s="58" t="s">
        <v>22</v>
      </c>
      <c r="E5" s="60" t="s">
        <v>3</v>
      </c>
      <c r="F5" s="61" t="s">
        <v>38</v>
      </c>
      <c r="G5" s="60" t="s">
        <v>25</v>
      </c>
      <c r="H5" s="60" t="s">
        <v>5</v>
      </c>
      <c r="I5" s="62" t="s">
        <v>6</v>
      </c>
    </row>
    <row r="6" spans="1:9" ht="18.600000000000001" x14ac:dyDescent="0.25">
      <c r="A6" s="396" t="str">
        <f>+[2]ระบบการควบคุมฯ!A7</f>
        <v>ก</v>
      </c>
      <c r="B6" s="107" t="str">
        <f>+[2]ระบบการควบคุมฯ!B7</f>
        <v xml:space="preserve">แผนงานบุคลากรภาครัฐ </v>
      </c>
      <c r="C6" s="397" t="str">
        <f>+[2]ระบบการควบคุมฯ!C7 [2]ระบบการควบคุมฯ!C7</f>
        <v>20004 1400 0800</v>
      </c>
      <c r="D6" s="398">
        <f>+D7</f>
        <v>7360800</v>
      </c>
      <c r="E6" s="398">
        <f t="shared" ref="E6:H7" si="0">+E7</f>
        <v>0</v>
      </c>
      <c r="F6" s="398">
        <f t="shared" si="0"/>
        <v>0</v>
      </c>
      <c r="G6" s="398">
        <f t="shared" si="0"/>
        <v>4857412.43</v>
      </c>
      <c r="H6" s="398">
        <f t="shared" si="0"/>
        <v>2503387.5700000003</v>
      </c>
      <c r="I6" s="399"/>
    </row>
    <row r="7" spans="1:9" ht="55.8" customHeight="1" x14ac:dyDescent="0.25">
      <c r="A7" s="400">
        <f>+[2]ระบบการควบคุมฯ!A8</f>
        <v>1</v>
      </c>
      <c r="B7" s="401" t="str">
        <f>+[2]ระบบการควบคุมฯ!B8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01" t="str">
        <f>+[2]ระบบการควบคุมฯ!C8</f>
        <v>20004 1400 0800</v>
      </c>
      <c r="D7" s="402">
        <f>+D8</f>
        <v>7360800</v>
      </c>
      <c r="E7" s="402">
        <f t="shared" si="0"/>
        <v>0</v>
      </c>
      <c r="F7" s="402">
        <f t="shared" si="0"/>
        <v>0</v>
      </c>
      <c r="G7" s="402">
        <f t="shared" si="0"/>
        <v>4857412.43</v>
      </c>
      <c r="H7" s="402">
        <f t="shared" si="0"/>
        <v>2503387.5700000003</v>
      </c>
      <c r="I7" s="403"/>
    </row>
    <row r="8" spans="1:9" ht="74.400000000000006" x14ac:dyDescent="0.25">
      <c r="A8" s="404">
        <f>+[2]ระบบการควบคุมฯ!A10</f>
        <v>1.1000000000000001</v>
      </c>
      <c r="B8" s="63" t="str">
        <f>+[2]ระบบการควบคุมฯ!B10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4" t="str">
        <f>+[2]ระบบการควบคุมฯ!C10</f>
        <v>20004 68 79456 00000</v>
      </c>
      <c r="D8" s="405">
        <f>+D9+D15</f>
        <v>7360800</v>
      </c>
      <c r="E8" s="405">
        <f>+E9+E15</f>
        <v>0</v>
      </c>
      <c r="F8" s="405">
        <f>+F9+F15</f>
        <v>0</v>
      </c>
      <c r="G8" s="405">
        <f>+G9+G15</f>
        <v>4857412.43</v>
      </c>
      <c r="H8" s="405">
        <f>+H9+H15</f>
        <v>2503387.5700000003</v>
      </c>
      <c r="I8" s="406"/>
    </row>
    <row r="9" spans="1:9" ht="18.600000000000001" x14ac:dyDescent="0.25">
      <c r="A9" s="407"/>
      <c r="B9" s="408" t="str">
        <f>+[2]ระบบการควบคุมฯ!B12</f>
        <v>งบบุคลากร  6811150</v>
      </c>
      <c r="C9" s="65" t="str">
        <f>+[2]ระบบการควบคุมฯ!C12</f>
        <v>20004 14000800 1000000</v>
      </c>
      <c r="D9" s="409">
        <f>+D10</f>
        <v>6051500</v>
      </c>
      <c r="E9" s="409">
        <f>+E10</f>
        <v>0</v>
      </c>
      <c r="F9" s="409">
        <f>+F10</f>
        <v>0</v>
      </c>
      <c r="G9" s="409">
        <f>+G10</f>
        <v>3763452.26</v>
      </c>
      <c r="H9" s="409">
        <f>+H10</f>
        <v>2288047.7400000002</v>
      </c>
      <c r="I9" s="410"/>
    </row>
    <row r="10" spans="1:9" ht="74.400000000000006" x14ac:dyDescent="0.25">
      <c r="A10" s="411" t="str">
        <f>+[2]ระบบการควบคุมฯ!A14</f>
        <v>1.1.1</v>
      </c>
      <c r="B10" s="412" t="str">
        <f>+[2]ระบบการควบคุมฯ!B14</f>
        <v>ค่าตอบแทนพนักงานราชการ 26 อัตรา  5 เดือน(ต.ค.67 - มีค 68) 2,930,000 บาท</v>
      </c>
      <c r="C10" s="413" t="str">
        <f>+[2]ระบบการควบคุมฯ!C14</f>
        <v>ศธ 04002/ว5144 ลว.21 ต.ค.67 ครั้งที่ 2</v>
      </c>
      <c r="D10" s="414">
        <f>+[2]ระบบการควบคุมฯ!F14</f>
        <v>6051500</v>
      </c>
      <c r="E10" s="414">
        <f>+[2]ระบบการควบคุมฯ!G14+[2]ระบบการควบคุมฯ!H14</f>
        <v>0</v>
      </c>
      <c r="F10" s="414">
        <f>+[2]ระบบการควบคุมฯ!I14+[2]ระบบการควบคุมฯ!J14</f>
        <v>0</v>
      </c>
      <c r="G10" s="414">
        <f>+[2]ระบบการควบคุมฯ!K14+[2]ระบบการควบคุมฯ!L14</f>
        <v>3763452.26</v>
      </c>
      <c r="H10" s="415">
        <f>+D10-E10-F10-G10</f>
        <v>2288047.7400000002</v>
      </c>
      <c r="I10" s="416" t="s">
        <v>14</v>
      </c>
    </row>
    <row r="11" spans="1:9" ht="93" hidden="1" customHeight="1" x14ac:dyDescent="0.25">
      <c r="A11" s="417" t="str">
        <f>+[2]ระบบการควบคุมฯ!A15</f>
        <v>1.1.1.1</v>
      </c>
      <c r="B11" s="418" t="str">
        <f>+[2]ระบบการควบคุมฯ!B15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19" t="str">
        <f>+[2]ระบบการควบคุมฯ!C15</f>
        <v>ศธ 04002/ว660 ลว.19 กพ 68 ครั้งที่ 270</v>
      </c>
      <c r="D11" s="420"/>
      <c r="E11" s="420"/>
      <c r="F11" s="420"/>
      <c r="G11" s="420"/>
      <c r="H11" s="421"/>
      <c r="I11" s="422"/>
    </row>
    <row r="12" spans="1:9" ht="74.400000000000006" hidden="1" customHeight="1" x14ac:dyDescent="0.25">
      <c r="A12" s="417" t="str">
        <f>+[2]ระบบการควบคุมฯ!A16</f>
        <v>1.1.1.2</v>
      </c>
      <c r="B12" s="418" t="str">
        <f>+[2]ระบบการควบคุมฯ!B16</f>
        <v xml:space="preserve">ค่าตอบแทนพนักงานราชการ 26 อัตรา 3 เดือน (พค-กค 68) 1,812,000 บาท </v>
      </c>
      <c r="C12" s="419" t="str">
        <f>+[2]ระบบการควบคุมฯ!C16</f>
        <v>ศธ 04002/ว1390 ลว. 2 เมย 68 ครั้งที่ 390</v>
      </c>
      <c r="D12" s="420"/>
      <c r="E12" s="420"/>
      <c r="F12" s="420"/>
      <c r="G12" s="420"/>
      <c r="H12" s="421"/>
      <c r="I12" s="422"/>
    </row>
    <row r="13" spans="1:9" ht="55.8" hidden="1" customHeight="1" x14ac:dyDescent="0.25">
      <c r="A13" s="423" t="str">
        <f>+[2]ระบบการควบคุมฯ!A17</f>
        <v>1.1.1.3</v>
      </c>
      <c r="B13" s="72">
        <f>+[2]ระบบการควบคุมฯ!B17</f>
        <v>0</v>
      </c>
      <c r="C13" s="73">
        <f>+[2]ระบบการควบคุมฯ!C17</f>
        <v>0</v>
      </c>
      <c r="D13" s="424"/>
      <c r="E13" s="424"/>
      <c r="F13" s="424"/>
      <c r="G13" s="424"/>
      <c r="H13" s="425"/>
      <c r="I13" s="74"/>
    </row>
    <row r="14" spans="1:9" ht="55.8" hidden="1" customHeight="1" x14ac:dyDescent="0.25">
      <c r="A14" s="423" t="str">
        <f>+[2]ระบบการควบคุมฯ!A18</f>
        <v>1.1.1.4</v>
      </c>
      <c r="B14" s="72">
        <f>+[2]ระบบการควบคุมฯ!B18</f>
        <v>0</v>
      </c>
      <c r="C14" s="73">
        <f>+[2]ระบบการควบคุมฯ!C18</f>
        <v>0</v>
      </c>
      <c r="D14" s="426"/>
      <c r="E14" s="426"/>
      <c r="F14" s="426"/>
      <c r="G14" s="426"/>
      <c r="H14" s="427"/>
      <c r="I14" s="77"/>
    </row>
    <row r="15" spans="1:9" ht="18.600000000000001" x14ac:dyDescent="0.25">
      <c r="A15" s="407">
        <f>+[2]ระบบการควบคุมฯ!A22</f>
        <v>0</v>
      </c>
      <c r="B15" s="408" t="str">
        <f>+[2]ระบบการควบคุมฯ!B22</f>
        <v xml:space="preserve"> งบดำเนินงาน 6811220</v>
      </c>
      <c r="C15" s="65" t="str">
        <f>+[2]ระบบการควบคุมฯ!C22</f>
        <v>20004 1420 0800 2000000</v>
      </c>
      <c r="D15" s="409">
        <f>SUM(D16:D21)</f>
        <v>1309300</v>
      </c>
      <c r="E15" s="409">
        <f>SUM(E16:E21)</f>
        <v>0</v>
      </c>
      <c r="F15" s="409">
        <f>SUM(F16:F21)</f>
        <v>0</v>
      </c>
      <c r="G15" s="409">
        <f>SUM(G16:G21)</f>
        <v>1093960.17</v>
      </c>
      <c r="H15" s="409">
        <f>SUM(H16:H21)</f>
        <v>215339.82999999996</v>
      </c>
      <c r="I15" s="410"/>
    </row>
    <row r="16" spans="1:9" ht="111.6" x14ac:dyDescent="0.25">
      <c r="A16" s="428" t="str">
        <f>+[2]ระบบการควบคุมฯ!A24</f>
        <v>1.1.2</v>
      </c>
      <c r="B16" s="66" t="str">
        <f>+[2]ระบบการควบคุมฯ!B24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67" t="str">
        <f>+[2]ระบบการควบคุมฯ!C24</f>
        <v>ศธ 04002/ว5144 ลว.21 ต.ค.67 ครั้งที่ 2</v>
      </c>
      <c r="D16" s="429">
        <f>+[2]ระบบการควบคุมฯ!F24</f>
        <v>210500</v>
      </c>
      <c r="E16" s="429">
        <f>+[2]ระบบการควบคุมฯ!G24+[2]ระบบการควบคุมฯ!H24</f>
        <v>0</v>
      </c>
      <c r="F16" s="429">
        <f>+[2]ระบบการควบคุมฯ!I24+[2]ระบบการควบคุมฯ!J24</f>
        <v>0</v>
      </c>
      <c r="G16" s="429">
        <f>+[2]ระบบการควบคุมฯ!K24+[2]ระบบการควบคุมฯ!L24</f>
        <v>118815</v>
      </c>
      <c r="H16" s="430">
        <f>+D16-E16-F16-G16</f>
        <v>91685</v>
      </c>
      <c r="I16" s="68" t="s">
        <v>14</v>
      </c>
    </row>
    <row r="17" spans="1:9" ht="55.8" x14ac:dyDescent="0.25">
      <c r="A17" s="1315" t="str">
        <f>+[2]ระบบการควบคุมฯ!A25</f>
        <v>1.1.2.1</v>
      </c>
      <c r="B17" s="266" t="str">
        <f>+[2]ระบบการควบคุมฯ!B25</f>
        <v>เงินสมทบกองทุนประกันสังคม จำนวน 5 เดือน  ( มีนาคม -เมษายน 2568) 39,000</v>
      </c>
      <c r="C17" s="1316" t="str">
        <f>+[2]ระบบการควบคุมฯ!C25</f>
        <v>ศธ 04002/ว660 ลว.19 กพ 68 ครั้งที่ 270</v>
      </c>
      <c r="D17" s="476"/>
      <c r="E17" s="476"/>
      <c r="F17" s="476"/>
      <c r="G17" s="476"/>
      <c r="H17" s="1317"/>
      <c r="I17" s="1318"/>
    </row>
    <row r="18" spans="1:9" ht="74.400000000000006" hidden="1" customHeight="1" x14ac:dyDescent="0.25">
      <c r="A18" s="431" t="str">
        <f>+[2]ระบบการควบคุมฯ!A26</f>
        <v>1.1.2.2</v>
      </c>
      <c r="B18" s="75" t="str">
        <f>+[2]ระบบการควบคุมฯ!B26</f>
        <v>เงินสมทบกองทุนประกันสังคม จำนวน 3 เดือน  (พฤษภาคม 2567 - กรกฎาคม 2567) 58,500 บาท</v>
      </c>
      <c r="C18" s="76" t="str">
        <f>+[2]ระบบการควบคุมฯ!C26</f>
        <v>ศธ 04002/ว1390 ลว. 2 เมย 68 ครั้งที่ 390</v>
      </c>
      <c r="D18" s="426"/>
      <c r="E18" s="426"/>
      <c r="F18" s="426"/>
      <c r="G18" s="426"/>
      <c r="H18" s="427"/>
      <c r="I18" s="77"/>
    </row>
    <row r="19" spans="1:9" ht="55.8" hidden="1" customHeight="1" x14ac:dyDescent="0.25">
      <c r="A19" s="431" t="str">
        <f>+[2]ระบบการควบคุมฯ!A27</f>
        <v>1.1.2.3</v>
      </c>
      <c r="B19" s="75">
        <f>+[2]ระบบการควบคุมฯ!B27</f>
        <v>0</v>
      </c>
      <c r="C19" s="76">
        <f>+[2]ระบบการควบคุมฯ!C27</f>
        <v>0</v>
      </c>
      <c r="D19" s="429"/>
      <c r="E19" s="426"/>
      <c r="F19" s="426"/>
      <c r="G19" s="426"/>
      <c r="H19" s="427"/>
      <c r="I19" s="77"/>
    </row>
    <row r="20" spans="1:9" ht="74.400000000000006" x14ac:dyDescent="0.25">
      <c r="A20" s="428" t="str">
        <f>+[2]ระบบการควบคุมฯ!A32</f>
        <v>1.1.3</v>
      </c>
      <c r="B20" s="66" t="str">
        <f>+[2]ระบบการควบคุมฯ!B32</f>
        <v xml:space="preserve">ค่าเช่าบ้าน  (ตุลาคม  2566 - กพ. 2567) ครั้งที่ 1 728,400 บาท </v>
      </c>
      <c r="C20" s="67" t="str">
        <f>+[2]ระบบการควบคุมฯ!C32</f>
        <v>ศธ 04002/ว5415 ลว4พ.ย.2024 โอนครั้งที่ 42</v>
      </c>
      <c r="D20" s="429">
        <f>+[2]ระบบการควบคุมฯ!F32</f>
        <v>1098800</v>
      </c>
      <c r="E20" s="429">
        <f>+[2]ระบบการควบคุมฯ!G32+[2]ระบบการควบคุมฯ!H32</f>
        <v>0</v>
      </c>
      <c r="F20" s="429">
        <f>+[2]ระบบการควบคุมฯ!I32+[2]ระบบการควบคุมฯ!J32</f>
        <v>0</v>
      </c>
      <c r="G20" s="429">
        <f>+[2]ระบบการควบคุมฯ!K32+[2]ระบบการควบคุมฯ!L32</f>
        <v>975145.17</v>
      </c>
      <c r="H20" s="430">
        <f>+D20-E20-F20-G20</f>
        <v>123654.82999999996</v>
      </c>
      <c r="I20" s="68" t="s">
        <v>14</v>
      </c>
    </row>
    <row r="21" spans="1:9" ht="37.200000000000003" hidden="1" customHeight="1" x14ac:dyDescent="0.25">
      <c r="A21" s="435" t="str">
        <f>+[2]ระบบการควบคุมฯ!A33</f>
        <v>1.1.3.1</v>
      </c>
      <c r="B21" s="69" t="str">
        <f>+[2]ระบบการควบคุมฯ!B33</f>
        <v>ค่าเช่าบ้านครั้งที่ 2 (มี.ค. - เม.ย 67) จำนวนเงิน 370,400 บาท</v>
      </c>
      <c r="C21" s="70" t="str">
        <f>+[2]ระบบการควบคุมฯ!C33</f>
        <v>ศธ 04002/ว934 ลว. 10 มี.ค. 68 ครั้งที่ 321</v>
      </c>
      <c r="D21" s="436"/>
      <c r="E21" s="436"/>
      <c r="F21" s="436"/>
      <c r="G21" s="436"/>
      <c r="H21" s="437"/>
      <c r="I21" s="71"/>
    </row>
    <row r="22" spans="1:9" ht="37.200000000000003" hidden="1" customHeight="1" x14ac:dyDescent="0.25">
      <c r="A22" s="423" t="str">
        <f>+[2]ระบบการควบคุมฯ!A34</f>
        <v>1.1.3.2</v>
      </c>
      <c r="B22" s="72" t="str">
        <f>+[2]ระบบการควบคุมฯ!B34</f>
        <v>ค่าเช่าบ้านครั้งที่ 3 (สค-กย 67) จำนวนเงิน 294,000 บาท</v>
      </c>
      <c r="C22" s="73" t="str">
        <f>+[2]ระบบการควบคุมฯ!C34</f>
        <v>ศธ 04002/ว4225 ลว. 10 กย 67 ครั้งที่ 395</v>
      </c>
      <c r="D22" s="424"/>
      <c r="E22" s="424"/>
      <c r="F22" s="424"/>
      <c r="G22" s="424"/>
      <c r="H22" s="425"/>
      <c r="I22" s="74"/>
    </row>
    <row r="23" spans="1:9" ht="37.200000000000003" x14ac:dyDescent="0.25">
      <c r="A23" s="396" t="str">
        <f>+[5]ระบบการควบคุมฯ!A30</f>
        <v>ข</v>
      </c>
      <c r="B23" s="107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23" s="397" t="str">
        <f>+[2]ระบบการควบคุมฯ!C37</f>
        <v>20004 3300</v>
      </c>
      <c r="D23" s="398">
        <f>+D24+D58+D72+D149+D161</f>
        <v>19230730</v>
      </c>
      <c r="E23" s="398">
        <f>+E24+E58+E72+E149+E161</f>
        <v>0</v>
      </c>
      <c r="F23" s="398">
        <f>+F24+F58+F72+F149+F161</f>
        <v>0</v>
      </c>
      <c r="G23" s="398">
        <f>+G24+G58+G72+G149+G161</f>
        <v>11402863.719999999</v>
      </c>
      <c r="H23" s="398">
        <f>+H24+H58+H72+H149+H161</f>
        <v>7827866.2799999993</v>
      </c>
      <c r="I23" s="398">
        <f>+I24+I72</f>
        <v>0</v>
      </c>
    </row>
    <row r="24" spans="1:9" ht="55.8" x14ac:dyDescent="0.25">
      <c r="A24" s="1319">
        <f>+[5]ระบบการควบคุมฯ!A31</f>
        <v>1</v>
      </c>
      <c r="B24" s="1320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4" s="1320" t="str">
        <f>+[2]ระบบการควบคุมฯ!C43</f>
        <v>20004 3320 3300 2000000</v>
      </c>
      <c r="D24" s="1321">
        <f>+D25+D28+D32+D37+D41+D45+D52+D55</f>
        <v>42760</v>
      </c>
      <c r="E24" s="1321">
        <f>+E25+E28+E32+E37+E41+E45+E52+E55</f>
        <v>0</v>
      </c>
      <c r="F24" s="1321">
        <f t="shared" ref="F24:H24" si="1">+F25+F28+F32+F37+F41+F45+F52+F55</f>
        <v>0</v>
      </c>
      <c r="G24" s="1321">
        <f t="shared" si="1"/>
        <v>32062</v>
      </c>
      <c r="H24" s="1321">
        <f t="shared" si="1"/>
        <v>10698</v>
      </c>
      <c r="I24" s="1322"/>
    </row>
    <row r="25" spans="1:9" ht="55.8" x14ac:dyDescent="0.25">
      <c r="A25" s="404">
        <f>+[2]ระบบการควบคุมฯ!A46</f>
        <v>1.1000000000000001</v>
      </c>
      <c r="B25" s="63" t="str">
        <f>+[2]ระบบการควบคุมฯ!B46</f>
        <v>กิจกรรมการส่งเสริมและพัฒนาระบบการประกันคุณภาพภายในสถานศึกษา</v>
      </c>
      <c r="C25" s="64" t="str">
        <f>+[2]ระบบการควบคุมฯ!C46</f>
        <v>20004 68 00015 00000</v>
      </c>
      <c r="D25" s="405">
        <f>+D26</f>
        <v>0</v>
      </c>
      <c r="E25" s="405">
        <f t="shared" ref="E25:H25" si="2">+E26</f>
        <v>0</v>
      </c>
      <c r="F25" s="405">
        <f t="shared" si="2"/>
        <v>0</v>
      </c>
      <c r="G25" s="405">
        <f t="shared" si="2"/>
        <v>0</v>
      </c>
      <c r="H25" s="405">
        <f t="shared" si="2"/>
        <v>0</v>
      </c>
      <c r="I25" s="406"/>
    </row>
    <row r="26" spans="1:9" ht="18.600000000000001" x14ac:dyDescent="0.25">
      <c r="A26" s="407"/>
      <c r="B26" s="78" t="str">
        <f>+[2]ระบบการควบคุมฯ!B47</f>
        <v>งบรายจ่ายอื่น   6811500</v>
      </c>
      <c r="C26" s="79" t="str">
        <f>+[2]ระบบการควบคุมฯ!C47</f>
        <v>20004 31003100 5000002</v>
      </c>
      <c r="D26" s="438">
        <f>SUM(D27)</f>
        <v>0</v>
      </c>
      <c r="E26" s="438">
        <f t="shared" ref="E26:I26" si="3">SUM(E27)</f>
        <v>0</v>
      </c>
      <c r="F26" s="438">
        <f t="shared" si="3"/>
        <v>0</v>
      </c>
      <c r="G26" s="438">
        <f t="shared" si="3"/>
        <v>0</v>
      </c>
      <c r="H26" s="438">
        <f t="shared" si="3"/>
        <v>0</v>
      </c>
      <c r="I26" s="438">
        <f t="shared" si="3"/>
        <v>0</v>
      </c>
    </row>
    <row r="27" spans="1:9" ht="93" hidden="1" customHeight="1" x14ac:dyDescent="0.25">
      <c r="A27" s="432" t="str">
        <f>+[2]ระบบการควบคุมฯ!A48</f>
        <v>1.1.1</v>
      </c>
      <c r="B27" s="81" t="str">
        <f>+[2]ระบบการควบคุมฯ!B48</f>
        <v>สำหรับสนับสนุนการคัดเลือกสถานศึกษาเพื่อรับรางวัล IQA AWARD ประจำปีการศึกษา 2566</v>
      </c>
      <c r="C27" s="95" t="str">
        <f>+[2]ระบบการควบคุมฯ!C48</f>
        <v>ศธ 04002/ว2416  ลว. 17 มิย 67 โอนครั้งที่ 142</v>
      </c>
      <c r="D27" s="433"/>
      <c r="E27" s="433"/>
      <c r="F27" s="433"/>
      <c r="G27" s="433"/>
      <c r="H27" s="434">
        <f>+D27-E27-F27-G27</f>
        <v>0</v>
      </c>
      <c r="I27" s="82" t="s">
        <v>50</v>
      </c>
    </row>
    <row r="28" spans="1:9" ht="55.8" x14ac:dyDescent="0.25">
      <c r="A28" s="404">
        <f>+[2]ระบบการควบคุมฯ!A52</f>
        <v>1.2</v>
      </c>
      <c r="B28" s="63" t="str">
        <f>+[2]ระบบการควบคุมฯ!B52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4" t="str">
        <f>+[2]ระบบการควบคุมฯ!C52</f>
        <v>20004 68 00040 00000</v>
      </c>
      <c r="D28" s="405">
        <f>+D29</f>
        <v>40360</v>
      </c>
      <c r="E28" s="405">
        <f>+E29</f>
        <v>0</v>
      </c>
      <c r="F28" s="405">
        <f>+F29</f>
        <v>0</v>
      </c>
      <c r="G28" s="405">
        <f>+G29</f>
        <v>29662</v>
      </c>
      <c r="H28" s="405">
        <f>+H29</f>
        <v>10698</v>
      </c>
      <c r="I28" s="406"/>
    </row>
    <row r="29" spans="1:9" ht="18.600000000000001" x14ac:dyDescent="0.25">
      <c r="A29" s="407"/>
      <c r="B29" s="78" t="str">
        <f>+[2]ระบบการควบคุมฯ!B53</f>
        <v>งบดำเนินงาน   6811200</v>
      </c>
      <c r="C29" s="79" t="str">
        <f>+[2]ระบบการควบคุมฯ!C53</f>
        <v>20004 3320 3300 2000000</v>
      </c>
      <c r="D29" s="438">
        <f>SUM(D30:D31)</f>
        <v>40360</v>
      </c>
      <c r="E29" s="438">
        <f>SUM(E30:E31)</f>
        <v>0</v>
      </c>
      <c r="F29" s="438">
        <f>SUM(F30:F31)</f>
        <v>0</v>
      </c>
      <c r="G29" s="438">
        <f>SUM(G30:G31)</f>
        <v>29662</v>
      </c>
      <c r="H29" s="438">
        <f>SUM(H30:H31)</f>
        <v>10698</v>
      </c>
      <c r="I29" s="410"/>
    </row>
    <row r="30" spans="1:9" ht="316.2" hidden="1" customHeight="1" x14ac:dyDescent="0.25">
      <c r="A30" s="432" t="str">
        <f>+[2]ระบบการควบคุมฯ!A54</f>
        <v>1.2.1</v>
      </c>
      <c r="B30" s="80" t="str">
        <f>+[2]ระบบการควบคุมฯ!B54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1" t="str">
        <f>+[2]ระบบการควบคุมฯ!C54</f>
        <v>ศธ 04002/ว163  ลว. 15 มค 68โอนครั้งที่ 192</v>
      </c>
      <c r="D30" s="433">
        <f>+[2]ระบบการควบคุมฯ!F54</f>
        <v>40360</v>
      </c>
      <c r="E30" s="433">
        <f>+[2]ระบบการควบคุมฯ!G54+[2]ระบบการควบคุมฯ!H54</f>
        <v>0</v>
      </c>
      <c r="F30" s="433">
        <f>+[2]ระบบการควบคุมฯ!I54+[2]ระบบการควบคุมฯ!J54</f>
        <v>0</v>
      </c>
      <c r="G30" s="433">
        <f>+[2]ระบบการควบคุมฯ!K54+[2]ระบบการควบคุมฯ!L54</f>
        <v>29662</v>
      </c>
      <c r="H30" s="434">
        <f>+D30-E30-F30-G30</f>
        <v>10698</v>
      </c>
      <c r="I30" s="82" t="s">
        <v>50</v>
      </c>
    </row>
    <row r="31" spans="1:9" ht="73.8" hidden="1" customHeight="1" x14ac:dyDescent="0.25">
      <c r="A31" s="432" t="s">
        <v>79</v>
      </c>
      <c r="B31" s="80">
        <f>+[2]ระบบการควบคุมฯ!B58</f>
        <v>0</v>
      </c>
      <c r="C31" s="81">
        <f>+[2]ระบบการควบคุมฯ!C58</f>
        <v>0</v>
      </c>
      <c r="D31" s="433">
        <f>+[2]ระบบการควบคุมฯ!F58</f>
        <v>0</v>
      </c>
      <c r="E31" s="433">
        <f>+[2]ระบบการควบคุมฯ!G58+[2]ระบบการควบคุมฯ!H58</f>
        <v>0</v>
      </c>
      <c r="F31" s="433">
        <f>+[2]ระบบการควบคุมฯ!I58+[2]ระบบการควบคุมฯ!J58</f>
        <v>0</v>
      </c>
      <c r="G31" s="433">
        <f>+[2]ระบบการควบคุมฯ!K58+[2]ระบบการควบคุมฯ!L58</f>
        <v>0</v>
      </c>
      <c r="H31" s="434">
        <f>+D31-E31-F31-G31</f>
        <v>0</v>
      </c>
      <c r="I31" s="83" t="s">
        <v>80</v>
      </c>
    </row>
    <row r="32" spans="1:9" ht="55.8" x14ac:dyDescent="0.25">
      <c r="A32" s="439">
        <f>+[2]ระบบการควบคุมฯ!A61</f>
        <v>1.3</v>
      </c>
      <c r="B32" s="63" t="str">
        <f>+[2]ระบบการควบคุมฯ!B61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3" t="str">
        <f>+[2]ระบบการควบคุมฯ!C61</f>
        <v>20004 68 00075 00000</v>
      </c>
      <c r="D32" s="440">
        <f>+D33</f>
        <v>0</v>
      </c>
      <c r="E32" s="440">
        <f>+E33</f>
        <v>0</v>
      </c>
      <c r="F32" s="440">
        <f>+F33</f>
        <v>0</v>
      </c>
      <c r="G32" s="440">
        <f>+G33</f>
        <v>0</v>
      </c>
      <c r="H32" s="440">
        <f>+H33</f>
        <v>0</v>
      </c>
      <c r="I32" s="406"/>
    </row>
    <row r="33" spans="1:9" ht="18.600000000000001" x14ac:dyDescent="0.25">
      <c r="A33" s="407"/>
      <c r="B33" s="408" t="str">
        <f>+[2]ระบบการควบคุมฯ!B62</f>
        <v>งบดำเนินงาน   6811200</v>
      </c>
      <c r="C33" s="65" t="str">
        <f>+[2]ระบบการควบคุมฯ!C62</f>
        <v>20004 3320 3300 2000000</v>
      </c>
      <c r="D33" s="409">
        <f>SUM(D34:D36)</f>
        <v>0</v>
      </c>
      <c r="E33" s="409">
        <f t="shared" ref="E33:H33" si="4">SUM(E34:E36)</f>
        <v>0</v>
      </c>
      <c r="F33" s="409">
        <f t="shared" si="4"/>
        <v>0</v>
      </c>
      <c r="G33" s="409">
        <f t="shared" si="4"/>
        <v>0</v>
      </c>
      <c r="H33" s="409">
        <f t="shared" si="4"/>
        <v>0</v>
      </c>
      <c r="I33" s="410"/>
    </row>
    <row r="34" spans="1:9" ht="93" hidden="1" customHeight="1" x14ac:dyDescent="0.25">
      <c r="A34" s="432" t="str">
        <f>+[2]ระบบการควบคุมฯ!A63</f>
        <v>1.3.1</v>
      </c>
      <c r="B34" s="80">
        <f>+[2]ระบบการควบคุมฯ!B63</f>
        <v>0</v>
      </c>
      <c r="C34" s="80">
        <f>+[2]ระบบการควบคุมฯ!C63</f>
        <v>0</v>
      </c>
      <c r="D34" s="433"/>
      <c r="E34" s="433"/>
      <c r="F34" s="433"/>
      <c r="G34" s="429"/>
      <c r="H34" s="434">
        <f>+D34-E34-F34-G34</f>
        <v>0</v>
      </c>
      <c r="I34" s="82" t="s">
        <v>50</v>
      </c>
    </row>
    <row r="35" spans="1:9" ht="409.6" hidden="1" customHeight="1" x14ac:dyDescent="0.25">
      <c r="A35" s="432" t="str">
        <f>+[2]ระบบการควบคุมฯ!A64</f>
        <v>1.3.2</v>
      </c>
      <c r="B35" s="80" t="str">
        <f>+[2]ระบบการควบคุมฯ!B64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0" t="str">
        <f>+[2]ระบบการควบคุมฯ!C64</f>
        <v>ศธ 04002/ว2439 ลว. 17 มค 67 โอนครั้งที่ 139</v>
      </c>
      <c r="D35" s="433"/>
      <c r="E35" s="433"/>
      <c r="F35" s="433"/>
      <c r="G35" s="429"/>
      <c r="H35" s="434">
        <f>+D35-E35-F35-G35</f>
        <v>0</v>
      </c>
      <c r="I35" s="82" t="s">
        <v>50</v>
      </c>
    </row>
    <row r="36" spans="1:9" ht="93" hidden="1" customHeight="1" x14ac:dyDescent="0.25">
      <c r="A36" s="432" t="str">
        <f>+[2]ระบบการควบคุมฯ!A65</f>
        <v>1.1.3</v>
      </c>
      <c r="B36" s="80" t="str">
        <f>+[2]ระบบการควบคุมฯ!B65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0" t="str">
        <f>+[2]ระบบการควบคุมฯ!C65</f>
        <v>ศธ 04002/ว3556  ลว. 15 สค 67 โอนครั้งที่ 324</v>
      </c>
      <c r="D36" s="433"/>
      <c r="E36" s="433"/>
      <c r="F36" s="433"/>
      <c r="G36" s="433"/>
      <c r="H36" s="434">
        <f>+D36-E36-F36-G36</f>
        <v>0</v>
      </c>
      <c r="I36" s="82" t="s">
        <v>50</v>
      </c>
    </row>
    <row r="37" spans="1:9" ht="55.8" x14ac:dyDescent="0.25">
      <c r="A37" s="404">
        <f>+[2]ระบบการควบคุมฯ!A68</f>
        <v>1.4</v>
      </c>
      <c r="B37" s="63" t="str">
        <f>+[2]ระบบการควบคุมฯ!B68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3" t="str">
        <f>+[2]ระบบการควบคุมฯ!C68</f>
        <v>20004 68 00088 00000</v>
      </c>
      <c r="D37" s="405">
        <f>+D38</f>
        <v>0</v>
      </c>
      <c r="E37" s="405">
        <f>+E38</f>
        <v>0</v>
      </c>
      <c r="F37" s="405">
        <f>+F38</f>
        <v>0</v>
      </c>
      <c r="G37" s="405">
        <f>+G38</f>
        <v>0</v>
      </c>
      <c r="H37" s="405">
        <f>+H38</f>
        <v>0</v>
      </c>
      <c r="I37" s="406"/>
    </row>
    <row r="38" spans="1:9" ht="18.600000000000001" x14ac:dyDescent="0.25">
      <c r="A38" s="407"/>
      <c r="B38" s="408" t="str">
        <f>+[2]ระบบการควบคุมฯ!B69</f>
        <v>งบรายจ่ายอื่น   6811500</v>
      </c>
      <c r="C38" s="78" t="str">
        <f>+[3]ระบบการควบคุมฯ!C48</f>
        <v>20004 32003100 5000005</v>
      </c>
      <c r="D38" s="409">
        <f>SUM(D39:D40)</f>
        <v>0</v>
      </c>
      <c r="E38" s="409">
        <f>SUM(E39:E40)</f>
        <v>0</v>
      </c>
      <c r="F38" s="409">
        <f>SUM(F39:F40)</f>
        <v>0</v>
      </c>
      <c r="G38" s="409">
        <f>SUM(G39:G40)</f>
        <v>0</v>
      </c>
      <c r="H38" s="409">
        <f>SUM(H39:H40)</f>
        <v>0</v>
      </c>
      <c r="I38" s="410"/>
    </row>
    <row r="39" spans="1:9" ht="111.6" hidden="1" customHeight="1" x14ac:dyDescent="0.25">
      <c r="A39" s="432" t="str">
        <f>+[2]ระบบการควบคุมฯ!A70</f>
        <v>1.4.1</v>
      </c>
      <c r="B39" s="80" t="str">
        <f>+[2]ระบบการควบคุมฯ!B70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4" t="str">
        <f>+[2]ระบบการควบคุมฯ!C70</f>
        <v>ศธ 04002/ว2345 ลว.11 มิย 67 โอนครั้งที่ 118</v>
      </c>
      <c r="D39" s="433"/>
      <c r="E39" s="433"/>
      <c r="F39" s="433"/>
      <c r="G39" s="433"/>
      <c r="H39" s="434">
        <f>+D39-E39-F39-G39</f>
        <v>0</v>
      </c>
      <c r="I39" s="82" t="s">
        <v>81</v>
      </c>
    </row>
    <row r="40" spans="1:9" ht="18.600000000000001" hidden="1" customHeight="1" x14ac:dyDescent="0.25">
      <c r="A40" s="432"/>
      <c r="B40" s="80"/>
      <c r="C40" s="84"/>
      <c r="D40" s="433">
        <f>+[2]ระบบการควบคุมฯ!F71</f>
        <v>0</v>
      </c>
      <c r="E40" s="433">
        <f>+[2]ระบบการควบคุมฯ!G71+[2]ระบบการควบคุมฯ!H71</f>
        <v>0</v>
      </c>
      <c r="F40" s="433">
        <f>+[2]ระบบการควบคุมฯ!I71+[2]ระบบการควบคุมฯ!J71</f>
        <v>0</v>
      </c>
      <c r="G40" s="433">
        <f>+[2]ระบบการควบคุมฯ!K71+[2]ระบบการควบคุมฯ!L71</f>
        <v>0</v>
      </c>
      <c r="H40" s="434">
        <f>+D40-E40-F40-G40</f>
        <v>0</v>
      </c>
      <c r="I40" s="82"/>
    </row>
    <row r="41" spans="1:9" ht="55.8" x14ac:dyDescent="0.25">
      <c r="A41" s="404">
        <f>+[2]ระบบการควบคุมฯ!A72</f>
        <v>1.5</v>
      </c>
      <c r="B41" s="85" t="str">
        <f>+[2]ระบบการควบคุมฯ!B72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6" t="str">
        <f>+[2]ระบบการควบคุมฯ!C72</f>
        <v>20004 68 00107 00000</v>
      </c>
      <c r="D41" s="405">
        <f>+D42</f>
        <v>0</v>
      </c>
      <c r="E41" s="405"/>
      <c r="F41" s="405"/>
      <c r="G41" s="440">
        <f>+[3]ระบบการควบคุมฯ!K48+[3]ระบบการควบคุมฯ!L48</f>
        <v>0</v>
      </c>
      <c r="H41" s="441">
        <f>+D41-E41-F41-G41</f>
        <v>0</v>
      </c>
      <c r="I41" s="63"/>
    </row>
    <row r="42" spans="1:9" ht="18.600000000000001" x14ac:dyDescent="0.25">
      <c r="A42" s="407"/>
      <c r="B42" s="442" t="str">
        <f>+[2]ระบบการควบคุมฯ!B73</f>
        <v>งบรายจ่ายอื่น   6811500</v>
      </c>
      <c r="C42" s="78" t="str">
        <f>+[2]ระบบการควบคุมฯ!C73</f>
        <v>20004 31003100 5000007</v>
      </c>
      <c r="D42" s="409">
        <f>SUM(D43:D44)</f>
        <v>0</v>
      </c>
      <c r="E42" s="409">
        <f>SUM(E43:E44)</f>
        <v>0</v>
      </c>
      <c r="F42" s="409">
        <f>SUM(F43:F44)</f>
        <v>0</v>
      </c>
      <c r="G42" s="409">
        <f>SUM(G43:G44)</f>
        <v>0</v>
      </c>
      <c r="H42" s="409">
        <f>SUM(H43:H44)</f>
        <v>0</v>
      </c>
      <c r="I42" s="409"/>
    </row>
    <row r="43" spans="1:9" ht="130.19999999999999" hidden="1" customHeight="1" x14ac:dyDescent="0.25">
      <c r="A43" s="432" t="str">
        <f>+[2]ระบบการควบคุมฯ!A74</f>
        <v>1.4.1</v>
      </c>
      <c r="B43" s="80" t="str">
        <f>+[2]ระบบการควบคุมฯ!B74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4" t="str">
        <f>+[2]ระบบการควบคุมฯ!C74</f>
        <v>ศธ 04002/ว2988  ลว. 20 ก.ค. 66 โอนครั้งที่ 688 งบ 10800 บาท</v>
      </c>
      <c r="D43" s="433">
        <f>+[2]ระบบการควบคุมฯ!F74</f>
        <v>0</v>
      </c>
      <c r="E43" s="433">
        <f>+[2]ระบบการควบคุมฯ!G74+[2]ระบบการควบคุมฯ!H74</f>
        <v>0</v>
      </c>
      <c r="F43" s="433">
        <f>+[2]ระบบการควบคุมฯ!I74+[2]ระบบการควบคุมฯ!J74</f>
        <v>0</v>
      </c>
      <c r="G43" s="434">
        <f>+[2]ระบบการควบคุมฯ!K74+[2]ระบบการควบคุมฯ!L74</f>
        <v>0</v>
      </c>
      <c r="H43" s="434">
        <f>+D43-E43-F43-G43</f>
        <v>0</v>
      </c>
      <c r="I43" s="443" t="s">
        <v>82</v>
      </c>
    </row>
    <row r="44" spans="1:9" ht="111.6" hidden="1" customHeight="1" x14ac:dyDescent="0.25">
      <c r="A44" s="432" t="str">
        <f>+[2]ระบบการควบคุมฯ!A75</f>
        <v>1.4.2</v>
      </c>
      <c r="B44" s="80" t="str">
        <f>+[2]ระบบการควบคุมฯ!B75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4" t="str">
        <f>+[2]ระบบการควบคุมฯ!C75</f>
        <v xml:space="preserve">ศธ 04002/ว3528  ลว. 22 ส.ค. 66 โอนครั้งที่ 797 </v>
      </c>
      <c r="D44" s="433">
        <f>+[2]ระบบการควบคุมฯ!F75</f>
        <v>0</v>
      </c>
      <c r="E44" s="433">
        <f>+[2]ระบบการควบคุมฯ!G75+[2]ระบบการควบคุมฯ!H75</f>
        <v>0</v>
      </c>
      <c r="F44" s="433">
        <f>+[2]ระบบการควบคุมฯ!I75+[2]ระบบการควบคุมฯ!J75</f>
        <v>0</v>
      </c>
      <c r="G44" s="434">
        <f>+[2]ระบบการควบคุมฯ!K75+[2]ระบบการควบคุมฯ!L75</f>
        <v>0</v>
      </c>
      <c r="H44" s="434">
        <f>+D44-E44-F44-G44</f>
        <v>0</v>
      </c>
      <c r="I44" s="443" t="s">
        <v>82</v>
      </c>
    </row>
    <row r="45" spans="1:9" ht="37.200000000000003" x14ac:dyDescent="0.25">
      <c r="A45" s="404">
        <f>+[2]ระบบการควบคุมฯ!A77</f>
        <v>1.6</v>
      </c>
      <c r="B45" s="85" t="str">
        <f>+[2]ระบบการควบคุมฯ!B77</f>
        <v>กิจกรรมการขับเคลื่อนการจัดการเรียนรู้สตีมศึกษา</v>
      </c>
      <c r="C45" s="86" t="str">
        <f>+[3]ระบบการควบคุมฯ!C51</f>
        <v>20004 6686176 00000</v>
      </c>
      <c r="D45" s="405">
        <f>+D46</f>
        <v>2400</v>
      </c>
      <c r="E45" s="405">
        <f>+E46</f>
        <v>0</v>
      </c>
      <c r="F45" s="405">
        <f>+F46</f>
        <v>0</v>
      </c>
      <c r="G45" s="405">
        <f>+G46</f>
        <v>2400</v>
      </c>
      <c r="H45" s="405">
        <f>+H46</f>
        <v>0</v>
      </c>
      <c r="I45" s="63"/>
    </row>
    <row r="46" spans="1:9" ht="18.600000000000001" x14ac:dyDescent="0.25">
      <c r="A46" s="407"/>
      <c r="B46" s="442" t="str">
        <f>+[2]ระบบการควบคุมฯ!B78</f>
        <v>งบดำเนินงาน   68112xx</v>
      </c>
      <c r="C46" s="78" t="str">
        <f>+[2]ระบบการควบคุมฯ!C78</f>
        <v>20004 3320 3300 2000000</v>
      </c>
      <c r="D46" s="409">
        <f>SUM(D47:D51)</f>
        <v>2400</v>
      </c>
      <c r="E46" s="409">
        <f>SUM(E47:E51)</f>
        <v>0</v>
      </c>
      <c r="F46" s="409">
        <f>SUM(F47:F51)</f>
        <v>0</v>
      </c>
      <c r="G46" s="409">
        <f>SUM(G47:G51)</f>
        <v>2400</v>
      </c>
      <c r="H46" s="409">
        <f>SUM(H47:H51)</f>
        <v>0</v>
      </c>
      <c r="I46" s="409"/>
    </row>
    <row r="47" spans="1:9" ht="186" x14ac:dyDescent="0.25">
      <c r="A47" s="432" t="str">
        <f>+[2]ระบบการควบคุมฯ!A79</f>
        <v>1.6.1</v>
      </c>
      <c r="B47" s="80" t="str">
        <f>+[2]ระบบการควบคุมฯ!B79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4" t="str">
        <f>+[2]ระบบการควบคุมฯ!C79</f>
        <v>ศธ 04002/ว5614 ลว.18 พย 67 โอนครั้งที่ 67</v>
      </c>
      <c r="D47" s="429">
        <f>+[2]ระบบการควบคุมฯ!F79</f>
        <v>2400</v>
      </c>
      <c r="E47" s="429">
        <f>+[2]ระบบการควบคุมฯ!G79+[2]ระบบการควบคุมฯ!H79</f>
        <v>0</v>
      </c>
      <c r="F47" s="429">
        <f>+[2]ระบบการควบคุมฯ!I79+[2]ระบบการควบคุมฯ!J79</f>
        <v>0</v>
      </c>
      <c r="G47" s="429">
        <f>+[2]ระบบการควบคุมฯ!K79+[2]ระบบการควบคุมฯ!L79</f>
        <v>2400</v>
      </c>
      <c r="H47" s="430">
        <f>+D47-E47-F47-G47</f>
        <v>0</v>
      </c>
      <c r="I47" s="443" t="s">
        <v>50</v>
      </c>
    </row>
    <row r="48" spans="1:9" ht="167.4" x14ac:dyDescent="0.25">
      <c r="A48" s="432" t="str">
        <f>+[2]ระบบการควบคุมฯ!A80</f>
        <v>1.6.2</v>
      </c>
      <c r="B48" s="80" t="str">
        <f>+[2]ระบบการควบคุมฯ!B80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4" t="str">
        <f>+[2]ระบบการควบคุมฯ!C80</f>
        <v>ศธ 04002/ว244 ลว.17 มค 67 โอนครั้งที่ 195</v>
      </c>
      <c r="D48" s="433"/>
      <c r="E48" s="429"/>
      <c r="F48" s="429"/>
      <c r="G48" s="429"/>
      <c r="H48" s="434">
        <f>+D48-E48-F48-G48</f>
        <v>0</v>
      </c>
      <c r="I48" s="443" t="s">
        <v>50</v>
      </c>
    </row>
    <row r="49" spans="1:9" ht="223.2" hidden="1" customHeight="1" x14ac:dyDescent="0.25">
      <c r="A49" s="432" t="str">
        <f>+[2]ระบบการควบคุมฯ!A82</f>
        <v>1.6.3</v>
      </c>
      <c r="B49" s="444" t="str">
        <f>+[2]ระบบการควบคุมฯ!B82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4" t="str">
        <f>+[2]ระบบการควบคุมฯ!C82</f>
        <v>ศธ 04002/ว2149 ลว.31 พ.ค.67โอนครั้งที่ 75</v>
      </c>
      <c r="D49" s="433"/>
      <c r="E49" s="433"/>
      <c r="F49" s="433"/>
      <c r="G49" s="434"/>
      <c r="H49" s="434">
        <f>+D49-E49-F49-G49</f>
        <v>0</v>
      </c>
      <c r="I49" s="443" t="s">
        <v>50</v>
      </c>
    </row>
    <row r="50" spans="1:9" ht="93" hidden="1" customHeight="1" x14ac:dyDescent="0.25">
      <c r="A50" s="432" t="str">
        <f>+[2]ระบบการควบคุมฯ!A82</f>
        <v>1.6.3</v>
      </c>
      <c r="B50" s="80"/>
      <c r="C50" s="84"/>
      <c r="D50" s="433">
        <f>+[2]ระบบการควบคุมฯ!D82</f>
        <v>0</v>
      </c>
      <c r="E50" s="433">
        <f>+[2]ระบบการควบคุมฯ!G82+[2]ระบบการควบคุมฯ!H82</f>
        <v>0</v>
      </c>
      <c r="F50" s="433">
        <f>+[2]ระบบการควบคุมฯ!I82+[2]ระบบการควบคุมฯ!J82</f>
        <v>0</v>
      </c>
      <c r="G50" s="433">
        <f>+[2]ระบบการควบคุมฯ!K82+[2]ระบบการควบคุมฯ!L82</f>
        <v>0</v>
      </c>
      <c r="H50" s="434">
        <f>+D50-E50-F50-G50</f>
        <v>0</v>
      </c>
      <c r="I50" s="445" t="s">
        <v>50</v>
      </c>
    </row>
    <row r="51" spans="1:9" ht="18.600000000000001" hidden="1" customHeight="1" x14ac:dyDescent="0.25">
      <c r="A51" s="432"/>
      <c r="B51" s="80"/>
      <c r="C51" s="84"/>
      <c r="D51" s="433">
        <f>+[3]ระบบการควบคุมฯ!F56</f>
        <v>0</v>
      </c>
      <c r="E51" s="433">
        <f>+[3]ระบบการควบคุมฯ!G56+[3]ระบบการควบคุมฯ!H56</f>
        <v>0</v>
      </c>
      <c r="F51" s="433">
        <f>+[3]ระบบการควบคุมฯ!I56+[3]ระบบการควบคุมฯ!J56</f>
        <v>0</v>
      </c>
      <c r="G51" s="434">
        <f>+[3]ระบบการควบคุมฯ!K56+[3]ระบบการควบคุมฯ!L56</f>
        <v>0</v>
      </c>
      <c r="H51" s="434">
        <f>+D51-E51-F51-G51</f>
        <v>0</v>
      </c>
      <c r="I51" s="446"/>
    </row>
    <row r="52" spans="1:9" ht="18.600000000000001" hidden="1" customHeight="1" x14ac:dyDescent="0.25">
      <c r="A52" s="439"/>
      <c r="B52" s="447"/>
      <c r="C52" s="448"/>
      <c r="D52" s="440"/>
      <c r="E52" s="440"/>
      <c r="F52" s="440"/>
      <c r="G52" s="440"/>
      <c r="H52" s="440"/>
      <c r="I52" s="449"/>
    </row>
    <row r="53" spans="1:9" ht="18.600000000000001" x14ac:dyDescent="0.25">
      <c r="A53" s="450">
        <f>+[3]ระบบการควบคุมฯ!A58</f>
        <v>0</v>
      </c>
      <c r="B53" s="92" t="str">
        <f>+[3]ระบบการควบคุมฯ!B58</f>
        <v>งบรายจ่ายอื่น   6611500</v>
      </c>
      <c r="C53" s="451" t="str">
        <f>+[3]ระบบการควบคุมฯ!C58</f>
        <v>20004 31003100 5000003</v>
      </c>
      <c r="D53" s="409">
        <f>+D54</f>
        <v>0</v>
      </c>
      <c r="E53" s="409">
        <f t="shared" ref="E53:H56" si="5">+E54</f>
        <v>0</v>
      </c>
      <c r="F53" s="409">
        <f t="shared" si="5"/>
        <v>0</v>
      </c>
      <c r="G53" s="409">
        <f t="shared" si="5"/>
        <v>0</v>
      </c>
      <c r="H53" s="409">
        <f t="shared" si="5"/>
        <v>0</v>
      </c>
      <c r="I53" s="452"/>
    </row>
    <row r="54" spans="1:9" ht="18.600000000000001" hidden="1" customHeight="1" x14ac:dyDescent="0.25">
      <c r="A54" s="432"/>
      <c r="B54" s="87"/>
      <c r="C54" s="84"/>
      <c r="D54" s="433"/>
      <c r="E54" s="433"/>
      <c r="F54" s="433"/>
      <c r="G54" s="434"/>
      <c r="H54" s="434"/>
      <c r="I54" s="443"/>
    </row>
    <row r="55" spans="1:9" ht="93" x14ac:dyDescent="0.25">
      <c r="A55" s="439">
        <f>+[2]ระบบการควบคุมฯ!A84</f>
        <v>1.7</v>
      </c>
      <c r="B55" s="88" t="str">
        <f>+[2]ระบบการควบคุมฯ!B84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6" t="str">
        <f>+[2]ระบบการควบคุมฯ!C84</f>
        <v>20004 68 00156 00000</v>
      </c>
      <c r="D55" s="440">
        <f>+D56</f>
        <v>0</v>
      </c>
      <c r="E55" s="440">
        <f t="shared" si="5"/>
        <v>0</v>
      </c>
      <c r="F55" s="440">
        <f t="shared" si="5"/>
        <v>0</v>
      </c>
      <c r="G55" s="440">
        <f t="shared" si="5"/>
        <v>0</v>
      </c>
      <c r="H55" s="440">
        <f t="shared" si="5"/>
        <v>0</v>
      </c>
      <c r="I55" s="449"/>
    </row>
    <row r="56" spans="1:9" ht="18.600000000000001" x14ac:dyDescent="0.25">
      <c r="A56" s="450"/>
      <c r="B56" s="92" t="str">
        <f>+[2]ระบบการควบคุมฯ!B85</f>
        <v>งบรายจ่ายอื่น   6811500</v>
      </c>
      <c r="C56" s="451" t="str">
        <f>+[2]ระบบการควบคุมฯ!C85</f>
        <v>20004 31003170 5000012</v>
      </c>
      <c r="D56" s="409">
        <f>+D57</f>
        <v>0</v>
      </c>
      <c r="E56" s="409">
        <f t="shared" si="5"/>
        <v>0</v>
      </c>
      <c r="F56" s="409">
        <f t="shared" si="5"/>
        <v>0</v>
      </c>
      <c r="G56" s="409">
        <f t="shared" si="5"/>
        <v>0</v>
      </c>
      <c r="H56" s="409">
        <f t="shared" si="5"/>
        <v>0</v>
      </c>
      <c r="I56" s="452"/>
    </row>
    <row r="57" spans="1:9" ht="186" hidden="1" customHeight="1" x14ac:dyDescent="0.25">
      <c r="A57" s="432" t="str">
        <f>+[2]ระบบการควบคุมฯ!A86</f>
        <v>1.6.1</v>
      </c>
      <c r="B57" s="87" t="str">
        <f>+[2]ระบบการควบคุมฯ!B86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4" t="str">
        <f>+[2]ระบบการควบคุมฯ!C86</f>
        <v>ศธ 04002/ว5470 ลว.1 ธ.ค.65 โอนครั้งที่ 102</v>
      </c>
      <c r="D57" s="433">
        <f>+[2]ระบบการควบคุมฯ!F86</f>
        <v>0</v>
      </c>
      <c r="E57" s="433">
        <f>+[2]ระบบการควบคุมฯ!G86+[2]ระบบการควบคุมฯ!H86</f>
        <v>0</v>
      </c>
      <c r="F57" s="433">
        <f>+[2]ระบบการควบคุมฯ!I86+[2]ระบบการควบคุมฯ!J86</f>
        <v>0</v>
      </c>
      <c r="G57" s="434">
        <f>+[2]ระบบการควบคุมฯ!K86+[2]ระบบการควบคุมฯ!L86</f>
        <v>0</v>
      </c>
      <c r="H57" s="434">
        <f>+D57-E57-F57-G57</f>
        <v>0</v>
      </c>
      <c r="I57" s="443" t="s">
        <v>50</v>
      </c>
    </row>
    <row r="58" spans="1:9" ht="55.8" hidden="1" customHeight="1" x14ac:dyDescent="0.25">
      <c r="A58" s="1319">
        <f>+[2]ระบบการควบคุมฯ!A88</f>
        <v>2</v>
      </c>
      <c r="B58" s="1320" t="str">
        <f>+[2]ระบบการควบคุมฯ!B88</f>
        <v>โครงการพัฒนาสมรรถนะครูและบุคลากรทางการศึกษาเพื่อความเป็นเลิศ</v>
      </c>
      <c r="C58" s="1323" t="str">
        <f>+[2]ระบบการควบคุมฯ!C88</f>
        <v>20004 3320 4700</v>
      </c>
      <c r="D58" s="1321">
        <f>+D59+D62+D65+D68</f>
        <v>800</v>
      </c>
      <c r="E58" s="1321">
        <f t="shared" ref="E58:H58" si="6">+E59+E62+E65+E68</f>
        <v>0</v>
      </c>
      <c r="F58" s="1321">
        <f t="shared" si="6"/>
        <v>0</v>
      </c>
      <c r="G58" s="1321">
        <f t="shared" si="6"/>
        <v>800</v>
      </c>
      <c r="H58" s="1321">
        <f t="shared" si="6"/>
        <v>0</v>
      </c>
      <c r="I58" s="1321">
        <f t="shared" ref="E58:I59" si="7">+I59</f>
        <v>0</v>
      </c>
    </row>
    <row r="59" spans="1:9" ht="55.8" x14ac:dyDescent="0.25">
      <c r="A59" s="404">
        <f>+[5]ระบบการควบคุมฯ!A40</f>
        <v>2.1</v>
      </c>
      <c r="B59" s="453" t="str">
        <f>+[2]ระบบการควบคุมฯ!B90</f>
        <v xml:space="preserve">กิจกรรมพัฒนาสมรรถนะครูและบุคลากรทางการศึกษาเพื่อความเป็นเลิศ </v>
      </c>
      <c r="C59" s="91" t="str">
        <f>+[2]ระบบการควบคุมฯ!C90</f>
        <v>20004 68 00140 00000</v>
      </c>
      <c r="D59" s="405">
        <f>+D60</f>
        <v>800</v>
      </c>
      <c r="E59" s="405">
        <f t="shared" si="7"/>
        <v>0</v>
      </c>
      <c r="F59" s="405">
        <f t="shared" si="7"/>
        <v>0</v>
      </c>
      <c r="G59" s="405">
        <f t="shared" si="7"/>
        <v>800</v>
      </c>
      <c r="H59" s="405">
        <f t="shared" si="7"/>
        <v>0</v>
      </c>
      <c r="I59" s="405">
        <f t="shared" si="7"/>
        <v>0</v>
      </c>
    </row>
    <row r="60" spans="1:9" ht="18.600000000000001" x14ac:dyDescent="0.25">
      <c r="A60" s="407"/>
      <c r="B60" s="442" t="str">
        <f>+[2]ระบบการควบคุมฯ!B91</f>
        <v>งบดำเนินงาน   68112xx</v>
      </c>
      <c r="C60" s="65" t="str">
        <f>+[2]ระบบการควบคุมฯ!C91</f>
        <v>20004 31320 4700 2000000</v>
      </c>
      <c r="D60" s="409">
        <f t="shared" ref="D60:I60" si="8">SUM(D61)</f>
        <v>800</v>
      </c>
      <c r="E60" s="409">
        <f t="shared" si="8"/>
        <v>0</v>
      </c>
      <c r="F60" s="409">
        <f t="shared" si="8"/>
        <v>0</v>
      </c>
      <c r="G60" s="409">
        <f t="shared" si="8"/>
        <v>800</v>
      </c>
      <c r="H60" s="409">
        <f t="shared" si="8"/>
        <v>0</v>
      </c>
      <c r="I60" s="409">
        <f t="shared" si="8"/>
        <v>0</v>
      </c>
    </row>
    <row r="61" spans="1:9" ht="130.19999999999999" hidden="1" customHeight="1" x14ac:dyDescent="0.25">
      <c r="A61" s="432" t="str">
        <f>+[2]ระบบการควบคุมฯ!A92</f>
        <v>2.1.1</v>
      </c>
      <c r="B61" s="80" t="str">
        <f>+[2]ระบบการควบคุมฯ!B92</f>
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</c>
      <c r="C61" s="80" t="str">
        <f>+[2]ระบบการควบคุมฯ!C92</f>
        <v>ศธ 04002/ว967 ลว.12 มี.ค. 68 ครั้งที่ 328</v>
      </c>
      <c r="D61" s="433">
        <f>+[2]ระบบการควบคุมฯ!F92</f>
        <v>800</v>
      </c>
      <c r="E61" s="433">
        <f>+[2]ระบบการควบคุมฯ!G92+[2]ระบบการควบคุมฯ!H92</f>
        <v>0</v>
      </c>
      <c r="F61" s="433"/>
      <c r="G61" s="446">
        <f>+[2]ระบบการควบคุมฯ!K92+[2]ระบบการควบคุมฯ!L92</f>
        <v>800</v>
      </c>
      <c r="H61" s="446">
        <f>+D61-E61-F61-G61</f>
        <v>0</v>
      </c>
      <c r="I61" s="1324" t="s">
        <v>45</v>
      </c>
    </row>
    <row r="62" spans="1:9" ht="37.200000000000003" x14ac:dyDescent="0.25">
      <c r="A62" s="439">
        <f>+[3]ระบบการควบคุมฯ!A65</f>
        <v>2.2000000000000002</v>
      </c>
      <c r="B62" s="85" t="str">
        <f>+[3]ระบบการควบคุมฯ!B65</f>
        <v xml:space="preserve">กิจกรรมการพัฒนาครูและบุคลากรทางการศึกษา           </v>
      </c>
      <c r="C62" s="85" t="str">
        <f>+[3]ระบบการควบคุมฯ!C65</f>
        <v>20004 66 00091 00000</v>
      </c>
      <c r="D62" s="440">
        <f>+D63</f>
        <v>0</v>
      </c>
      <c r="E62" s="440">
        <f t="shared" ref="E62:H69" si="9">+E63</f>
        <v>0</v>
      </c>
      <c r="F62" s="440">
        <f t="shared" si="9"/>
        <v>0</v>
      </c>
      <c r="G62" s="440">
        <f t="shared" si="9"/>
        <v>0</v>
      </c>
      <c r="H62" s="440">
        <f t="shared" si="9"/>
        <v>0</v>
      </c>
      <c r="I62" s="449"/>
    </row>
    <row r="63" spans="1:9" ht="18.600000000000001" x14ac:dyDescent="0.25">
      <c r="A63" s="450" t="s">
        <v>46</v>
      </c>
      <c r="B63" s="454" t="str">
        <f>+[2]ระบบการควบคุมฯ!B95</f>
        <v>งบดำเนินงาน   68112xx</v>
      </c>
      <c r="C63" s="92" t="str">
        <f>+[3]ระบบการควบคุมฯ!C66</f>
        <v>20004 32004500 2000000</v>
      </c>
      <c r="D63" s="409">
        <f>+D64</f>
        <v>0</v>
      </c>
      <c r="E63" s="409">
        <f t="shared" si="9"/>
        <v>0</v>
      </c>
      <c r="F63" s="409">
        <f t="shared" si="9"/>
        <v>0</v>
      </c>
      <c r="G63" s="409">
        <f t="shared" si="9"/>
        <v>0</v>
      </c>
      <c r="H63" s="452">
        <f>+D63-E63-F63-G63</f>
        <v>0</v>
      </c>
      <c r="I63" s="452"/>
    </row>
    <row r="64" spans="1:9" ht="93" hidden="1" customHeight="1" x14ac:dyDescent="0.25">
      <c r="A64" s="432" t="s">
        <v>46</v>
      </c>
      <c r="B64" s="80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0" t="str">
        <f>+[3]ระบบการควบคุมฯ!C67</f>
        <v>ศธ 04002/ว2595 ลว.7 ก.ค.65 โอนครั้งที่ 604</v>
      </c>
      <c r="D64" s="433">
        <f>+[3]ระบบการควบคุมฯ!F67</f>
        <v>0</v>
      </c>
      <c r="E64" s="433">
        <f>+[3]ระบบการควบคุมฯ!G67+[3]ระบบการควบคุมฯ!H67</f>
        <v>0</v>
      </c>
      <c r="F64" s="433">
        <f>+[3]ระบบการควบคุมฯ!I67+[3]ระบบการควบคุมฯ!J67</f>
        <v>0</v>
      </c>
      <c r="G64" s="446">
        <f>+[3]ระบบการควบคุมฯ!K67+[3]ระบบการควบคุมฯ!L67</f>
        <v>0</v>
      </c>
      <c r="H64" s="446">
        <f>+D64-E64-F64-G64</f>
        <v>0</v>
      </c>
      <c r="I64" s="443" t="s">
        <v>50</v>
      </c>
    </row>
    <row r="65" spans="1:9" ht="18.600000000000001" x14ac:dyDescent="0.25">
      <c r="A65" s="439">
        <f>+[2]ระบบการควบคุมฯ!A97</f>
        <v>2.2999999999999998</v>
      </c>
      <c r="B65" s="85" t="str">
        <f>+[2]ระบบการควบคุมฯ!B97</f>
        <v xml:space="preserve">กิจกรรมพัฒนาศูนย์ HCEC </v>
      </c>
      <c r="C65" s="85" t="str">
        <f>+[2]ระบบการควบคุมฯ!C97</f>
        <v>20004 67 00103 00000</v>
      </c>
      <c r="D65" s="440">
        <f>+D66</f>
        <v>0</v>
      </c>
      <c r="E65" s="440">
        <f t="shared" si="9"/>
        <v>0</v>
      </c>
      <c r="F65" s="440">
        <f t="shared" si="9"/>
        <v>0</v>
      </c>
      <c r="G65" s="440">
        <f t="shared" si="9"/>
        <v>0</v>
      </c>
      <c r="H65" s="440">
        <f t="shared" si="9"/>
        <v>0</v>
      </c>
      <c r="I65" s="449"/>
    </row>
    <row r="66" spans="1:9" ht="18.600000000000001" x14ac:dyDescent="0.25">
      <c r="A66" s="450"/>
      <c r="B66" s="454" t="str">
        <f>+[2]ระบบการควบคุมฯ!B98</f>
        <v>งบดำเนินงาน   68112xx</v>
      </c>
      <c r="C66" s="93" t="str">
        <f>+[2]ระบบการควบคุมฯ!C98</f>
        <v>20004 31004500 2000000</v>
      </c>
      <c r="D66" s="409">
        <f>+D67</f>
        <v>0</v>
      </c>
      <c r="E66" s="409">
        <f t="shared" si="9"/>
        <v>0</v>
      </c>
      <c r="F66" s="409">
        <f t="shared" si="9"/>
        <v>0</v>
      </c>
      <c r="G66" s="409">
        <f t="shared" si="9"/>
        <v>0</v>
      </c>
      <c r="H66" s="452">
        <f>+D66-E66-F66-G66</f>
        <v>0</v>
      </c>
      <c r="I66" s="452"/>
    </row>
    <row r="67" spans="1:9" ht="111.6" hidden="1" customHeight="1" x14ac:dyDescent="0.25">
      <c r="A67" s="432" t="str">
        <f>+[2]ระบบการควบคุมฯ!A99</f>
        <v>2.3.1</v>
      </c>
      <c r="B67" s="80">
        <f>+[2]ระบบการควบคุมฯ!B99</f>
        <v>0</v>
      </c>
      <c r="C67" s="81">
        <f>+[2]ระบบการควบคุมฯ!C99</f>
        <v>0</v>
      </c>
      <c r="D67" s="433"/>
      <c r="E67" s="433"/>
      <c r="F67" s="433"/>
      <c r="G67" s="446"/>
      <c r="H67" s="446">
        <f>+D67-E67-F67-G67</f>
        <v>0</v>
      </c>
      <c r="I67" s="443" t="s">
        <v>50</v>
      </c>
    </row>
    <row r="68" spans="1:9" ht="37.200000000000003" x14ac:dyDescent="0.25">
      <c r="A68" s="439">
        <f>+[2]ระบบการควบคุมฯ!A101</f>
        <v>2.4</v>
      </c>
      <c r="B68" s="85" t="str">
        <f>+[2]ระบบการควบคุมฯ!B101</f>
        <v xml:space="preserve">กิจกรรมพัฒนาครูเพื่อการจัดการเรียนรู้สู่ฐานสมรรถนะ  </v>
      </c>
      <c r="C68" s="85" t="str">
        <f>+[2]ระบบการควบคุมฯ!C101</f>
        <v>20004 67 00104 00000</v>
      </c>
      <c r="D68" s="440">
        <f>+D69</f>
        <v>0</v>
      </c>
      <c r="E68" s="440">
        <f t="shared" si="9"/>
        <v>0</v>
      </c>
      <c r="F68" s="440">
        <f t="shared" si="9"/>
        <v>0</v>
      </c>
      <c r="G68" s="440">
        <f t="shared" si="9"/>
        <v>0</v>
      </c>
      <c r="H68" s="440">
        <f t="shared" si="9"/>
        <v>0</v>
      </c>
      <c r="I68" s="449"/>
    </row>
    <row r="69" spans="1:9" ht="18.600000000000001" x14ac:dyDescent="0.25">
      <c r="A69" s="450">
        <f>+[2]ระบบการควบคุมฯ!A102</f>
        <v>0</v>
      </c>
      <c r="B69" s="92" t="str">
        <f>+[2]ระบบการควบคุมฯ!B102</f>
        <v>งบดำเนินงาน   68112xx</v>
      </c>
      <c r="C69" s="92" t="str">
        <f>+[2]ระบบการควบคุมฯ!C102</f>
        <v>20004 31004500 2000000</v>
      </c>
      <c r="D69" s="409">
        <f>+D70</f>
        <v>0</v>
      </c>
      <c r="E69" s="409">
        <f t="shared" si="9"/>
        <v>0</v>
      </c>
      <c r="F69" s="409">
        <f t="shared" si="9"/>
        <v>0</v>
      </c>
      <c r="G69" s="409">
        <f t="shared" si="9"/>
        <v>0</v>
      </c>
      <c r="H69" s="452">
        <f>+D69-E69-F69-G69</f>
        <v>0</v>
      </c>
      <c r="I69" s="452"/>
    </row>
    <row r="70" spans="1:9" ht="148.80000000000001" hidden="1" customHeight="1" x14ac:dyDescent="0.25">
      <c r="A70" s="432" t="str">
        <f>+[2]ระบบการควบคุมฯ!A103</f>
        <v>2.4.1</v>
      </c>
      <c r="B70" s="455" t="str">
        <f>+[2]ระบบการควบคุมฯ!B103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55" t="str">
        <f>+[2]ระบบการควบคุมฯ!C103</f>
        <v>ศธ 04002/ว2072 ลว. 27 พค 67 โอนครั้งที่ 59</v>
      </c>
      <c r="D70" s="456"/>
      <c r="E70" s="433"/>
      <c r="F70" s="433"/>
      <c r="G70" s="446"/>
      <c r="H70" s="457">
        <f>+D70-E70-F70-G70</f>
        <v>0</v>
      </c>
      <c r="I70" s="443" t="s">
        <v>50</v>
      </c>
    </row>
    <row r="71" spans="1:9" ht="18.600000000000001" hidden="1" customHeight="1" x14ac:dyDescent="0.25">
      <c r="A71" s="432"/>
      <c r="B71" s="80"/>
      <c r="C71" s="94"/>
      <c r="D71" s="433"/>
      <c r="E71" s="433"/>
      <c r="F71" s="433"/>
      <c r="G71" s="446"/>
      <c r="H71" s="446"/>
      <c r="I71" s="446"/>
    </row>
    <row r="72" spans="1:9" ht="37.200000000000003" x14ac:dyDescent="0.25">
      <c r="A72" s="400">
        <f>+[2]ระบบการควบคุมฯ!A107</f>
        <v>3</v>
      </c>
      <c r="B72" s="401" t="str">
        <f>+[3]ระบบการควบคุมฯ!B71</f>
        <v>โครงการขับเคลื่อนการพัฒนาการศึกษาที่ยั่งยืน</v>
      </c>
      <c r="C72" s="89" t="str">
        <f>+[2]ระบบการควบคุมฯ!C107</f>
        <v xml:space="preserve">20004 3300630 </v>
      </c>
      <c r="D72" s="402">
        <f>+D73+D78+D81+D89+D92+D97+D104+D110+D118+D130+D146</f>
        <v>19149330</v>
      </c>
      <c r="E72" s="402">
        <f t="shared" ref="E72:H72" si="10">+E73+E78+E81+E89+E92+E97+E104+E110+E118+E130+E146</f>
        <v>0</v>
      </c>
      <c r="F72" s="402">
        <f t="shared" si="10"/>
        <v>0</v>
      </c>
      <c r="G72" s="402">
        <f t="shared" si="10"/>
        <v>11363021.719999999</v>
      </c>
      <c r="H72" s="402">
        <f t="shared" si="10"/>
        <v>7786308.2799999993</v>
      </c>
      <c r="I72" s="402"/>
    </row>
    <row r="73" spans="1:9" ht="37.200000000000003" x14ac:dyDescent="0.25">
      <c r="A73" s="404">
        <f>+[2]ระบบการควบคุมฯ!A113</f>
        <v>3.1</v>
      </c>
      <c r="B73" s="63" t="str">
        <f>+[2]ระบบการควบคุมฯ!B113</f>
        <v xml:space="preserve">กิจกรรมสานความร่วมมือภาคีเครือข่ายด้านการจัดการศึกษา </v>
      </c>
      <c r="C73" s="64" t="str">
        <f>+[2]ระบบการควบคุมฯ!C113</f>
        <v>20004 68 00078 00000</v>
      </c>
      <c r="D73" s="405">
        <f t="shared" ref="D73:I73" si="11">+D74</f>
        <v>0</v>
      </c>
      <c r="E73" s="405">
        <f t="shared" si="11"/>
        <v>0</v>
      </c>
      <c r="F73" s="405">
        <f t="shared" si="11"/>
        <v>0</v>
      </c>
      <c r="G73" s="405">
        <f t="shared" si="11"/>
        <v>0</v>
      </c>
      <c r="H73" s="405">
        <f t="shared" si="11"/>
        <v>0</v>
      </c>
      <c r="I73" s="405">
        <f t="shared" si="11"/>
        <v>0</v>
      </c>
    </row>
    <row r="74" spans="1:9" ht="18.600000000000001" x14ac:dyDescent="0.25">
      <c r="A74" s="407">
        <f>+[2]ระบบการควบคุมฯ!A114</f>
        <v>1</v>
      </c>
      <c r="B74" s="408" t="str">
        <f>+[2]ระบบการควบคุมฯ!B114</f>
        <v>งบรายจ่ายอื่น   6811500</v>
      </c>
      <c r="C74" s="78"/>
      <c r="D74" s="409">
        <f>SUM(D75:D77)</f>
        <v>0</v>
      </c>
      <c r="E74" s="409">
        <f t="shared" ref="E74:H74" si="12">SUM(E75:E77)</f>
        <v>0</v>
      </c>
      <c r="F74" s="409">
        <f t="shared" si="12"/>
        <v>0</v>
      </c>
      <c r="G74" s="409">
        <f t="shared" si="12"/>
        <v>0</v>
      </c>
      <c r="H74" s="409">
        <f t="shared" si="12"/>
        <v>0</v>
      </c>
      <c r="I74" s="409">
        <f>SUM(I75)</f>
        <v>0</v>
      </c>
    </row>
    <row r="75" spans="1:9" ht="148.80000000000001" hidden="1" customHeight="1" x14ac:dyDescent="0.25">
      <c r="A75" s="432" t="str">
        <f>+[2]ระบบการควบคุมฯ!A116</f>
        <v>3.1.1.1</v>
      </c>
      <c r="B75" s="80" t="str">
        <f>+[2]ระบบการควบคุมฯ!B116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4" t="str">
        <f>+[2]ระบบการควบคุมฯ!C116</f>
        <v>ศธ 04002/ว1915 ลว.  11 พค 66 โอนครั้งที่ 515</v>
      </c>
      <c r="D75" s="433">
        <f>+[2]ระบบการควบคุมฯ!F116</f>
        <v>0</v>
      </c>
      <c r="E75" s="433">
        <f>+[2]ระบบการควบคุมฯ!G116+[2]ระบบการควบคุมฯ!H116</f>
        <v>0</v>
      </c>
      <c r="F75" s="433">
        <f>+[2]ระบบการควบคุมฯ!I116+[2]ระบบการควบคุมฯ!J116</f>
        <v>0</v>
      </c>
      <c r="G75" s="446">
        <f>+[2]ระบบการควบคุมฯ!K116+[2]ระบบการควบคุมฯ!L116</f>
        <v>0</v>
      </c>
      <c r="H75" s="446">
        <f>+D75-E75-F75-G75</f>
        <v>0</v>
      </c>
      <c r="I75" s="443" t="s">
        <v>83</v>
      </c>
    </row>
    <row r="76" spans="1:9" ht="130.19999999999999" hidden="1" customHeight="1" x14ac:dyDescent="0.25">
      <c r="A76" s="432" t="str">
        <f>+[2]ระบบการควบคุมฯ!A117</f>
        <v>3.1.1</v>
      </c>
      <c r="B76" s="80" t="str">
        <f>+[2]ระบบการควบคุมฯ!B117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4" t="str">
        <f>+[2]ระบบการควบคุมฯ!C117</f>
        <v xml:space="preserve">ศธ 04002/ว5680 ลว.  27 ธค  66 โอนครั้งที่ 110 </v>
      </c>
      <c r="D76" s="433"/>
      <c r="E76" s="433"/>
      <c r="F76" s="433"/>
      <c r="G76" s="433"/>
      <c r="H76" s="446">
        <f>+D76-E76-F76-G76</f>
        <v>0</v>
      </c>
      <c r="I76" s="443"/>
    </row>
    <row r="77" spans="1:9" ht="148.80000000000001" hidden="1" customHeight="1" x14ac:dyDescent="0.25">
      <c r="A77" s="432" t="str">
        <f>+[2]ระบบการควบคุมฯ!A118</f>
        <v>3.1.2</v>
      </c>
      <c r="B77" s="80" t="str">
        <f>+[2]ระบบการควบคุมฯ!B118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4" t="str">
        <f>+[2]ระบบการควบคุมฯ!C118</f>
        <v>ศธ 04002/ว3488 ลว.  9 สค 67 โอนครั้งที่ 297</v>
      </c>
      <c r="D77" s="433"/>
      <c r="E77" s="433"/>
      <c r="F77" s="433"/>
      <c r="G77" s="433"/>
      <c r="H77" s="446">
        <f>+D77-E77-F77-G77</f>
        <v>0</v>
      </c>
      <c r="I77" s="443" t="s">
        <v>146</v>
      </c>
    </row>
    <row r="78" spans="1:9" ht="74.400000000000006" x14ac:dyDescent="0.25">
      <c r="A78" s="404">
        <f>+[2]ระบบการควบคุมฯ!A119</f>
        <v>3.2</v>
      </c>
      <c r="B78" s="458" t="str">
        <f>+[2]ระบบการควบคุมฯ!B119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59" t="str">
        <f>+[2]ระบบการควบคุมฯ!C119</f>
        <v>20004 68 00085 00000</v>
      </c>
      <c r="D78" s="405">
        <f t="shared" ref="D78:I78" si="13">+D79</f>
        <v>7000</v>
      </c>
      <c r="E78" s="405">
        <f t="shared" si="13"/>
        <v>0</v>
      </c>
      <c r="F78" s="405">
        <f t="shared" si="13"/>
        <v>0</v>
      </c>
      <c r="G78" s="405">
        <f t="shared" si="13"/>
        <v>0</v>
      </c>
      <c r="H78" s="405">
        <f t="shared" si="13"/>
        <v>7000</v>
      </c>
      <c r="I78" s="405">
        <f t="shared" si="13"/>
        <v>0</v>
      </c>
    </row>
    <row r="79" spans="1:9" ht="18.600000000000001" x14ac:dyDescent="0.25">
      <c r="A79" s="407" t="str">
        <f>+[2]ระบบการควบคุมฯ!A120</f>
        <v>3.2.1</v>
      </c>
      <c r="B79" s="408" t="str">
        <f>+[2]ระบบการควบคุมฯ!B120</f>
        <v>งบดำเนินงาน   6811xx</v>
      </c>
      <c r="C79" s="78" t="str">
        <f>+[2]ระบบการควบคุมฯ!C120</f>
        <v>20004 3320 6300 2000000</v>
      </c>
      <c r="D79" s="409">
        <f t="shared" ref="D79:I79" si="14">SUM(D80)</f>
        <v>7000</v>
      </c>
      <c r="E79" s="409">
        <f t="shared" si="14"/>
        <v>0</v>
      </c>
      <c r="F79" s="409">
        <f t="shared" si="14"/>
        <v>0</v>
      </c>
      <c r="G79" s="409">
        <f t="shared" si="14"/>
        <v>0</v>
      </c>
      <c r="H79" s="409">
        <f t="shared" si="14"/>
        <v>7000</v>
      </c>
      <c r="I79" s="409">
        <f t="shared" si="14"/>
        <v>0</v>
      </c>
    </row>
    <row r="80" spans="1:9" ht="111.6" hidden="1" customHeight="1" x14ac:dyDescent="0.25">
      <c r="A80" s="432" t="str">
        <f>+[2]ระบบการควบคุมฯ!A121</f>
        <v>3.2.1.1</v>
      </c>
      <c r="B80" s="80" t="str">
        <f>+[2]ระบบการควบคุมฯ!B121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4" t="str">
        <f>+[2]ระบบการควบคุมฯ!C121</f>
        <v>ศธ 04002/ว789 ลว.  26 กพ 68 โอนครั้งที่ 292</v>
      </c>
      <c r="D80" s="433">
        <f>+[2]ระบบการควบคุมฯ!D121</f>
        <v>7000</v>
      </c>
      <c r="E80" s="433">
        <f>+[2]ระบบการควบคุมฯ!G121+[2]ระบบการควบคุมฯ!H121</f>
        <v>0</v>
      </c>
      <c r="F80" s="433"/>
      <c r="G80" s="446">
        <f>+[2]ระบบการควบคุมฯ!K121+[2]ระบบการควบคุมฯ!L121</f>
        <v>0</v>
      </c>
      <c r="H80" s="446">
        <f>+D80-E80-F80-G80</f>
        <v>7000</v>
      </c>
      <c r="I80" s="443" t="s">
        <v>12</v>
      </c>
    </row>
    <row r="81" spans="1:9" ht="55.8" x14ac:dyDescent="0.25">
      <c r="A81" s="404">
        <f>+[2]ระบบการควบคุมฯ!A126</f>
        <v>3.3</v>
      </c>
      <c r="B81" s="63" t="str">
        <f>+[2]ระบบการควบคุมฯ!B126</f>
        <v>กิจกรรมการยกระดับคุณภาพด้านวิทยาศาสตร์ศึกษาเพื่อความเป็นเลิศ</v>
      </c>
      <c r="C81" s="64" t="str">
        <f>+[2]ระบบการควบคุมฯ!C126</f>
        <v>20004 68 00093 00000</v>
      </c>
      <c r="D81" s="405">
        <f t="shared" ref="D81:I81" si="15">+D82</f>
        <v>45930</v>
      </c>
      <c r="E81" s="405">
        <f t="shared" si="15"/>
        <v>0</v>
      </c>
      <c r="F81" s="405">
        <f t="shared" si="15"/>
        <v>0</v>
      </c>
      <c r="G81" s="405">
        <f t="shared" si="15"/>
        <v>22000</v>
      </c>
      <c r="H81" s="405">
        <f t="shared" si="15"/>
        <v>23930</v>
      </c>
      <c r="I81" s="405">
        <f t="shared" si="15"/>
        <v>0</v>
      </c>
    </row>
    <row r="82" spans="1:9" ht="18.600000000000001" x14ac:dyDescent="0.25">
      <c r="A82" s="407"/>
      <c r="B82" s="408" t="str">
        <f>+[2]ระบบการควบคุมฯ!B127</f>
        <v>งบดำเนินงาน   68112xx</v>
      </c>
      <c r="C82" s="78" t="str">
        <f>+[2]ระบบการควบคุมฯ!C127</f>
        <v>20004 3320 6300 2000000</v>
      </c>
      <c r="D82" s="409">
        <f>SUM(D83:D88)</f>
        <v>45930</v>
      </c>
      <c r="E82" s="409">
        <f>SUM(E83:E88)</f>
        <v>0</v>
      </c>
      <c r="F82" s="409">
        <f>SUM(F83:F88)</f>
        <v>0</v>
      </c>
      <c r="G82" s="409">
        <f>SUM(G83:G88)</f>
        <v>22000</v>
      </c>
      <c r="H82" s="409">
        <f>SUM(H83:H88)</f>
        <v>23930</v>
      </c>
      <c r="I82" s="409">
        <f>SUM(I83)</f>
        <v>0</v>
      </c>
    </row>
    <row r="83" spans="1:9" ht="204.6" x14ac:dyDescent="0.25">
      <c r="A83" s="432" t="str">
        <f>+[2]ระบบการควบคุมฯ!A128</f>
        <v>3.3.1.1</v>
      </c>
      <c r="B83" s="95" t="str">
        <f>+[2]ระบบการควบคุมฯ!B128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4" t="str">
        <f>+[2]ระบบการควบคุมฯ!C128</f>
        <v>ศธ 04002/ว5375 ลว.  1 พย 67 โอนครั้งที่ 37</v>
      </c>
      <c r="D83" s="433">
        <f>+[2]ระบบการควบคุมฯ!F128</f>
        <v>30000</v>
      </c>
      <c r="E83" s="433">
        <f>+[2]ระบบการควบคุมฯ!G128+[2]ระบบการควบคุมฯ!H128</f>
        <v>0</v>
      </c>
      <c r="F83" s="433">
        <f>+[2]ระบบการควบคุมฯ!I128+[2]ระบบการควบคุมฯ!J128</f>
        <v>0</v>
      </c>
      <c r="G83" s="433">
        <f>+[2]ระบบการควบคุมฯ!K128+[2]ระบบการควบคุมฯ!L128</f>
        <v>22000</v>
      </c>
      <c r="H83" s="446">
        <f t="shared" ref="H83:H88" si="16">+D83-E83-F83-G83</f>
        <v>8000</v>
      </c>
      <c r="I83" s="443" t="s">
        <v>147</v>
      </c>
    </row>
    <row r="84" spans="1:9" ht="93" hidden="1" customHeight="1" x14ac:dyDescent="0.25">
      <c r="A84" s="432" t="str">
        <f>+[2]ระบบการควบคุมฯ!A129</f>
        <v>3.3.1.2</v>
      </c>
      <c r="B84" s="95" t="str">
        <f>+[2]ระบบการควบคุมฯ!B129</f>
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</c>
      <c r="C84" s="84" t="str">
        <f>+[2]ระบบการควบคุมฯ!C129</f>
        <v>ที่ ศธ 04002/ว1438 ลว. 3 เม.ย. 68 ครั้ง 392</v>
      </c>
      <c r="D84" s="433">
        <f>+[2]ระบบการควบคุมฯ!F129</f>
        <v>10000</v>
      </c>
      <c r="E84" s="433"/>
      <c r="F84" s="433"/>
      <c r="G84" s="446"/>
      <c r="H84" s="446">
        <f t="shared" si="16"/>
        <v>10000</v>
      </c>
      <c r="I84" s="443" t="s">
        <v>50</v>
      </c>
    </row>
    <row r="85" spans="1:9" ht="297.60000000000002" hidden="1" customHeight="1" x14ac:dyDescent="0.25">
      <c r="A85" s="432" t="str">
        <f>+[2]ระบบการควบคุมฯ!A130</f>
        <v>3.3.1.3</v>
      </c>
      <c r="B85" s="95" t="str">
        <f>+[2]ระบบการควบคุมฯ!B130</f>
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</c>
      <c r="C85" s="84" t="str">
        <f>+[2]ระบบการควบคุมฯ!C130</f>
        <v>ที่ ศธ 04002/ว1438 ลว. 3 เม.ย. 68  ครั้งที่ 393</v>
      </c>
      <c r="D85" s="433">
        <f>+[2]ระบบการควบคุมฯ!F130</f>
        <v>5930</v>
      </c>
      <c r="E85" s="433"/>
      <c r="F85" s="433"/>
      <c r="G85" s="446"/>
      <c r="H85" s="446">
        <f t="shared" si="16"/>
        <v>5930</v>
      </c>
      <c r="I85" s="1325" t="s">
        <v>266</v>
      </c>
    </row>
    <row r="86" spans="1:9" ht="74.400000000000006" hidden="1" customHeight="1" x14ac:dyDescent="0.25">
      <c r="A86" s="432" t="str">
        <f>+[2]ระบบการควบคุมฯ!A131</f>
        <v>3.3.4</v>
      </c>
      <c r="B86" s="95">
        <f>+[2]ระบบการควบคุมฯ!B131</f>
        <v>0</v>
      </c>
      <c r="C86" s="84">
        <f>+[2]ระบบการควบคุมฯ!C131</f>
        <v>0</v>
      </c>
      <c r="D86" s="433">
        <f>+[2]ระบบการควบคุมฯ!F131</f>
        <v>0</v>
      </c>
      <c r="E86" s="433">
        <f>+[3]ระบบการควบคุมฯ!G94+[3]ระบบการควบคุมฯ!H94</f>
        <v>0</v>
      </c>
      <c r="F86" s="433">
        <f>+[3]ระบบการควบคุมฯ!I94+[3]ระบบการควบคุมฯ!J94</f>
        <v>0</v>
      </c>
      <c r="G86" s="446">
        <f>+[3]ระบบการควบคุมฯ!K94+[3]ระบบการควบคุมฯ!L94</f>
        <v>0</v>
      </c>
      <c r="H86" s="446">
        <f t="shared" si="16"/>
        <v>0</v>
      </c>
      <c r="I86" s="443" t="s">
        <v>84</v>
      </c>
    </row>
    <row r="87" spans="1:9" ht="37.200000000000003" hidden="1" customHeight="1" x14ac:dyDescent="0.25">
      <c r="A87" s="432" t="str">
        <f>+[2]ระบบการควบคุมฯ!A132</f>
        <v>3.3.5</v>
      </c>
      <c r="B87" s="95">
        <f>+[2]ระบบการควบคุมฯ!B132</f>
        <v>0</v>
      </c>
      <c r="C87" s="84">
        <f>+[2]ระบบการควบคุมฯ!C132</f>
        <v>0</v>
      </c>
      <c r="D87" s="433">
        <f>+[2]ระบบการควบคุมฯ!F132</f>
        <v>0</v>
      </c>
      <c r="E87" s="433">
        <f>+[2]ระบบการควบคุมฯ!G132+[2]ระบบการควบคุมฯ!H132</f>
        <v>0</v>
      </c>
      <c r="F87" s="433">
        <f>+[2]ระบบการควบคุมฯ!I132+[2]ระบบการควบคุมฯ!J132</f>
        <v>0</v>
      </c>
      <c r="G87" s="446">
        <f>+[2]ระบบการควบคุมฯ!K132+[2]ระบบการควบคุมฯ!L132</f>
        <v>0</v>
      </c>
      <c r="H87" s="446">
        <f t="shared" si="16"/>
        <v>0</v>
      </c>
      <c r="I87" s="443" t="s">
        <v>85</v>
      </c>
    </row>
    <row r="88" spans="1:9" ht="223.2" hidden="1" customHeight="1" x14ac:dyDescent="0.25">
      <c r="A88" s="432" t="str">
        <f>+[2]ระบบการควบคุมฯ!A133</f>
        <v>3.3.6</v>
      </c>
      <c r="B88" s="95"/>
      <c r="C88" s="84"/>
      <c r="D88" s="433">
        <f>+[2]ระบบการควบคุมฯ!F133</f>
        <v>0</v>
      </c>
      <c r="E88" s="433">
        <f>+[2]ระบบการควบคุมฯ!G133+[2]ระบบการควบคุมฯ!H133</f>
        <v>0</v>
      </c>
      <c r="F88" s="433">
        <f>+[2]ระบบการควบคุมฯ!I133+[2]ระบบการควบคุมฯ!J133</f>
        <v>0</v>
      </c>
      <c r="G88" s="446">
        <f>+[2]ระบบการควบคุมฯ!K133+[2]ระบบการควบคุมฯ!L133</f>
        <v>0</v>
      </c>
      <c r="H88" s="446">
        <f t="shared" si="16"/>
        <v>0</v>
      </c>
      <c r="I88" s="443" t="s">
        <v>86</v>
      </c>
    </row>
    <row r="89" spans="1:9" ht="55.8" x14ac:dyDescent="0.25">
      <c r="A89" s="439">
        <f>+[2]ระบบการควบคุมฯ!A142</f>
        <v>3.4</v>
      </c>
      <c r="B89" s="63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4" t="s">
        <v>148</v>
      </c>
      <c r="D89" s="440">
        <f t="shared" ref="D89:I89" si="17">+D90</f>
        <v>0</v>
      </c>
      <c r="E89" s="440">
        <f t="shared" si="17"/>
        <v>0</v>
      </c>
      <c r="F89" s="440">
        <f t="shared" si="17"/>
        <v>0</v>
      </c>
      <c r="G89" s="440">
        <f t="shared" si="17"/>
        <v>0</v>
      </c>
      <c r="H89" s="440">
        <f t="shared" si="17"/>
        <v>0</v>
      </c>
      <c r="I89" s="440">
        <f t="shared" si="17"/>
        <v>0</v>
      </c>
    </row>
    <row r="90" spans="1:9" ht="18.600000000000001" x14ac:dyDescent="0.25">
      <c r="A90" s="407">
        <f>+[2]ระบบการควบคุมฯ!A143</f>
        <v>0</v>
      </c>
      <c r="B90" s="460" t="str">
        <f>+[2]ระบบการควบคุมฯ!B143</f>
        <v>งบรายจ่ายอื่น   6811500</v>
      </c>
      <c r="C90" s="78"/>
      <c r="D90" s="409">
        <f t="shared" ref="D90:I90" si="18">SUM(D91)</f>
        <v>0</v>
      </c>
      <c r="E90" s="409">
        <f t="shared" si="18"/>
        <v>0</v>
      </c>
      <c r="F90" s="409">
        <f t="shared" si="18"/>
        <v>0</v>
      </c>
      <c r="G90" s="409">
        <f t="shared" si="18"/>
        <v>0</v>
      </c>
      <c r="H90" s="409">
        <f t="shared" si="18"/>
        <v>0</v>
      </c>
      <c r="I90" s="409">
        <f t="shared" si="18"/>
        <v>0</v>
      </c>
    </row>
    <row r="91" spans="1:9" ht="409.2" hidden="1" customHeight="1" x14ac:dyDescent="0.25">
      <c r="A91" s="461" t="str">
        <f>+[2]ระบบการควบคุมฯ!A144</f>
        <v>3.4.1</v>
      </c>
      <c r="B91" s="80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4" t="str">
        <f>+[3]ระบบการควบคุมฯ!C91</f>
        <v>20004 66 86178 00000</v>
      </c>
      <c r="D91" s="433"/>
      <c r="E91" s="433">
        <f>+[3]ระบบการควบคุมฯ!G91+[3]ระบบการควบคุมฯ!H91</f>
        <v>0</v>
      </c>
      <c r="F91" s="433">
        <f>+[2]ระบบการควบคุมฯ!I144+[2]ระบบการควบคุมฯ!J144</f>
        <v>0</v>
      </c>
      <c r="G91" s="446">
        <f>+[2]ระบบการควบคุมฯ!K144+[2]ระบบการควบคุมฯ!L144</f>
        <v>0</v>
      </c>
      <c r="H91" s="446">
        <f>+D91-E91-F91-G91</f>
        <v>0</v>
      </c>
      <c r="I91" s="443" t="s">
        <v>68</v>
      </c>
    </row>
    <row r="92" spans="1:9" ht="55.8" x14ac:dyDescent="0.25">
      <c r="A92" s="439">
        <f>+[2]ระบบการควบคุมฯ!A145</f>
        <v>3.5</v>
      </c>
      <c r="B92" s="63" t="str">
        <f>+[2]ระบบการควบคุมฯ!B145</f>
        <v>กิจกรรมหลักบ้านวิทยาศาสตร์น้อยประเทศไทย ระดับประถมศึกษา</v>
      </c>
      <c r="C92" s="64" t="str">
        <f>+[2]ระบบการควบคุมฯ!C145</f>
        <v>20004 68 00108 00000</v>
      </c>
      <c r="D92" s="440">
        <f t="shared" ref="D92:I92" si="19">+D93</f>
        <v>34000</v>
      </c>
      <c r="E92" s="440">
        <f t="shared" si="19"/>
        <v>0</v>
      </c>
      <c r="F92" s="440">
        <f t="shared" si="19"/>
        <v>0</v>
      </c>
      <c r="G92" s="440">
        <f t="shared" si="19"/>
        <v>17660</v>
      </c>
      <c r="H92" s="440">
        <f t="shared" si="19"/>
        <v>16340</v>
      </c>
      <c r="I92" s="440">
        <f t="shared" si="19"/>
        <v>0</v>
      </c>
    </row>
    <row r="93" spans="1:9" ht="18.600000000000001" x14ac:dyDescent="0.25">
      <c r="A93" s="407">
        <f>+[2]ระบบการควบคุมฯ!A146</f>
        <v>1</v>
      </c>
      <c r="B93" s="460" t="str">
        <f>+[2]ระบบการควบคุมฯ!B146</f>
        <v>งบดำเนินงาน   68112xx</v>
      </c>
      <c r="C93" s="78"/>
      <c r="D93" s="409">
        <f>SUM(D94:D96)</f>
        <v>34000</v>
      </c>
      <c r="E93" s="409">
        <f t="shared" ref="E93:H93" si="20">SUM(E94:E96)</f>
        <v>0</v>
      </c>
      <c r="F93" s="409">
        <f t="shared" si="20"/>
        <v>0</v>
      </c>
      <c r="G93" s="409">
        <f t="shared" si="20"/>
        <v>17660</v>
      </c>
      <c r="H93" s="409">
        <f t="shared" si="20"/>
        <v>16340</v>
      </c>
      <c r="I93" s="409">
        <f>SUM(I94)</f>
        <v>0</v>
      </c>
    </row>
    <row r="94" spans="1:9" ht="148.80000000000001" hidden="1" customHeight="1" x14ac:dyDescent="0.25">
      <c r="A94" s="461" t="str">
        <f>+[2]ระบบการควบคุมฯ!A147</f>
        <v>3.5.1</v>
      </c>
      <c r="B94" s="80" t="str">
        <f>+[2]ระบบการควบคุมฯ!B147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4" t="str">
        <f>+[2]ระบบการควบคุมฯ!C147</f>
        <v xml:space="preserve">ศธ 04002/ว41 ลว.  3 มค 68 โอนครั้งที่ 170 </v>
      </c>
      <c r="D94" s="433">
        <f>+[2]ระบบการควบคุมฯ!F147</f>
        <v>30000</v>
      </c>
      <c r="E94" s="433">
        <f>+[2]ระบบการควบคุมฯ!G147+[2]ระบบการควบคุมฯ!H147</f>
        <v>0</v>
      </c>
      <c r="F94" s="433"/>
      <c r="G94" s="433">
        <f>+[2]ระบบการควบคุมฯ!K147+[2]ระบบการควบคุมฯ!L147</f>
        <v>16060</v>
      </c>
      <c r="H94" s="446">
        <f t="shared" ref="H94:H96" si="21">+D94-E94-F94-G94</f>
        <v>13940</v>
      </c>
      <c r="I94" s="443" t="s">
        <v>149</v>
      </c>
    </row>
    <row r="95" spans="1:9" ht="241.8" hidden="1" customHeight="1" x14ac:dyDescent="0.25">
      <c r="A95" s="461" t="str">
        <f>+[2]ระบบการควบคุมฯ!A148</f>
        <v>3.5.2</v>
      </c>
      <c r="B95" s="80" t="str">
        <f>+[2]ระบบการควบคุมฯ!B148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4" t="str">
        <f>+[2]ระบบการควบคุมฯ!C148</f>
        <v>ศธ 04002/ว604/14 กพ 68 โอนครั้งที่ 262</v>
      </c>
      <c r="D95" s="433">
        <f>+[2]ระบบการควบคุมฯ!F148</f>
        <v>4000</v>
      </c>
      <c r="E95" s="433">
        <f>+[2]ระบบการควบคุมฯ!G148+[2]ระบบการควบคุมฯ!H148</f>
        <v>0</v>
      </c>
      <c r="F95" s="433"/>
      <c r="G95" s="433">
        <f>+[2]ระบบการควบคุมฯ!K148+[2]ระบบการควบคุมฯ!L148</f>
        <v>1600</v>
      </c>
      <c r="H95" s="446">
        <f t="shared" si="21"/>
        <v>2400</v>
      </c>
      <c r="I95" s="443" t="s">
        <v>50</v>
      </c>
    </row>
    <row r="96" spans="1:9" ht="167.4" hidden="1" customHeight="1" x14ac:dyDescent="0.25">
      <c r="A96" s="461">
        <f>+[2]ระบบการควบคุมฯ!A149</f>
        <v>0</v>
      </c>
      <c r="B96" s="80">
        <f>+[2]ระบบการควบคุมฯ!B149</f>
        <v>0</v>
      </c>
      <c r="C96" s="84">
        <f>+[2]ระบบการควบคุมฯ!C149</f>
        <v>0</v>
      </c>
      <c r="D96" s="433"/>
      <c r="E96" s="433"/>
      <c r="F96" s="433"/>
      <c r="G96" s="433"/>
      <c r="H96" s="446">
        <f t="shared" si="21"/>
        <v>0</v>
      </c>
      <c r="I96" s="443" t="s">
        <v>50</v>
      </c>
    </row>
    <row r="97" spans="1:9" ht="111.6" hidden="1" customHeight="1" x14ac:dyDescent="0.25">
      <c r="A97" s="439">
        <f>+[2]ระบบการควบคุมฯ!A187</f>
        <v>3.6</v>
      </c>
      <c r="B97" s="63" t="str">
        <f>+[2]ระบบการควบคุมฯ!B187</f>
        <v xml:space="preserve">กิจกรรมการจัดการศึกษาเพื่อการมีงานทำ  </v>
      </c>
      <c r="C97" s="63" t="str">
        <f>+[2]ระบบการควบคุมฯ!C187</f>
        <v>20004 66 86178 00000</v>
      </c>
      <c r="D97" s="440">
        <f t="shared" ref="D97:I97" si="22">+D98</f>
        <v>0</v>
      </c>
      <c r="E97" s="440">
        <f t="shared" si="22"/>
        <v>0</v>
      </c>
      <c r="F97" s="440">
        <f t="shared" si="22"/>
        <v>0</v>
      </c>
      <c r="G97" s="440">
        <f t="shared" si="22"/>
        <v>0</v>
      </c>
      <c r="H97" s="440">
        <f t="shared" si="22"/>
        <v>0</v>
      </c>
      <c r="I97" s="440">
        <f t="shared" si="22"/>
        <v>0</v>
      </c>
    </row>
    <row r="98" spans="1:9" ht="204.6" hidden="1" customHeight="1" x14ac:dyDescent="0.25">
      <c r="A98" s="407">
        <f>+[2]ระบบการควบคุมฯ!A183</f>
        <v>3.7</v>
      </c>
      <c r="B98" s="442" t="str">
        <f>+[2]ระบบการควบคุมฯ!B188</f>
        <v xml:space="preserve"> งบดำเนินงาน 68112xx</v>
      </c>
      <c r="C98" s="78"/>
      <c r="D98" s="409">
        <f>SUM(D99:D103)</f>
        <v>0</v>
      </c>
      <c r="E98" s="409">
        <f t="shared" ref="E98:I98" si="23">SUM(E99:E103)</f>
        <v>0</v>
      </c>
      <c r="F98" s="409">
        <f t="shared" si="23"/>
        <v>0</v>
      </c>
      <c r="G98" s="409">
        <f t="shared" si="23"/>
        <v>0</v>
      </c>
      <c r="H98" s="409">
        <f t="shared" si="23"/>
        <v>0</v>
      </c>
      <c r="I98" s="409">
        <f t="shared" si="23"/>
        <v>0</v>
      </c>
    </row>
    <row r="99" spans="1:9" ht="111.6" hidden="1" customHeight="1" x14ac:dyDescent="0.25">
      <c r="A99" s="461"/>
      <c r="B99" s="80"/>
      <c r="C99" s="84"/>
      <c r="D99" s="433"/>
      <c r="E99" s="433"/>
      <c r="F99" s="433"/>
      <c r="G99" s="446"/>
      <c r="H99" s="446"/>
      <c r="I99" s="443"/>
    </row>
    <row r="100" spans="1:9" ht="167.4" hidden="1" customHeight="1" x14ac:dyDescent="0.25">
      <c r="A100" s="461"/>
      <c r="B100" s="80"/>
      <c r="C100" s="84"/>
      <c r="D100" s="433"/>
      <c r="E100" s="433"/>
      <c r="F100" s="433"/>
      <c r="G100" s="446"/>
      <c r="H100" s="446"/>
      <c r="I100" s="443"/>
    </row>
    <row r="101" spans="1:9" ht="111.6" hidden="1" customHeight="1" x14ac:dyDescent="0.25">
      <c r="A101" s="461"/>
      <c r="B101" s="80"/>
      <c r="C101" s="84"/>
      <c r="D101" s="433"/>
      <c r="E101" s="433"/>
      <c r="F101" s="433"/>
      <c r="G101" s="446"/>
      <c r="H101" s="446"/>
      <c r="I101" s="443"/>
    </row>
    <row r="102" spans="1:9" ht="223.2" hidden="1" customHeight="1" x14ac:dyDescent="0.25">
      <c r="A102" s="461"/>
      <c r="B102" s="80"/>
      <c r="C102" s="84"/>
      <c r="D102" s="433"/>
      <c r="E102" s="433"/>
      <c r="F102" s="433"/>
      <c r="G102" s="446"/>
      <c r="H102" s="446"/>
      <c r="I102" s="443"/>
    </row>
    <row r="103" spans="1:9" ht="18.600000000000001" x14ac:dyDescent="0.25">
      <c r="A103" s="461"/>
      <c r="B103" s="80"/>
      <c r="C103" s="84"/>
      <c r="D103" s="433"/>
      <c r="E103" s="433"/>
      <c r="F103" s="433"/>
      <c r="G103" s="446"/>
      <c r="H103" s="446"/>
      <c r="I103" s="443"/>
    </row>
    <row r="104" spans="1:9" ht="74.400000000000006" x14ac:dyDescent="0.25">
      <c r="A104" s="439">
        <f>+[2]ระบบการควบคุมฯ!A190</f>
        <v>3.7</v>
      </c>
      <c r="B104" s="63" t="str">
        <f>+[2]ระบบการควบคุมฯ!B190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4" s="63" t="str">
        <f>+[2]ระบบการควบคุมฯ!C190</f>
        <v>20004 68 00154 86190 00000</v>
      </c>
      <c r="D104" s="440">
        <f t="shared" ref="D104:I104" si="24">+D105</f>
        <v>127500</v>
      </c>
      <c r="E104" s="440">
        <f t="shared" si="24"/>
        <v>0</v>
      </c>
      <c r="F104" s="440">
        <f t="shared" si="24"/>
        <v>0</v>
      </c>
      <c r="G104" s="440">
        <f t="shared" si="24"/>
        <v>68000</v>
      </c>
      <c r="H104" s="440">
        <f t="shared" si="24"/>
        <v>59500</v>
      </c>
      <c r="I104" s="440">
        <f t="shared" si="24"/>
        <v>0</v>
      </c>
    </row>
    <row r="105" spans="1:9" ht="18.600000000000001" x14ac:dyDescent="0.25">
      <c r="A105" s="407">
        <f>+[2]ระบบการควบคุมฯ!A191</f>
        <v>0</v>
      </c>
      <c r="B105" s="442" t="str">
        <f>+[2]ระบบการควบคุมฯ!B191</f>
        <v xml:space="preserve"> งบรายจ่ายอื่น 6811500</v>
      </c>
      <c r="C105" s="78" t="str">
        <f>+[2]ระบบการควบคุมฯ!C191</f>
        <v xml:space="preserve">20004 3300 6300 5000006 </v>
      </c>
      <c r="D105" s="409">
        <f t="shared" ref="D105:I105" si="25">SUM(D106)</f>
        <v>127500</v>
      </c>
      <c r="E105" s="409">
        <f t="shared" si="25"/>
        <v>0</v>
      </c>
      <c r="F105" s="409">
        <f t="shared" si="25"/>
        <v>0</v>
      </c>
      <c r="G105" s="409">
        <f t="shared" si="25"/>
        <v>68000</v>
      </c>
      <c r="H105" s="409">
        <f t="shared" si="25"/>
        <v>59500</v>
      </c>
      <c r="I105" s="409">
        <f t="shared" si="25"/>
        <v>0</v>
      </c>
    </row>
    <row r="106" spans="1:9" ht="111.6" hidden="1" customHeight="1" x14ac:dyDescent="0.25">
      <c r="A106" s="432" t="str">
        <f>+[2]ระบบการควบคุมฯ!A192</f>
        <v>3.7.1</v>
      </c>
      <c r="B106" s="455" t="str">
        <f>+[2]ระบบการควบคุมฯ!B192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6" s="84" t="str">
        <f>+[2]ระบบการควบคุมฯ!C192</f>
        <v>ศธ 04002/ว5124 ลว.18/10/2024 โอนครั้งที่ 1</v>
      </c>
      <c r="D106" s="433">
        <f>+[2]ระบบการควบคุมฯ!F192</f>
        <v>127500</v>
      </c>
      <c r="E106" s="433">
        <f>+[2]ระบบการควบคุมฯ!G192+[2]ระบบการควบคุมฯ!H192</f>
        <v>0</v>
      </c>
      <c r="F106" s="433">
        <f>+[2]ระบบการควบคุมฯ!I192+[2]ระบบการควบคุมฯ!J192</f>
        <v>0</v>
      </c>
      <c r="G106" s="433">
        <f>+[2]ระบบการควบคุมฯ!K192+[2]ระบบการควบคุมฯ!L192</f>
        <v>68000</v>
      </c>
      <c r="H106" s="446">
        <f>+D106-E106-F106-G106</f>
        <v>59500</v>
      </c>
      <c r="I106" s="443" t="s">
        <v>14</v>
      </c>
    </row>
    <row r="107" spans="1:9" ht="74.400000000000006" hidden="1" customHeight="1" x14ac:dyDescent="0.25">
      <c r="A107" s="432" t="str">
        <f>+[2]ระบบการควบคุมฯ!A193</f>
        <v>3.7.1.1</v>
      </c>
      <c r="B107" s="455" t="str">
        <f>+[2]ระบบการควบคุมฯ!B193</f>
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</c>
      <c r="C107" s="84" t="str">
        <f>+[2]ระบบการควบคุมฯ!C193</f>
        <v>ศธ 04002/ว1526 ลว.10/4/2025 โอนครั้งที่ 408</v>
      </c>
      <c r="D107" s="426"/>
      <c r="E107" s="426"/>
      <c r="F107" s="426"/>
      <c r="G107" s="462"/>
      <c r="H107" s="462"/>
      <c r="I107" s="463"/>
    </row>
    <row r="108" spans="1:9" ht="74.400000000000006" hidden="1" customHeight="1" x14ac:dyDescent="0.25">
      <c r="A108" s="432">
        <f>+[2]ระบบการควบคุมฯ!A194</f>
        <v>0</v>
      </c>
      <c r="B108" s="455">
        <f>+[2]ระบบการควบคุมฯ!B194</f>
        <v>0</v>
      </c>
      <c r="C108" s="84">
        <f>+[2]ระบบการควบคุมฯ!C194</f>
        <v>0</v>
      </c>
      <c r="D108" s="426"/>
      <c r="E108" s="426"/>
      <c r="F108" s="426"/>
      <c r="G108" s="462"/>
      <c r="H108" s="462"/>
      <c r="I108" s="463"/>
    </row>
    <row r="109" spans="1:9" ht="18.600000000000001" x14ac:dyDescent="0.25">
      <c r="A109" s="432">
        <f>+[2]ระบบการควบคุมฯ!A195</f>
        <v>0</v>
      </c>
      <c r="B109" s="455">
        <f>+[2]ระบบการควบคุมฯ!B195</f>
        <v>0</v>
      </c>
      <c r="C109" s="84">
        <f>+[2]ระบบการควบคุมฯ!C195</f>
        <v>0</v>
      </c>
      <c r="D109" s="426"/>
      <c r="E109" s="426"/>
      <c r="F109" s="426"/>
      <c r="G109" s="462"/>
      <c r="H109" s="462"/>
      <c r="I109" s="463"/>
    </row>
    <row r="110" spans="1:9" ht="55.8" x14ac:dyDescent="0.25">
      <c r="A110" s="404">
        <f>+[2]ระบบการควบคุมฯ!A198</f>
        <v>3.8</v>
      </c>
      <c r="B110" s="63" t="str">
        <f>+[2]ระบบการควบคุมฯ!B198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10" s="63" t="str">
        <f>+[2]ระบบการควบคุมฯ!C198</f>
        <v>20004 68 00154 00122</v>
      </c>
      <c r="D110" s="405">
        <f t="shared" ref="D110:I110" si="26">+D111</f>
        <v>2616100</v>
      </c>
      <c r="E110" s="405">
        <f t="shared" si="26"/>
        <v>0</v>
      </c>
      <c r="F110" s="405">
        <f t="shared" si="26"/>
        <v>0</v>
      </c>
      <c r="G110" s="405">
        <f t="shared" si="26"/>
        <v>1625132.47</v>
      </c>
      <c r="H110" s="405">
        <f t="shared" si="26"/>
        <v>990967.53</v>
      </c>
      <c r="I110" s="405">
        <f t="shared" si="26"/>
        <v>0</v>
      </c>
    </row>
    <row r="111" spans="1:9" ht="18.600000000000001" x14ac:dyDescent="0.25">
      <c r="A111" s="407">
        <f>+[2]ระบบการควบคุมฯ!A199</f>
        <v>0</v>
      </c>
      <c r="B111" s="442" t="str">
        <f>+[2]ระบบการควบคุมฯ!B199</f>
        <v xml:space="preserve"> งบรายจ่ายอื่น 6811500</v>
      </c>
      <c r="C111" s="78" t="str">
        <f>+[2]ระบบการควบคุมฯ!C199</f>
        <v>20004 3300 6300 5000001</v>
      </c>
      <c r="D111" s="409">
        <f>SUM(D112:D116)</f>
        <v>2616100</v>
      </c>
      <c r="E111" s="409">
        <f>SUM(E112:E116)</f>
        <v>0</v>
      </c>
      <c r="F111" s="409">
        <f>SUM(F112:F116)</f>
        <v>0</v>
      </c>
      <c r="G111" s="409">
        <f>SUM(G112:G116)</f>
        <v>1625132.47</v>
      </c>
      <c r="H111" s="409">
        <f>SUM(H112:H116)</f>
        <v>990967.53</v>
      </c>
      <c r="I111" s="409">
        <f>SUM(I112)</f>
        <v>0</v>
      </c>
    </row>
    <row r="112" spans="1:9" ht="93" hidden="1" customHeight="1" x14ac:dyDescent="0.25">
      <c r="A112" s="432" t="str">
        <f>+[2]ระบบการควบคุมฯ!A200</f>
        <v>3.8.1</v>
      </c>
      <c r="B112" s="455" t="str">
        <f>+[2]ระบบการควบคุมฯ!B200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2" s="84" t="str">
        <f>+[2]ระบบการควบคุมฯ!C200</f>
        <v>ศธ 04002/ว5326 ลว 30 ตค 66 ครั้งที่ 28</v>
      </c>
      <c r="D112" s="433">
        <f>+[2]ระบบการควบคุมฯ!F200</f>
        <v>2616100</v>
      </c>
      <c r="E112" s="433">
        <f>+[2]ระบบการควบคุมฯ!G200+[2]ระบบการควบคุมฯ!H200</f>
        <v>0</v>
      </c>
      <c r="F112" s="433">
        <f>+[2]ระบบการควบคุมฯ!I200+[2]ระบบการควบคุมฯ!J200</f>
        <v>0</v>
      </c>
      <c r="G112" s="433">
        <f>+[2]ระบบการควบคุมฯ!K200+[2]ระบบการควบคุมฯ!L200</f>
        <v>1625132.47</v>
      </c>
      <c r="H112" s="446">
        <f>+D112-E112-F112-G112</f>
        <v>990967.53</v>
      </c>
      <c r="I112" s="443" t="s">
        <v>14</v>
      </c>
    </row>
    <row r="113" spans="1:9" ht="74.400000000000006" hidden="1" customHeight="1" x14ac:dyDescent="0.25">
      <c r="A113" s="432" t="str">
        <f>+[2]ระบบการควบคุมฯ!A201</f>
        <v>3.8.1.1</v>
      </c>
      <c r="B113" s="455" t="str">
        <f>+[2]ระบบการควบคุมฯ!B201</f>
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</c>
      <c r="C113" s="84"/>
      <c r="D113" s="433"/>
      <c r="E113" s="433"/>
      <c r="F113" s="433"/>
      <c r="G113" s="433"/>
      <c r="H113" s="446"/>
      <c r="I113" s="443"/>
    </row>
    <row r="114" spans="1:9" ht="93" hidden="1" customHeight="1" x14ac:dyDescent="0.25">
      <c r="A114" s="432">
        <f>+[2]ระบบการควบคุมฯ!A203</f>
        <v>0</v>
      </c>
      <c r="B114" s="455">
        <f>+[2]ระบบการควบคุมฯ!B203</f>
        <v>0</v>
      </c>
      <c r="C114" s="84">
        <f>+[2]ระบบการควบคุมฯ!C203</f>
        <v>0</v>
      </c>
      <c r="D114" s="433"/>
      <c r="E114" s="433"/>
      <c r="F114" s="433"/>
      <c r="G114" s="433"/>
      <c r="H114" s="446">
        <f>+D114-E114-F114-G114</f>
        <v>0</v>
      </c>
      <c r="I114" s="443" t="s">
        <v>14</v>
      </c>
    </row>
    <row r="115" spans="1:9" ht="130.19999999999999" hidden="1" customHeight="1" x14ac:dyDescent="0.25">
      <c r="A115" s="432">
        <f>+[2]ระบบการควบคุมฯ!A204</f>
        <v>0</v>
      </c>
      <c r="B115" s="455">
        <f>+[2]ระบบการควบคุมฯ!B204</f>
        <v>0</v>
      </c>
      <c r="C115" s="84">
        <f>+[2]ระบบการควบคุมฯ!C204</f>
        <v>0</v>
      </c>
      <c r="D115" s="426"/>
      <c r="E115" s="426"/>
      <c r="F115" s="426"/>
      <c r="G115" s="462"/>
      <c r="H115" s="462"/>
      <c r="I115" s="463"/>
    </row>
    <row r="116" spans="1:9" ht="18.600000000000001" hidden="1" customHeight="1" x14ac:dyDescent="0.25">
      <c r="A116" s="432">
        <f>+[2]ระบบการควบคุมฯ!A205</f>
        <v>0</v>
      </c>
      <c r="B116" s="455">
        <f>+[2]ระบบการควบคุมฯ!B205</f>
        <v>0</v>
      </c>
      <c r="C116" s="84">
        <f>+[2]ระบบการควบคุมฯ!C205</f>
        <v>0</v>
      </c>
      <c r="D116" s="426"/>
      <c r="E116" s="426"/>
      <c r="F116" s="426"/>
      <c r="G116" s="462"/>
      <c r="H116" s="462"/>
      <c r="I116" s="463"/>
    </row>
    <row r="117" spans="1:9" ht="18.600000000000001" x14ac:dyDescent="0.25">
      <c r="A117" s="432">
        <f>+[2]ระบบการควบคุมฯ!A206</f>
        <v>0</v>
      </c>
      <c r="B117" s="455">
        <f>+[2]ระบบการควบคุมฯ!B206</f>
        <v>0</v>
      </c>
      <c r="C117" s="84">
        <f>+[2]ระบบการควบคุมฯ!C206</f>
        <v>0</v>
      </c>
      <c r="D117" s="426"/>
      <c r="E117" s="426"/>
      <c r="F117" s="426"/>
      <c r="G117" s="462"/>
      <c r="H117" s="462"/>
      <c r="I117" s="463"/>
    </row>
    <row r="118" spans="1:9" ht="74.400000000000006" x14ac:dyDescent="0.25">
      <c r="A118" s="404">
        <f>+[2]ระบบการควบคุมฯ!A207</f>
        <v>3.9</v>
      </c>
      <c r="B118" s="63" t="str">
        <f>+[2]ระบบการควบคุมฯ!B207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8" s="63" t="str">
        <f>+[2]ระบบการควบคุมฯ!C207</f>
        <v>20004 68 00154 00153</v>
      </c>
      <c r="D118" s="405">
        <f t="shared" ref="D118:I118" si="27">+D119</f>
        <v>4256800</v>
      </c>
      <c r="E118" s="405">
        <f t="shared" si="27"/>
        <v>0</v>
      </c>
      <c r="F118" s="405">
        <f t="shared" si="27"/>
        <v>0</v>
      </c>
      <c r="G118" s="405">
        <f t="shared" si="27"/>
        <v>2570385.71</v>
      </c>
      <c r="H118" s="405">
        <f t="shared" si="27"/>
        <v>1686414.2899999998</v>
      </c>
      <c r="I118" s="405">
        <f t="shared" si="27"/>
        <v>0</v>
      </c>
    </row>
    <row r="119" spans="1:9" ht="18.600000000000001" x14ac:dyDescent="0.25">
      <c r="A119" s="407">
        <f>+[2]ระบบการควบคุมฯ!A218</f>
        <v>0</v>
      </c>
      <c r="B119" s="442" t="str">
        <f>+[2]ระบบการควบคุมฯ!B218</f>
        <v xml:space="preserve"> งบรายจ่ายอื่น 6811500</v>
      </c>
      <c r="C119" s="78" t="str">
        <f>+[2]ระบบการควบคุมฯ!C218</f>
        <v>20004 3300 6300 5000005</v>
      </c>
      <c r="D119" s="409">
        <f>SUM(D120:D128)</f>
        <v>4256800</v>
      </c>
      <c r="E119" s="409">
        <f t="shared" ref="E119:H119" si="28">SUM(E120:E128)</f>
        <v>0</v>
      </c>
      <c r="F119" s="409">
        <f t="shared" si="28"/>
        <v>0</v>
      </c>
      <c r="G119" s="409">
        <f t="shared" si="28"/>
        <v>2570385.71</v>
      </c>
      <c r="H119" s="409">
        <f t="shared" si="28"/>
        <v>1686414.2899999998</v>
      </c>
      <c r="I119" s="409">
        <f>SUM(I120)</f>
        <v>0</v>
      </c>
    </row>
    <row r="120" spans="1:9" ht="93" hidden="1" customHeight="1" x14ac:dyDescent="0.25">
      <c r="A120" s="432" t="str">
        <f>+[2]ระบบการควบคุมฯ!A220</f>
        <v>3.9.1</v>
      </c>
      <c r="B120" s="455" t="str">
        <f>+[2]ระบบการควบคุมฯ!B220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20" s="455" t="str">
        <f>+[2]ระบบการควบคุมฯ!C220</f>
        <v>ศธ 04002/ว5274 ลว.29/ต.ค./2024 โอนครั้งที่ 18</v>
      </c>
      <c r="D120" s="433">
        <f>+[2]ระบบการควบคุมฯ!F220</f>
        <v>325200</v>
      </c>
      <c r="E120" s="433"/>
      <c r="F120" s="433">
        <f>+[2]ระบบการควบคุมฯ!I220+[2]ระบบการควบคุมฯ!J220</f>
        <v>0</v>
      </c>
      <c r="G120" s="446">
        <f>+[2]ระบบการควบคุมฯ!K220+[2]ระบบการควบคุมฯ!L220</f>
        <v>178975.56</v>
      </c>
      <c r="H120" s="446">
        <f>+D120-E120-F120-G120</f>
        <v>146224.44</v>
      </c>
      <c r="I120" s="443" t="s">
        <v>14</v>
      </c>
    </row>
    <row r="121" spans="1:9" ht="93" hidden="1" customHeight="1" x14ac:dyDescent="0.25">
      <c r="A121" s="432" t="str">
        <f>+[2]ระบบการควบคุมฯ!A221</f>
        <v>3.9.1.1</v>
      </c>
      <c r="B121" s="455" t="str">
        <f>+[2]ระบบการควบคุมฯ!B221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</c>
      <c r="C121" s="455" t="str">
        <f>+[2]ระบบการควบคุมฯ!C221</f>
        <v>ศธ 04002/ว1307 ลว.28 มี.ค. 68 โอนครั้งที่ 377</v>
      </c>
      <c r="D121" s="433"/>
      <c r="E121" s="464"/>
      <c r="F121" s="464"/>
      <c r="G121" s="464"/>
      <c r="H121" s="446"/>
      <c r="I121" s="443"/>
    </row>
    <row r="122" spans="1:9" ht="74.400000000000006" hidden="1" customHeight="1" x14ac:dyDescent="0.25">
      <c r="A122" s="432" t="str">
        <f>+[2]ระบบการควบคุมฯ!A222</f>
        <v>3.8.1.2</v>
      </c>
      <c r="B122" s="455">
        <f>+[2]ระบบการควบคุมฯ!B222</f>
        <v>0</v>
      </c>
      <c r="C122" s="455">
        <f>+[2]ระบบการควบคุมฯ!C222</f>
        <v>0</v>
      </c>
      <c r="D122" s="433"/>
      <c r="E122" s="433"/>
      <c r="F122" s="433"/>
      <c r="G122" s="446"/>
      <c r="H122" s="446"/>
      <c r="I122" s="443"/>
    </row>
    <row r="123" spans="1:9" ht="74.400000000000006" x14ac:dyDescent="0.25">
      <c r="A123" s="432" t="str">
        <f>+[2]ระบบการควบคุมฯ!A223</f>
        <v>3.8.1.3</v>
      </c>
      <c r="B123" s="455">
        <f>+[2]ระบบการควบคุมฯ!B223</f>
        <v>0</v>
      </c>
      <c r="C123" s="455">
        <f>+[2]ระบบการควบคุมฯ!C223</f>
        <v>0</v>
      </c>
      <c r="D123" s="433">
        <f>+[2]ระบบการควบคุมฯ!F223</f>
        <v>0</v>
      </c>
      <c r="E123" s="433">
        <f>+[2]ระบบการควบคุมฯ!G223+[2]ระบบการควบคุมฯ!H223</f>
        <v>0</v>
      </c>
      <c r="F123" s="433">
        <f>+[2]ระบบการควบคุมฯ!I223+[2]ระบบการควบคุมฯ!J223</f>
        <v>0</v>
      </c>
      <c r="G123" s="446">
        <f>+[2]ระบบการควบคุมฯ!K223+[2]ระบบการควบคุมฯ!L223</f>
        <v>0</v>
      </c>
      <c r="H123" s="446">
        <f t="shared" ref="H123:H125" si="29">+D123-E123-F123-G123</f>
        <v>0</v>
      </c>
      <c r="I123" s="443" t="s">
        <v>14</v>
      </c>
    </row>
    <row r="124" spans="1:9" ht="111.6" hidden="1" customHeight="1" x14ac:dyDescent="0.25">
      <c r="A124" s="432" t="str">
        <f>+[2]ระบบการควบคุมฯ!A225</f>
        <v>3.9.2</v>
      </c>
      <c r="B124" s="455" t="str">
        <f>+[2]ระบบการควบคุมฯ!B225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4" s="455" t="str">
        <f>+[2]ระบบการควบคุมฯ!C225</f>
        <v>ศธ 04002/ว5274 ลว.29/ต.ค./2024 โอนครั้งที่ 18</v>
      </c>
      <c r="D124" s="433">
        <f>+[2]ระบบการควบคุมฯ!F225</f>
        <v>3571600</v>
      </c>
      <c r="E124" s="433">
        <f>+[2]ระบบการควบคุมฯ!G225+[2]ระบบการควบคุมฯ!H225</f>
        <v>0</v>
      </c>
      <c r="F124" s="433">
        <f>+[2]ระบบการควบคุมฯ!I225+[2]ระบบการควบคุมฯ!J225</f>
        <v>0</v>
      </c>
      <c r="G124" s="433">
        <f>+[2]ระบบการควบคุมฯ!K225+[2]ระบบการควบคุมฯ!L225</f>
        <v>2122481.58</v>
      </c>
      <c r="H124" s="446">
        <f>+D124-E124-F124-G124</f>
        <v>1449118.42</v>
      </c>
      <c r="I124" s="443" t="s">
        <v>14</v>
      </c>
    </row>
    <row r="125" spans="1:9" ht="111.6" hidden="1" customHeight="1" x14ac:dyDescent="0.25">
      <c r="A125" s="435" t="str">
        <f>+[2]ระบบการควบคุมฯ!A226</f>
        <v>3.9.2.1</v>
      </c>
      <c r="B125" s="465" t="str">
        <f>+[2]ระบบการควบคุมฯ!B226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1,411,600.-บาท </v>
      </c>
      <c r="C125" s="465" t="str">
        <f>+[2]ระบบการควบคุมฯ!C226</f>
        <v>ศธ 04002/ว1307 ลว.28 มี.ค. 68 โอนครั้งที่ 377</v>
      </c>
      <c r="D125" s="436">
        <f>+[2]ระบบการควบคุมฯ!F228</f>
        <v>0</v>
      </c>
      <c r="E125" s="436">
        <f>+[2]ระบบการควบคุมฯ!G228+[2]ระบบการควบคุมฯ!H228</f>
        <v>0</v>
      </c>
      <c r="F125" s="436">
        <f>+[2]ระบบการควบคุมฯ!I228+[2]ระบบการควบคุมฯ!J228</f>
        <v>0</v>
      </c>
      <c r="G125" s="466">
        <f>+[2]ระบบการควบคุมฯ!K228+[2]ระบบการควบคุมฯ!L228</f>
        <v>0</v>
      </c>
      <c r="H125" s="466">
        <f t="shared" si="29"/>
        <v>0</v>
      </c>
      <c r="I125" s="467" t="s">
        <v>14</v>
      </c>
    </row>
    <row r="126" spans="1:9" ht="111.6" hidden="1" customHeight="1" x14ac:dyDescent="0.25">
      <c r="A126" s="417">
        <f>+[2]ระบบการควบคุมฯ!A227</f>
        <v>0</v>
      </c>
      <c r="B126" s="468">
        <f>+[2]ระบบการควบคุมฯ!B227</f>
        <v>0</v>
      </c>
      <c r="C126" s="468">
        <f>+[2]ระบบการควบคุมฯ!C227</f>
        <v>0</v>
      </c>
      <c r="D126" s="420"/>
      <c r="E126" s="420"/>
      <c r="F126" s="420"/>
      <c r="G126" s="469"/>
      <c r="H126" s="469"/>
      <c r="I126" s="470"/>
    </row>
    <row r="127" spans="1:9" ht="18.600000000000001" x14ac:dyDescent="0.25">
      <c r="A127" s="423">
        <f>+[2]ระบบการควบคุมฯ!A228</f>
        <v>0</v>
      </c>
      <c r="B127" s="471">
        <f>+[2]ระบบการควบคุมฯ!B228</f>
        <v>0</v>
      </c>
      <c r="C127" s="471">
        <f>+[2]ระบบการควบคุมฯ!C228</f>
        <v>0</v>
      </c>
      <c r="D127" s="424"/>
      <c r="E127" s="424"/>
      <c r="F127" s="424"/>
      <c r="G127" s="472"/>
      <c r="H127" s="472"/>
      <c r="I127" s="473"/>
    </row>
    <row r="128" spans="1:9" ht="93" x14ac:dyDescent="0.25">
      <c r="A128" s="423" t="str">
        <f>+[2]ระบบการควบคุมฯ!A230</f>
        <v>3.9.3</v>
      </c>
      <c r="B128" s="471" t="str">
        <f>+[2]ระบบการควบคุมฯ!B230</f>
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</c>
      <c r="C128" s="471" t="str">
        <f>+[2]ระบบการควบคุมฯ!C230</f>
        <v>ศธ 04002/ว5512 ลว. 11 พย 67 โอนครั้งที่ 55</v>
      </c>
      <c r="D128" s="424">
        <f>+[2]ระบบการควบคุมฯ!F230</f>
        <v>360000</v>
      </c>
      <c r="E128" s="424">
        <f>+[2]ระบบการควบคุมฯ!G230+[2]ระบบการควบคุมฯ!H230</f>
        <v>0</v>
      </c>
      <c r="F128" s="424">
        <f>+[2]ระบบการควบคุมฯ!I230+[2]ระบบการควบคุมฯ!J230</f>
        <v>0</v>
      </c>
      <c r="G128" s="472">
        <f>+[2]ระบบการควบคุมฯ!K230+[2]ระบบการควบคุมฯ!L230</f>
        <v>268928.57</v>
      </c>
      <c r="H128" s="472">
        <f>+D128-E128-F128-G128</f>
        <v>91071.43</v>
      </c>
      <c r="I128" s="473"/>
    </row>
    <row r="129" spans="1:9" ht="93" x14ac:dyDescent="0.25">
      <c r="A129" s="423">
        <f>+[2]ระบบการควบคุมฯ!A231</f>
        <v>0</v>
      </c>
      <c r="B129" s="471" t="str">
        <f>+[2]ระบบการควบคุมฯ!B231</f>
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</c>
      <c r="C129" s="471" t="str">
        <f>+[2]ระบบการควบคุมฯ!C231</f>
        <v>ศธ 04002/ว1326 ลว. 31 มี.ค.68 โอนครั้งที่ 382</v>
      </c>
      <c r="D129" s="426"/>
      <c r="E129" s="426"/>
      <c r="F129" s="426"/>
      <c r="G129" s="462"/>
      <c r="H129" s="462"/>
      <c r="I129" s="463"/>
    </row>
    <row r="130" spans="1:9" ht="74.400000000000006" x14ac:dyDescent="0.25">
      <c r="A130" s="1326">
        <f>+[2]ระบบการควบคุมฯ!A233</f>
        <v>3.1</v>
      </c>
      <c r="B130" s="63" t="str">
        <f>+[2]ระบบการควบคุมฯ!B233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0" s="63" t="str">
        <f>+[2]ระบบการควบคุมฯ!C233</f>
        <v>20004 68 00154 87195</v>
      </c>
      <c r="D130" s="405">
        <f t="shared" ref="D130:I130" si="30">+D131</f>
        <v>12062000</v>
      </c>
      <c r="E130" s="405">
        <f t="shared" si="30"/>
        <v>0</v>
      </c>
      <c r="F130" s="405">
        <f t="shared" si="30"/>
        <v>0</v>
      </c>
      <c r="G130" s="405">
        <f t="shared" si="30"/>
        <v>7059843.54</v>
      </c>
      <c r="H130" s="405">
        <f t="shared" si="30"/>
        <v>5002156.46</v>
      </c>
      <c r="I130" s="405">
        <f t="shared" si="30"/>
        <v>0</v>
      </c>
    </row>
    <row r="131" spans="1:9" ht="111.6" hidden="1" customHeight="1" x14ac:dyDescent="0.25">
      <c r="A131" s="407">
        <f>+[2]ระบบการควบคุมฯ!A235</f>
        <v>1</v>
      </c>
      <c r="B131" s="474" t="str">
        <f>+[2]ระบบการควบคุมฯ!B235</f>
        <v xml:space="preserve"> งบรายจ่ายอื่น 6811500</v>
      </c>
      <c r="C131" s="78" t="str">
        <f>+[2]ระบบการควบคุมฯ!C235</f>
        <v>20004 33006300 5000007</v>
      </c>
      <c r="D131" s="409">
        <f>SUM(D132:D142)</f>
        <v>12062000</v>
      </c>
      <c r="E131" s="409">
        <f t="shared" ref="E131:H131" si="31">SUM(E132:E142)</f>
        <v>0</v>
      </c>
      <c r="F131" s="409">
        <f t="shared" si="31"/>
        <v>0</v>
      </c>
      <c r="G131" s="409">
        <f t="shared" si="31"/>
        <v>7059843.54</v>
      </c>
      <c r="H131" s="409">
        <f t="shared" si="31"/>
        <v>5002156.46</v>
      </c>
      <c r="I131" s="409">
        <f>SUM(I132)</f>
        <v>0</v>
      </c>
    </row>
    <row r="132" spans="1:9" ht="111.6" hidden="1" customHeight="1" x14ac:dyDescent="0.25">
      <c r="A132" s="432" t="str">
        <f>+[2]ระบบการควบคุมฯ!A237</f>
        <v>3.10.1</v>
      </c>
      <c r="B132" s="455" t="str">
        <f>+[2]ระบบการควบคุมฯ!B237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2" s="84" t="str">
        <f>+[2]ระบบการควบคุมฯ!C237</f>
        <v>ศธ 04002/ว4543ลว.31/ต.ค./2023 โอนครั้งที่ 14</v>
      </c>
      <c r="D132" s="433">
        <f>+[2]ระบบการควบคุมฯ!F237</f>
        <v>4782600</v>
      </c>
      <c r="E132" s="433">
        <f>+[2]ระบบการควบคุมฯ!G237+[2]ระบบการควบคุมฯ!H237</f>
        <v>0</v>
      </c>
      <c r="F132" s="433">
        <f>+[2]ระบบการควบคุมฯ!I237+[2]ระบบการควบคุมฯ!J237</f>
        <v>0</v>
      </c>
      <c r="G132" s="433">
        <f>+[2]ระบบการควบคุมฯ!K237+[2]ระบบการควบคุมฯ!L237</f>
        <v>2826154.38</v>
      </c>
      <c r="H132" s="446">
        <f>+D132-E132-F132-G132</f>
        <v>1956445.62</v>
      </c>
      <c r="I132" s="443" t="s">
        <v>14</v>
      </c>
    </row>
    <row r="133" spans="1:9" ht="93" hidden="1" customHeight="1" x14ac:dyDescent="0.25">
      <c r="A133" s="435" t="s">
        <v>150</v>
      </c>
      <c r="B133" s="465" t="str">
        <f>+[2]ระบบการควบคุมฯ!B238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</c>
      <c r="C133" s="475" t="str">
        <f>+[2]ระบบการควบคุมฯ!C238</f>
        <v>ศธ 04002/ว1328 ลว. 31 มี.ค. 68 โอนครั้งที่ 380</v>
      </c>
      <c r="D133" s="436"/>
      <c r="E133" s="436"/>
      <c r="F133" s="436"/>
      <c r="G133" s="466"/>
      <c r="H133" s="466"/>
      <c r="I133" s="467"/>
    </row>
    <row r="134" spans="1:9" ht="18.600000000000001" x14ac:dyDescent="0.25">
      <c r="A134" s="423" t="str">
        <f>+[2]ระบบการควบคุมฯ!A239</f>
        <v>3.9.1.2</v>
      </c>
      <c r="B134" s="471">
        <f>+[2]ระบบการควบคุมฯ!B239</f>
        <v>0</v>
      </c>
      <c r="C134" s="98">
        <f>+[2]ระบบการควบคุมฯ!C239</f>
        <v>0</v>
      </c>
      <c r="D134" s="424"/>
      <c r="E134" s="424"/>
      <c r="F134" s="424"/>
      <c r="G134" s="472"/>
      <c r="H134" s="472"/>
      <c r="I134" s="473"/>
    </row>
    <row r="135" spans="1:9" ht="74.400000000000006" hidden="1" customHeight="1" x14ac:dyDescent="0.25">
      <c r="A135" s="423" t="str">
        <f>+[2]ระบบการควบคุมฯ!A240</f>
        <v>3.9.1.3</v>
      </c>
      <c r="B135" s="471">
        <f>+[2]ระบบการควบคุมฯ!B240</f>
        <v>0</v>
      </c>
      <c r="C135" s="98">
        <f>+[2]ระบบการควบคุมฯ!C240</f>
        <v>0</v>
      </c>
      <c r="D135" s="476"/>
      <c r="E135" s="476"/>
      <c r="F135" s="476"/>
      <c r="G135" s="477"/>
      <c r="H135" s="477"/>
      <c r="I135" s="478"/>
    </row>
    <row r="136" spans="1:9" ht="93" hidden="1" customHeight="1" x14ac:dyDescent="0.25">
      <c r="A136" s="411" t="str">
        <f>+[2]ระบบการควบคุมฯ!A241</f>
        <v>3.10.2</v>
      </c>
      <c r="B136" s="479" t="str">
        <f>+[2]ระบบการควบคุมฯ!B241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6" s="96" t="str">
        <f>+[2]ระบบการควบคุมฯ!C241</f>
        <v>ศธ 04002/ว4236 ลว.25 ตค 67 โอนครั้งที่ 14</v>
      </c>
      <c r="D136" s="414">
        <f>+[2]ระบบการควบคุมฯ!F241</f>
        <v>1796300</v>
      </c>
      <c r="E136" s="414">
        <f>+[2]ระบบการควบคุมฯ!G241+[2]ระบบการควบคุมฯ!H241</f>
        <v>0</v>
      </c>
      <c r="F136" s="414">
        <f>+[2]ระบบการควบคุมฯ!I241+[2]ระบบการควบคุมฯ!J241</f>
        <v>0</v>
      </c>
      <c r="G136" s="414">
        <f>+[2]ระบบการควบคุมฯ!K241+[2]ระบบการควบคุมฯ!L241</f>
        <v>1075323.73</v>
      </c>
      <c r="H136" s="480">
        <f>+D136-E136-F136-G136</f>
        <v>720976.27</v>
      </c>
      <c r="I136" s="481" t="s">
        <v>14</v>
      </c>
    </row>
    <row r="137" spans="1:9" ht="93" hidden="1" customHeight="1" x14ac:dyDescent="0.25">
      <c r="A137" s="417" t="s">
        <v>151</v>
      </c>
      <c r="B137" s="468" t="str">
        <f>+[2]ระบบการควบคุมฯ!B242</f>
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</c>
      <c r="C137" s="97" t="str">
        <f>+[2]ระบบการควบคุมฯ!C242</f>
        <v>ศธ 04002/ว1328 ลว. 31 มี.ค. 68 โอนครั้งที่ 380</v>
      </c>
      <c r="D137" s="420"/>
      <c r="E137" s="420"/>
      <c r="F137" s="420"/>
      <c r="G137" s="469"/>
      <c r="H137" s="480">
        <f t="shared" ref="H137:H140" si="32">+D137-E137-F137-G137</f>
        <v>0</v>
      </c>
      <c r="I137" s="481" t="s">
        <v>14</v>
      </c>
    </row>
    <row r="138" spans="1:9" ht="74.400000000000006" x14ac:dyDescent="0.25">
      <c r="A138" s="423" t="s">
        <v>152</v>
      </c>
      <c r="B138" s="471">
        <f>+[2]ระบบการควบคุมฯ!B243</f>
        <v>0</v>
      </c>
      <c r="C138" s="98">
        <f>+[2]ระบบการควบคุมฯ!C243</f>
        <v>0</v>
      </c>
      <c r="D138" s="424"/>
      <c r="E138" s="424"/>
      <c r="F138" s="424"/>
      <c r="G138" s="472"/>
      <c r="H138" s="480">
        <f t="shared" si="32"/>
        <v>0</v>
      </c>
      <c r="I138" s="481" t="s">
        <v>14</v>
      </c>
    </row>
    <row r="139" spans="1:9" ht="74.400000000000006" x14ac:dyDescent="0.25">
      <c r="A139" s="423" t="s">
        <v>153</v>
      </c>
      <c r="B139" s="471">
        <f>+[2]ระบบการควบคุมฯ!B244</f>
        <v>0</v>
      </c>
      <c r="C139" s="98">
        <f>+[2]ระบบการควบคุมฯ!C244</f>
        <v>0</v>
      </c>
      <c r="D139" s="424"/>
      <c r="E139" s="424"/>
      <c r="F139" s="424"/>
      <c r="G139" s="472"/>
      <c r="H139" s="480">
        <f t="shared" si="32"/>
        <v>0</v>
      </c>
      <c r="I139" s="481" t="s">
        <v>14</v>
      </c>
    </row>
    <row r="140" spans="1:9" ht="93" x14ac:dyDescent="0.25">
      <c r="A140" s="432" t="str">
        <f>+[2]ระบบการควบคุมฯ!A245</f>
        <v>3.10.3</v>
      </c>
      <c r="B140" s="455" t="str">
        <f>+[2]ระบบการควบคุมฯ!B245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40" s="84" t="str">
        <f>+[2]ระบบการควบคุมฯ!C245</f>
        <v>ศธ 04002/ว4236 ลว.25 ตค 67 โอนครั้งที่ 14</v>
      </c>
      <c r="D140" s="433">
        <f>+[2]ระบบการควบคุมฯ!F245</f>
        <v>5348100</v>
      </c>
      <c r="E140" s="433">
        <f>+[2]ระบบการควบคุมฯ!G245+[2]ระบบการควบคุมฯ!H245</f>
        <v>0</v>
      </c>
      <c r="F140" s="433">
        <f>+[2]ระบบการควบคุมฯ!I245+[2]ระบบการควบคุมฯ!J245</f>
        <v>0</v>
      </c>
      <c r="G140" s="446">
        <f>+[2]ระบบการควบคุมฯ!K245+[2]ระบบการควบคุมฯ!L245</f>
        <v>3099458.29</v>
      </c>
      <c r="H140" s="446">
        <f t="shared" si="32"/>
        <v>2248641.71</v>
      </c>
      <c r="I140" s="443" t="s">
        <v>14</v>
      </c>
    </row>
    <row r="141" spans="1:9" ht="130.19999999999999" x14ac:dyDescent="0.25">
      <c r="A141" s="432" t="str">
        <f>+[2]ระบบการควบคุมฯ!A246</f>
        <v>3.10.3.1</v>
      </c>
      <c r="B141" s="455" t="str">
        <f>+[2]ระบบการควบคุมฯ!B246</f>
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</c>
      <c r="C141" s="84" t="str">
        <f>+[2]ระบบการควบคุมฯ!C246</f>
        <v>ศธ 04002/ว1328 ลว. 31 มี.ค. 68 โอนครั้งที่ 380</v>
      </c>
      <c r="D141" s="433"/>
      <c r="E141" s="433"/>
      <c r="F141" s="433"/>
      <c r="G141" s="446"/>
      <c r="H141" s="446"/>
      <c r="I141" s="443"/>
    </row>
    <row r="142" spans="1:9" ht="148.80000000000001" x14ac:dyDescent="0.25">
      <c r="A142" s="432" t="str">
        <f>+[2]ระบบการควบคุมฯ!A247</f>
        <v>3.10.4</v>
      </c>
      <c r="B142" s="455" t="str">
        <f>+[2]ระบบการควบคุมฯ!B247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42" s="84" t="str">
        <f>+[2]ระบบการควบคุมฯ!C247</f>
        <v>ศธ 04002/ว5486 ลว. 8 พย 67 โอนครั้งที่ 50</v>
      </c>
      <c r="D142" s="433">
        <f>+[2]ระบบการควบคุมฯ!F247</f>
        <v>135000</v>
      </c>
      <c r="E142" s="433">
        <f>+[2]ระบบการควบคุมฯ!G247+[2]ระบบการควบคุมฯ!H247</f>
        <v>0</v>
      </c>
      <c r="F142" s="433">
        <f>+[2]ระบบการควบคุมฯ!I247+[2]ระบบการควบคุมฯ!J247</f>
        <v>0</v>
      </c>
      <c r="G142" s="446">
        <f>+[2]ระบบการควบคุมฯ!K247+[2]ระบบการควบคุมฯ!L247</f>
        <v>58907.14</v>
      </c>
      <c r="H142" s="446">
        <f t="shared" ref="H142" si="33">+D142-E142-F142-G142</f>
        <v>76092.86</v>
      </c>
      <c r="I142" s="443" t="s">
        <v>14</v>
      </c>
    </row>
    <row r="143" spans="1:9" ht="18.600000000000001" x14ac:dyDescent="0.25">
      <c r="A143" s="482">
        <f>+[2]ระบบการควบคุมฯ!A250</f>
        <v>2</v>
      </c>
      <c r="B143" s="483" t="str">
        <f>+[2]ระบบการควบคุมฯ!B250</f>
        <v xml:space="preserve"> งบรายจ่ายอื่น 6811500</v>
      </c>
      <c r="C143" s="99" t="str">
        <f>+[2]ระบบการควบคุมฯ!C250</f>
        <v>20004 31006100 5000027</v>
      </c>
      <c r="D143" s="484">
        <f>SUM(D144:D145)</f>
        <v>0</v>
      </c>
      <c r="E143" s="484">
        <f>SUM(E144:E145)</f>
        <v>0</v>
      </c>
      <c r="F143" s="484">
        <f>SUM(F144:F145)</f>
        <v>0</v>
      </c>
      <c r="G143" s="484">
        <f>SUM(G144:G145)</f>
        <v>0</v>
      </c>
      <c r="H143" s="484">
        <f>SUM(H144:H145)</f>
        <v>0</v>
      </c>
      <c r="I143" s="485"/>
    </row>
    <row r="144" spans="1:9" ht="55.8" x14ac:dyDescent="0.25">
      <c r="A144" s="423" t="str">
        <f>+[2]ระบบการควบคุมฯ!A251</f>
        <v>3.11.2.1</v>
      </c>
      <c r="B144" s="471" t="str">
        <f>+[2]ระบบการควบคุมฯ!B251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4" s="98" t="str">
        <f>+[2]ระบบการควบคุมฯ!C251</f>
        <v>ศธ 04002/ว3430 ลว. 17 สค 66 โอนครั้งที่ 770</v>
      </c>
      <c r="D144" s="424">
        <f>+[2]ระบบการควบคุมฯ!F251</f>
        <v>0</v>
      </c>
      <c r="E144" s="424">
        <f>+[2]ระบบการควบคุมฯ!G251+[2]ระบบการควบคุมฯ!H251</f>
        <v>0</v>
      </c>
      <c r="F144" s="424">
        <f>+[2]ระบบการควบคุมฯ!I251+[2]ระบบการควบคุมฯ!J251</f>
        <v>0</v>
      </c>
      <c r="G144" s="472">
        <f>+[2]ระบบการควบคุมฯ!K251+[2]ระบบการควบคุมฯ!L251</f>
        <v>0</v>
      </c>
      <c r="H144" s="472">
        <f>+D144-E144-F144-G144</f>
        <v>0</v>
      </c>
      <c r="I144" s="473" t="s">
        <v>87</v>
      </c>
    </row>
    <row r="145" spans="1:9" ht="186" hidden="1" customHeight="1" x14ac:dyDescent="0.25">
      <c r="A145" s="423" t="str">
        <f>+[2]ระบบการควบคุมฯ!A252</f>
        <v>3.11.2.2</v>
      </c>
      <c r="B145" s="471" t="str">
        <f>+[2]ระบบการควบคุมฯ!B252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5" s="98" t="str">
        <f>+[2]ระบบการควบคุมฯ!C252</f>
        <v>ศธ 04002/ว3449 ลว. 17 สค 66 โอนครั้งที่ 777</v>
      </c>
      <c r="D145" s="424">
        <f>+[2]ระบบการควบคุมฯ!F252</f>
        <v>0</v>
      </c>
      <c r="E145" s="424">
        <f>+[2]ระบบการควบคุมฯ!G252+[2]ระบบการควบคุมฯ!H252</f>
        <v>0</v>
      </c>
      <c r="F145" s="424">
        <f>+[2]ระบบการควบคุมฯ!I252+[2]ระบบการควบคุมฯ!J252</f>
        <v>0</v>
      </c>
      <c r="G145" s="472">
        <f>+[2]ระบบการควบคุมฯ!K252+[2]ระบบการควบคุมฯ!L252</f>
        <v>0</v>
      </c>
      <c r="H145" s="472">
        <f>+D145-E145-F145-G145</f>
        <v>0</v>
      </c>
      <c r="I145" s="473" t="s">
        <v>87</v>
      </c>
    </row>
    <row r="146" spans="1:9" ht="37.200000000000003" x14ac:dyDescent="0.25">
      <c r="A146" s="486">
        <f>+[2]ระบบการควบคุมฯ!A254</f>
        <v>3.12</v>
      </c>
      <c r="B146" s="63" t="str">
        <f>+[2]ระบบการควบคุมฯ!B254</f>
        <v xml:space="preserve">กิจกรรมการยกระดับคุณภาพการเรียนรู้ภาษาไทย  </v>
      </c>
      <c r="C146" s="63" t="str">
        <f>+[2]ระบบการควบคุมฯ!C254</f>
        <v>20004 67 96778 00000</v>
      </c>
      <c r="D146" s="405">
        <f t="shared" ref="D146:I146" si="34">+D147</f>
        <v>0</v>
      </c>
      <c r="E146" s="405">
        <f t="shared" si="34"/>
        <v>0</v>
      </c>
      <c r="F146" s="405">
        <f t="shared" si="34"/>
        <v>0</v>
      </c>
      <c r="G146" s="405">
        <f t="shared" si="34"/>
        <v>0</v>
      </c>
      <c r="H146" s="405">
        <f t="shared" si="34"/>
        <v>0</v>
      </c>
      <c r="I146" s="405">
        <f t="shared" si="34"/>
        <v>0</v>
      </c>
    </row>
    <row r="147" spans="1:9" ht="18.600000000000001" x14ac:dyDescent="0.25">
      <c r="A147" s="407">
        <f>+[2]ระบบการควบคุมฯ!A255</f>
        <v>0</v>
      </c>
      <c r="B147" s="487" t="str">
        <f>+[2]ระบบการควบคุมฯ!B255</f>
        <v xml:space="preserve"> งบรายจ่ายอื่น 6811500</v>
      </c>
      <c r="C147" s="78" t="str">
        <f>+[2]ระบบการควบคุมฯ!C255</f>
        <v>20004 31006100 5000029</v>
      </c>
      <c r="D147" s="409">
        <f t="shared" ref="D147:I147" si="35">SUM(D148)</f>
        <v>0</v>
      </c>
      <c r="E147" s="409">
        <f t="shared" si="35"/>
        <v>0</v>
      </c>
      <c r="F147" s="409">
        <f t="shared" si="35"/>
        <v>0</v>
      </c>
      <c r="G147" s="409">
        <f t="shared" si="35"/>
        <v>0</v>
      </c>
      <c r="H147" s="409">
        <f t="shared" si="35"/>
        <v>0</v>
      </c>
      <c r="I147" s="409">
        <f t="shared" si="35"/>
        <v>0</v>
      </c>
    </row>
    <row r="148" spans="1:9" ht="186" x14ac:dyDescent="0.25">
      <c r="A148" s="432" t="str">
        <f>+[2]ระบบการควบคุมฯ!A256</f>
        <v>3.10.1</v>
      </c>
      <c r="B148" s="488" t="str">
        <f>+[2]ระบบการควบคุมฯ!B256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8" s="84" t="str">
        <f>+[2]ระบบการควบคุมฯ!C256</f>
        <v>ศธ 04002/ว2546 ลว 24 มิย 67 โอนครั้งที่ 152</v>
      </c>
      <c r="D148" s="433"/>
      <c r="E148" s="433"/>
      <c r="F148" s="433"/>
      <c r="G148" s="446"/>
      <c r="H148" s="446">
        <f>+D148-E148-F148-G148</f>
        <v>0</v>
      </c>
      <c r="I148" s="489" t="s">
        <v>154</v>
      </c>
    </row>
    <row r="149" spans="1:9" ht="186" hidden="1" customHeight="1" x14ac:dyDescent="0.25">
      <c r="A149" s="490">
        <f>+[5]ระบบการควบคุมฯ!A62</f>
        <v>4</v>
      </c>
      <c r="B149" s="109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9" s="100" t="str">
        <f>+[3]ระบบการควบคุมฯ!C136</f>
        <v>20004 31006200</v>
      </c>
      <c r="D149" s="491">
        <f>+D150+D156</f>
        <v>0</v>
      </c>
      <c r="E149" s="491">
        <f>+E150+E156</f>
        <v>0</v>
      </c>
      <c r="F149" s="491">
        <f>+F150+F156</f>
        <v>0</v>
      </c>
      <c r="G149" s="491">
        <f>+G150+G156</f>
        <v>0</v>
      </c>
      <c r="H149" s="491">
        <f>+H150+H156</f>
        <v>0</v>
      </c>
      <c r="I149" s="101"/>
    </row>
    <row r="150" spans="1:9" ht="111.6" hidden="1" customHeight="1" x14ac:dyDescent="0.25">
      <c r="A150" s="492">
        <f>+[3]ระบบการควบคุมฯ!A137</f>
        <v>4.0999999999999996</v>
      </c>
      <c r="B150" s="102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0" s="102" t="str">
        <f>+[3]ระบบการควบคุมฯ!C137</f>
        <v>20004 66 5203900000</v>
      </c>
      <c r="D150" s="493">
        <f>+D151+D154</f>
        <v>0</v>
      </c>
      <c r="E150" s="493">
        <f t="shared" ref="E150:H150" si="36">+E151+E154</f>
        <v>0</v>
      </c>
      <c r="F150" s="493">
        <f t="shared" si="36"/>
        <v>0</v>
      </c>
      <c r="G150" s="493">
        <f t="shared" si="36"/>
        <v>0</v>
      </c>
      <c r="H150" s="493">
        <f t="shared" si="36"/>
        <v>0</v>
      </c>
      <c r="I150" s="494"/>
    </row>
    <row r="151" spans="1:9" ht="18.600000000000001" x14ac:dyDescent="0.25">
      <c r="A151" s="495"/>
      <c r="B151" s="496" t="str">
        <f>+[3]ระบบการควบคุมฯ!B138</f>
        <v>งบรายจ่ายอื่น 6611500</v>
      </c>
      <c r="C151" s="103" t="str">
        <f>+[3]ระบบการควบคุมฯ!C138</f>
        <v xml:space="preserve">20004 31006200 </v>
      </c>
      <c r="D151" s="497">
        <f>SUM(D152:D153)</f>
        <v>0</v>
      </c>
      <c r="E151" s="497">
        <f>SUM(E152:E153)</f>
        <v>0</v>
      </c>
      <c r="F151" s="497">
        <f>SUM(F152:F153)</f>
        <v>0</v>
      </c>
      <c r="G151" s="497">
        <f>SUM(G152:G153)</f>
        <v>0</v>
      </c>
      <c r="H151" s="497">
        <f>SUM(H152:H153)</f>
        <v>0</v>
      </c>
      <c r="I151" s="104"/>
    </row>
    <row r="152" spans="1:9" ht="74.400000000000006" hidden="1" customHeight="1" x14ac:dyDescent="0.25">
      <c r="A152" s="498" t="str">
        <f>+[3]ระบบการควบคุมฯ!A139</f>
        <v>4.1.1</v>
      </c>
      <c r="B152" s="105" t="str">
        <f>+[2]ระบบการควบคุมฯ!B264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2" s="105" t="str">
        <f>+[2]ระบบการควบคุมฯ!C264</f>
        <v xml:space="preserve">ศธ 04002/ว2221 ลว. 5 มิย 2567 โอนครั้งที่ 86  </v>
      </c>
      <c r="D152" s="499"/>
      <c r="E152" s="500"/>
      <c r="F152" s="500"/>
      <c r="G152" s="500"/>
      <c r="H152" s="500">
        <f>+D152-E152-F152-G152</f>
        <v>0</v>
      </c>
      <c r="I152" s="87" t="s">
        <v>70</v>
      </c>
    </row>
    <row r="153" spans="1:9" ht="111.6" x14ac:dyDescent="0.25">
      <c r="A153" s="498" t="str">
        <f>+[3]ระบบการควบคุมฯ!A140</f>
        <v>4.1.2</v>
      </c>
      <c r="B153" s="105" t="str">
        <f>+[2]ระบบการควบคุมฯ!B265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3" s="105" t="str">
        <f>+[2]ระบบการควบคุมฯ!C265</f>
        <v>ศธ 04002/ว2796 ลว.2 ก.ค. 2567 โอนครั้งที่ 175</v>
      </c>
      <c r="D153" s="499"/>
      <c r="E153" s="500"/>
      <c r="F153" s="500"/>
      <c r="G153" s="500"/>
      <c r="H153" s="500">
        <f>+D153-E153-F153-G153</f>
        <v>0</v>
      </c>
      <c r="I153" s="87" t="s">
        <v>70</v>
      </c>
    </row>
    <row r="154" spans="1:9" ht="18.600000000000001" x14ac:dyDescent="0.25">
      <c r="A154" s="407">
        <f>+[2]ระบบการควบคุมฯ!A266</f>
        <v>0</v>
      </c>
      <c r="B154" s="501" t="str">
        <f>+[2]ระบบการควบคุมฯ!B266</f>
        <v>งบรายจ่ายอื่น 6711500</v>
      </c>
      <c r="C154" s="78" t="str">
        <f>+[2]ระบบการควบคุมฯ!C266</f>
        <v>20004 31006200 5000001</v>
      </c>
      <c r="D154" s="409">
        <f>+D155</f>
        <v>0</v>
      </c>
      <c r="E154" s="409">
        <f t="shared" ref="E154:H154" si="37">+E155</f>
        <v>0</v>
      </c>
      <c r="F154" s="409">
        <f t="shared" si="37"/>
        <v>0</v>
      </c>
      <c r="G154" s="409">
        <f t="shared" si="37"/>
        <v>0</v>
      </c>
      <c r="H154" s="409">
        <f t="shared" si="37"/>
        <v>0</v>
      </c>
      <c r="I154" s="409">
        <f>SUM(I155)</f>
        <v>0</v>
      </c>
    </row>
    <row r="155" spans="1:9" ht="241.8" hidden="1" customHeight="1" x14ac:dyDescent="0.25">
      <c r="A155" s="432" t="str">
        <f>+[2]ระบบการควบคุมฯ!A267</f>
        <v>4.1.3</v>
      </c>
      <c r="B155" s="455" t="str">
        <f>+[2]ระบบการควบคุมฯ!B267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5" s="84" t="str">
        <f>+[2]ระบบการควบคุมฯ!C267</f>
        <v>ศธ 04002/ว3577 ลว.15 ส.ค. 2567 โอนครั้งที่ 351</v>
      </c>
      <c r="D155" s="433"/>
      <c r="E155" s="433"/>
      <c r="F155" s="433"/>
      <c r="G155" s="433"/>
      <c r="H155" s="446">
        <f>+D155-E155-F155-G155</f>
        <v>0</v>
      </c>
      <c r="I155" s="443" t="s">
        <v>14</v>
      </c>
    </row>
    <row r="156" spans="1:9" ht="167.4" hidden="1" customHeight="1" x14ac:dyDescent="0.25">
      <c r="A156" s="492">
        <f>+[3]ระบบการควบคุมฯ!A142</f>
        <v>4.2</v>
      </c>
      <c r="B156" s="143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143" t="str">
        <f>+[3]ระบบการควบคุมฯ!C142</f>
        <v>20004 66 86179 00000</v>
      </c>
      <c r="D156" s="493">
        <f t="shared" ref="D156:I156" si="38">+D157</f>
        <v>0</v>
      </c>
      <c r="E156" s="493">
        <f t="shared" si="38"/>
        <v>0</v>
      </c>
      <c r="F156" s="493">
        <f t="shared" si="38"/>
        <v>0</v>
      </c>
      <c r="G156" s="493">
        <f t="shared" si="38"/>
        <v>0</v>
      </c>
      <c r="H156" s="493">
        <f t="shared" si="38"/>
        <v>0</v>
      </c>
      <c r="I156" s="493">
        <f t="shared" ca="1" si="38"/>
        <v>0</v>
      </c>
    </row>
    <row r="157" spans="1:9" ht="111.6" hidden="1" customHeight="1" x14ac:dyDescent="0.25">
      <c r="A157" s="502"/>
      <c r="B157" s="451" t="str">
        <f>+[2]ระบบการควบคุมฯ!B270</f>
        <v>งบรายจ่ายอื่น 6811500</v>
      </c>
      <c r="C157" s="451" t="str">
        <f>+[3]ระบบการควบคุมฯ!C143</f>
        <v>20004 31006200 5000007</v>
      </c>
      <c r="D157" s="503">
        <f>SUM(D158:D160)</f>
        <v>0</v>
      </c>
      <c r="E157" s="503">
        <f>SUM(E158:E160)</f>
        <v>0</v>
      </c>
      <c r="F157" s="503">
        <f>SUM(F158:F160)</f>
        <v>0</v>
      </c>
      <c r="G157" s="503">
        <f>SUM(G158:G160)</f>
        <v>0</v>
      </c>
      <c r="H157" s="503">
        <f>SUM(H158:H160)</f>
        <v>0</v>
      </c>
      <c r="I157" s="503">
        <f ca="1">+I157</f>
        <v>0</v>
      </c>
    </row>
    <row r="158" spans="1:9" ht="241.8" x14ac:dyDescent="0.25">
      <c r="A158" s="498" t="str">
        <f>+[2]ระบบการควบคุมฯ!A271</f>
        <v>4.2.1</v>
      </c>
      <c r="B158" s="105" t="str">
        <f>+[2]ระบบการควบคุมฯ!B271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105" t="str">
        <f>+[2]ระบบการควบคุมฯ!C271</f>
        <v>ศธ 04002/ว58 ลว. 9 มค 66 โอนครั้งที่ 176</v>
      </c>
      <c r="D158" s="499">
        <f>+[2]ระบบการควบคุมฯ!F271</f>
        <v>0</v>
      </c>
      <c r="E158" s="500">
        <f>+'[2]ยุทธศาสตร์เสริมสร้าง 31006200'!I37+'[2]ยุทธศาสตร์เสริมสร้าง 31006200'!J37</f>
        <v>0</v>
      </c>
      <c r="F158" s="500">
        <f>+[2]ระบบการควบคุมฯ!I271+[2]ระบบการควบคุมฯ!J271</f>
        <v>0</v>
      </c>
      <c r="G158" s="500">
        <f>+[2]ระบบการควบคุมฯ!K271+[2]ระบบการควบคุมฯ!L271</f>
        <v>0</v>
      </c>
      <c r="H158" s="500">
        <f>+D158-E158-F158-G158</f>
        <v>0</v>
      </c>
      <c r="I158" s="87" t="s">
        <v>72</v>
      </c>
    </row>
    <row r="159" spans="1:9" ht="167.4" x14ac:dyDescent="0.25">
      <c r="A159" s="498" t="str">
        <f>+[2]ระบบการควบคุมฯ!A272</f>
        <v>4.2.2</v>
      </c>
      <c r="B159" s="105" t="str">
        <f>+[2]ระบบการควบคุมฯ!B272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105" t="str">
        <f>+[2]ระบบการควบคุมฯ!C272</f>
        <v>ศธ 04002/ว3099 ลว. 3 สค 66 โอนครั้งที่ 719</v>
      </c>
      <c r="D159" s="499">
        <f>+[2]ระบบการควบคุมฯ!F272</f>
        <v>0</v>
      </c>
      <c r="E159" s="500">
        <f>+'[2]ยุทธศาสตร์เสริมสร้าง 31006200'!I38+'[2]ยุทธศาสตร์เสริมสร้าง 31006200'!J38</f>
        <v>0</v>
      </c>
      <c r="F159" s="500">
        <f>+[2]ระบบการควบคุมฯ!I272+[2]ระบบการควบคุมฯ!J272</f>
        <v>0</v>
      </c>
      <c r="G159" s="500">
        <f>+[2]ระบบการควบคุมฯ!K272+[2]ระบบการควบคุมฯ!L272</f>
        <v>0</v>
      </c>
      <c r="H159" s="500">
        <f>+D159-E159-F159-G159</f>
        <v>0</v>
      </c>
      <c r="I159" s="87" t="s">
        <v>88</v>
      </c>
    </row>
    <row r="160" spans="1:9" ht="111.6" x14ac:dyDescent="0.25">
      <c r="A160" s="498" t="str">
        <f>+[3]ระบบการควบคุมฯ!A146</f>
        <v>4.2.3</v>
      </c>
      <c r="B160" s="105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105" t="str">
        <f>+[3]ระบบการควบคุมฯ!C146</f>
        <v>ศธ 04002/ว1771 ลว.10/พ.ค./2565 โอนครั้งที่ 433</v>
      </c>
      <c r="D160" s="499">
        <f>+[3]ระบบการควบคุมฯ!F146</f>
        <v>0</v>
      </c>
      <c r="E160" s="500">
        <f>+[3]ระบบการควบคุมฯ!G146+[3]ระบบการควบคุมฯ!H146</f>
        <v>0</v>
      </c>
      <c r="F160" s="500">
        <f>+[3]ระบบการควบคุมฯ!I146+[3]ระบบการควบคุมฯ!J146</f>
        <v>0</v>
      </c>
      <c r="G160" s="500">
        <f>+[3]ระบบการควบคุมฯ!K146+[3]ระบบการควบคุมฯ!L146</f>
        <v>0</v>
      </c>
      <c r="H160" s="500">
        <f>+D160-E160-F160-G160</f>
        <v>0</v>
      </c>
      <c r="I160" s="87" t="s">
        <v>50</v>
      </c>
    </row>
    <row r="161" spans="1:9" ht="111.6" hidden="1" customHeight="1" x14ac:dyDescent="0.25">
      <c r="A161" s="490">
        <f>+[2]ระบบการควบคุมฯ!A276</f>
        <v>5</v>
      </c>
      <c r="B161" s="504" t="str">
        <f>+[2]ระบบการควบคุมฯ!B276</f>
        <v>โครงการโรงเรียนคุณภาพ</v>
      </c>
      <c r="C161" s="505" t="str">
        <f>+[2]ระบบการควบคุมฯ!C276</f>
        <v>20004 3300 B800</v>
      </c>
      <c r="D161" s="491">
        <f>+D162+D163</f>
        <v>37840</v>
      </c>
      <c r="E161" s="491">
        <f t="shared" ref="E161:I161" si="39">+E162+E163</f>
        <v>0</v>
      </c>
      <c r="F161" s="491">
        <f t="shared" si="39"/>
        <v>0</v>
      </c>
      <c r="G161" s="491">
        <f t="shared" si="39"/>
        <v>6980</v>
      </c>
      <c r="H161" s="491">
        <f t="shared" si="39"/>
        <v>30860</v>
      </c>
      <c r="I161" s="491">
        <f t="shared" si="39"/>
        <v>0</v>
      </c>
    </row>
    <row r="162" spans="1:9" ht="93" hidden="1" customHeight="1" x14ac:dyDescent="0.25">
      <c r="A162" s="502"/>
      <c r="B162" s="451" t="str">
        <f>+B176</f>
        <v>งบดำเนินงาน   68112xx</v>
      </c>
      <c r="C162" s="451" t="str">
        <f>+[2]ระบบการควบคุมฯ!C277</f>
        <v>20004 3320 B800 2000000</v>
      </c>
      <c r="D162" s="503">
        <f>+D165+D176</f>
        <v>37840</v>
      </c>
      <c r="E162" s="503">
        <f t="shared" ref="E162:H162" si="40">+E165+E176</f>
        <v>0</v>
      </c>
      <c r="F162" s="503">
        <f t="shared" si="40"/>
        <v>0</v>
      </c>
      <c r="G162" s="503">
        <f t="shared" si="40"/>
        <v>6980</v>
      </c>
      <c r="H162" s="503">
        <f t="shared" si="40"/>
        <v>30860</v>
      </c>
      <c r="I162" s="506"/>
    </row>
    <row r="163" spans="1:9" ht="186" hidden="1" customHeight="1" x14ac:dyDescent="0.25">
      <c r="A163" s="502"/>
      <c r="B163" s="451" t="str">
        <f>+B168</f>
        <v>งบรายจ่ายอื่น   6811500</v>
      </c>
      <c r="C163" s="451"/>
      <c r="D163" s="503">
        <f>+D168+D173</f>
        <v>0</v>
      </c>
      <c r="E163" s="503">
        <f t="shared" ref="E163:H163" si="41">+E168+E173</f>
        <v>0</v>
      </c>
      <c r="F163" s="503">
        <f t="shared" si="41"/>
        <v>0</v>
      </c>
      <c r="G163" s="503">
        <f t="shared" si="41"/>
        <v>0</v>
      </c>
      <c r="H163" s="503">
        <f t="shared" si="41"/>
        <v>0</v>
      </c>
      <c r="I163" s="506"/>
    </row>
    <row r="164" spans="1:9" ht="37.200000000000003" x14ac:dyDescent="0.25">
      <c r="A164" s="590">
        <f>+[2]ระบบการควบคุมฯ!A281</f>
        <v>5.0999999999999996</v>
      </c>
      <c r="B164" s="86" t="str">
        <f>+[2]ระบบการควบคุมฯ!B281</f>
        <v xml:space="preserve">กิจกรรมขับเคลื่อนโรงเรียนคุณภาพ  </v>
      </c>
      <c r="C164" s="86" t="str">
        <f>+[2]ระบบการควบคุมฯ!C281</f>
        <v>20004 68 00132 00000</v>
      </c>
      <c r="D164" s="591">
        <f>+D165</f>
        <v>15840</v>
      </c>
      <c r="E164" s="591">
        <f t="shared" ref="E164:H165" si="42">+E165</f>
        <v>0</v>
      </c>
      <c r="F164" s="591">
        <f t="shared" si="42"/>
        <v>0</v>
      </c>
      <c r="G164" s="591">
        <f t="shared" si="42"/>
        <v>6980</v>
      </c>
      <c r="H164" s="591">
        <f t="shared" si="42"/>
        <v>8860</v>
      </c>
      <c r="I164" s="1126"/>
    </row>
    <row r="165" spans="1:9" ht="18.600000000000001" x14ac:dyDescent="0.25">
      <c r="A165" s="548">
        <f>+[2]ระบบการควบคุมฯ!A282</f>
        <v>0</v>
      </c>
      <c r="B165" s="451" t="str">
        <f>+[2]ระบบการควบคุมฯ!B282</f>
        <v>งบดำเนินงาน  68112xx</v>
      </c>
      <c r="C165" s="451" t="str">
        <f>+[2]ระบบการควบคุมฯ!C282</f>
        <v>20004 3320 B800 2000000</v>
      </c>
      <c r="D165" s="503">
        <f>+D166</f>
        <v>15840</v>
      </c>
      <c r="E165" s="503">
        <f t="shared" si="42"/>
        <v>0</v>
      </c>
      <c r="F165" s="503">
        <f t="shared" si="42"/>
        <v>0</v>
      </c>
      <c r="G165" s="503">
        <f t="shared" si="42"/>
        <v>6980</v>
      </c>
      <c r="H165" s="503">
        <f t="shared" si="42"/>
        <v>8860</v>
      </c>
      <c r="I165" s="452"/>
    </row>
    <row r="166" spans="1:9" ht="130.19999999999999" hidden="1" customHeight="1" x14ac:dyDescent="0.25">
      <c r="A166" s="498" t="str">
        <f>+[2]ระบบการควบคุมฯ!A283</f>
        <v>5.1.1</v>
      </c>
      <c r="B166" s="84" t="str">
        <f>+[2]ระบบการควบคุมฯ!B283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6" s="84" t="str">
        <f>+[2]ระบบการควบคุมฯ!C283</f>
        <v>ศธ 04002/ว292 ลว. 24 ม.ค.68 โอนครั้งที่ 215</v>
      </c>
      <c r="D166" s="499">
        <f>+[2]ระบบการควบคุมฯ!F283</f>
        <v>15840</v>
      </c>
      <c r="E166" s="499">
        <f>+[2]ระบบการควบคุมฯ!G283+[2]ระบบการควบคุมฯ!H283</f>
        <v>0</v>
      </c>
      <c r="F166" s="499"/>
      <c r="G166" s="499">
        <f>+[2]ระบบการควบคุมฯ!K283+[2]ระบบการควบคุมฯ!L283</f>
        <v>6980</v>
      </c>
      <c r="H166" s="499">
        <f>D166-E166-F166-G166</f>
        <v>8860</v>
      </c>
      <c r="I166" s="87" t="s">
        <v>267</v>
      </c>
    </row>
    <row r="167" spans="1:9" ht="55.8" x14ac:dyDescent="0.25">
      <c r="A167" s="492">
        <f>+[2]ระบบการควบคุมฯ!A284</f>
        <v>5.2</v>
      </c>
      <c r="B167" s="143" t="str">
        <f>+[2]ระบบการควบคุมฯ!B284</f>
        <v>กิจกรรมการยกระดับคุณภาพการศึกษาเพื่อขับเคลื่อนโรงเรียนคุณภาพ</v>
      </c>
      <c r="C167" s="143" t="str">
        <f>+[2]ระบบการควบคุมฯ!C284</f>
        <v>20004 68 00133 00000</v>
      </c>
      <c r="D167" s="493">
        <f>+D168</f>
        <v>0</v>
      </c>
      <c r="E167" s="493">
        <f>+E168</f>
        <v>0</v>
      </c>
      <c r="F167" s="493">
        <f>+F168</f>
        <v>0</v>
      </c>
      <c r="G167" s="493">
        <f>+G168</f>
        <v>0</v>
      </c>
      <c r="H167" s="493">
        <f>+H168</f>
        <v>0</v>
      </c>
      <c r="I167" s="494"/>
    </row>
    <row r="168" spans="1:9" ht="18.600000000000001" x14ac:dyDescent="0.25">
      <c r="A168" s="502"/>
      <c r="B168" s="451" t="str">
        <f>+[2]ระบบการควบคุมฯ!B300</f>
        <v>งบรายจ่ายอื่น   6811500</v>
      </c>
      <c r="C168" s="451" t="str">
        <f>+[2]ระบบการควบคุมฯ!C300</f>
        <v>20004 3100B600 5000001</v>
      </c>
      <c r="D168" s="503">
        <f>SUM(D169:D171)</f>
        <v>0</v>
      </c>
      <c r="E168" s="503">
        <f>SUM(E169:E171)</f>
        <v>0</v>
      </c>
      <c r="F168" s="503">
        <f>SUM(F169:F171)</f>
        <v>0</v>
      </c>
      <c r="G168" s="503">
        <f>SUM(G169:G171)</f>
        <v>0</v>
      </c>
      <c r="H168" s="503">
        <f>SUM(H169:H171)</f>
        <v>0</v>
      </c>
      <c r="I168" s="506"/>
    </row>
    <row r="169" spans="1:9" ht="186" hidden="1" customHeight="1" x14ac:dyDescent="0.25">
      <c r="A169" s="498" t="str">
        <f>+[2]ระบบการควบคุมฯ!A301</f>
        <v>5.1.1.1</v>
      </c>
      <c r="B169" s="84" t="str">
        <f>+[2]ระบบการควบคุมฯ!B301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9" s="84" t="str">
        <f>+[2]ระบบการควบคุมฯ!C301</f>
        <v>ศธ 04002/ว1964 ลว.23 พค 67 โอนครั้งที่ 42</v>
      </c>
      <c r="D169" s="499">
        <f>+[2]ระบบการควบคุมฯ!F301</f>
        <v>0</v>
      </c>
      <c r="E169" s="499">
        <f>+[2]ระบบการควบคุมฯ!G301</f>
        <v>0</v>
      </c>
      <c r="F169" s="499">
        <f>+[2]ระบบการควบคุมฯ!H301</f>
        <v>0</v>
      </c>
      <c r="G169" s="499">
        <f>+[2]ระบบการควบคุมฯ!I301</f>
        <v>0</v>
      </c>
      <c r="H169" s="499">
        <f>G169+D169-E169-F169</f>
        <v>0</v>
      </c>
      <c r="I169" s="87" t="s">
        <v>89</v>
      </c>
    </row>
    <row r="170" spans="1:9" ht="93" x14ac:dyDescent="0.25">
      <c r="A170" s="498" t="str">
        <f>+[2]ระบบการควบคุมฯ!A302</f>
        <v>5.1.1.2</v>
      </c>
      <c r="B170" s="84" t="str">
        <f>+[2]ระบบการควบคุมฯ!B302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70" s="84" t="str">
        <f>+[2]ระบบการควบคุมฯ!C302</f>
        <v>ศธ 04002/ว2152 ลว.31 พค โอนครั้งที่ 78</v>
      </c>
      <c r="D170" s="499"/>
      <c r="E170" s="499"/>
      <c r="F170" s="499"/>
      <c r="G170" s="499"/>
      <c r="H170" s="499">
        <f>+D170-E170-F170-G170</f>
        <v>0</v>
      </c>
      <c r="I170" s="87" t="s">
        <v>155</v>
      </c>
    </row>
    <row r="171" spans="1:9" ht="186" x14ac:dyDescent="0.25">
      <c r="A171" s="498" t="str">
        <f>+[2]ระบบการควบคุมฯ!A303</f>
        <v>5.1.1.3</v>
      </c>
      <c r="B171" s="84" t="str">
        <f>+[2]ระบบการควบคุมฯ!B303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71" s="84" t="str">
        <f>+[2]ระบบการควบคุมฯ!C303</f>
        <v>ศธ 04002/ว3401 ลว.6 ส.ค.2567 โอนครั้งที่ 289 กำหนดส่ง 31 สค 67</v>
      </c>
      <c r="D171" s="499"/>
      <c r="E171" s="499"/>
      <c r="F171" s="499"/>
      <c r="G171" s="499"/>
      <c r="H171" s="499">
        <f>+D171-E171-F171-G171</f>
        <v>0</v>
      </c>
      <c r="I171" s="127" t="s">
        <v>156</v>
      </c>
    </row>
    <row r="172" spans="1:9" ht="74.400000000000006" x14ac:dyDescent="0.25">
      <c r="A172" s="507">
        <f>+[2]ระบบการควบคุมฯ!A293</f>
        <v>5.3</v>
      </c>
      <c r="B172" s="143" t="str">
        <f>+[2]ระบบการควบคุมฯ!B293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72" s="143" t="str">
        <f>+[2]ระบบการควบคุมฯ!C293</f>
        <v>20004 68 00134 00000</v>
      </c>
      <c r="D172" s="493">
        <f>+D173</f>
        <v>0</v>
      </c>
      <c r="E172" s="493">
        <f>+E173</f>
        <v>0</v>
      </c>
      <c r="F172" s="493">
        <f>+F173</f>
        <v>0</v>
      </c>
      <c r="G172" s="493">
        <f>+G173</f>
        <v>0</v>
      </c>
      <c r="H172" s="493">
        <f>+H173</f>
        <v>0</v>
      </c>
      <c r="I172" s="494"/>
    </row>
    <row r="173" spans="1:9" ht="18.600000000000001" x14ac:dyDescent="0.25">
      <c r="A173" s="502"/>
      <c r="B173" s="451" t="s">
        <v>157</v>
      </c>
      <c r="C173" s="451"/>
      <c r="D173" s="503">
        <f>SUM(D174)</f>
        <v>0</v>
      </c>
      <c r="E173" s="503">
        <f>SUM(E174)</f>
        <v>0</v>
      </c>
      <c r="F173" s="503">
        <f>SUM(F174)</f>
        <v>0</v>
      </c>
      <c r="G173" s="503">
        <f>SUM(G174)</f>
        <v>0</v>
      </c>
      <c r="H173" s="503">
        <f>SUM(H174)</f>
        <v>0</v>
      </c>
      <c r="I173" s="506"/>
    </row>
    <row r="174" spans="1:9" ht="130.19999999999999" x14ac:dyDescent="0.25">
      <c r="A174" s="498" t="s">
        <v>60</v>
      </c>
      <c r="B174" s="84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4" s="84" t="str">
        <f>+[3]ระบบการควบคุมฯ!C192</f>
        <v>ศธ 04002/ว3001 ลว.5ส.ค. 2565 โอนครั้งที่ 721</v>
      </c>
      <c r="D174" s="499">
        <f>+[3]ระบบการควบคุมฯ!D192</f>
        <v>0</v>
      </c>
      <c r="E174" s="499">
        <f>+[3]ระบบการควบคุมฯ!G192+[3]ระบบการควบคุมฯ!H192</f>
        <v>0</v>
      </c>
      <c r="F174" s="499">
        <f>+[3]ระบบการควบคุมฯ!I192+[3]ระบบการควบคุมฯ!J192</f>
        <v>0</v>
      </c>
      <c r="G174" s="499">
        <f>+[3]ระบบการควบคุมฯ!K192+[3]ระบบการควบคุมฯ!L192</f>
        <v>0</v>
      </c>
      <c r="H174" s="499">
        <f>+D174-E174-F174-G174</f>
        <v>0</v>
      </c>
      <c r="I174" s="127"/>
    </row>
    <row r="175" spans="1:9" ht="111.6" hidden="1" customHeight="1" x14ac:dyDescent="0.25">
      <c r="A175" s="507">
        <f>+[2]ระบบการควบคุมฯ!A370</f>
        <v>5.5</v>
      </c>
      <c r="B175" s="143" t="str">
        <f>+[2]ระบบการควบคุมฯ!B370</f>
        <v xml:space="preserve">กิจกรรมการบริหารจัดการโรงเรียนขนาดเล็ก </v>
      </c>
      <c r="C175" s="143" t="str">
        <f>+[2]ระบบการควบคุมฯ!C370</f>
        <v>20004 68 52010 00000</v>
      </c>
      <c r="D175" s="508">
        <f>+D176</f>
        <v>22000</v>
      </c>
      <c r="E175" s="508">
        <f>+E176</f>
        <v>0</v>
      </c>
      <c r="F175" s="508">
        <f>+F176</f>
        <v>0</v>
      </c>
      <c r="G175" s="508">
        <f>+G176</f>
        <v>0</v>
      </c>
      <c r="H175" s="508">
        <f>+H176</f>
        <v>22000</v>
      </c>
      <c r="I175" s="509"/>
    </row>
    <row r="176" spans="1:9" ht="46.8" hidden="1" customHeight="1" x14ac:dyDescent="0.25">
      <c r="A176" s="510" t="str">
        <f>+[2]ระบบการควบคุมฯ!A371</f>
        <v>5.5.1</v>
      </c>
      <c r="B176" s="451" t="str">
        <f>+[2]ระบบการควบคุมฯ!B371</f>
        <v>งบดำเนินงาน   68112xx</v>
      </c>
      <c r="C176" s="451" t="str">
        <f>+[2]ระบบการควบคุมฯ!C371</f>
        <v>20004 3320 B800 2000000</v>
      </c>
      <c r="D176" s="511">
        <f>SUM(D177)</f>
        <v>22000</v>
      </c>
      <c r="E176" s="511">
        <f>SUM(E177)</f>
        <v>0</v>
      </c>
      <c r="F176" s="511">
        <f>SUM(F177)</f>
        <v>0</v>
      </c>
      <c r="G176" s="511">
        <f>SUM(G177)</f>
        <v>0</v>
      </c>
      <c r="H176" s="511">
        <f>SUM(H177)</f>
        <v>22000</v>
      </c>
      <c r="I176" s="512"/>
    </row>
    <row r="177" spans="1:9" ht="46.8" hidden="1" customHeight="1" x14ac:dyDescent="0.25">
      <c r="A177" s="498" t="str">
        <f>+[2]ระบบการควบคุมฯ!A372</f>
        <v>5.5.1.1</v>
      </c>
      <c r="B177" s="84" t="str">
        <f>+[2]ระบบการควบคุมฯ!B372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77" s="84" t="str">
        <f>+[2]ระบบการควบคุมฯ!C372</f>
        <v>ศธ 04002/ว5914 ลว.9 ธค 67 โอนครั้งที่ 109</v>
      </c>
      <c r="D177" s="499">
        <f>+[2]ระบบการควบคุมฯ!F372</f>
        <v>22000</v>
      </c>
      <c r="E177" s="499">
        <f>+[2]ระบบการควบคุมฯ!G372+[2]ระบบการควบคุมฯ!H372</f>
        <v>0</v>
      </c>
      <c r="F177" s="499">
        <f>+[2]ระบบการควบคุมฯ!I372+[2]ระบบการควบคุมฯ!J372</f>
        <v>0</v>
      </c>
      <c r="G177" s="499">
        <f>+[2]ระบบการควบคุมฯ!K372+[2]ระบบการควบคุมฯ!L372</f>
        <v>0</v>
      </c>
      <c r="H177" s="499">
        <f>+D177-E177-F177-G177</f>
        <v>22000</v>
      </c>
      <c r="I177" s="87" t="s">
        <v>15</v>
      </c>
    </row>
    <row r="178" spans="1:9" ht="46.8" hidden="1" customHeight="1" x14ac:dyDescent="0.25">
      <c r="A178" s="396" t="str">
        <f>+[3]ระบบการควบคุมฯ!A196</f>
        <v>ค</v>
      </c>
      <c r="B178" s="157" t="str">
        <f>+[3]ระบบการควบคุมฯ!B196</f>
        <v>แผนงานยุทธศาสตร์ : สร้างความเสมอภาคทางการศึกษา</v>
      </c>
      <c r="C178" s="157"/>
      <c r="D178" s="398">
        <f>+D179+D232+D238</f>
        <v>112048927</v>
      </c>
      <c r="E178" s="398">
        <f>+E179+E232+E238</f>
        <v>0</v>
      </c>
      <c r="F178" s="398">
        <f>+F179+F232+F238</f>
        <v>0</v>
      </c>
      <c r="G178" s="398">
        <f>+G179+G232+G238</f>
        <v>112001065</v>
      </c>
      <c r="H178" s="398">
        <f>+H179+H232+H238</f>
        <v>47862</v>
      </c>
      <c r="I178" s="108"/>
    </row>
    <row r="179" spans="1:9" ht="55.8" hidden="1" customHeight="1" x14ac:dyDescent="0.25">
      <c r="A179" s="1327">
        <f>+[2]ระบบการควบคุมฯ!A399</f>
        <v>1</v>
      </c>
      <c r="B179" s="1328" t="str">
        <f>+[2]ระบบการควบคุมฯ!B399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9" s="1328" t="str">
        <f>+[2]ระบบการควบคุมฯ!C399</f>
        <v>20004 45002400</v>
      </c>
      <c r="D179" s="1329">
        <f t="shared" ref="D179:H181" si="43">+D180</f>
        <v>112011927</v>
      </c>
      <c r="E179" s="1329">
        <f t="shared" si="43"/>
        <v>0</v>
      </c>
      <c r="F179" s="1329">
        <f t="shared" si="43"/>
        <v>0</v>
      </c>
      <c r="G179" s="1329">
        <f t="shared" si="43"/>
        <v>112001065</v>
      </c>
      <c r="H179" s="1329">
        <f t="shared" si="43"/>
        <v>10862</v>
      </c>
      <c r="I179" s="1330"/>
    </row>
    <row r="180" spans="1:9" ht="46.8" hidden="1" customHeight="1" x14ac:dyDescent="0.25">
      <c r="A180" s="492">
        <f>+[2]ระบบการควบคุมฯ!A401</f>
        <v>1.1000000000000001</v>
      </c>
      <c r="B180" s="143" t="str">
        <f>+[2]ระบบการควบคุมฯ!B401</f>
        <v xml:space="preserve">กิจกรรมการสนับสนุนค่าใช้จ่ายในการจัดการศึกษาขั้นพื้นฐาน </v>
      </c>
      <c r="C180" s="514" t="str">
        <f>+[2]ระบบการควบคุมฯ!C401</f>
        <v>20004 68 51993 00000</v>
      </c>
      <c r="D180" s="493">
        <f t="shared" si="43"/>
        <v>112011927</v>
      </c>
      <c r="E180" s="493">
        <f t="shared" si="43"/>
        <v>0</v>
      </c>
      <c r="F180" s="493">
        <f t="shared" si="43"/>
        <v>0</v>
      </c>
      <c r="G180" s="493">
        <f t="shared" si="43"/>
        <v>112001065</v>
      </c>
      <c r="H180" s="493">
        <f t="shared" si="43"/>
        <v>10862</v>
      </c>
      <c r="I180" s="113"/>
    </row>
    <row r="181" spans="1:9" ht="18.600000000000001" x14ac:dyDescent="0.25">
      <c r="A181" s="502"/>
      <c r="B181" s="451" t="str">
        <f>+[2]ระบบการควบคุมฯ!B402</f>
        <v xml:space="preserve"> งบเงินอุดหนุน 6811410</v>
      </c>
      <c r="C181" s="150" t="str">
        <f>+[2]ระบบการควบคุมฯ!C402</f>
        <v>20004 45002400</v>
      </c>
      <c r="D181" s="503">
        <f>+D182</f>
        <v>112011927</v>
      </c>
      <c r="E181" s="503">
        <f t="shared" si="43"/>
        <v>0</v>
      </c>
      <c r="F181" s="503">
        <f t="shared" si="43"/>
        <v>0</v>
      </c>
      <c r="G181" s="503">
        <f t="shared" si="43"/>
        <v>112001065</v>
      </c>
      <c r="H181" s="503">
        <f t="shared" si="43"/>
        <v>10862</v>
      </c>
      <c r="I181" s="112"/>
    </row>
    <row r="182" spans="1:9" ht="55.8" x14ac:dyDescent="0.25">
      <c r="A182" s="515" t="str">
        <f>+[2]ระบบการควบคุมฯ!A403</f>
        <v>1.1.1</v>
      </c>
      <c r="B182" s="516" t="str">
        <f>+[2]ระบบการควบคุมฯ!B403</f>
        <v xml:space="preserve">เงินอุดหนุนทั่วไป รายการค่าใช้จ่ายในการจัดการศึกษาขั้นพื้นฐาน </v>
      </c>
      <c r="C182" s="517">
        <f>+[2]ระบบการควบคุมฯ!C403</f>
        <v>0</v>
      </c>
      <c r="D182" s="518">
        <f>+D183+D189+D199+D204+D210+D217+D224+D226+D229</f>
        <v>112011927</v>
      </c>
      <c r="E182" s="518">
        <f t="shared" ref="E182:H182" si="44">+E183+E189+E199+E204+E210+E217+E224+E226+E229</f>
        <v>0</v>
      </c>
      <c r="F182" s="518">
        <f t="shared" si="44"/>
        <v>0</v>
      </c>
      <c r="G182" s="518">
        <f t="shared" si="44"/>
        <v>112001065</v>
      </c>
      <c r="H182" s="518">
        <f t="shared" si="44"/>
        <v>10862</v>
      </c>
      <c r="I182" s="519"/>
    </row>
    <row r="183" spans="1:9" ht="111.6" x14ac:dyDescent="0.25">
      <c r="A183" s="520" t="str">
        <f>+[2]ระบบการควบคุมฯ!A404</f>
        <v>1.1.1.1</v>
      </c>
      <c r="B183" s="521" t="str">
        <f>+[2]ระบบการควบคุมฯ!B404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3" s="521" t="str">
        <f>+[2]ระบบการควบคุมฯ!C404</f>
        <v>ศธ 04002/ว1018 ลว.8/3/2024โอนครั้งที่ 209</v>
      </c>
      <c r="D183" s="522">
        <f>SUM(D184:D188)</f>
        <v>0</v>
      </c>
      <c r="E183" s="522">
        <f t="shared" ref="E183:I183" si="45">SUM(E184:E188)</f>
        <v>0</v>
      </c>
      <c r="F183" s="522">
        <f t="shared" si="45"/>
        <v>0</v>
      </c>
      <c r="G183" s="522">
        <f t="shared" si="45"/>
        <v>0</v>
      </c>
      <c r="H183" s="522">
        <f t="shared" si="45"/>
        <v>0</v>
      </c>
      <c r="I183" s="522">
        <f t="shared" si="45"/>
        <v>0</v>
      </c>
    </row>
    <row r="184" spans="1:9" ht="46.8" x14ac:dyDescent="0.25">
      <c r="A184" s="498" t="str">
        <f>+[2]ระบบการควบคุมฯ!A406</f>
        <v>1)</v>
      </c>
      <c r="B184" s="105" t="str">
        <f>+[2]ระบบการควบคุมฯ!B406</f>
        <v>ค่าหนังสือเรียน รหัสบัญชีย่อย 0022001/10,931,200</v>
      </c>
      <c r="C184" s="105" t="str">
        <f>+[2]ระบบการควบคุมฯ!C406</f>
        <v>20004 42002270 4100040</v>
      </c>
      <c r="D184" s="523"/>
      <c r="E184" s="433"/>
      <c r="F184" s="524"/>
      <c r="G184" s="433"/>
      <c r="H184" s="524">
        <f>+D184-E184-F184-G184</f>
        <v>0</v>
      </c>
      <c r="I184" s="114" t="s">
        <v>14</v>
      </c>
    </row>
    <row r="185" spans="1:9" ht="111.6" hidden="1" customHeight="1" x14ac:dyDescent="0.25">
      <c r="A185" s="498" t="str">
        <f>+[2]ระบบการควบคุมฯ!A408</f>
        <v>2)</v>
      </c>
      <c r="B185" s="105" t="str">
        <f>+[2]ระบบการควบคุมฯ!B408</f>
        <v>ค่าอุปกรณ์การเรียน รหัสบัญชีย่อย 0022002/3,421,000</v>
      </c>
      <c r="C185" s="105" t="str">
        <f>+[2]ระบบการควบคุมฯ!C408</f>
        <v>20004 42002270 4100117</v>
      </c>
      <c r="D185" s="523"/>
      <c r="E185" s="433"/>
      <c r="F185" s="524"/>
      <c r="G185" s="433"/>
      <c r="H185" s="524">
        <f t="shared" ref="H185:H188" si="46">+D185-E185-F185-G185</f>
        <v>0</v>
      </c>
      <c r="I185" s="114" t="s">
        <v>14</v>
      </c>
    </row>
    <row r="186" spans="1:9" ht="46.8" hidden="1" customHeight="1" x14ac:dyDescent="0.25">
      <c r="A186" s="498" t="str">
        <f>+[2]ระบบการควบคุมฯ!A409</f>
        <v>3)</v>
      </c>
      <c r="B186" s="105" t="str">
        <f>+[2]ระบบการควบคุมฯ!B409</f>
        <v>ค่าเครื่องแบบนักเรียน รหัสบัญชีย่อย 0022003/6,461,500</v>
      </c>
      <c r="C186" s="105" t="str">
        <f>+[2]ระบบการควบคุมฯ!C409</f>
        <v>20004 42002270 4100194</v>
      </c>
      <c r="D186" s="523"/>
      <c r="E186" s="433"/>
      <c r="F186" s="524"/>
      <c r="G186" s="433"/>
      <c r="H186" s="524">
        <f t="shared" si="46"/>
        <v>0</v>
      </c>
      <c r="I186" s="114" t="s">
        <v>14</v>
      </c>
    </row>
    <row r="187" spans="1:9" ht="37.200000000000003" hidden="1" customHeight="1" x14ac:dyDescent="0.25">
      <c r="A187" s="498" t="str">
        <f>+[2]ระบบการควบคุมฯ!A411</f>
        <v>4)</v>
      </c>
      <c r="B187" s="105" t="str">
        <f>+[2]ระบบการควบคุมฯ!B411</f>
        <v>ค่ากิจกรรมพัฒนาคุณภาพผู้เรียน รหัสบัญชีย่อย 0022004/2,636,400</v>
      </c>
      <c r="C187" s="105" t="str">
        <f>+[2]ระบบการควบคุมฯ!C411</f>
        <v>20005 42002270 4100271</v>
      </c>
      <c r="D187" s="523"/>
      <c r="E187" s="433"/>
      <c r="F187" s="524"/>
      <c r="G187" s="433"/>
      <c r="H187" s="524">
        <f t="shared" si="46"/>
        <v>0</v>
      </c>
      <c r="I187" s="114" t="s">
        <v>14</v>
      </c>
    </row>
    <row r="188" spans="1:9" ht="55.8" hidden="1" customHeight="1" x14ac:dyDescent="0.25">
      <c r="A188" s="498" t="str">
        <f>+[2]ระบบการควบคุมฯ!A413</f>
        <v>5)</v>
      </c>
      <c r="B188" s="105" t="str">
        <f>+[2]ระบบการควบคุมฯ!B413</f>
        <v>ค่าจัดการเรียนการสอน รหัสบัญชีย่อย 0022005/4,713,100</v>
      </c>
      <c r="C188" s="105" t="str">
        <f>+[2]ระบบการควบคุมฯ!C413</f>
        <v>20006 42002270 4100348</v>
      </c>
      <c r="D188" s="523"/>
      <c r="E188" s="433"/>
      <c r="F188" s="524"/>
      <c r="G188" s="433"/>
      <c r="H188" s="524">
        <f t="shared" si="46"/>
        <v>0</v>
      </c>
      <c r="I188" s="114" t="s">
        <v>14</v>
      </c>
    </row>
    <row r="189" spans="1:9" ht="46.8" hidden="1" customHeight="1" x14ac:dyDescent="0.25">
      <c r="A189" s="490" t="str">
        <f>+[2]ระบบการควบคุมฯ!A415</f>
        <v>1.1.1.2</v>
      </c>
      <c r="B189" s="504" t="str">
        <f>+[2]ระบบการควบคุมฯ!B415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89" s="539">
        <f>+[2]ระบบการควบคุมฯ!C415</f>
        <v>0</v>
      </c>
      <c r="D189" s="491">
        <f>SUM(D194:D198)</f>
        <v>107785406</v>
      </c>
      <c r="E189" s="491">
        <f t="shared" ref="E189:H189" si="47">SUM(E194:E198)</f>
        <v>0</v>
      </c>
      <c r="F189" s="491">
        <f t="shared" si="47"/>
        <v>0</v>
      </c>
      <c r="G189" s="491">
        <f t="shared" si="47"/>
        <v>107782806</v>
      </c>
      <c r="H189" s="491">
        <f t="shared" si="47"/>
        <v>2600</v>
      </c>
      <c r="I189" s="491">
        <f t="shared" ref="I189" si="48">SUM(I194:I196)</f>
        <v>0</v>
      </c>
    </row>
    <row r="190" spans="1:9" ht="111.6" hidden="1" customHeight="1" x14ac:dyDescent="0.25">
      <c r="A190" s="490">
        <f>+[2]ระบบการควบคุมฯ!A416</f>
        <v>1</v>
      </c>
      <c r="B190" s="504" t="str">
        <f>+[2]ระบบการควบคุมฯ!B416</f>
        <v xml:space="preserve"> ภาคเรียนที่ 2/2567 70%  จำนวน 35,866,384‬.00 บาท</v>
      </c>
      <c r="C190" s="504" t="str">
        <f>+[2]ระบบการควบคุมฯ!C416</f>
        <v>ศธ 04002/ว5233 ลว.25/ต.ค./2024 โอนครั้งที่ 9</v>
      </c>
      <c r="D190" s="491"/>
      <c r="E190" s="491"/>
      <c r="F190" s="491"/>
      <c r="G190" s="491"/>
      <c r="H190" s="491"/>
      <c r="I190" s="491"/>
    </row>
    <row r="191" spans="1:9" ht="46.8" hidden="1" customHeight="1" x14ac:dyDescent="0.25">
      <c r="A191" s="490">
        <f>+[2]ระบบการควบคุมฯ!A417</f>
        <v>2</v>
      </c>
      <c r="B191" s="504" t="str">
        <f>+[2]ระบบการควบคุมฯ!B417</f>
        <v xml:space="preserve"> ภาคเรียนที่ 2/2567 30% จำนวน 14,453,317‬.00 บาท</v>
      </c>
      <c r="C191" s="504" t="str">
        <f>+[2]ระบบการควบคุมฯ!C417</f>
        <v>ศธ 04002/ว5976 ลว.12/ธ.ค./2024 โอนครั้งที่ 121</v>
      </c>
      <c r="D191" s="491"/>
      <c r="E191" s="491"/>
      <c r="F191" s="491"/>
      <c r="G191" s="491"/>
      <c r="H191" s="491"/>
      <c r="I191" s="491"/>
    </row>
    <row r="192" spans="1:9" ht="46.8" hidden="1" customHeight="1" x14ac:dyDescent="0.25">
      <c r="A192" s="490">
        <f>+[2]ระบบการควบคุมฯ!A418</f>
        <v>3</v>
      </c>
      <c r="B192" s="504" t="str">
        <f>+[2]ระบบการควบคุมฯ!B418</f>
        <v xml:space="preserve"> ภาคเรียนที่ 1/2568 70%  จำนวน 40,209,500‬.00 บาท</v>
      </c>
      <c r="C192" s="504" t="str">
        <f>+[2]ระบบการควบคุมฯ!C418</f>
        <v>ศธ 04002/ว799 ลว.27/ก.พ./2025 โอนครั้งที่ 291</v>
      </c>
      <c r="D192" s="491"/>
      <c r="E192" s="491"/>
      <c r="F192" s="491"/>
      <c r="G192" s="491"/>
      <c r="H192" s="491"/>
      <c r="I192" s="491"/>
    </row>
    <row r="193" spans="1:9" ht="46.8" hidden="1" customHeight="1" x14ac:dyDescent="0.25">
      <c r="A193" s="490">
        <f>+[2]ระบบการควบคุมฯ!A419</f>
        <v>3</v>
      </c>
      <c r="B193" s="504" t="str">
        <f>+[2]ระบบการควบคุมฯ!B419</f>
        <v xml:space="preserve"> ภาคเรียนที่ 1/2568 70% (เพิ่มเติม) จำนวน 17,256,205‬.00 บาท</v>
      </c>
      <c r="C193" s="504" t="str">
        <f>+[2]ระบบการควบคุมฯ!C419</f>
        <v>ศธ 04002/ว1268 ลว.26/มี.ค./2025 โอนครั้งที่ 363</v>
      </c>
      <c r="D193" s="491"/>
      <c r="E193" s="491"/>
      <c r="F193" s="491"/>
      <c r="G193" s="491"/>
      <c r="H193" s="491"/>
      <c r="I193" s="491"/>
    </row>
    <row r="194" spans="1:9" ht="55.8" hidden="1" customHeight="1" x14ac:dyDescent="0.25">
      <c r="A194" s="1113" t="str">
        <f>+[2]ระบบการควบคุมฯ!A420</f>
        <v>1)</v>
      </c>
      <c r="B194" s="130" t="str">
        <f>+[2]ระบบการควบคุมฯ!B420</f>
        <v>ค่าจัดการเรียนการสอน รหัสบัญชีย่อย 0024315/25,377,708/10,219,9446/17,709,100/7,595,070</v>
      </c>
      <c r="C194" s="130" t="str">
        <f>+[2]ระบบการควบคุมฯ!C420</f>
        <v>20006 45002400 4100348</v>
      </c>
      <c r="D194" s="499">
        <f>+[2]ระบบการควบคุมฯ!F420</f>
        <v>60901822</v>
      </c>
      <c r="E194" s="500">
        <f>+[2]ระบบการควบคุมฯ!G420+[2]ระบบการควบคุมฯ!H420</f>
        <v>0</v>
      </c>
      <c r="F194" s="500">
        <f>+[2]ระบบการควบคุมฯ!I420+[2]ระบบการควบคุมฯ!J420</f>
        <v>0</v>
      </c>
      <c r="G194" s="500">
        <f>+[2]ระบบการควบคุมฯ!K420+[2]ระบบการควบคุมฯ!L420</f>
        <v>60901677</v>
      </c>
      <c r="H194" s="500">
        <f>+D194-E194-F194-G194</f>
        <v>145</v>
      </c>
      <c r="I194" s="114" t="s">
        <v>14</v>
      </c>
    </row>
    <row r="195" spans="1:9" ht="46.8" hidden="1" customHeight="1" x14ac:dyDescent="0.25">
      <c r="A195" s="1113" t="str">
        <f>+[2]ระบบการควบคุมฯ!A421</f>
        <v>2)</v>
      </c>
      <c r="B195" s="130" t="str">
        <f>+[2]ระบบการควบคุมฯ!B421</f>
        <v>ค่าอุปกรณ์การเรียน รหัสบัญชีย่อย 0024084/4,293,970/1,734,630/2,982,600/1,282,570</v>
      </c>
      <c r="C195" s="130" t="str">
        <f>+[2]ระบบการควบคุมฯ!C421</f>
        <v>20004 45002400 4100117</v>
      </c>
      <c r="D195" s="499">
        <f>+[2]ระบบการควบคุมฯ!F421</f>
        <v>10293770</v>
      </c>
      <c r="E195" s="500">
        <f>+[2]ระบบการควบคุมฯ!G421+[2]ระบบการควบคุมฯ!H421</f>
        <v>0</v>
      </c>
      <c r="F195" s="500">
        <f>+[2]ระบบการควบคุมฯ!I421+[2]ระบบการควบคุมฯ!J421</f>
        <v>0</v>
      </c>
      <c r="G195" s="500">
        <f>+[2]ระบบการควบคุมฯ!K421+[2]ระบบการควบคุมฯ!L421</f>
        <v>10291315</v>
      </c>
      <c r="H195" s="500">
        <f>+D195-E195-F195-G195</f>
        <v>2455</v>
      </c>
      <c r="I195" s="114" t="s">
        <v>14</v>
      </c>
    </row>
    <row r="196" spans="1:9" ht="130.19999999999999" hidden="1" customHeight="1" x14ac:dyDescent="0.25">
      <c r="A196" s="1113" t="str">
        <f>+[2]ระบบการควบคุมฯ!A422</f>
        <v>3)</v>
      </c>
      <c r="B196" s="130" t="str">
        <f>+[2]ระบบการควบคุมฯ!B422</f>
        <v>ค่ากิจกรรมพัฒนาคุณภาพผู้เรียน รหัสบัญชีย่อย 0024238/6194706/2,498,743/4,329,300/1,859,508</v>
      </c>
      <c r="C196" s="130" t="str">
        <f>+[2]ระบบการควบคุมฯ!C422</f>
        <v>20005 45002400 4100271</v>
      </c>
      <c r="D196" s="499">
        <f>+[2]ระบบการควบคุมฯ!F422</f>
        <v>14882257</v>
      </c>
      <c r="E196" s="500">
        <f>+[2]ระบบการควบคุมฯ!G422+[2]ระบบการควบคุมฯ!H422</f>
        <v>0</v>
      </c>
      <c r="F196" s="500">
        <f>+[2]ระบบการควบคุมฯ!I422+[2]ระบบการควบคุมฯ!J422</f>
        <v>0</v>
      </c>
      <c r="G196" s="500">
        <f>+[2]ระบบการควบคุมฯ!K422+[2]ระบบการควบคุมฯ!L422</f>
        <v>14882257</v>
      </c>
      <c r="H196" s="500">
        <f>+D196-E196-F196-G196</f>
        <v>0</v>
      </c>
      <c r="I196" s="114" t="s">
        <v>14</v>
      </c>
    </row>
    <row r="197" spans="1:9" ht="46.8" hidden="1" customHeight="1" x14ac:dyDescent="0.25">
      <c r="A197" s="1113" t="str">
        <f>+[2]ระบบการควบคุมฯ!A423</f>
        <v>4)</v>
      </c>
      <c r="B197" s="130" t="str">
        <f>+[2]ระบบการควบคุมฯ!B423</f>
        <v xml:space="preserve">ค่าหนังสือเรียน รหัสบัญชีย่อย  0024007  (9558600+4101457    </v>
      </c>
      <c r="C197" s="130" t="str">
        <f>+[2]ระบบการควบคุมฯ!C423</f>
        <v>20006 45002400 4100040</v>
      </c>
      <c r="D197" s="499">
        <f>+[2]ระบบการควบคุมฯ!F423</f>
        <v>13660057</v>
      </c>
      <c r="E197" s="500">
        <f>+[2]ระบบการควบคุมฯ!G423+[2]ระบบการควบคุมฯ!H423</f>
        <v>0</v>
      </c>
      <c r="F197" s="500">
        <f>+[2]ระบบการควบคุมฯ!I423+[2]ระบบการควบคุมฯ!J423</f>
        <v>0</v>
      </c>
      <c r="G197" s="500">
        <f>+[2]ระบบการควบคุมฯ!K423+[2]ระบบการควบคุมฯ!L423</f>
        <v>13660057</v>
      </c>
      <c r="H197" s="500">
        <f>+D197-E197-F197-G197</f>
        <v>0</v>
      </c>
      <c r="I197" s="114" t="s">
        <v>14</v>
      </c>
    </row>
    <row r="198" spans="1:9" ht="46.8" hidden="1" customHeight="1" x14ac:dyDescent="0.25">
      <c r="A198" s="1113" t="str">
        <f>+[2]ระบบการควบคุมฯ!A424</f>
        <v>5)</v>
      </c>
      <c r="B198" s="130" t="str">
        <f>+[2]ระบบการควบคุมฯ!B424</f>
        <v>ค่าเครื่องแบบนักเรียน   รหัสบัญชีย่อย 0024162      (5629900+2417600)</v>
      </c>
      <c r="C198" s="130" t="str">
        <f>+[2]ระบบการควบคุมฯ!C424</f>
        <v>20007 45002400 4100194</v>
      </c>
      <c r="D198" s="499">
        <f>+[2]ระบบการควบคุมฯ!F424</f>
        <v>8047500</v>
      </c>
      <c r="E198" s="500">
        <f>+[2]ระบบการควบคุมฯ!G424+[2]ระบบการควบคุมฯ!H424</f>
        <v>0</v>
      </c>
      <c r="F198" s="500">
        <f>+[2]ระบบการควบคุมฯ!I424+[2]ระบบการควบคุมฯ!J424</f>
        <v>0</v>
      </c>
      <c r="G198" s="500">
        <f>+[2]ระบบการควบคุมฯ!K424+[2]ระบบการควบคุมฯ!L424</f>
        <v>8047500</v>
      </c>
      <c r="H198" s="500">
        <f>+D198-E198-F198-G198</f>
        <v>0</v>
      </c>
      <c r="I198" s="114" t="s">
        <v>14</v>
      </c>
    </row>
    <row r="199" spans="1:9" ht="46.8" hidden="1" customHeight="1" x14ac:dyDescent="0.25">
      <c r="A199" s="520" t="str">
        <f>+[2]ระบบการควบคุมฯ!A449</f>
        <v>1.1.2</v>
      </c>
      <c r="B199" s="521" t="str">
        <f>+[2]ระบบการควบคุมฯ!B449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199" s="521" t="str">
        <f>+[2]ระบบการควบคุมฯ!C425</f>
        <v xml:space="preserve">ศธ 04002/ว5681 ลว.20/12/2023 โอนครั้งที่ 99 จำนวน13,680,740‬.00บาท </v>
      </c>
      <c r="D199" s="522">
        <f t="shared" ref="D199:I199" si="49">SUM(D200:D203)</f>
        <v>0</v>
      </c>
      <c r="E199" s="522">
        <f t="shared" si="49"/>
        <v>0</v>
      </c>
      <c r="F199" s="522">
        <f t="shared" si="49"/>
        <v>0</v>
      </c>
      <c r="G199" s="522">
        <f t="shared" si="49"/>
        <v>0</v>
      </c>
      <c r="H199" s="522">
        <f t="shared" si="49"/>
        <v>0</v>
      </c>
      <c r="I199" s="522">
        <f t="shared" si="49"/>
        <v>0</v>
      </c>
    </row>
    <row r="200" spans="1:9" ht="186" hidden="1" customHeight="1" x14ac:dyDescent="0.25">
      <c r="A200" s="498" t="str">
        <f>+[2]ระบบการควบคุมฯ!A426</f>
        <v>1)</v>
      </c>
      <c r="B200" s="105" t="str">
        <f>+[2]ระบบการควบคุมฯ!B426</f>
        <v>ค่าอุปกรณ์การเรียน รหัสบัญชีย่อย 0022002/1745120</v>
      </c>
      <c r="C200" s="105" t="str">
        <f>+[2]ระบบการควบคุมฯ!C426</f>
        <v>20004 42002270 4100117</v>
      </c>
      <c r="D200" s="523"/>
      <c r="E200" s="524"/>
      <c r="F200" s="524"/>
      <c r="G200" s="524"/>
      <c r="H200" s="524">
        <f>+D200-E200-F200-G200</f>
        <v>0</v>
      </c>
      <c r="I200" s="114" t="s">
        <v>14</v>
      </c>
    </row>
    <row r="201" spans="1:9" ht="37.200000000000003" hidden="1" customHeight="1" x14ac:dyDescent="0.25">
      <c r="A201" s="498"/>
      <c r="B201" s="105" t="str">
        <f>+[2]ระบบการควบคุมฯ!B428</f>
        <v>31 กค 67 โอนคืนส่วนกลาง ครั้ง 212 6700</v>
      </c>
      <c r="C201" s="105"/>
      <c r="D201" s="523"/>
      <c r="E201" s="524"/>
      <c r="F201" s="524"/>
      <c r="G201" s="524"/>
      <c r="H201" s="524"/>
      <c r="I201" s="114"/>
    </row>
    <row r="202" spans="1:9" ht="37.200000000000003" hidden="1" customHeight="1" x14ac:dyDescent="0.25">
      <c r="A202" s="498" t="str">
        <f>+[2]ระบบการควบคุมฯ!A429</f>
        <v>2)</v>
      </c>
      <c r="B202" s="105" t="str">
        <f>+[2]ระบบการควบคุมฯ!B429</f>
        <v>ค่ากิจกรรมพัฒนาคุณภาพผู้เรียน รหัสบัญชีย่อย 0022004/2379548</v>
      </c>
      <c r="C202" s="105" t="str">
        <f>+[2]ระบบการควบคุมฯ!C429</f>
        <v>20005 42002270 4100271</v>
      </c>
      <c r="D202" s="523">
        <f>+[2]ระบบการควบคุมฯ!F429</f>
        <v>0</v>
      </c>
      <c r="E202" s="524">
        <f>+[2]ระบบการควบคุมฯ!G429+[2]ระบบการควบคุมฯ!H429</f>
        <v>0</v>
      </c>
      <c r="F202" s="524">
        <f>+[2]ระบบการควบคุมฯ!I429+[2]ระบบการควบคุมฯ!J429</f>
        <v>0</v>
      </c>
      <c r="G202" s="524">
        <f>+[2]ระบบการควบคุมฯ!K429+[2]ระบบการควบคุมฯ!L429</f>
        <v>0</v>
      </c>
      <c r="H202" s="524">
        <f>+D202-E202-F202-G202</f>
        <v>0</v>
      </c>
      <c r="I202" s="114" t="s">
        <v>14</v>
      </c>
    </row>
    <row r="203" spans="1:9" ht="37.200000000000003" hidden="1" customHeight="1" x14ac:dyDescent="0.25">
      <c r="A203" s="498" t="str">
        <f>+[2]ระบบการควบคุมฯ!A430</f>
        <v>3)</v>
      </c>
      <c r="B203" s="105" t="str">
        <f>+[2]ระบบการควบคุมฯ!B430</f>
        <v>ค่าจัดการเรียนการสอน รหัสบัญชีย่อย 0022005/9556072</v>
      </c>
      <c r="C203" s="105" t="str">
        <f>+[2]ระบบการควบคุมฯ!C430</f>
        <v>20006 42002270 4100348</v>
      </c>
      <c r="D203" s="523">
        <f>+[2]ระบบการควบคุมฯ!F430</f>
        <v>0</v>
      </c>
      <c r="E203" s="524">
        <f>+[2]ระบบการควบคุมฯ!G430+[2]ระบบการควบคุมฯ!H430</f>
        <v>0</v>
      </c>
      <c r="F203" s="524">
        <f>+[2]ระบบการควบคุมฯ!I430+[2]ระบบการควบคุมฯ!J430</f>
        <v>0</v>
      </c>
      <c r="G203" s="524">
        <f>+[2]ระบบการควบคุมฯ!K430+[2]ระบบการควบคุมฯ!L430</f>
        <v>0</v>
      </c>
      <c r="H203" s="524">
        <f>+D203-E203-F203-G203</f>
        <v>0</v>
      </c>
      <c r="I203" s="114" t="s">
        <v>14</v>
      </c>
    </row>
    <row r="204" spans="1:9" ht="37.200000000000003" hidden="1" customHeight="1" x14ac:dyDescent="0.25">
      <c r="A204" s="520" t="str">
        <f>+[2]ระบบการควบคุมฯ!A431</f>
        <v>1.1.1.4</v>
      </c>
      <c r="B204" s="521" t="str">
        <f>+[2]ระบบการควบคุมฯ!B431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04" s="521" t="str">
        <f>+[2]ระบบการควบคุมฯ!C431</f>
        <v>ศธ 04002/ว3172 ลว.22 กค 67 โอนครั้งที่ 253 จำนวน 23,956,921.00  บาท</v>
      </c>
      <c r="D204" s="522">
        <f>SUM(D205:D209)</f>
        <v>0</v>
      </c>
      <c r="E204" s="522">
        <f t="shared" ref="E204:H204" si="50">SUM(E205:E209)</f>
        <v>0</v>
      </c>
      <c r="F204" s="522">
        <f t="shared" si="50"/>
        <v>0</v>
      </c>
      <c r="G204" s="522">
        <f t="shared" si="50"/>
        <v>0</v>
      </c>
      <c r="H204" s="522">
        <f t="shared" si="50"/>
        <v>0</v>
      </c>
      <c r="I204" s="525" t="s">
        <v>14</v>
      </c>
    </row>
    <row r="205" spans="1:9" ht="37.200000000000003" hidden="1" customHeight="1" x14ac:dyDescent="0.25">
      <c r="A205" s="498" t="str">
        <f>+[2]ระบบการควบคุมฯ!A432</f>
        <v>1)</v>
      </c>
      <c r="B205" s="105" t="str">
        <f>+[2]ระบบการควบคุมฯ!B432</f>
        <v>ค่าหนังสือเรียน 5,720,936 รหัสกิจกรรมย่อย 0022001</v>
      </c>
      <c r="C205" s="105" t="str">
        <f>+[2]ระบบการควบคุมฯ!C432</f>
        <v>20004 42002200 4100037</v>
      </c>
      <c r="D205" s="523"/>
      <c r="E205" s="524"/>
      <c r="F205" s="524"/>
      <c r="G205" s="524"/>
      <c r="H205" s="524">
        <f>+D205-E205-F205-G205</f>
        <v>0</v>
      </c>
      <c r="I205" s="114" t="s">
        <v>14</v>
      </c>
    </row>
    <row r="206" spans="1:9" ht="148.80000000000001" hidden="1" customHeight="1" x14ac:dyDescent="0.25">
      <c r="A206" s="498" t="str">
        <f>+[2]ระบบการควบคุมฯ!A433</f>
        <v>2)</v>
      </c>
      <c r="B206" s="130" t="str">
        <f>+[2]ระบบการควบคุมฯ!B433</f>
        <v>ค่าอุปกรณ์การเรียน รหัสบัญชีย่อย 0022002/2,632,890บาท</v>
      </c>
      <c r="C206" s="130" t="str">
        <f>+[2]ระบบการควบคุมฯ!C433</f>
        <v>20004 42002200 4100114</v>
      </c>
      <c r="D206" s="499"/>
      <c r="E206" s="500"/>
      <c r="F206" s="500"/>
      <c r="G206" s="500"/>
      <c r="H206" s="500">
        <f t="shared" ref="H206:H209" si="51">+D206-E206-F206-G206</f>
        <v>0</v>
      </c>
      <c r="I206" s="114" t="s">
        <v>14</v>
      </c>
    </row>
    <row r="207" spans="1:9" ht="37.200000000000003" hidden="1" customHeight="1" x14ac:dyDescent="0.25">
      <c r="A207" s="498" t="str">
        <f>+[2]ระบบการควบคุมฯ!A434</f>
        <v>3)</v>
      </c>
      <c r="B207" s="105" t="str">
        <f>+[2]ระบบการควบคุมฯ!B434</f>
        <v>ค่าเครื่องแบบนักเรียน รหัสบัญชีย่อย 0022003/3,360,875</v>
      </c>
      <c r="C207" s="105" t="str">
        <f>+[2]ระบบการควบคุมฯ!C434</f>
        <v>20004 42002200 4100191</v>
      </c>
      <c r="D207" s="523"/>
      <c r="E207" s="524"/>
      <c r="F207" s="524"/>
      <c r="G207" s="524"/>
      <c r="H207" s="524">
        <f t="shared" si="51"/>
        <v>0</v>
      </c>
      <c r="I207" s="114" t="s">
        <v>14</v>
      </c>
    </row>
    <row r="208" spans="1:9" ht="74.400000000000006" hidden="1" customHeight="1" x14ac:dyDescent="0.25">
      <c r="A208" s="498" t="str">
        <f>+[2]ระบบการควบคุมฯ!A435</f>
        <v>4)</v>
      </c>
      <c r="B208" s="105" t="str">
        <f>+[2]ระบบการควบคุมฯ!B435</f>
        <v>ค่ากิจกรรมพัฒนาคุณภาพผู้เรียน รหัสบัญชีย่อย 0022004/2,436,510</v>
      </c>
      <c r="C208" s="105" t="str">
        <f>+[2]ระบบการควบคุมฯ!C435</f>
        <v>20005 42002200 4100268</v>
      </c>
      <c r="D208" s="523"/>
      <c r="E208" s="524"/>
      <c r="F208" s="524"/>
      <c r="G208" s="524"/>
      <c r="H208" s="524">
        <f t="shared" si="51"/>
        <v>0</v>
      </c>
      <c r="I208" s="114" t="s">
        <v>14</v>
      </c>
    </row>
    <row r="209" spans="1:9" ht="204.6" hidden="1" customHeight="1" x14ac:dyDescent="0.25">
      <c r="A209" s="498" t="str">
        <f>+[2]ระบบการควบคุมฯ!A436</f>
        <v>5)</v>
      </c>
      <c r="B209" s="105" t="str">
        <f>+[2]ระบบการควบคุมฯ!B436</f>
        <v>ค่าจัดการเรียนการสอน รหัสบัญชีย่อย 0022005/9,805,710</v>
      </c>
      <c r="C209" s="105" t="str">
        <f>+[2]ระบบการควบคุมฯ!C436</f>
        <v>20006 42002200 4100345</v>
      </c>
      <c r="D209" s="523"/>
      <c r="E209" s="524"/>
      <c r="F209" s="524"/>
      <c r="G209" s="524"/>
      <c r="H209" s="524">
        <f t="shared" si="51"/>
        <v>0</v>
      </c>
      <c r="I209" s="114" t="s">
        <v>14</v>
      </c>
    </row>
    <row r="210" spans="1:9" ht="55.8" hidden="1" customHeight="1" x14ac:dyDescent="0.25">
      <c r="A210" s="520" t="str">
        <f>+[2]ระบบการควบคุมฯ!A449</f>
        <v>1.1.2</v>
      </c>
      <c r="B210" s="521" t="str">
        <f>+[2]ระบบการควบคุมฯ!B449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10" s="521"/>
      <c r="D210" s="522">
        <f t="shared" ref="D210:I210" si="52">SUM(D214:D216)</f>
        <v>3514521</v>
      </c>
      <c r="E210" s="522">
        <f t="shared" si="52"/>
        <v>0</v>
      </c>
      <c r="F210" s="522">
        <f t="shared" si="52"/>
        <v>0</v>
      </c>
      <c r="G210" s="522">
        <f t="shared" si="52"/>
        <v>3509759</v>
      </c>
      <c r="H210" s="522">
        <f t="shared" si="52"/>
        <v>4762</v>
      </c>
      <c r="I210" s="522">
        <f t="shared" si="52"/>
        <v>0</v>
      </c>
    </row>
    <row r="211" spans="1:9" ht="37.200000000000003" hidden="1" customHeight="1" x14ac:dyDescent="0.25">
      <c r="A211" s="502"/>
      <c r="B211" s="125" t="str">
        <f>+B181</f>
        <v xml:space="preserve"> งบเงินอุดหนุน 6811410</v>
      </c>
      <c r="C211" s="125" t="str">
        <f>+C181</f>
        <v>20004 45002400</v>
      </c>
      <c r="D211" s="1114">
        <f>+D212</f>
        <v>3514521</v>
      </c>
      <c r="E211" s="1114">
        <f t="shared" ref="E211:H212" si="53">+E212</f>
        <v>0</v>
      </c>
      <c r="F211" s="1114">
        <f t="shared" si="53"/>
        <v>0</v>
      </c>
      <c r="G211" s="1114">
        <f t="shared" si="53"/>
        <v>3509759</v>
      </c>
      <c r="H211" s="1114">
        <f t="shared" si="53"/>
        <v>4762</v>
      </c>
      <c r="I211" s="1114"/>
    </row>
    <row r="212" spans="1:9" ht="223.2" hidden="1" customHeight="1" x14ac:dyDescent="0.25">
      <c r="A212" s="490" t="str">
        <f>+[2]ระบบการควบคุมฯ!A450</f>
        <v>1.1.2.1</v>
      </c>
      <c r="B212" s="109" t="str">
        <f>+[2]ระบบการควบคุมฯ!B450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12" s="109" t="str">
        <f>+[2]ระบบการควบคุมฯ!C450</f>
        <v>ศธ 04002/ว5969 ลว.11/12/2024 โอนครั้งที่ 117</v>
      </c>
      <c r="D212" s="1115">
        <f>+D213</f>
        <v>3514521</v>
      </c>
      <c r="E212" s="1115">
        <f t="shared" si="53"/>
        <v>0</v>
      </c>
      <c r="F212" s="1115">
        <f t="shared" si="53"/>
        <v>0</v>
      </c>
      <c r="G212" s="1115">
        <f t="shared" si="53"/>
        <v>3509759</v>
      </c>
      <c r="H212" s="1115">
        <f t="shared" si="53"/>
        <v>4762</v>
      </c>
      <c r="I212" s="1115">
        <f t="shared" ref="I212:I213" si="54">SUM(I215:I217)</f>
        <v>0</v>
      </c>
    </row>
    <row r="213" spans="1:9" ht="223.2" hidden="1" customHeight="1" x14ac:dyDescent="0.25">
      <c r="A213" s="490">
        <v>1</v>
      </c>
      <c r="B213" s="109" t="str">
        <f>+[2]ระบบการควบคุมฯ!B451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13" s="109"/>
      <c r="D213" s="1115">
        <f>SUM(D214:D216)</f>
        <v>3514521</v>
      </c>
      <c r="E213" s="1115">
        <f t="shared" ref="E213:H213" si="55">SUM(E214:E216)</f>
        <v>0</v>
      </c>
      <c r="F213" s="1115">
        <f t="shared" si="55"/>
        <v>0</v>
      </c>
      <c r="G213" s="1115">
        <f t="shared" si="55"/>
        <v>3509759</v>
      </c>
      <c r="H213" s="1115">
        <f t="shared" si="55"/>
        <v>4762</v>
      </c>
      <c r="I213" s="1115">
        <f t="shared" si="54"/>
        <v>0</v>
      </c>
    </row>
    <row r="214" spans="1:9" ht="55.8" hidden="1" customHeight="1" x14ac:dyDescent="0.25">
      <c r="A214" s="498" t="str">
        <f>+[2]ระบบการควบคุมฯ!A452</f>
        <v>1)</v>
      </c>
      <c r="B214" s="105" t="str">
        <f>+[2]ระบบการควบคุมฯ!B452</f>
        <v>ค่าอุปกรณ์การเรียน รหัสบัญชีย่อย 0024084/123,230/</v>
      </c>
      <c r="C214" s="105" t="str">
        <f>+[2]ระบบการควบคุมฯ!C452</f>
        <v>20004 45002400 4100117</v>
      </c>
      <c r="D214" s="523">
        <f>+[2]ระบบการควบคุมฯ!D452</f>
        <v>123230</v>
      </c>
      <c r="E214" s="524">
        <f>+[2]ระบบการควบคุมฯ!G452+[2]ระบบการควบคุมฯ!H452</f>
        <v>0</v>
      </c>
      <c r="F214" s="524">
        <f>+[2]ระบบการควบคุมฯ!I452+[2]ระบบการควบคุมฯ!J452</f>
        <v>0</v>
      </c>
      <c r="G214" s="524">
        <f>+[2]ระบบการควบคุมฯ!K452+[2]ระบบการควบคุมฯ!L452</f>
        <v>123010</v>
      </c>
      <c r="H214" s="524">
        <f>+D214-E214-F214-G214</f>
        <v>220</v>
      </c>
      <c r="I214" s="114" t="s">
        <v>14</v>
      </c>
    </row>
    <row r="215" spans="1:9" ht="18.600000000000001" hidden="1" customHeight="1" x14ac:dyDescent="0.25">
      <c r="A215" s="498" t="str">
        <f>+[2]ระบบการควบคุมฯ!A453</f>
        <v>2)</v>
      </c>
      <c r="B215" s="105" t="str">
        <f>+[2]ระบบการควบคุมฯ!B453</f>
        <v>ค่ากิจกรรมพัฒนาคุณภาพผู้เรียน รหัสบัญชีย่อย 0024238 /245,485</v>
      </c>
      <c r="C215" s="105" t="str">
        <f>+[2]ระบบการควบคุมฯ!C453</f>
        <v>20004 45002400 4100117</v>
      </c>
      <c r="D215" s="523">
        <f>+[2]ระบบการควบคุมฯ!D453</f>
        <v>245485</v>
      </c>
      <c r="E215" s="524">
        <f>+[2]ระบบการควบคุมฯ!G453+[2]ระบบการควบคุมฯ!H453</f>
        <v>0</v>
      </c>
      <c r="F215" s="524">
        <f>+[2]ระบบการควบคุมฯ!I453+[2]ระบบการควบคุมฯ!J453</f>
        <v>0</v>
      </c>
      <c r="G215" s="524">
        <f>+[2]ระบบการควบคุมฯ!K453+[2]ระบบการควบคุมฯ!L453</f>
        <v>245212</v>
      </c>
      <c r="H215" s="524">
        <f>+D215-E215-F215-G215</f>
        <v>273</v>
      </c>
      <c r="I215" s="114" t="s">
        <v>14</v>
      </c>
    </row>
    <row r="216" spans="1:9" ht="37.200000000000003" hidden="1" customHeight="1" x14ac:dyDescent="0.25">
      <c r="A216" s="498" t="str">
        <f>+[2]ระบบการควบคุมฯ!A455</f>
        <v>3)</v>
      </c>
      <c r="B216" s="105" t="str">
        <f>+[2]ระบบการควบคุมฯ!B455</f>
        <v>ค่าจัดกิจกรรมการเรียนการสอน รหัสบัญชีย่อย 0024315/3,145,806</v>
      </c>
      <c r="C216" s="105" t="str">
        <f>+[2]ระบบการควบคุมฯ!C455</f>
        <v>20004 45002400 4100348</v>
      </c>
      <c r="D216" s="523">
        <f>+[2]ระบบการควบคุมฯ!F455</f>
        <v>3145806</v>
      </c>
      <c r="E216" s="524">
        <f>+[2]ระบบการควบคุมฯ!G455+[2]ระบบการควบคุมฯ!H455</f>
        <v>0</v>
      </c>
      <c r="F216" s="524">
        <f>+[2]ระบบการควบคุมฯ!I455+[2]ระบบการควบคุมฯ!J455</f>
        <v>0</v>
      </c>
      <c r="G216" s="524">
        <f>+[2]ระบบการควบคุมฯ!K455+[2]ระบบการควบคุมฯ!L455</f>
        <v>3141537</v>
      </c>
      <c r="H216" s="524">
        <f>+D216-E216-F216-G216</f>
        <v>4269</v>
      </c>
      <c r="I216" s="114" t="s">
        <v>14</v>
      </c>
    </row>
    <row r="217" spans="1:9" ht="18.600000000000001" hidden="1" customHeight="1" x14ac:dyDescent="0.25">
      <c r="A217" s="520" t="str">
        <f>+[2]ระบบการควบคุมฯ!A457</f>
        <v>1.1.2.2</v>
      </c>
      <c r="B217" s="521" t="str">
        <f>+[2]ระบบการควบคุมฯ!B457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17" s="521"/>
      <c r="D217" s="522">
        <f>SUM(D219:D223)</f>
        <v>0</v>
      </c>
      <c r="E217" s="522">
        <f t="shared" ref="E217:G218" si="56">SUM(E219:E223)</f>
        <v>0</v>
      </c>
      <c r="F217" s="522">
        <f t="shared" si="56"/>
        <v>0</v>
      </c>
      <c r="G217" s="522">
        <f t="shared" si="56"/>
        <v>0</v>
      </c>
      <c r="H217" s="522">
        <f>+D217-E217-F217-G217</f>
        <v>0</v>
      </c>
      <c r="I217" s="522">
        <f t="shared" ref="I217:I218" si="57">SUM(I219:I221)</f>
        <v>0</v>
      </c>
    </row>
    <row r="218" spans="1:9" ht="93.6" hidden="1" customHeight="1" x14ac:dyDescent="0.25">
      <c r="A218" s="490" t="str">
        <f>+[2]ระบบการควบคุมฯ!A458</f>
        <v>1.1.2.2.1</v>
      </c>
      <c r="B218" s="109" t="str">
        <f>+[2]ระบบการควบคุมฯ!B458</f>
        <v>หนังสือเรียน รหัสบัญชีย่อย 0022001</v>
      </c>
      <c r="C218" s="109"/>
      <c r="D218" s="1115">
        <f>SUM(D220:D224)</f>
        <v>0</v>
      </c>
      <c r="E218" s="1115">
        <f t="shared" si="56"/>
        <v>0</v>
      </c>
      <c r="F218" s="1115">
        <f t="shared" si="56"/>
        <v>0</v>
      </c>
      <c r="G218" s="1115">
        <f t="shared" si="56"/>
        <v>0</v>
      </c>
      <c r="H218" s="1115">
        <f>+D218-E218-F218-G218</f>
        <v>0</v>
      </c>
      <c r="I218" s="1115">
        <f t="shared" si="57"/>
        <v>0</v>
      </c>
    </row>
    <row r="219" spans="1:9" ht="372" hidden="1" customHeight="1" x14ac:dyDescent="0.25">
      <c r="A219" s="498" t="str">
        <f>+[2]ระบบการควบคุมฯ!A458</f>
        <v>1.1.2.2.1</v>
      </c>
      <c r="B219" s="126" t="str">
        <f>+[2]ระบบการควบคุมฯ!B458</f>
        <v>หนังสือเรียน รหัสบัญชีย่อย 0022001</v>
      </c>
      <c r="C219" s="126" t="str">
        <f>+[2]ระบบการควบคุมฯ!C458</f>
        <v>20004 42002200 4100037</v>
      </c>
      <c r="D219" s="523"/>
      <c r="E219" s="523"/>
      <c r="F219" s="523"/>
      <c r="G219" s="523"/>
      <c r="H219" s="523">
        <f t="shared" ref="H219:H225" si="58">+D219-E219-F219-G219</f>
        <v>0</v>
      </c>
      <c r="I219" s="523">
        <f t="shared" ref="I219" si="59">SUM(I220:I226)</f>
        <v>0</v>
      </c>
    </row>
    <row r="220" spans="1:9" ht="55.8" hidden="1" customHeight="1" x14ac:dyDescent="0.25">
      <c r="A220" s="498" t="str">
        <f>+[2]ระบบการควบคุมฯ!A459</f>
        <v>1.1.2.2.2</v>
      </c>
      <c r="B220" s="126" t="str">
        <f>+[2]ระบบการควบคุมฯ!B459</f>
        <v>ค่าอุปกรณ์การเรียน รหัสบัญชีย่อย 0022002</v>
      </c>
      <c r="C220" s="126" t="str">
        <f>+[2]ระบบการควบคุมฯ!C459</f>
        <v>20004 42002200 4100114</v>
      </c>
      <c r="D220" s="523"/>
      <c r="E220" s="523"/>
      <c r="F220" s="523"/>
      <c r="G220" s="523"/>
      <c r="H220" s="523">
        <f t="shared" si="58"/>
        <v>0</v>
      </c>
      <c r="I220" s="523">
        <f t="shared" ref="I220" si="60">SUM(I221:I227)</f>
        <v>0</v>
      </c>
    </row>
    <row r="221" spans="1:9" ht="37.200000000000003" hidden="1" customHeight="1" x14ac:dyDescent="0.25">
      <c r="A221" s="498" t="str">
        <f>+[2]ระบบการควบคุมฯ!A460</f>
        <v>1.1.2.2.3</v>
      </c>
      <c r="B221" s="126" t="str">
        <f>+[2]ระบบการควบคุมฯ!B460</f>
        <v>ค่าเครื่องแบบนักเรียน รหัสบัญชีย่อย 0022003</v>
      </c>
      <c r="C221" s="126" t="str">
        <f>+[2]ระบบการควบคุมฯ!C460</f>
        <v>20004 42002200 4100191</v>
      </c>
      <c r="D221" s="523"/>
      <c r="E221" s="523"/>
      <c r="F221" s="523"/>
      <c r="G221" s="523"/>
      <c r="H221" s="523">
        <f t="shared" si="58"/>
        <v>0</v>
      </c>
      <c r="I221" s="523">
        <f t="shared" ref="I221" si="61">SUM(I226:I228)</f>
        <v>0</v>
      </c>
    </row>
    <row r="222" spans="1:9" ht="18.600000000000001" hidden="1" customHeight="1" x14ac:dyDescent="0.25">
      <c r="A222" s="498" t="str">
        <f>+[2]ระบบการควบคุมฯ!A461</f>
        <v>1.1.2.2.4</v>
      </c>
      <c r="B222" s="126" t="str">
        <f>+[2]ระบบการควบคุมฯ!B461</f>
        <v>ค่ากิจกรรมพัฒนาคุณภาพผู้เรียน รหัสบัญชีย่อย 0022004</v>
      </c>
      <c r="C222" s="126" t="str">
        <f>+[2]ระบบการควบคุมฯ!C461</f>
        <v>20005 42002200 4100268</v>
      </c>
      <c r="D222" s="523"/>
      <c r="E222" s="523"/>
      <c r="F222" s="523"/>
      <c r="G222" s="523"/>
      <c r="H222" s="523">
        <f t="shared" si="58"/>
        <v>0</v>
      </c>
      <c r="I222" s="523">
        <f>SUM(I223:I232)</f>
        <v>0</v>
      </c>
    </row>
    <row r="223" spans="1:9" ht="148.80000000000001" hidden="1" customHeight="1" x14ac:dyDescent="0.25">
      <c r="A223" s="498" t="str">
        <f>+[2]ระบบการควบคุมฯ!A462</f>
        <v>1.1.2.2.5</v>
      </c>
      <c r="B223" s="126" t="str">
        <f>+[2]ระบบการควบคุมฯ!B462</f>
        <v>ค่าจัดการเรียนการสอน รหัสบัญชีย่อย 0022005</v>
      </c>
      <c r="C223" s="126" t="str">
        <f>+[2]ระบบการควบคุมฯ!C462</f>
        <v>20006 42002200 4100345</v>
      </c>
      <c r="D223" s="523"/>
      <c r="E223" s="523"/>
      <c r="F223" s="523"/>
      <c r="G223" s="523"/>
      <c r="H223" s="523">
        <f t="shared" si="58"/>
        <v>0</v>
      </c>
      <c r="I223" s="523">
        <f>SUM(I228:I233)</f>
        <v>0</v>
      </c>
    </row>
    <row r="224" spans="1:9" ht="130.19999999999999" hidden="1" customHeight="1" x14ac:dyDescent="0.25">
      <c r="A224" s="520" t="str">
        <f>+[2]ระบบการควบคุมฯ!A463</f>
        <v>1.1.2.2</v>
      </c>
      <c r="B224" s="521" t="str">
        <f>+[2]ระบบการควบคุมฯ!B463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24" s="521" t="str">
        <f>+[2]ระบบการควบคุมฯ!C463</f>
        <v>ศธ 04002/ว5898 ลว.6/12/2024 โอนครั้งที่ 5</v>
      </c>
      <c r="D224" s="522">
        <f>SUM(D225)</f>
        <v>0</v>
      </c>
      <c r="E224" s="522">
        <f t="shared" ref="E224:G224" si="62">SUM(E225)</f>
        <v>0</v>
      </c>
      <c r="F224" s="522">
        <f t="shared" si="62"/>
        <v>0</v>
      </c>
      <c r="G224" s="522">
        <f t="shared" si="62"/>
        <v>0</v>
      </c>
      <c r="H224" s="522">
        <f t="shared" si="58"/>
        <v>0</v>
      </c>
      <c r="I224" s="522">
        <f>SUM(I229:I234)</f>
        <v>0</v>
      </c>
    </row>
    <row r="225" spans="1:9" ht="55.8" hidden="1" customHeight="1" x14ac:dyDescent="0.25">
      <c r="A225" s="498" t="str">
        <f>+[2]ระบบการควบคุมฯ!A464</f>
        <v>1.1.2.2.1</v>
      </c>
      <c r="B225" s="126" t="str">
        <f>+[2]ระบบการควบคุมฯ!B464</f>
        <v>ค่าเครื่องแบบนักเรียน รหัสบัญชีย่อย 0022003</v>
      </c>
      <c r="C225" s="126" t="str">
        <f>+[2]ระบบการควบคุมฯ!C464</f>
        <v>20004 42002200 4100191</v>
      </c>
      <c r="D225" s="523"/>
      <c r="E225" s="523"/>
      <c r="F225" s="523"/>
      <c r="G225" s="523"/>
      <c r="H225" s="523">
        <f t="shared" si="58"/>
        <v>0</v>
      </c>
      <c r="I225" s="523">
        <f>SUM(I230:I235)</f>
        <v>0</v>
      </c>
    </row>
    <row r="226" spans="1:9" ht="18.600000000000001" hidden="1" customHeight="1" x14ac:dyDescent="0.25">
      <c r="A226" s="520" t="str">
        <f>+[2]ระบบการควบคุมฯ!A465</f>
        <v>1.1.3</v>
      </c>
      <c r="B226" s="521" t="str">
        <f>+[2]ระบบการควบคุมฯ!B465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26" s="521" t="str">
        <f>+[2]ระบบการควบคุมฯ!C465</f>
        <v>20004450024004100000</v>
      </c>
      <c r="D226" s="522">
        <f>SUM(D227)</f>
        <v>712000</v>
      </c>
      <c r="E226" s="522">
        <f t="shared" ref="E226:H226" si="63">SUM(E227)</f>
        <v>0</v>
      </c>
      <c r="F226" s="522">
        <f t="shared" si="63"/>
        <v>0</v>
      </c>
      <c r="G226" s="522">
        <f t="shared" si="63"/>
        <v>708500</v>
      </c>
      <c r="H226" s="522">
        <f t="shared" si="63"/>
        <v>3500</v>
      </c>
      <c r="I226" s="522">
        <f t="shared" ref="I226" si="64">SUM(I227:I233)</f>
        <v>0</v>
      </c>
    </row>
    <row r="227" spans="1:9" ht="167.4" hidden="1" customHeight="1" x14ac:dyDescent="0.25">
      <c r="A227" s="498" t="str">
        <f>+[2]ระบบการควบคุมฯ!A467</f>
        <v>1.1.3.1</v>
      </c>
      <c r="B227" s="130" t="str">
        <f>+[2]ระบบการควบคุมฯ!B467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27" s="130" t="str">
        <f>+[2]ระบบการควบคุมฯ!C467</f>
        <v>ศธ 04002/ว307 ลว.27 ม.ค.68 โอนครั้งที่ 222</v>
      </c>
      <c r="D227" s="499">
        <f>+[2]ระบบการควบคุมฯ!F467</f>
        <v>712000</v>
      </c>
      <c r="E227" s="500">
        <f>+[2]ระบบการควบคุมฯ!G467+[2]ระบบการควบคุมฯ!H467</f>
        <v>0</v>
      </c>
      <c r="F227" s="524">
        <f>+[2]ระบบการควบคุมฯ!I466+[2]ระบบการควบคุมฯ!J466</f>
        <v>0</v>
      </c>
      <c r="G227" s="500">
        <f>+[2]ระบบการควบคุมฯ!K467+[2]ระบบการควบคุมฯ!L467</f>
        <v>708500</v>
      </c>
      <c r="H227" s="500">
        <f>+D227-E227-F227-G227</f>
        <v>3500</v>
      </c>
      <c r="I227" s="114" t="s">
        <v>14</v>
      </c>
    </row>
    <row r="228" spans="1:9" ht="18.600000000000001" hidden="1" customHeight="1" x14ac:dyDescent="0.25">
      <c r="A228" s="498"/>
      <c r="B228" s="130" t="str">
        <f>+[2]ระบบการควบคุมฯ!B469</f>
        <v>โอนกลับส่วนกลาง ที่ ศธ 04002/ว3206/ 15 กค 67 ครั้งที่ 212</v>
      </c>
      <c r="C228" s="130"/>
      <c r="D228" s="499"/>
      <c r="E228" s="1127"/>
      <c r="F228" s="500"/>
      <c r="G228" s="500"/>
      <c r="H228" s="500"/>
      <c r="I228" s="114"/>
    </row>
    <row r="229" spans="1:9" ht="37.200000000000003" x14ac:dyDescent="0.25">
      <c r="A229" s="520" t="str">
        <f>+[2]ระบบการควบคุมฯ!A472</f>
        <v>1.1.3.2</v>
      </c>
      <c r="B229" s="521" t="str">
        <f>+[2]ระบบการควบคุมฯ!B472</f>
        <v xml:space="preserve">รายการค่าจัดการเรียนการสอน (ปัจจัยพื้นฐานนักเรียนยากจน) </v>
      </c>
      <c r="C229" s="521" t="str">
        <f>+[2]ระบบการควบคุมฯ!C472</f>
        <v xml:space="preserve">20004 42002200 4100345 </v>
      </c>
      <c r="D229" s="522">
        <f>SUM(D230:D231)</f>
        <v>0</v>
      </c>
      <c r="E229" s="522">
        <f t="shared" ref="E229:H229" si="65">SUM(E230:E231)</f>
        <v>0</v>
      </c>
      <c r="F229" s="522">
        <f t="shared" si="65"/>
        <v>0</v>
      </c>
      <c r="G229" s="522">
        <f t="shared" si="65"/>
        <v>0</v>
      </c>
      <c r="H229" s="522">
        <f t="shared" si="65"/>
        <v>0</v>
      </c>
      <c r="I229" s="522">
        <f t="shared" ref="I229" si="66">SUM(I230:I236)</f>
        <v>0</v>
      </c>
    </row>
    <row r="230" spans="1:9" ht="37.200000000000003" hidden="1" customHeight="1" x14ac:dyDescent="0.25">
      <c r="A230" s="498" t="str">
        <f>+[2]ระบบการควบคุมฯ!A473</f>
        <v>1.1.3.2.1</v>
      </c>
      <c r="B230" s="130">
        <f>+[2]ระบบการควบคุมฯ!B473</f>
        <v>0</v>
      </c>
      <c r="C230" s="130">
        <f>+[2]ระบบการควบคุมฯ!C473</f>
        <v>0</v>
      </c>
      <c r="D230" s="499"/>
      <c r="E230" s="500"/>
      <c r="F230" s="500"/>
      <c r="G230" s="500"/>
      <c r="H230" s="500">
        <f>+D230-E230-F230-G230</f>
        <v>0</v>
      </c>
      <c r="I230" s="114" t="s">
        <v>14</v>
      </c>
    </row>
    <row r="231" spans="1:9" ht="18.600000000000001" hidden="1" customHeight="1" x14ac:dyDescent="0.25">
      <c r="A231" s="498" t="str">
        <f>+[2]ระบบการควบคุมฯ!A474</f>
        <v>1.1.3.2.2</v>
      </c>
      <c r="B231" s="130" t="str">
        <f>+[2]ระบบการควบคุมฯ!B474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31" s="130" t="str">
        <f>+[2]ระบบการควบคุมฯ!C474</f>
        <v>ศธ 04002/ว3973 ลว.3 กย 67 โอนครั้งที่ 379</v>
      </c>
      <c r="D231" s="499"/>
      <c r="E231" s="500"/>
      <c r="F231" s="500"/>
      <c r="G231" s="500"/>
      <c r="H231" s="500">
        <f>+D231-E231-F231-G231</f>
        <v>0</v>
      </c>
      <c r="I231" s="114" t="s">
        <v>14</v>
      </c>
    </row>
    <row r="232" spans="1:9" ht="18.600000000000001" hidden="1" customHeight="1" x14ac:dyDescent="0.25">
      <c r="A232" s="1327">
        <f>+[2]ระบบการควบคุมฯ!A494</f>
        <v>2</v>
      </c>
      <c r="B232" s="1331" t="str">
        <f>+[2]ระบบการควบคุมฯ!B494</f>
        <v xml:space="preserve">โครงการพัฒนาสื่อและเทคโนโลยีสารสนเทศเพื่อการศึกษา </v>
      </c>
      <c r="C232" s="1331" t="str">
        <f>+[2]ระบบการควบคุมฯ!C494</f>
        <v xml:space="preserve">20004 4520 4900 </v>
      </c>
      <c r="D232" s="1329">
        <f>+D233</f>
        <v>37000</v>
      </c>
      <c r="E232" s="1332">
        <f t="shared" ref="E232:H233" si="67">+E234</f>
        <v>0</v>
      </c>
      <c r="F232" s="1332">
        <f t="shared" si="67"/>
        <v>0</v>
      </c>
      <c r="G232" s="1332">
        <f t="shared" si="67"/>
        <v>0</v>
      </c>
      <c r="H232" s="1332">
        <f t="shared" si="67"/>
        <v>37000</v>
      </c>
      <c r="I232" s="1330"/>
    </row>
    <row r="233" spans="1:9" ht="37.200000000000003" hidden="1" customHeight="1" x14ac:dyDescent="0.25">
      <c r="A233" s="502"/>
      <c r="B233" s="451" t="str">
        <f>+[2]ระบบการควบคุมฯ!B495</f>
        <v xml:space="preserve"> งบดำเนินงาน 68112xx</v>
      </c>
      <c r="C233" s="150"/>
      <c r="D233" s="503">
        <f>+D235</f>
        <v>37000</v>
      </c>
      <c r="E233" s="503">
        <f t="shared" si="67"/>
        <v>0</v>
      </c>
      <c r="F233" s="503">
        <f t="shared" si="67"/>
        <v>0</v>
      </c>
      <c r="G233" s="503">
        <f t="shared" si="67"/>
        <v>0</v>
      </c>
      <c r="H233" s="503">
        <f t="shared" si="67"/>
        <v>37000</v>
      </c>
      <c r="I233" s="112"/>
    </row>
    <row r="234" spans="1:9" ht="18.600000000000001" hidden="1" customHeight="1" x14ac:dyDescent="0.25">
      <c r="A234" s="492">
        <f>+[2]ระบบการควบคุมฯ!A497</f>
        <v>2.1</v>
      </c>
      <c r="B234" s="143" t="str">
        <f>+[2]ระบบการควบคุมฯ!B497</f>
        <v xml:space="preserve">กิจกรรมการส่งเสริมการจัดการศึกษาทางไกล </v>
      </c>
      <c r="C234" s="514" t="str">
        <f>+[2]ระบบการควบคุมฯ!C497</f>
        <v>20004 68 86184 00000</v>
      </c>
      <c r="D234" s="493">
        <f>+D235</f>
        <v>37000</v>
      </c>
      <c r="E234" s="526">
        <f t="shared" ref="E234:H234" si="68">+E235</f>
        <v>0</v>
      </c>
      <c r="F234" s="526">
        <f t="shared" si="68"/>
        <v>0</v>
      </c>
      <c r="G234" s="526">
        <f t="shared" si="68"/>
        <v>0</v>
      </c>
      <c r="H234" s="526">
        <f t="shared" si="68"/>
        <v>37000</v>
      </c>
      <c r="I234" s="113"/>
    </row>
    <row r="235" spans="1:9" ht="18.600000000000001" hidden="1" customHeight="1" x14ac:dyDescent="0.25">
      <c r="A235" s="527" t="str">
        <f>+[2]ระบบการควบคุมฯ!A498</f>
        <v>2.1.1</v>
      </c>
      <c r="B235" s="451" t="str">
        <f>+[2]ระบบการควบคุมฯ!B498</f>
        <v xml:space="preserve"> งบดำเนินงาน 68112xx</v>
      </c>
      <c r="C235" s="150" t="str">
        <f>+[2]ระบบการควบคุมฯ!C498</f>
        <v xml:space="preserve">20004 4520 4900 2000000 </v>
      </c>
      <c r="D235" s="503">
        <f>SUM(D236:D237)</f>
        <v>37000</v>
      </c>
      <c r="E235" s="503">
        <f t="shared" ref="E235:H235" si="69">SUM(E236:E237)</f>
        <v>0</v>
      </c>
      <c r="F235" s="503">
        <f t="shared" si="69"/>
        <v>0</v>
      </c>
      <c r="G235" s="503">
        <f t="shared" si="69"/>
        <v>0</v>
      </c>
      <c r="H235" s="503">
        <f t="shared" si="69"/>
        <v>37000</v>
      </c>
      <c r="I235" s="112"/>
    </row>
    <row r="236" spans="1:9" ht="74.400000000000006" hidden="1" customHeight="1" x14ac:dyDescent="0.25">
      <c r="A236" s="498" t="str">
        <f>+[2]ระบบการควบคุมฯ!A499</f>
        <v>2.1.1.1</v>
      </c>
      <c r="B236" s="1333" t="str">
        <f>+[2]ระบบการควบคุมฯ!B499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36" s="130" t="str">
        <f>+[2]ระบบการควบคุมฯ!C499</f>
        <v>ศธ 04002/ว72 ลว.7  มค 68 โอนครั้งที่ 174</v>
      </c>
      <c r="D236" s="499">
        <f>+[2]ระบบการควบคุมฯ!F499</f>
        <v>35000</v>
      </c>
      <c r="E236" s="500">
        <f>+[2]ระบบการควบคุมฯ!G499+[2]ระบบการควบคุมฯ!H499</f>
        <v>0</v>
      </c>
      <c r="F236" s="524">
        <f>+[2]ระบบการควบคุมฯ!I475+[2]ระบบการควบคุมฯ!J475</f>
        <v>0</v>
      </c>
      <c r="G236" s="500">
        <f>+[2]ระบบการควบคุมฯ!K499+[2]ระบบการควบคุมฯ!L499</f>
        <v>0</v>
      </c>
      <c r="H236" s="500">
        <f>+D236-E236-F236-G236</f>
        <v>35000</v>
      </c>
      <c r="I236" s="1128" t="s">
        <v>253</v>
      </c>
    </row>
    <row r="237" spans="1:9" ht="18.600000000000001" hidden="1" customHeight="1" x14ac:dyDescent="0.25">
      <c r="A237" s="498" t="str">
        <f>+[2]ระบบการควบคุมฯ!A500</f>
        <v>2.1.1.2</v>
      </c>
      <c r="B237" s="130" t="str">
        <f>+[2]ระบบการควบคุมฯ!B500</f>
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</c>
      <c r="C237" s="568" t="str">
        <f>+[2]ระบบการควบคุมฯ!C500</f>
        <v>ศธ 04002/ว1247 ลว.26  มค 68 โอนครั้งที่ 362</v>
      </c>
      <c r="D237" s="568">
        <f>+[2]ระบบการควบคุมฯ!F500</f>
        <v>2000</v>
      </c>
      <c r="E237" s="568">
        <f>+[2]ระบบการควบคุมฯ!G500+[2]ระบบการควบคุมฯ!H500</f>
        <v>0</v>
      </c>
      <c r="F237" s="568"/>
      <c r="G237" s="568">
        <f>+[2]ระบบการควบคุมฯ!K500+[2]ระบบการควบคุมฯ!L500</f>
        <v>0</v>
      </c>
      <c r="H237" s="500">
        <f>+D237-E237-F237-G237</f>
        <v>2000</v>
      </c>
      <c r="I237" s="528" t="s">
        <v>158</v>
      </c>
    </row>
    <row r="238" spans="1:9" ht="167.4" hidden="1" customHeight="1" x14ac:dyDescent="0.25">
      <c r="A238" s="513">
        <f>+[2]ระบบการควบคุมฯ!A518</f>
        <v>3</v>
      </c>
      <c r="B238" s="504" t="str">
        <f>+[2]ระบบการควบคุมฯ!B518</f>
        <v>โครงการสร้างโอกาสและลดความเหลื่อมล้ำทางการศึกษาในระดับพื้นที่</v>
      </c>
      <c r="C238" s="504" t="str">
        <f>+[2]ระบบการควบคุมฯ!C518</f>
        <v>20004 42006700 2000000</v>
      </c>
      <c r="D238" s="491">
        <f>+D239+D243</f>
        <v>0</v>
      </c>
      <c r="E238" s="491">
        <f t="shared" ref="E238:H238" si="70">+E239+E243</f>
        <v>0</v>
      </c>
      <c r="F238" s="491">
        <f t="shared" si="70"/>
        <v>0</v>
      </c>
      <c r="G238" s="491">
        <f t="shared" si="70"/>
        <v>0</v>
      </c>
      <c r="H238" s="491">
        <f t="shared" si="70"/>
        <v>0</v>
      </c>
      <c r="I238" s="110"/>
    </row>
    <row r="239" spans="1:9" ht="167.4" hidden="1" customHeight="1" x14ac:dyDescent="0.25">
      <c r="A239" s="492">
        <f>+[2]ระบบการควบคุมฯ!A519</f>
        <v>3.1</v>
      </c>
      <c r="B239" s="143" t="str">
        <f>+[2]ระบบการควบคุมฯ!B519</f>
        <v xml:space="preserve">กิจกรรมการยกระดับคุณภาพโรงเรียนขยายโอกาส </v>
      </c>
      <c r="C239" s="514" t="str">
        <f>+[2]ระบบการควบคุมฯ!C519</f>
        <v xml:space="preserve">20004 68 00106 00000 </v>
      </c>
      <c r="D239" s="493">
        <f>+D240</f>
        <v>0</v>
      </c>
      <c r="E239" s="526">
        <f t="shared" ref="E239:H239" si="71">+E240</f>
        <v>0</v>
      </c>
      <c r="F239" s="526">
        <f t="shared" si="71"/>
        <v>0</v>
      </c>
      <c r="G239" s="526">
        <f t="shared" si="71"/>
        <v>0</v>
      </c>
      <c r="H239" s="526">
        <f t="shared" si="71"/>
        <v>0</v>
      </c>
      <c r="I239" s="113"/>
    </row>
    <row r="240" spans="1:9" ht="18.600000000000001" x14ac:dyDescent="0.25">
      <c r="A240" s="502"/>
      <c r="B240" s="451" t="str">
        <f>+[2]ระบบการควบคุมฯ!B520</f>
        <v xml:space="preserve"> งบดำเนินงาน 68112xx</v>
      </c>
      <c r="C240" s="150" t="str">
        <f>+[2]ระบบการควบคุมฯ!C520</f>
        <v>20004 42006770 2000000</v>
      </c>
      <c r="D240" s="503">
        <f>SUM(D241:D242)</f>
        <v>0</v>
      </c>
      <c r="E240" s="503">
        <f t="shared" ref="E240:H240" si="72">SUM(E241:E242)</f>
        <v>0</v>
      </c>
      <c r="F240" s="503">
        <f t="shared" si="72"/>
        <v>0</v>
      </c>
      <c r="G240" s="503">
        <f t="shared" si="72"/>
        <v>0</v>
      </c>
      <c r="H240" s="503">
        <f t="shared" si="72"/>
        <v>0</v>
      </c>
      <c r="I240" s="112"/>
    </row>
    <row r="241" spans="1:9" ht="148.80000000000001" x14ac:dyDescent="0.25">
      <c r="A241" s="529" t="str">
        <f>+[2]ระบบการควบคุมฯ!A522</f>
        <v>3.1.1.1</v>
      </c>
      <c r="B241" s="130" t="str">
        <f>+[2]ระบบการควบคุมฯ!B522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41" s="130" t="str">
        <f>+[2]ระบบการควบคุมฯ!C522</f>
        <v>ศธ 04002/ว2048 ลว.24 พค 67 โอนครั้งที่ 53</v>
      </c>
      <c r="D241" s="499"/>
      <c r="E241" s="500"/>
      <c r="F241" s="500"/>
      <c r="G241" s="500"/>
      <c r="H241" s="500">
        <f>+D241-E241-F241-G241</f>
        <v>0</v>
      </c>
      <c r="I241" s="114" t="s">
        <v>159</v>
      </c>
    </row>
    <row r="242" spans="1:9" ht="130.19999999999999" x14ac:dyDescent="0.25">
      <c r="A242" s="529" t="str">
        <f>+[2]ระบบการควบคุมฯ!A523</f>
        <v>3.1.1.2</v>
      </c>
      <c r="B242" s="130" t="str">
        <f>+[2]ระบบการควบคุมฯ!B523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42" s="130" t="str">
        <f>+[2]ระบบการควบคุมฯ!C523</f>
        <v>ศธ 04002/ว4277 ลว.12 กย 67 โอนครั้งที่ 402</v>
      </c>
      <c r="D242" s="499"/>
      <c r="E242" s="500"/>
      <c r="F242" s="500"/>
      <c r="G242" s="500"/>
      <c r="H242" s="500">
        <f>+D242-E242-F242-G242</f>
        <v>0</v>
      </c>
      <c r="I242" s="115" t="s">
        <v>16</v>
      </c>
    </row>
    <row r="243" spans="1:9" ht="55.8" x14ac:dyDescent="0.25">
      <c r="A243" s="492">
        <f>+[2]ระบบการควบคุมฯ!A524</f>
        <v>4</v>
      </c>
      <c r="B243" s="143" t="str">
        <f>+[2]ระบบการควบคุมฯ!B524</f>
        <v>กิจกรรมพัฒนาการจัดการศึกษาโรงเรียนที่ตั้งในพื้นที่ลักษณะพิเศษ</v>
      </c>
      <c r="C243" s="514" t="str">
        <f>+[2]ระบบการควบคุมฯ!C524</f>
        <v>20004 67 00017 00000</v>
      </c>
      <c r="D243" s="493">
        <f>+D244</f>
        <v>0</v>
      </c>
      <c r="E243" s="526">
        <f>+E244</f>
        <v>0</v>
      </c>
      <c r="F243" s="526">
        <f>+F244</f>
        <v>0</v>
      </c>
      <c r="G243" s="526">
        <f>+G244</f>
        <v>0</v>
      </c>
      <c r="H243" s="526">
        <f>+H244</f>
        <v>0</v>
      </c>
      <c r="I243" s="113"/>
    </row>
    <row r="244" spans="1:9" ht="18.600000000000001" x14ac:dyDescent="0.25">
      <c r="A244" s="502"/>
      <c r="B244" s="451" t="str">
        <f>+[2]ระบบการควบคุมฯ!B525</f>
        <v xml:space="preserve"> งบดำเนินงาน 67112xx</v>
      </c>
      <c r="C244" s="150" t="str">
        <f>+[2]ระบบการควบคุมฯ!C525</f>
        <v xml:space="preserve">20004 42006700 2000000 </v>
      </c>
      <c r="D244" s="503">
        <f>SUM(D245:D246)</f>
        <v>0</v>
      </c>
      <c r="E244" s="503">
        <f>SUM(E245:E246)</f>
        <v>0</v>
      </c>
      <c r="F244" s="503">
        <f>SUM(F245:F246)</f>
        <v>0</v>
      </c>
      <c r="G244" s="503">
        <f>SUM(G245:G246)</f>
        <v>0</v>
      </c>
      <c r="H244" s="503">
        <f>SUM(H245:H246)</f>
        <v>0</v>
      </c>
      <c r="I244" s="112"/>
    </row>
    <row r="245" spans="1:9" ht="167.4" x14ac:dyDescent="0.25">
      <c r="A245" s="498">
        <f>+[2]ระบบการควบคุมฯ!A526</f>
        <v>4.0999999999999996</v>
      </c>
      <c r="B245" s="530" t="str">
        <f>+[2]ระบบการควบคุมฯ!B526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45" s="130" t="str">
        <f>+[2]ระบบการควบคุมฯ!C526</f>
        <v>ศธ 04002/ว2091 ลว.28 พค 67 โอนครั้งที่ 60</v>
      </c>
      <c r="D245" s="499"/>
      <c r="E245" s="500"/>
      <c r="F245" s="500"/>
      <c r="G245" s="500"/>
      <c r="H245" s="500">
        <f>+D245-E245-F245-G245</f>
        <v>0</v>
      </c>
      <c r="I245" s="528" t="s">
        <v>160</v>
      </c>
    </row>
    <row r="246" spans="1:9" ht="18.600000000000001" x14ac:dyDescent="0.25">
      <c r="A246" s="498"/>
      <c r="B246" s="130"/>
      <c r="C246" s="130"/>
      <c r="D246" s="499"/>
      <c r="E246" s="500"/>
      <c r="F246" s="500"/>
      <c r="G246" s="500"/>
      <c r="H246" s="500"/>
      <c r="I246" s="114"/>
    </row>
    <row r="247" spans="1:9" ht="55.8" x14ac:dyDescent="0.25">
      <c r="A247" s="396" t="str">
        <f>+[5]ระบบการควบคุมฯ!A152</f>
        <v>ง</v>
      </c>
      <c r="B247" s="157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247" s="157"/>
      <c r="D247" s="398">
        <f>+D248+D258</f>
        <v>2050875</v>
      </c>
      <c r="E247" s="398">
        <f t="shared" ref="E247:H247" si="73">+E248+E258</f>
        <v>794622.5</v>
      </c>
      <c r="F247" s="398">
        <f t="shared" si="73"/>
        <v>0</v>
      </c>
      <c r="G247" s="398">
        <f t="shared" si="73"/>
        <v>1067959.3</v>
      </c>
      <c r="H247" s="398">
        <f t="shared" si="73"/>
        <v>188293.2</v>
      </c>
      <c r="I247" s="108"/>
    </row>
    <row r="248" spans="1:9" ht="37.200000000000003" x14ac:dyDescent="0.25">
      <c r="A248" s="490">
        <f>+[5]ระบบการควบคุมฯ!A153</f>
        <v>1</v>
      </c>
      <c r="B248" s="504" t="str">
        <f>+[2]ระบบการควบคุมฯ!B533</f>
        <v xml:space="preserve">ผลผลิตผู้จบการศึกษาก่อนประถมศึกษา </v>
      </c>
      <c r="C248" s="531" t="str">
        <f>+[2]ระบบการควบคุมฯ!C534</f>
        <v>20004 3720 1000 2000000</v>
      </c>
      <c r="D248" s="491">
        <f>+D249</f>
        <v>0</v>
      </c>
      <c r="E248" s="491">
        <f t="shared" ref="E248:H249" si="74">+E249</f>
        <v>0</v>
      </c>
      <c r="F248" s="491">
        <f t="shared" si="74"/>
        <v>0</v>
      </c>
      <c r="G248" s="491">
        <f t="shared" si="74"/>
        <v>0</v>
      </c>
      <c r="H248" s="491">
        <f t="shared" si="74"/>
        <v>0</v>
      </c>
      <c r="I248" s="491"/>
    </row>
    <row r="249" spans="1:9" ht="18.600000000000001" x14ac:dyDescent="0.25">
      <c r="A249" s="502"/>
      <c r="B249" s="451" t="str">
        <f>+[2]ระบบการควบคุมฯ!B531</f>
        <v xml:space="preserve"> งบดำเนินงาน 68112xx</v>
      </c>
      <c r="C249" s="150"/>
      <c r="D249" s="503">
        <f>+D250</f>
        <v>0</v>
      </c>
      <c r="E249" s="503">
        <f t="shared" si="74"/>
        <v>0</v>
      </c>
      <c r="F249" s="503">
        <f t="shared" si="74"/>
        <v>0</v>
      </c>
      <c r="G249" s="503">
        <f t="shared" si="74"/>
        <v>0</v>
      </c>
      <c r="H249" s="503">
        <f t="shared" si="74"/>
        <v>0</v>
      </c>
      <c r="I249" s="112"/>
    </row>
    <row r="250" spans="1:9" ht="18.600000000000001" x14ac:dyDescent="0.25">
      <c r="A250" s="532">
        <f>+[2]ระบบการควบคุมฯ!A577</f>
        <v>1</v>
      </c>
      <c r="B250" s="533" t="str">
        <f>+[2]ระบบการควบคุมฯ!B577</f>
        <v>งบสพฐ.</v>
      </c>
      <c r="C250" s="534"/>
      <c r="D250" s="535">
        <f>+D251+D254</f>
        <v>0</v>
      </c>
      <c r="E250" s="535">
        <f>+E251+E254</f>
        <v>0</v>
      </c>
      <c r="F250" s="535">
        <f>+F251+F254</f>
        <v>0</v>
      </c>
      <c r="G250" s="535">
        <f>+G251+G254</f>
        <v>0</v>
      </c>
      <c r="H250" s="535">
        <f>+H251+H254</f>
        <v>0</v>
      </c>
      <c r="I250" s="116"/>
    </row>
    <row r="251" spans="1:9" ht="148.80000000000001" hidden="1" customHeight="1" x14ac:dyDescent="0.25">
      <c r="A251" s="492">
        <f>+[2]ระบบการควบคุมฯ!A538</f>
        <v>1.1000000000000001</v>
      </c>
      <c r="B251" s="143" t="str">
        <f>+[2]ระบบการควบคุมฯ!B538</f>
        <v xml:space="preserve">กิจกรรมการจัดการศึกษาก่อนประถมศึกษา  </v>
      </c>
      <c r="C251" s="514" t="str">
        <f>+[2]ระบบการควบคุมฯ!C538</f>
        <v>20004 68 05162 00000</v>
      </c>
      <c r="D251" s="493">
        <f>+D253</f>
        <v>0</v>
      </c>
      <c r="E251" s="493">
        <f>+E253</f>
        <v>0</v>
      </c>
      <c r="F251" s="493">
        <f>+F253</f>
        <v>0</v>
      </c>
      <c r="G251" s="493">
        <f>+G253</f>
        <v>0</v>
      </c>
      <c r="H251" s="493">
        <f>+H253</f>
        <v>0</v>
      </c>
      <c r="I251" s="113"/>
    </row>
    <row r="252" spans="1:9" ht="130.19999999999999" hidden="1" customHeight="1" x14ac:dyDescent="0.25">
      <c r="A252" s="502"/>
      <c r="B252" s="451" t="str">
        <f>+[2]ระบบการควบคุมฯ!B540</f>
        <v xml:space="preserve"> งบดำเนินงาน 68112xx</v>
      </c>
      <c r="C252" s="409">
        <f>+[2]ระบบการควบคุมฯ!C614</f>
        <v>0</v>
      </c>
      <c r="D252" s="503">
        <f>+D253</f>
        <v>0</v>
      </c>
      <c r="E252" s="503">
        <f t="shared" ref="E252:H254" si="75">+E253</f>
        <v>0</v>
      </c>
      <c r="F252" s="503">
        <f t="shared" si="75"/>
        <v>0</v>
      </c>
      <c r="G252" s="503">
        <f t="shared" si="75"/>
        <v>0</v>
      </c>
      <c r="H252" s="503">
        <f t="shared" si="75"/>
        <v>0</v>
      </c>
      <c r="I252" s="112"/>
    </row>
    <row r="253" spans="1:9" ht="167.4" hidden="1" customHeight="1" x14ac:dyDescent="0.25">
      <c r="A253" s="536"/>
      <c r="B253" s="537"/>
      <c r="C253" s="537">
        <f>+[2]ระบบการควบคุมฯ!C578</f>
        <v>0</v>
      </c>
      <c r="D253" s="500">
        <f>+[2]ระบบการควบคุมฯ!F578</f>
        <v>0</v>
      </c>
      <c r="E253" s="500">
        <f>+[2]ระบบการควบคุมฯ!G578+[2]ระบบการควบคุมฯ!H578</f>
        <v>0</v>
      </c>
      <c r="F253" s="500">
        <f>+[2]ระบบการควบคุมฯ!I578+[2]ระบบการควบคุมฯ!J578</f>
        <v>0</v>
      </c>
      <c r="G253" s="500">
        <f>+[2]ระบบการควบคุมฯ!K578+[2]ระบบการควบคุมฯ!L578</f>
        <v>0</v>
      </c>
      <c r="H253" s="500">
        <f>+D253-E253-F253-G253</f>
        <v>0</v>
      </c>
      <c r="I253" s="115"/>
    </row>
    <row r="254" spans="1:9" ht="130.19999999999999" hidden="1" customHeight="1" x14ac:dyDescent="0.25">
      <c r="A254" s="492">
        <f>+[2]ระบบการควบคุมฯ!A616</f>
        <v>1.2</v>
      </c>
      <c r="B254" s="143" t="str">
        <f>+[2]ระบบการควบคุมฯ!B616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54" s="514" t="str">
        <f>+[2]ระบบการควบคุมฯ!C616</f>
        <v>20004 67 00080  00000</v>
      </c>
      <c r="D254" s="493">
        <f>+D255</f>
        <v>0</v>
      </c>
      <c r="E254" s="493">
        <f t="shared" si="75"/>
        <v>0</v>
      </c>
      <c r="F254" s="493">
        <f t="shared" si="75"/>
        <v>0</v>
      </c>
      <c r="G254" s="493">
        <f t="shared" si="75"/>
        <v>0</v>
      </c>
      <c r="H254" s="493">
        <f t="shared" si="75"/>
        <v>0</v>
      </c>
      <c r="I254" s="113"/>
    </row>
    <row r="255" spans="1:9" ht="74.400000000000006" hidden="1" customHeight="1" x14ac:dyDescent="0.25">
      <c r="A255" s="502"/>
      <c r="B255" s="451" t="str">
        <f>+[2]ระบบการควบคุมฯ!B617</f>
        <v xml:space="preserve"> งบดำเนินงาน 68112xx</v>
      </c>
      <c r="C255" s="150" t="str">
        <f>+[2]ระบบการควบคุมฯ!C617</f>
        <v>20004 3720 1000 2000000</v>
      </c>
      <c r="D255" s="503">
        <f>SUM(D256:D257)</f>
        <v>0</v>
      </c>
      <c r="E255" s="503">
        <f t="shared" ref="E255:H255" si="76">SUM(E256:E257)</f>
        <v>0</v>
      </c>
      <c r="F255" s="503">
        <f t="shared" si="76"/>
        <v>0</v>
      </c>
      <c r="G255" s="503">
        <f t="shared" si="76"/>
        <v>0</v>
      </c>
      <c r="H255" s="503">
        <f t="shared" si="76"/>
        <v>0</v>
      </c>
      <c r="I255" s="112"/>
    </row>
    <row r="256" spans="1:9" ht="74.400000000000006" hidden="1" customHeight="1" x14ac:dyDescent="0.25">
      <c r="A256" s="498" t="str">
        <f>+[2]ระบบการควบคุมฯ!A618</f>
        <v>1.2.1</v>
      </c>
      <c r="B256" s="84" t="str">
        <f>+[2]ระบบการควบคุมฯ!B618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56" s="84" t="str">
        <f>+[2]ระบบการควบคุมฯ!C618</f>
        <v>ที่ ศธ04002/ว5680 ลว 20 ธค 66 ครั้งที่ 100</v>
      </c>
      <c r="D256" s="499"/>
      <c r="E256" s="500"/>
      <c r="F256" s="500"/>
      <c r="G256" s="500"/>
      <c r="H256" s="500">
        <f>+D256-E256-F256-G256</f>
        <v>0</v>
      </c>
      <c r="I256" s="138" t="s">
        <v>149</v>
      </c>
    </row>
    <row r="257" spans="1:9" ht="74.400000000000006" hidden="1" customHeight="1" x14ac:dyDescent="0.25">
      <c r="A257" s="498" t="str">
        <f>+[2]ระบบการควบคุมฯ!A619</f>
        <v>1.2.2</v>
      </c>
      <c r="B257" s="84" t="str">
        <f>+[2]ระบบการควบคุมฯ!B619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57" s="84" t="str">
        <f>+[2]ระบบการควบคุมฯ!C619</f>
        <v>ที่ ศธ04002/ว3094 ลว 18 กค 67 ครั้งที่ 230</v>
      </c>
      <c r="D257" s="499"/>
      <c r="E257" s="500"/>
      <c r="F257" s="500"/>
      <c r="G257" s="500"/>
      <c r="H257" s="500">
        <f>+D257-E257-F257-G257</f>
        <v>0</v>
      </c>
      <c r="I257" s="538" t="s">
        <v>161</v>
      </c>
    </row>
    <row r="258" spans="1:9" ht="37.200000000000003" hidden="1" customHeight="1" x14ac:dyDescent="0.25">
      <c r="A258" s="490">
        <f>+[2]ระบบการควบคุมฯ!A624</f>
        <v>0</v>
      </c>
      <c r="B258" s="504" t="str">
        <f>+[2]ระบบการควบคุมฯ!B624</f>
        <v>ผลผลิตผู้จบการศึกษาขั้นพื้นฐาน</v>
      </c>
      <c r="C258" s="539" t="str">
        <f>+[2]ระบบการควบคุมฯ!C624</f>
        <v>20004 3720 1000 2000000</v>
      </c>
      <c r="D258" s="491">
        <f>+D259+D262+D267+D271+D273+D289+D292+D298+D302+D310+D332+D337+D340+D346+D352+D372+D380+D385</f>
        <v>2050875</v>
      </c>
      <c r="E258" s="491">
        <f t="shared" ref="E258:H258" si="77">+E259+E262+E267+E271+E273+E289+E292+E298+E302+E310+E332+E337+E340+E346+E352+E372+E380+E385</f>
        <v>794622.5</v>
      </c>
      <c r="F258" s="491">
        <f t="shared" si="77"/>
        <v>0</v>
      </c>
      <c r="G258" s="491">
        <f t="shared" si="77"/>
        <v>1067959.3</v>
      </c>
      <c r="H258" s="491">
        <f t="shared" si="77"/>
        <v>188293.2</v>
      </c>
      <c r="I258" s="491"/>
    </row>
    <row r="259" spans="1:9" ht="37.200000000000003" hidden="1" customHeight="1" x14ac:dyDescent="0.25">
      <c r="A259" s="492">
        <f>+[2]ระบบการควบคุมฯ!A630</f>
        <v>1.1000000000000001</v>
      </c>
      <c r="B259" s="143" t="str">
        <f>+[2]ระบบการควบคุมฯ!B630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59" s="540" t="str">
        <f>+[2]ระบบการควบคุมฯ!C630</f>
        <v>20004 68 00080 00000</v>
      </c>
      <c r="D259" s="493">
        <f>+D260</f>
        <v>1100</v>
      </c>
      <c r="E259" s="493">
        <f t="shared" ref="E259:H260" si="78">+E260</f>
        <v>0</v>
      </c>
      <c r="F259" s="493">
        <f t="shared" si="78"/>
        <v>0</v>
      </c>
      <c r="G259" s="493">
        <f t="shared" si="78"/>
        <v>800</v>
      </c>
      <c r="H259" s="493">
        <f t="shared" si="78"/>
        <v>300</v>
      </c>
      <c r="I259" s="113"/>
    </row>
    <row r="260" spans="1:9" ht="37.200000000000003" hidden="1" customHeight="1" x14ac:dyDescent="0.25">
      <c r="A260" s="502"/>
      <c r="B260" s="451" t="str">
        <f>+[2]ระบบการควบคุมฯ!B617</f>
        <v xml:space="preserve"> งบดำเนินงาน 68112xx</v>
      </c>
      <c r="C260" s="409" t="str">
        <f>+[2]ระบบการควบคุมฯ!C617</f>
        <v>20004 3720 1000 2000000</v>
      </c>
      <c r="D260" s="503">
        <f>+D261</f>
        <v>1100</v>
      </c>
      <c r="E260" s="503">
        <f t="shared" si="78"/>
        <v>0</v>
      </c>
      <c r="F260" s="503">
        <f t="shared" si="78"/>
        <v>0</v>
      </c>
      <c r="G260" s="503">
        <f t="shared" si="78"/>
        <v>800</v>
      </c>
      <c r="H260" s="503">
        <f t="shared" si="78"/>
        <v>300</v>
      </c>
      <c r="I260" s="112"/>
    </row>
    <row r="261" spans="1:9" ht="37.200000000000003" hidden="1" customHeight="1" x14ac:dyDescent="0.25">
      <c r="A261" s="563" t="str">
        <f>+[2]ระบบการควบคุมฯ!A632</f>
        <v>1.1.1</v>
      </c>
      <c r="B261" s="126" t="str">
        <f>+[2]ระบบการควบคุมฯ!B632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61" s="126" t="str">
        <f>+[2]ระบบการควบคุมฯ!C632</f>
        <v>ที่ ศธ04002/ว5967 ลว 11 ธค 67 ครั้งที่ 119</v>
      </c>
      <c r="D261" s="562">
        <f>+[2]ระบบการควบคุมฯ!F632</f>
        <v>1100</v>
      </c>
      <c r="E261" s="500">
        <f>+[2]ระบบการควบคุมฯ!G632+[2]ระบบการควบคุมฯ!H632</f>
        <v>0</v>
      </c>
      <c r="F261" s="523">
        <f>+[2]ระบบการควบคุมฯ!I632+[2]ระบบการควบคุมฯ!J632</f>
        <v>0</v>
      </c>
      <c r="G261" s="500">
        <f>+[2]ระบบการควบคุมฯ!K632+[2]ระบบการควบคุมฯ!L632</f>
        <v>800</v>
      </c>
      <c r="H261" s="523">
        <f>+D261-E261-F261-G261</f>
        <v>300</v>
      </c>
      <c r="I261" s="115" t="s">
        <v>50</v>
      </c>
    </row>
    <row r="262" spans="1:9" ht="74.400000000000006" hidden="1" customHeight="1" x14ac:dyDescent="0.25">
      <c r="A262" s="492">
        <f>+[2]ระบบการควบคุมฯ!A633</f>
        <v>1.2</v>
      </c>
      <c r="B262" s="143" t="str">
        <f>+[2]ระบบการควบคุมฯ!B633</f>
        <v>กิจกรรมการสนับสนุนการศึกษาขั้นพื้นฐาน</v>
      </c>
      <c r="C262" s="540" t="str">
        <f>+[2]ระบบการควบคุมฯ!C633</f>
        <v>20004 68 00146 00000</v>
      </c>
      <c r="D262" s="493">
        <f>+D263</f>
        <v>1488303</v>
      </c>
      <c r="E262" s="493">
        <f t="shared" ref="E262:H263" si="79">+E263</f>
        <v>794622.5</v>
      </c>
      <c r="F262" s="493">
        <f t="shared" si="79"/>
        <v>0</v>
      </c>
      <c r="G262" s="493">
        <f t="shared" si="79"/>
        <v>647100.1</v>
      </c>
      <c r="H262" s="493">
        <f t="shared" si="79"/>
        <v>46580.400000000023</v>
      </c>
      <c r="I262" s="113"/>
    </row>
    <row r="263" spans="1:9" ht="18.600000000000001" hidden="1" customHeight="1" x14ac:dyDescent="0.25">
      <c r="A263" s="502"/>
      <c r="B263" s="451" t="str">
        <f>+[2]ระบบการควบคุมฯ!B634</f>
        <v xml:space="preserve"> งบดำเนินงาน 68112xx </v>
      </c>
      <c r="C263" s="409" t="str">
        <f>+[2]ระบบการควบคุมฯ!C634</f>
        <v>20004 3720 1000 2000000</v>
      </c>
      <c r="D263" s="503">
        <f>+D264</f>
        <v>1488303</v>
      </c>
      <c r="E263" s="503">
        <f t="shared" si="79"/>
        <v>794622.5</v>
      </c>
      <c r="F263" s="503">
        <f t="shared" si="79"/>
        <v>0</v>
      </c>
      <c r="G263" s="503">
        <f t="shared" si="79"/>
        <v>647100.1</v>
      </c>
      <c r="H263" s="503">
        <f t="shared" si="79"/>
        <v>46580.400000000023</v>
      </c>
      <c r="I263" s="112"/>
    </row>
    <row r="264" spans="1:9" ht="148.80000000000001" hidden="1" customHeight="1" x14ac:dyDescent="0.25">
      <c r="A264" s="563" t="str">
        <f>+[2]ระบบการควบคุมฯ!A635</f>
        <v>1.2.1</v>
      </c>
      <c r="B264" s="126" t="str">
        <f>+[2]ระบบการควบคุมฯ!B635</f>
        <v xml:space="preserve">ค่าเช่าใช้บริการสัญญาณอินเทอร์เน็ต </v>
      </c>
      <c r="C264" s="547">
        <f>+[2]ระบบการควบคุมฯ!C635</f>
        <v>0</v>
      </c>
      <c r="D264" s="562">
        <f>+[2]ระบบการควบคุมฯ!F635</f>
        <v>1488303</v>
      </c>
      <c r="E264" s="500">
        <f>+[2]ระบบการควบคุมฯ!G635+[2]ระบบการควบคุมฯ!H635</f>
        <v>794622.5</v>
      </c>
      <c r="F264" s="523">
        <f>+[2]ระบบการควบคุมฯ!I635+[2]ระบบการควบคุมฯ!J635</f>
        <v>0</v>
      </c>
      <c r="G264" s="500">
        <f>+[2]ระบบการควบคุมฯ!K635+[2]ระบบการควบคุมฯ!L635</f>
        <v>647100.1</v>
      </c>
      <c r="H264" s="523">
        <f>+D264-E264-F264-G264</f>
        <v>46580.400000000023</v>
      </c>
      <c r="I264" s="115" t="s">
        <v>14</v>
      </c>
    </row>
    <row r="265" spans="1:9" ht="37.200000000000003" hidden="1" customHeight="1" x14ac:dyDescent="0.25">
      <c r="A265" s="1116" t="str">
        <f>+[2]ระบบการควบคุมฯ!A636</f>
        <v>1)</v>
      </c>
      <c r="B265" s="126" t="str">
        <f>+[2]ระบบการควบคุมฯ!B636</f>
        <v xml:space="preserve">ค่าเช่าใช้บริการสัญญาณอินเทอร์เน็ต 3 เดือน (ตุลาคม 2567 – ธันวาคม 2567)   514,350.-บาท </v>
      </c>
      <c r="C265" s="126" t="str">
        <f>+[2]ระบบการควบคุมฯ!C636</f>
        <v>ศธ 04002/ว5931 ลว. 9 ธค 67 โอนครั้งที่ 111</v>
      </c>
      <c r="D265" s="562">
        <f>+[2]ระบบการควบคุมฯ!F636</f>
        <v>0</v>
      </c>
      <c r="E265" s="500">
        <f>+[2]ระบบการควบคุมฯ!G636+[2]ระบบการควบคุมฯ!H636</f>
        <v>0</v>
      </c>
      <c r="F265" s="523">
        <f>+[2]ระบบการควบคุมฯ!I636+[2]ระบบการควบคุมฯ!J636</f>
        <v>0</v>
      </c>
      <c r="G265" s="500">
        <f>+[2]ระบบการควบคุมฯ!K636+[2]ระบบการควบคุมฯ!L636</f>
        <v>0</v>
      </c>
      <c r="H265" s="523">
        <f>+D265-E265-F265-G265</f>
        <v>0</v>
      </c>
      <c r="I265" s="115"/>
    </row>
    <row r="266" spans="1:9" ht="18.600000000000001" hidden="1" customHeight="1" x14ac:dyDescent="0.25">
      <c r="A266" s="1116" t="str">
        <f>+[2]ระบบการควบคุมฯ!A637</f>
        <v>2)</v>
      </c>
      <c r="B266" s="126" t="str">
        <f>+[2]ระบบการควบคุมฯ!B637</f>
        <v>ค่าเช่าใช้บริการสัญญาณอินเทอร์เน็ต  9 เดือน (มกราคม - กันยายน 2568) 973,953 บาท</v>
      </c>
      <c r="C266" s="126" t="str">
        <f>+[2]ระบบการควบคุมฯ!C637</f>
        <v>ศธ 04002/ว6222 ลว. 25 ธค 67 โอนครั้งที่ 160</v>
      </c>
      <c r="D266" s="562">
        <f>+[2]ระบบการควบคุมฯ!F637</f>
        <v>0</v>
      </c>
      <c r="E266" s="500">
        <f>+[2]ระบบการควบคุมฯ!G637+[2]ระบบการควบคุมฯ!H637</f>
        <v>0</v>
      </c>
      <c r="F266" s="523">
        <f>+[2]ระบบการควบคุมฯ!I637+[2]ระบบการควบคุมฯ!J637</f>
        <v>0</v>
      </c>
      <c r="G266" s="500">
        <f>+[2]ระบบการควบคุมฯ!K637+[2]ระบบการควบคุมฯ!L637</f>
        <v>0</v>
      </c>
      <c r="H266" s="523">
        <f>+D266-E266-F266-G266</f>
        <v>0</v>
      </c>
      <c r="I266" s="115"/>
    </row>
    <row r="267" spans="1:9" ht="148.80000000000001" hidden="1" customHeight="1" x14ac:dyDescent="0.25">
      <c r="A267" s="492">
        <f>+[2]ระบบการควบคุมฯ!A638</f>
        <v>1.3</v>
      </c>
      <c r="B267" s="143" t="str">
        <f>+[2]ระบบการควบคุมฯ!B638</f>
        <v>กิจกรรมส่งเสริมการอ่าน</v>
      </c>
      <c r="C267" s="540" t="str">
        <f>+[2]ระบบการควบคุมฯ!C638</f>
        <v>20004 68 00147 00000</v>
      </c>
      <c r="D267" s="493">
        <f>+D268</f>
        <v>10800</v>
      </c>
      <c r="E267" s="493">
        <f t="shared" ref="E267:H267" si="80">+E268</f>
        <v>0</v>
      </c>
      <c r="F267" s="493">
        <f t="shared" si="80"/>
        <v>0</v>
      </c>
      <c r="G267" s="493">
        <f t="shared" si="80"/>
        <v>800</v>
      </c>
      <c r="H267" s="493">
        <f t="shared" si="80"/>
        <v>10000</v>
      </c>
      <c r="I267" s="113"/>
    </row>
    <row r="268" spans="1:9" ht="148.80000000000001" hidden="1" customHeight="1" x14ac:dyDescent="0.25">
      <c r="A268" s="502"/>
      <c r="B268" s="451" t="str">
        <f>+[2]ระบบการควบคุมฯ!B641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68" s="409" t="str">
        <f>+C255</f>
        <v>20004 3720 1000 2000000</v>
      </c>
      <c r="D268" s="503">
        <f>SUM(D269:D270)</f>
        <v>10800</v>
      </c>
      <c r="E268" s="503">
        <f t="shared" ref="E268:H268" si="81">SUM(E269:E270)</f>
        <v>0</v>
      </c>
      <c r="F268" s="503">
        <f t="shared" si="81"/>
        <v>0</v>
      </c>
      <c r="G268" s="503">
        <f t="shared" si="81"/>
        <v>800</v>
      </c>
      <c r="H268" s="503">
        <f t="shared" si="81"/>
        <v>10000</v>
      </c>
      <c r="I268" s="112"/>
    </row>
    <row r="269" spans="1:9" ht="93" hidden="1" customHeight="1" x14ac:dyDescent="0.25">
      <c r="A269" s="498" t="str">
        <f>+[2]ระบบการควบคุมฯ!A640</f>
        <v>1.3.1</v>
      </c>
      <c r="B269" s="130" t="str">
        <f>+[2]ระบบการควบคุมฯ!B640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69" s="130" t="str">
        <f>+[2]ระบบการควบคุมฯ!C640</f>
        <v>ศธ04002/ว5817 ลว.28 พย 67 ครั้งที่ 91</v>
      </c>
      <c r="D269" s="499">
        <f>+[2]ระบบการควบคุมฯ!F640</f>
        <v>800</v>
      </c>
      <c r="E269" s="500">
        <f>+[2]ระบบการควบคุมฯ!G640+[2]ระบบการควบคุมฯ!H640</f>
        <v>0</v>
      </c>
      <c r="F269" s="500">
        <f>+[2]ระบบการควบคุมฯ!I640+[2]ระบบการควบคุมฯ!J640</f>
        <v>0</v>
      </c>
      <c r="G269" s="500">
        <f>+[2]ระบบการควบคุมฯ!K640+[2]ระบบการควบคุมฯ!L640</f>
        <v>800</v>
      </c>
      <c r="H269" s="499">
        <f>+[2]ระบบการควบคุมฯ!J640</f>
        <v>0</v>
      </c>
      <c r="I269" s="115" t="s">
        <v>50</v>
      </c>
    </row>
    <row r="270" spans="1:9" ht="93" hidden="1" customHeight="1" x14ac:dyDescent="0.25">
      <c r="A270" s="498" t="str">
        <f>+[2]ระบบการควบคุมฯ!A641</f>
        <v>1.3.2</v>
      </c>
      <c r="B270" s="130" t="str">
        <f>+[2]ระบบการควบคุมฯ!B641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70" s="130" t="str">
        <f>+[2]ระบบการควบคุมฯ!C641</f>
        <v>ศธ04002/ว524 ลว. 11 กุมภาพันธ์ 2568 ครั้งที่ 241</v>
      </c>
      <c r="D270" s="499">
        <f>+[2]ระบบการควบคุมฯ!F641</f>
        <v>10000</v>
      </c>
      <c r="E270" s="500">
        <f>+[2]ระบบการควบคุมฯ!G641+[2]ระบบการควบคุมฯ!H641</f>
        <v>0</v>
      </c>
      <c r="F270" s="500">
        <f>+[2]ระบบการควบคุมฯ!I641+[2]ระบบการควบคุมฯ!J641</f>
        <v>0</v>
      </c>
      <c r="G270" s="500">
        <f>+[2]ระบบการควบคุมฯ!K641+[2]ระบบการควบคุมฯ!L641</f>
        <v>0</v>
      </c>
      <c r="H270" s="500">
        <f t="shared" ref="H270" si="82">+D270-E270-F270-G270</f>
        <v>10000</v>
      </c>
      <c r="I270" s="115" t="s">
        <v>50</v>
      </c>
    </row>
    <row r="271" spans="1:9" ht="93" hidden="1" customHeight="1" x14ac:dyDescent="0.25">
      <c r="A271" s="541">
        <f>+[2]ระบบการควบคุมฯ!A642</f>
        <v>1.4</v>
      </c>
      <c r="B271" s="143" t="str">
        <f>+[2]ระบบการควบคุมฯ!B642</f>
        <v>กิจกรรมการบริหารจัดการในเขตพื้นที่การศึกษา</v>
      </c>
      <c r="C271" s="540" t="str">
        <f>+[2]ระบบการควบคุมฯ!C642</f>
        <v>20004 68 00148 00000</v>
      </c>
      <c r="D271" s="493">
        <f>+D272</f>
        <v>0</v>
      </c>
      <c r="E271" s="493">
        <f>+E272</f>
        <v>0</v>
      </c>
      <c r="F271" s="493">
        <f>+F272</f>
        <v>0</v>
      </c>
      <c r="G271" s="493">
        <f>+G272</f>
        <v>0</v>
      </c>
      <c r="H271" s="493">
        <f>+H272</f>
        <v>0</v>
      </c>
      <c r="I271" s="1129" t="s">
        <v>254</v>
      </c>
    </row>
    <row r="272" spans="1:9" ht="55.8" hidden="1" customHeight="1" x14ac:dyDescent="0.25">
      <c r="A272" s="502"/>
      <c r="B272" s="451" t="str">
        <f>+[2]ระบบการควบคุมฯ!B644</f>
        <v xml:space="preserve"> งบดำเนินงาน 68112xx </v>
      </c>
      <c r="C272" s="409" t="str">
        <f>+C258</f>
        <v>20004 3720 1000 2000000</v>
      </c>
      <c r="D272" s="503"/>
      <c r="E272" s="503"/>
      <c r="F272" s="503"/>
      <c r="G272" s="503"/>
      <c r="H272" s="503"/>
      <c r="I272" s="112"/>
    </row>
    <row r="273" spans="1:9" ht="55.8" hidden="1" customHeight="1" x14ac:dyDescent="0.25">
      <c r="A273" s="541">
        <f>+[2]ระบบการควบคุมฯ!A757</f>
        <v>1.5</v>
      </c>
      <c r="B273" s="143" t="str">
        <f>+[2]ระบบการควบคุมฯ!B757</f>
        <v>กิจกรรมการจัดการศึกษาประถมศึกษาสำหรับโรงเรียนปกติ</v>
      </c>
      <c r="C273" s="542" t="str">
        <f>+[2]ระบบการควบคุมฯ!C757</f>
        <v>20004 68 05164 00000</v>
      </c>
      <c r="D273" s="493">
        <f>+D274</f>
        <v>372952</v>
      </c>
      <c r="E273" s="493">
        <f>+E274</f>
        <v>0</v>
      </c>
      <c r="F273" s="493">
        <f>+F274</f>
        <v>0</v>
      </c>
      <c r="G273" s="493">
        <f>+G274</f>
        <v>322752</v>
      </c>
      <c r="H273" s="493">
        <f>+H274</f>
        <v>50200</v>
      </c>
      <c r="I273" s="113"/>
    </row>
    <row r="274" spans="1:9" ht="55.8" hidden="1" customHeight="1" x14ac:dyDescent="0.25">
      <c r="A274" s="502"/>
      <c r="B274" s="451" t="str">
        <f>+[2]ระบบการควบคุมฯ!B758</f>
        <v>งบดำเนินงาน  68112xx</v>
      </c>
      <c r="C274" s="409"/>
      <c r="D274" s="503">
        <f>SUM(D275:D283)</f>
        <v>372952</v>
      </c>
      <c r="E274" s="503">
        <f t="shared" ref="E274:H274" si="83">SUM(E275:E283)</f>
        <v>0</v>
      </c>
      <c r="F274" s="503">
        <f t="shared" si="83"/>
        <v>0</v>
      </c>
      <c r="G274" s="503">
        <f t="shared" si="83"/>
        <v>322752</v>
      </c>
      <c r="H274" s="503">
        <f t="shared" si="83"/>
        <v>50200</v>
      </c>
      <c r="I274" s="112"/>
    </row>
    <row r="275" spans="1:9" ht="37.200000000000003" hidden="1" customHeight="1" x14ac:dyDescent="0.25">
      <c r="A275" s="498" t="str">
        <f>+[2]ระบบการควบคุมฯ!A797</f>
        <v>1)</v>
      </c>
      <c r="B275" s="130" t="str">
        <f>+[2]ระบบการควบคุมฯ!B797</f>
        <v xml:space="preserve">ค่าตอบแทนวิทยากรสอนอิสลามศึกษารายชั่วโมง </v>
      </c>
      <c r="C275" s="130"/>
      <c r="D275" s="499">
        <f>+[2]ระบบการควบคุมฯ!F797</f>
        <v>312000</v>
      </c>
      <c r="E275" s="500">
        <f>+[2]ระบบการควบคุมฯ!G797+[2]ระบบการควบคุมฯ!H797</f>
        <v>0</v>
      </c>
      <c r="F275" s="500">
        <f>+[2]ระบบการควบคุมฯ!I797+[2]ระบบการควบคุมฯ!J797</f>
        <v>0</v>
      </c>
      <c r="G275" s="500">
        <f>+[2]ระบบการควบคุมฯ!K797+[2]ระบบการควบคุมฯ!L797</f>
        <v>267400</v>
      </c>
      <c r="H275" s="500">
        <f t="shared" ref="H275:H288" si="84">+D275-E275-F275-G275</f>
        <v>44600</v>
      </c>
      <c r="I275" s="1417" t="s">
        <v>14</v>
      </c>
    </row>
    <row r="276" spans="1:9" ht="18.600000000000001" hidden="1" customHeight="1" x14ac:dyDescent="0.25">
      <c r="A276" s="498" t="str">
        <f>+[2]ระบบการควบคุมฯ!A798</f>
        <v>1.1)</v>
      </c>
      <c r="B276" s="130" t="str">
        <f>+[2]ระบบการควบคุมฯ!B798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76" s="130" t="str">
        <f>+[2]ระบบการควบคุมฯ!C798</f>
        <v>ศธ 04002/ว5854  ลว 29 พย67 โอนครั้งที่ 97</v>
      </c>
      <c r="D276" s="499"/>
      <c r="E276" s="500"/>
      <c r="F276" s="500"/>
      <c r="G276" s="500"/>
      <c r="H276" s="500"/>
      <c r="I276" s="1418"/>
    </row>
    <row r="277" spans="1:9" ht="204.6" hidden="1" customHeight="1" x14ac:dyDescent="0.25">
      <c r="A277" s="498" t="str">
        <f>+[2]ระบบการควบคุมฯ!A799</f>
        <v>1.2)</v>
      </c>
      <c r="B277" s="130" t="str">
        <f>+[2]ระบบการควบคุมฯ!B799</f>
        <v>ค่าขนย้ายสิ่งของส่วนตัวในการเดินทางไปราชการประจำของข้าราชการ</v>
      </c>
      <c r="C277" s="130" t="str">
        <f>+[2]ระบบการควบคุมฯ!C799</f>
        <v>ศธ 04002/ว6234  ลว 25 ธค 67 โอนครั้งที่ 161</v>
      </c>
      <c r="D277" s="499">
        <f>+[2]ระบบการควบคุมฯ!F799</f>
        <v>55352</v>
      </c>
      <c r="E277" s="500">
        <f>+[2]ระบบการควบคุมฯ!G799+[2]ระบบการควบคุมฯ!H799</f>
        <v>0</v>
      </c>
      <c r="F277" s="500">
        <f>+[2]ระบบการควบคุมฯ!I799+[2]ระบบการควบคุมฯ!J799</f>
        <v>0</v>
      </c>
      <c r="G277" s="500">
        <f>+[2]ระบบการควบคุมฯ!K799+[2]ระบบการควบคุมฯ!L799</f>
        <v>55352</v>
      </c>
      <c r="H277" s="500">
        <f t="shared" ref="H277" si="85">+D277-E277-F277-G277</f>
        <v>0</v>
      </c>
      <c r="I277" s="115" t="s">
        <v>255</v>
      </c>
    </row>
    <row r="278" spans="1:9" ht="74.400000000000006" hidden="1" customHeight="1" x14ac:dyDescent="0.25">
      <c r="A278" s="498"/>
      <c r="B278" s="130" t="str">
        <f>+[2]ระบบการควบคุมฯ!B800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78" s="130" t="str">
        <f>+[2]ระบบการควบคุมฯ!C800</f>
        <v>ศธ 04002/ว6234  ลว 25 ธค 67 โอนครั้งที่ 161</v>
      </c>
      <c r="D278" s="499"/>
      <c r="E278" s="500"/>
      <c r="F278" s="500"/>
      <c r="G278" s="500"/>
      <c r="H278" s="500"/>
      <c r="I278" s="115"/>
    </row>
    <row r="279" spans="1:9" ht="74.400000000000006" hidden="1" customHeight="1" x14ac:dyDescent="0.25">
      <c r="A279" s="498"/>
      <c r="B279" s="130" t="str">
        <f>+[2]ระบบการควบคุมฯ!B801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79" s="130" t="str">
        <f>+[2]ระบบการควบคุมฯ!C801</f>
        <v>ศธ 04002/ว366  ลว 29 ม.ค. 68 โอนครั้งที่ 230</v>
      </c>
      <c r="D279" s="499"/>
      <c r="E279" s="500"/>
      <c r="F279" s="500"/>
      <c r="G279" s="500"/>
      <c r="H279" s="500"/>
      <c r="I279" s="115"/>
    </row>
    <row r="280" spans="1:9" ht="55.8" hidden="1" customHeight="1" x14ac:dyDescent="0.25">
      <c r="A280" s="130" t="str">
        <f>+[2]ระบบการควบคุมฯ!A802</f>
        <v>1.3)</v>
      </c>
      <c r="B280" s="130" t="str">
        <f>+[2]ระบบการควบคุมฯ!B802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80" s="130" t="str">
        <f>+[2]ระบบการควบคุมฯ!C802</f>
        <v>ศธ 04002/ว805  ลว 27 กพ 68 โอนครั้งที่ 295</v>
      </c>
      <c r="D280" s="499">
        <f>+[2]ระบบการควบคุมฯ!F802</f>
        <v>3600</v>
      </c>
      <c r="E280" s="500">
        <f>+[2]ระบบการควบคุมฯ!G802+[2]ระบบการควบคุมฯ!H802</f>
        <v>0</v>
      </c>
      <c r="F280" s="500">
        <f>+[2]ระบบการควบคุมฯ!I802+[2]ระบบการควบคุมฯ!J802</f>
        <v>0</v>
      </c>
      <c r="G280" s="500">
        <f>+[2]ระบบการควบคุมฯ!K802+[2]ระบบการควบคุมฯ!L802</f>
        <v>0</v>
      </c>
      <c r="H280" s="500">
        <f t="shared" si="84"/>
        <v>3600</v>
      </c>
      <c r="I280" s="115" t="s">
        <v>12</v>
      </c>
    </row>
    <row r="281" spans="1:9" ht="74.400000000000006" hidden="1" customHeight="1" x14ac:dyDescent="0.25">
      <c r="A281" s="130" t="str">
        <f>+[2]ระบบการควบคุมฯ!A803</f>
        <v>1.3.1)</v>
      </c>
      <c r="B281" s="130" t="str">
        <f>+[2]ระบบการควบคุมฯ!B803</f>
        <v xml:space="preserve"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</v>
      </c>
      <c r="C281" s="130" t="str">
        <f>+[2]ระบบการควบคุมฯ!C803</f>
        <v>ศธ 04002/ว1307  ลว 28 มีค 68 โอนครั้งที่ 377</v>
      </c>
      <c r="D281" s="499">
        <f>+[2]ระบบการควบคุมฯ!F803</f>
        <v>2000</v>
      </c>
      <c r="E281" s="500">
        <f>+[2]ระบบการควบคุมฯ!G803+[2]ระบบการควบคุมฯ!H803</f>
        <v>0</v>
      </c>
      <c r="F281" s="500">
        <f>+[2]ระบบการควบคุมฯ!I803+[2]ระบบการควบคุมฯ!J803</f>
        <v>0</v>
      </c>
      <c r="G281" s="500">
        <f>+[2]ระบบการควบคุมฯ!K803+[2]ระบบการควบคุมฯ!L803</f>
        <v>0</v>
      </c>
      <c r="H281" s="500">
        <f t="shared" si="84"/>
        <v>2000</v>
      </c>
      <c r="I281" s="118" t="s">
        <v>14</v>
      </c>
    </row>
    <row r="282" spans="1:9" ht="93" hidden="1" customHeight="1" x14ac:dyDescent="0.25">
      <c r="A282" s="498">
        <f>+[2]ระบบการควบคุมฯ!A739</f>
        <v>0</v>
      </c>
      <c r="B282" s="130">
        <f>+[2]ระบบการควบคุมฯ!B739</f>
        <v>0</v>
      </c>
      <c r="C282" s="130">
        <f>+[2]ระบบการควบคุมฯ!C739</f>
        <v>0</v>
      </c>
      <c r="D282" s="499"/>
      <c r="E282" s="500"/>
      <c r="F282" s="500"/>
      <c r="G282" s="500"/>
      <c r="H282" s="500">
        <f t="shared" si="84"/>
        <v>0</v>
      </c>
      <c r="I282" s="124" t="s">
        <v>17</v>
      </c>
    </row>
    <row r="283" spans="1:9" ht="37.200000000000003" hidden="1" customHeight="1" x14ac:dyDescent="0.25">
      <c r="A283" s="498">
        <f>+[2]ระบบการควบคุมฯ!A740</f>
        <v>0</v>
      </c>
      <c r="B283" s="130">
        <f>+[2]ระบบการควบคุมฯ!B740</f>
        <v>0</v>
      </c>
      <c r="C283" s="130">
        <f>+[2]ระบบการควบคุมฯ!C740</f>
        <v>0</v>
      </c>
      <c r="D283" s="499"/>
      <c r="E283" s="500"/>
      <c r="F283" s="500"/>
      <c r="G283" s="500"/>
      <c r="H283" s="500">
        <f t="shared" si="84"/>
        <v>0</v>
      </c>
      <c r="I283" s="124" t="s">
        <v>14</v>
      </c>
    </row>
    <row r="284" spans="1:9" ht="18.600000000000001" hidden="1" customHeight="1" x14ac:dyDescent="0.25">
      <c r="A284" s="490" t="str">
        <f>+[2]ระบบการควบคุมฯ!A748</f>
        <v>2.1.4</v>
      </c>
      <c r="B284" s="504">
        <f>+[2]ระบบการควบคุมฯ!B748</f>
        <v>0</v>
      </c>
      <c r="C284" s="504">
        <f>+[2]ระบบการควบคุมฯ!C748</f>
        <v>0</v>
      </c>
      <c r="D284" s="491">
        <f>SUM(D285:D288)</f>
        <v>0</v>
      </c>
      <c r="E284" s="491">
        <f t="shared" ref="E284:H284" si="86">SUM(E285:E288)</f>
        <v>0</v>
      </c>
      <c r="F284" s="491">
        <f t="shared" si="86"/>
        <v>0</v>
      </c>
      <c r="G284" s="491">
        <f t="shared" si="86"/>
        <v>0</v>
      </c>
      <c r="H284" s="491">
        <f t="shared" si="86"/>
        <v>0</v>
      </c>
      <c r="I284" s="543" t="s">
        <v>14</v>
      </c>
    </row>
    <row r="285" spans="1:9" ht="186" hidden="1" customHeight="1" x14ac:dyDescent="0.25">
      <c r="A285" s="498" t="str">
        <f>+[2]ระบบการควบคุมฯ!A749</f>
        <v>1)</v>
      </c>
      <c r="B285" s="130">
        <f>+[2]ระบบการควบคุมฯ!B749</f>
        <v>0</v>
      </c>
      <c r="C285" s="130">
        <f>+[2]ระบบการควบคุมฯ!C748</f>
        <v>0</v>
      </c>
      <c r="D285" s="499"/>
      <c r="E285" s="500"/>
      <c r="F285" s="500"/>
      <c r="G285" s="500"/>
      <c r="H285" s="500">
        <f t="shared" si="84"/>
        <v>0</v>
      </c>
      <c r="I285" s="124"/>
    </row>
    <row r="286" spans="1:9" ht="18.600000000000001" hidden="1" customHeight="1" x14ac:dyDescent="0.25">
      <c r="A286" s="498" t="str">
        <f>+[2]ระบบการควบคุมฯ!A751</f>
        <v>2)</v>
      </c>
      <c r="B286" s="130">
        <f>+[2]ระบบการควบคุมฯ!B751</f>
        <v>0</v>
      </c>
      <c r="C286" s="130">
        <f>+C284</f>
        <v>0</v>
      </c>
      <c r="D286" s="499"/>
      <c r="E286" s="500"/>
      <c r="F286" s="500"/>
      <c r="G286" s="500"/>
      <c r="H286" s="500">
        <f t="shared" si="84"/>
        <v>0</v>
      </c>
      <c r="I286" s="124"/>
    </row>
    <row r="287" spans="1:9" ht="18.600000000000001" hidden="1" customHeight="1" x14ac:dyDescent="0.25">
      <c r="A287" s="498" t="str">
        <f>+[2]ระบบการควบคุมฯ!A753</f>
        <v>3)</v>
      </c>
      <c r="B287" s="130">
        <f>+[2]ระบบการควบคุมฯ!B753</f>
        <v>0</v>
      </c>
      <c r="C287" s="130">
        <f>+C284</f>
        <v>0</v>
      </c>
      <c r="D287" s="499"/>
      <c r="E287" s="500"/>
      <c r="F287" s="500"/>
      <c r="G287" s="500"/>
      <c r="H287" s="500">
        <f t="shared" si="84"/>
        <v>0</v>
      </c>
      <c r="I287" s="124"/>
    </row>
    <row r="288" spans="1:9" ht="18.600000000000001" hidden="1" customHeight="1" x14ac:dyDescent="0.25">
      <c r="A288" s="498" t="str">
        <f>+[2]ระบบการควบคุมฯ!A755</f>
        <v>4)</v>
      </c>
      <c r="B288" s="130">
        <f>+[2]ระบบการควบคุมฯ!B755</f>
        <v>0</v>
      </c>
      <c r="C288" s="130">
        <f>+C284</f>
        <v>0</v>
      </c>
      <c r="D288" s="499"/>
      <c r="E288" s="500"/>
      <c r="F288" s="500"/>
      <c r="G288" s="500"/>
      <c r="H288" s="500">
        <f t="shared" si="84"/>
        <v>0</v>
      </c>
      <c r="I288" s="115"/>
    </row>
    <row r="289" spans="1:9" ht="18.600000000000001" hidden="1" customHeight="1" x14ac:dyDescent="0.25">
      <c r="A289" s="492" t="str">
        <f>+[2]ระบบการควบคุมฯ!A934</f>
        <v>1.5.1</v>
      </c>
      <c r="B289" s="143" t="str">
        <f>+[2]ระบบการควบคุมฯ!B934</f>
        <v xml:space="preserve">กิจกรรมรองการพัฒนาประสิทธิภาพการบริหารจัดการการศึกษาขั้นพื้นฐาน </v>
      </c>
      <c r="C289" s="143" t="str">
        <f>+[2]ระบบการควบคุมฯ!C934</f>
        <v xml:space="preserve">20004 68 05164 00144 </v>
      </c>
      <c r="D289" s="493">
        <f>+D290</f>
        <v>18000</v>
      </c>
      <c r="E289" s="493">
        <f>+E290</f>
        <v>0</v>
      </c>
      <c r="F289" s="493">
        <f>+F290</f>
        <v>0</v>
      </c>
      <c r="G289" s="493">
        <f>+G290</f>
        <v>0</v>
      </c>
      <c r="H289" s="493">
        <f>+H290</f>
        <v>18000</v>
      </c>
      <c r="I289" s="113"/>
    </row>
    <row r="290" spans="1:9" ht="18.600000000000001" hidden="1" customHeight="1" x14ac:dyDescent="0.25">
      <c r="A290" s="502"/>
      <c r="B290" s="451" t="str">
        <f>+[2]ระบบการควบคุมฯ!B935</f>
        <v xml:space="preserve"> งบดำเนินงาน 68112xx </v>
      </c>
      <c r="C290" s="150" t="str">
        <f>+[2]ระบบการควบคุมฯ!C935</f>
        <v>20004 3720 1000 2000000</v>
      </c>
      <c r="D290" s="503">
        <f>SUM(D291)</f>
        <v>18000</v>
      </c>
      <c r="E290" s="503">
        <f>SUM(E291)</f>
        <v>0</v>
      </c>
      <c r="F290" s="503">
        <f>SUM(F291)</f>
        <v>0</v>
      </c>
      <c r="G290" s="503">
        <f>SUM(G291)</f>
        <v>0</v>
      </c>
      <c r="H290" s="503">
        <f>SUM(H291)</f>
        <v>18000</v>
      </c>
      <c r="I290" s="112"/>
    </row>
    <row r="291" spans="1:9" ht="18.600000000000001" hidden="1" customHeight="1" x14ac:dyDescent="0.25">
      <c r="A291" s="498" t="str">
        <f>+[2]ระบบการควบคุมฯ!A936</f>
        <v>1.5.1.1.1</v>
      </c>
      <c r="B291" s="130" t="str">
        <f>+[2]ระบบการควบคุมฯ!B936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91" s="130" t="str">
        <f>+[2]ระบบการควบคุมฯ!C936</f>
        <v>ศธ 04002/ว153 ลว 14 ม.ค. 68 โอนครั้งที่ 190</v>
      </c>
      <c r="D291" s="499">
        <f>+[2]ระบบการควบคุมฯ!F936</f>
        <v>18000</v>
      </c>
      <c r="E291" s="500">
        <f>+[2]ระบบการควบคุมฯ!G936+[2]ระบบการควบคุมฯ!H936</f>
        <v>0</v>
      </c>
      <c r="F291" s="500">
        <f>+[2]ระบบการควบคุมฯ!I936+[2]ระบบการควบคุมฯ!J936</f>
        <v>0</v>
      </c>
      <c r="G291" s="500">
        <f>+[2]ระบบการควบคุมฯ!K936+[2]ระบบการควบคุมฯ!L936</f>
        <v>0</v>
      </c>
      <c r="H291" s="500">
        <f>+D291-E291-F291-G291</f>
        <v>18000</v>
      </c>
      <c r="I291" s="118" t="s">
        <v>256</v>
      </c>
    </row>
    <row r="292" spans="1:9" ht="18.600000000000001" hidden="1" customHeight="1" x14ac:dyDescent="0.25">
      <c r="A292" s="492" t="str">
        <f>+[2]ระบบการควบคุมฯ!A939</f>
        <v>1.5.2</v>
      </c>
      <c r="B292" s="143" t="str">
        <f>+[2]ระบบการควบคุมฯ!B939</f>
        <v xml:space="preserve">กิจกรรมรองเทคโนโลยีดิจิทัลเพื่อการศึกษาขั้นพื้นฐาน </v>
      </c>
      <c r="C292" s="143" t="str">
        <f>+[2]ระบบการควบคุมฯ!C939</f>
        <v>20004 68 05164 00063</v>
      </c>
      <c r="D292" s="493">
        <f t="shared" ref="D292:I292" si="87">+D293</f>
        <v>10800</v>
      </c>
      <c r="E292" s="493">
        <f t="shared" si="87"/>
        <v>0</v>
      </c>
      <c r="F292" s="493">
        <f t="shared" si="87"/>
        <v>0</v>
      </c>
      <c r="G292" s="493">
        <f t="shared" si="87"/>
        <v>0</v>
      </c>
      <c r="H292" s="493">
        <f t="shared" si="87"/>
        <v>10800</v>
      </c>
      <c r="I292" s="493">
        <f t="shared" si="87"/>
        <v>0</v>
      </c>
    </row>
    <row r="293" spans="1:9" ht="18.600000000000001" hidden="1" customHeight="1" x14ac:dyDescent="0.25">
      <c r="A293" s="502"/>
      <c r="B293" s="451" t="str">
        <f>+[2]ระบบการควบคุมฯ!B940</f>
        <v xml:space="preserve"> งบดำเนินงาน 68112xx</v>
      </c>
      <c r="C293" s="451" t="str">
        <f>+[2]ระบบการควบคุมฯ!C940</f>
        <v>20004 3720 1000 2000000</v>
      </c>
      <c r="D293" s="503">
        <f>SUM(D294:D297)</f>
        <v>10800</v>
      </c>
      <c r="E293" s="503">
        <f>SUM(E294:E297)</f>
        <v>0</v>
      </c>
      <c r="F293" s="503">
        <f>SUM(F294:F297)</f>
        <v>0</v>
      </c>
      <c r="G293" s="503">
        <f>SUM(G294:G297)</f>
        <v>0</v>
      </c>
      <c r="H293" s="503">
        <f>SUM(H294:H297)</f>
        <v>10800</v>
      </c>
      <c r="I293" s="503"/>
    </row>
    <row r="294" spans="1:9" ht="18.600000000000001" hidden="1" customHeight="1" x14ac:dyDescent="0.25">
      <c r="A294" s="498" t="str">
        <f>+[2]ระบบการควบคุมฯ!A941</f>
        <v>1.5.2.1</v>
      </c>
      <c r="B294" s="84" t="str">
        <f>+[2]ระบบการควบคุมฯ!B941</f>
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</c>
      <c r="C294" s="544" t="str">
        <f>+[2]ระบบการควบคุมฯ!C941</f>
        <v>ศธ 04002/ว1623 ลว 21 เม.ย. 67 ครั้งที่ 426</v>
      </c>
      <c r="D294" s="499">
        <f>+[2]ระบบการควบคุมฯ!F941</f>
        <v>800</v>
      </c>
      <c r="E294" s="500">
        <f>+[2]ระบบการควบคุมฯ!G941+[2]ระบบการควบคุมฯ!H941</f>
        <v>0</v>
      </c>
      <c r="F294" s="500">
        <f>+[2]ระบบการควบคุมฯ!I941+[2]ระบบการควบคุมฯ!J941</f>
        <v>0</v>
      </c>
      <c r="G294" s="500">
        <f>+[2]ระบบการควบคุมฯ!K941+[2]ระบบการควบคุมฯ!L941</f>
        <v>0</v>
      </c>
      <c r="H294" s="500">
        <f>+D294-E294-F294-G294</f>
        <v>800</v>
      </c>
      <c r="I294" s="127" t="s">
        <v>73</v>
      </c>
    </row>
    <row r="295" spans="1:9" ht="18.600000000000001" hidden="1" customHeight="1" x14ac:dyDescent="0.25">
      <c r="A295" s="498" t="str">
        <f>+[2]ระบบการควบคุมฯ!A942</f>
        <v>1.5.2.2</v>
      </c>
      <c r="B295" s="84" t="str">
        <f>+[2]ระบบการควบคุมฯ!B942</f>
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</c>
      <c r="C295" s="544" t="str">
        <f>+[2]ระบบการควบคุมฯ!C942</f>
        <v>ศธ 04002/ว1624 ลว 21 เม.ย.68 ครั้งที่ 427</v>
      </c>
      <c r="D295" s="499">
        <f>+[2]ระบบการควบคุมฯ!F942</f>
        <v>10000</v>
      </c>
      <c r="E295" s="500">
        <f>+[2]ระบบการควบคุมฯ!G942+[2]ระบบการควบคุมฯ!H942</f>
        <v>0</v>
      </c>
      <c r="F295" s="500">
        <f>+[2]ระบบการควบคุมฯ!I942+[2]ระบบการควบคุมฯ!J942</f>
        <v>0</v>
      </c>
      <c r="G295" s="500">
        <f>+[2]ระบบการควบคุมฯ!K942+[2]ระบบการควบคุมฯ!L942</f>
        <v>0</v>
      </c>
      <c r="H295" s="500">
        <f>+D295-E295-F295-G295</f>
        <v>10000</v>
      </c>
      <c r="I295" s="127" t="s">
        <v>73</v>
      </c>
    </row>
    <row r="296" spans="1:9" ht="18.600000000000001" hidden="1" customHeight="1" x14ac:dyDescent="0.25">
      <c r="A296" s="498"/>
      <c r="B296" s="84"/>
      <c r="C296" s="544"/>
      <c r="D296" s="544">
        <f>+[2]ระบบการควบคุมฯ!F943</f>
        <v>0</v>
      </c>
      <c r="E296" s="544">
        <f>+[2]ระบบการควบคุมฯ!G943+[2]ระบบการควบคุมฯ!H943</f>
        <v>0</v>
      </c>
      <c r="F296" s="544">
        <f>+[2]ระบบการควบคุมฯ!I943+[2]ระบบการควบคุมฯ!J943</f>
        <v>0</v>
      </c>
      <c r="G296" s="544">
        <f>+[2]ระบบการควบคุมฯ!K943+[2]ระบบการควบคุมฯ!L943</f>
        <v>0</v>
      </c>
      <c r="H296" s="544">
        <f>+D296-E296-F296-G296</f>
        <v>0</v>
      </c>
      <c r="I296" s="87" t="s">
        <v>50</v>
      </c>
    </row>
    <row r="297" spans="1:9" ht="18.600000000000001" hidden="1" customHeight="1" x14ac:dyDescent="0.55000000000000004">
      <c r="A297" s="498">
        <f>+[2]ระบบการควบคุมฯ!A944</f>
        <v>0</v>
      </c>
      <c r="B297" s="84">
        <f>+[2]ระบบการควบคุมฯ!B944</f>
        <v>0</v>
      </c>
      <c r="C297" s="544">
        <f>+[2]ระบบการควบคุมฯ!C944</f>
        <v>0</v>
      </c>
      <c r="D297" s="544">
        <f>+[2]ระบบการควบคุมฯ!F944</f>
        <v>0</v>
      </c>
      <c r="E297" s="544">
        <f>+[2]ระบบการควบคุมฯ!G944+[2]ระบบการควบคุมฯ!H944</f>
        <v>0</v>
      </c>
      <c r="F297" s="544">
        <f>+[2]ระบบการควบคุมฯ!I944+[2]ระบบการควบคุมฯ!J944</f>
        <v>0</v>
      </c>
      <c r="G297" s="544">
        <f>+[2]ระบบการควบคุมฯ!K944+[2]ระบบการควบคุมฯ!L944</f>
        <v>0</v>
      </c>
      <c r="H297" s="544">
        <f>+D297-E297-F297-G297</f>
        <v>0</v>
      </c>
      <c r="I297" s="128" t="s">
        <v>61</v>
      </c>
    </row>
    <row r="298" spans="1:9" ht="18.600000000000001" hidden="1" customHeight="1" x14ac:dyDescent="0.25">
      <c r="A298" s="492" t="str">
        <f>+[2]ระบบการควบคุมฯ!A1019</f>
        <v>1.5.3</v>
      </c>
      <c r="B298" s="143" t="str">
        <f>+[2]ระบบการควบคุมฯ!B1019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298" s="143" t="str">
        <f>+[2]ระบบการควบคุมฯ!C1019</f>
        <v>20004 68 05164 36263</v>
      </c>
      <c r="D298" s="493">
        <f>+D299</f>
        <v>28000</v>
      </c>
      <c r="E298" s="493">
        <f t="shared" ref="E298:I299" si="88">+E299</f>
        <v>0</v>
      </c>
      <c r="F298" s="493">
        <f t="shared" si="88"/>
        <v>0</v>
      </c>
      <c r="G298" s="493">
        <f t="shared" si="88"/>
        <v>19400</v>
      </c>
      <c r="H298" s="493">
        <f t="shared" si="88"/>
        <v>8600</v>
      </c>
      <c r="I298" s="545"/>
    </row>
    <row r="299" spans="1:9" ht="18.600000000000001" hidden="1" customHeight="1" x14ac:dyDescent="0.25">
      <c r="A299" s="502"/>
      <c r="B299" s="125" t="str">
        <f>+[2]ระบบการควบคุมฯ!B1020</f>
        <v xml:space="preserve"> งบดำเนินงาน 68112xx</v>
      </c>
      <c r="C299" s="125" t="str">
        <f>+[2]ระบบการควบคุมฯ!C1020</f>
        <v>20004 3720 1000 2000000</v>
      </c>
      <c r="D299" s="503">
        <f>SUM(D300:D301)</f>
        <v>28000</v>
      </c>
      <c r="E299" s="503">
        <f>SUM(E300:E301)</f>
        <v>0</v>
      </c>
      <c r="F299" s="503">
        <f>SUM(F300:F301)</f>
        <v>0</v>
      </c>
      <c r="G299" s="503">
        <f>SUM(G300:G301)</f>
        <v>19400</v>
      </c>
      <c r="H299" s="503">
        <f>SUM(H300:H301)</f>
        <v>8600</v>
      </c>
      <c r="I299" s="546" t="str">
        <f t="shared" si="88"/>
        <v>กลุ่มส่งเสริมการจัดการศึกษา</v>
      </c>
    </row>
    <row r="300" spans="1:9" ht="18.600000000000001" hidden="1" customHeight="1" x14ac:dyDescent="0.25">
      <c r="A300" s="498">
        <f>+[2]ระบบการควบคุมฯ!A1021</f>
        <v>1</v>
      </c>
      <c r="B300" s="126" t="str">
        <f>+[2]ระบบการควบคุมฯ!B1021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00" s="547" t="str">
        <f>+[2]ระบบการควบคุมฯ!C1021</f>
        <v>ศธ04002/ว5487ว.8 พย 67 โอนครั้งที่ 47</v>
      </c>
      <c r="D300" s="547">
        <f>+[2]ระบบการควบคุมฯ!F1021</f>
        <v>5000</v>
      </c>
      <c r="E300" s="547">
        <f>+[2]ระบบการควบคุมฯ!G1021+[2]ระบบการควบคุมฯ!H1021</f>
        <v>0</v>
      </c>
      <c r="F300" s="500">
        <f>+[2]ระบบการควบคุมฯ!I1021+[2]ระบบการควบคุมฯ!J1021</f>
        <v>0</v>
      </c>
      <c r="G300" s="547">
        <f>+[2]ระบบการควบคุมฯ!K1021+[2]ระบบการควบคุมฯ!L1021</f>
        <v>1200</v>
      </c>
      <c r="H300" s="547">
        <f>+D300-E300-F300-G300</f>
        <v>3800</v>
      </c>
      <c r="I300" s="87" t="s">
        <v>12</v>
      </c>
    </row>
    <row r="301" spans="1:9" ht="18.600000000000001" hidden="1" customHeight="1" x14ac:dyDescent="0.25">
      <c r="A301" s="498">
        <f>+[2]ระบบการควบคุมฯ!A1022</f>
        <v>2</v>
      </c>
      <c r="B301" s="126" t="str">
        <f>+[2]ระบบการควบคุมฯ!B1022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01" s="547" t="str">
        <f>+[2]ระบบการควบคุมฯ!C1022</f>
        <v>ศธ04002/ว5487ว.8 พย 67 โอนครั้งที่ 47</v>
      </c>
      <c r="D301" s="547">
        <f>+[2]ระบบการควบคุมฯ!F1022</f>
        <v>23000</v>
      </c>
      <c r="E301" s="547">
        <f>+[2]ระบบการควบคุมฯ!G1022+[2]ระบบการควบคุมฯ!H1022</f>
        <v>0</v>
      </c>
      <c r="F301" s="500">
        <f>+[2]ระบบการควบคุมฯ!I1022+[2]ระบบการควบคุมฯ!J1022</f>
        <v>0</v>
      </c>
      <c r="G301" s="547">
        <f>+[2]ระบบการควบคุมฯ!K1022+[2]ระบบการควบคุมฯ!L1022</f>
        <v>18200</v>
      </c>
      <c r="H301" s="547">
        <f>+D301-E301-F301-G301</f>
        <v>4800</v>
      </c>
      <c r="I301" s="87" t="s">
        <v>12</v>
      </c>
    </row>
    <row r="302" spans="1:9" ht="18.600000000000001" hidden="1" customHeight="1" x14ac:dyDescent="0.25">
      <c r="A302" s="492" t="str">
        <f>+[2]ระบบการควบคุมฯ!A954</f>
        <v>1.5.4</v>
      </c>
      <c r="B302" s="102" t="str">
        <f>+[2]ระบบการควบคุมฯ!B954</f>
        <v>กิจกรรมการสนับสนุนการศึกษาขั้นพื้นฐาน</v>
      </c>
      <c r="C302" s="102" t="str">
        <f>+[2]ระบบการควบคุมฯ!C954</f>
        <v>20004 68 0146 00000</v>
      </c>
      <c r="D302" s="493">
        <f>+D303</f>
        <v>0</v>
      </c>
      <c r="E302" s="493">
        <f>+E303</f>
        <v>0</v>
      </c>
      <c r="F302" s="493">
        <f>+F303</f>
        <v>0</v>
      </c>
      <c r="G302" s="493">
        <f>+G303</f>
        <v>0</v>
      </c>
      <c r="H302" s="493">
        <f>+H303</f>
        <v>0</v>
      </c>
      <c r="I302" s="113"/>
    </row>
    <row r="303" spans="1:9" ht="18.600000000000001" hidden="1" customHeight="1" x14ac:dyDescent="0.25">
      <c r="A303" s="548">
        <f>+[2]ระบบการควบคุมฯ!A977</f>
        <v>0</v>
      </c>
      <c r="B303" s="125" t="str">
        <f>+[2]ระบบการควบคุมฯ!B977</f>
        <v xml:space="preserve"> งบดำเนินงาน 68112xx </v>
      </c>
      <c r="C303" s="125" t="str">
        <f>+[2]ระบบการควบคุมฯ!C977</f>
        <v>20004 37201000 2000000</v>
      </c>
      <c r="D303" s="503">
        <f>SUM(D304:D309)</f>
        <v>0</v>
      </c>
      <c r="E303" s="503">
        <f t="shared" ref="E303:H303" si="89">SUM(E304:E309)</f>
        <v>0</v>
      </c>
      <c r="F303" s="503">
        <f t="shared" si="89"/>
        <v>0</v>
      </c>
      <c r="G303" s="503">
        <f t="shared" si="89"/>
        <v>0</v>
      </c>
      <c r="H303" s="503">
        <f t="shared" si="89"/>
        <v>0</v>
      </c>
      <c r="I303" s="112"/>
    </row>
    <row r="304" spans="1:9" ht="18.600000000000001" hidden="1" customHeight="1" x14ac:dyDescent="0.25">
      <c r="A304" s="498" t="str">
        <f>+[2]ระบบการควบคุมฯ!A978</f>
        <v>2.1.2.1</v>
      </c>
      <c r="B304" s="105" t="str">
        <f>+[2]ระบบการควบคุมฯ!B978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04" s="105" t="str">
        <f>+[2]ระบบการควบคุมฯ!C978</f>
        <v>ศธ 04002/ว5700 ลว 21 ธค 66 โอนครั้งที่ 103</v>
      </c>
      <c r="D304" s="499"/>
      <c r="E304" s="500"/>
      <c r="F304" s="500"/>
      <c r="G304" s="500"/>
      <c r="H304" s="500">
        <f>+D304-E304-F304-G304</f>
        <v>0</v>
      </c>
      <c r="I304" s="115" t="s">
        <v>14</v>
      </c>
    </row>
    <row r="305" spans="1:9" ht="55.8" hidden="1" customHeight="1" x14ac:dyDescent="0.25">
      <c r="A305" s="549" t="str">
        <f>+[2]ระบบการควบคุมฯ!A979</f>
        <v>2.1.2.2</v>
      </c>
      <c r="B305" s="550" t="str">
        <f>+[2]ระบบการควบคุมฯ!B979</f>
        <v xml:space="preserve">เงินสมทบกองทุนเงินทดแทน ประจำปี พ.ศ. 2567 (มกราคม - ธันวาคม 2567)                             </v>
      </c>
      <c r="C305" s="550" t="str">
        <f>+[2]ระบบการควบคุมฯ!C979</f>
        <v>ศธ 04002/ว35 ลว 4 มค 67 โอนครั้งที่ 117</v>
      </c>
      <c r="D305" s="523"/>
      <c r="E305" s="500"/>
      <c r="F305" s="524"/>
      <c r="G305" s="500"/>
      <c r="H305" s="524">
        <f>+D305-E305-F305-G305</f>
        <v>0</v>
      </c>
      <c r="I305" s="118" t="s">
        <v>14</v>
      </c>
    </row>
    <row r="306" spans="1:9" ht="18.600000000000001" hidden="1" customHeight="1" x14ac:dyDescent="0.25">
      <c r="A306" s="551" t="str">
        <f>+[2]ระบบการควบคุมฯ!A635</f>
        <v>1.2.1</v>
      </c>
      <c r="B306" s="119" t="str">
        <f>+[2]ระบบการควบคุมฯ!B635</f>
        <v xml:space="preserve">ค่าเช่าใช้บริการสัญญาณอินเทอร์เน็ต </v>
      </c>
      <c r="C306" s="119" t="str">
        <f>+[2]ระบบการควบคุมฯ!C637</f>
        <v>ศธ 04002/ว6222 ลว. 25 ธค 67 โอนครั้งที่ 160</v>
      </c>
      <c r="D306" s="499"/>
      <c r="E306" s="500"/>
      <c r="F306" s="500"/>
      <c r="G306" s="500"/>
      <c r="H306" s="500">
        <f>+D306-E306-F306-G306</f>
        <v>0</v>
      </c>
      <c r="I306" s="115" t="s">
        <v>14</v>
      </c>
    </row>
    <row r="307" spans="1:9" ht="55.8" hidden="1" customHeight="1" x14ac:dyDescent="0.25">
      <c r="A307" s="551"/>
      <c r="B307" s="119" t="str">
        <f>+[2]ระบบการควบคุมฯ!B980</f>
        <v>ค่าเช่าใช้บริการสัญญาณอินเทอร์เน็ต 6 เดือน (เมย-มิย 66)   603600บาท</v>
      </c>
      <c r="C307" s="119" t="str">
        <f>+[2]ระบบการควบคุมฯ!C980</f>
        <v>ศธ 04002/ว1923   ลว 20 พค 67 โอนครั้งที่ 30</v>
      </c>
      <c r="D307" s="499"/>
      <c r="E307" s="500"/>
      <c r="F307" s="500"/>
      <c r="G307" s="500"/>
      <c r="H307" s="500">
        <f>+D307-E307-F307-G307</f>
        <v>0</v>
      </c>
      <c r="I307" s="115"/>
    </row>
    <row r="308" spans="1:9" ht="93" hidden="1" customHeight="1" x14ac:dyDescent="0.25">
      <c r="A308" s="498"/>
      <c r="B308" s="130" t="str">
        <f>+[2]ระบบการควบคุมฯ!B981</f>
        <v>ค่าเช่าใช้บริการสัญญาณอินเทอร์เน็ต 3 เดือน (กรกฎาคม 2567 – กันยายน 2567)   514,3500บาท</v>
      </c>
      <c r="C308" s="130" t="str">
        <f>+[2]ระบบการควบคุมฯ!C981</f>
        <v>ศธ 04002/ว2864 ลว 2 กรกฎาคม 2567 โอนครั้งที่ 185</v>
      </c>
      <c r="D308" s="499"/>
      <c r="E308" s="500"/>
      <c r="F308" s="500"/>
      <c r="G308" s="500"/>
      <c r="H308" s="500"/>
      <c r="I308" s="115"/>
    </row>
    <row r="309" spans="1:9" ht="186" hidden="1" customHeight="1" x14ac:dyDescent="0.25">
      <c r="A309" s="498" t="str">
        <f>+[2]ระบบการควบคุมฯ!A982</f>
        <v>2.1.3.2</v>
      </c>
      <c r="B309" s="552" t="str">
        <f>+[2]ระบบการควบคุมฯ!B982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09" s="552" t="str">
        <f>+[2]ระบบการควบคุมฯ!C982</f>
        <v>ศธ 04002/ว4582 ลว 20 กย 67 โอนครั้งที่ 433</v>
      </c>
      <c r="D309" s="523"/>
      <c r="E309" s="524"/>
      <c r="F309" s="524"/>
      <c r="G309" s="524"/>
      <c r="H309" s="524">
        <f>+D309-E309-F309-G309</f>
        <v>0</v>
      </c>
      <c r="I309" s="118" t="s">
        <v>162</v>
      </c>
    </row>
    <row r="310" spans="1:9" ht="55.8" x14ac:dyDescent="0.25">
      <c r="A310" s="492">
        <f>+[2]ระบบการควบคุมฯ!A1025</f>
        <v>1.6</v>
      </c>
      <c r="B310" s="143" t="str">
        <f>+[2]ระบบการควบคุมฯ!B1009</f>
        <v>กิจกรรมรองการพัฒนาประสิทธิภาพการบริหารจัดการการศึกษาขั้นพื้นฐาน</v>
      </c>
      <c r="C310" s="143"/>
      <c r="D310" s="493">
        <f>+D311</f>
        <v>0</v>
      </c>
      <c r="E310" s="493">
        <f>+E311</f>
        <v>0</v>
      </c>
      <c r="F310" s="493">
        <f>+F311</f>
        <v>0</v>
      </c>
      <c r="G310" s="493">
        <f>+G311</f>
        <v>0</v>
      </c>
      <c r="H310" s="493">
        <f>+H311</f>
        <v>0</v>
      </c>
      <c r="I310" s="113"/>
    </row>
    <row r="311" spans="1:9" ht="18.600000000000001" x14ac:dyDescent="0.25">
      <c r="A311" s="548">
        <f>+[2]ระบบการควบคุมฯ!A1010</f>
        <v>0</v>
      </c>
      <c r="B311" s="451" t="str">
        <f>+[2]ระบบการควบคุมฯ!B1010</f>
        <v xml:space="preserve"> งบดำเนินงาน 68112xx </v>
      </c>
      <c r="C311" s="451"/>
      <c r="D311" s="503">
        <f>SUM(D312:D317)</f>
        <v>0</v>
      </c>
      <c r="E311" s="503">
        <f>SUM(E312:E317)</f>
        <v>0</v>
      </c>
      <c r="F311" s="503">
        <f>SUM(F312:F317)</f>
        <v>0</v>
      </c>
      <c r="G311" s="503">
        <f>SUM(G312:G317)</f>
        <v>0</v>
      </c>
      <c r="H311" s="503">
        <f>SUM(H312:H317)</f>
        <v>0</v>
      </c>
      <c r="I311" s="112"/>
    </row>
    <row r="312" spans="1:9" ht="186" x14ac:dyDescent="0.25">
      <c r="A312" s="498" t="str">
        <f>+[2]ระบบการควบคุมฯ!A1011</f>
        <v>2.1.3.1</v>
      </c>
      <c r="B312" s="130" t="str">
        <f>+[2]ระบบการควบคุมฯ!B1011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12" s="130" t="str">
        <f>+[2]ระบบการควบคุมฯ!C1011</f>
        <v>ศธ 04002/ว5407 ลว 27 พย 66 โอนครั้งที่ 66</v>
      </c>
      <c r="D312" s="499"/>
      <c r="E312" s="500"/>
      <c r="F312" s="500"/>
      <c r="G312" s="500"/>
      <c r="H312" s="500">
        <f>+D312-E312-F312-G312</f>
        <v>0</v>
      </c>
      <c r="I312" s="115" t="s">
        <v>14</v>
      </c>
    </row>
    <row r="313" spans="1:9" ht="18.600000000000001" x14ac:dyDescent="0.25">
      <c r="A313" s="549"/>
      <c r="B313" s="550"/>
      <c r="C313" s="550"/>
      <c r="D313" s="523"/>
      <c r="E313" s="524"/>
      <c r="F313" s="524"/>
      <c r="G313" s="524"/>
      <c r="H313" s="524"/>
      <c r="I313" s="118"/>
    </row>
    <row r="314" spans="1:9" ht="18.600000000000001" x14ac:dyDescent="0.25">
      <c r="A314" s="498"/>
      <c r="B314" s="105"/>
      <c r="C314" s="105"/>
      <c r="D314" s="523"/>
      <c r="E314" s="524">
        <f>+'[3]ประถม มัธยมต้น'!I1544+'[3]ประถม มัธยมต้น'!J1544</f>
        <v>0</v>
      </c>
      <c r="F314" s="524">
        <f>+'[3]ประถม มัธยมต้น'!K1544+'[3]ประถม มัธยมต้น'!L1544</f>
        <v>0</v>
      </c>
      <c r="G314" s="524">
        <f>+'[3]ประถม มัธยมต้น'!M1544+'[3]ประถม มัธยมต้น'!N1544</f>
        <v>0</v>
      </c>
      <c r="H314" s="524">
        <f t="shared" ref="H314:H331" si="90">+D314-E314-F314-G314</f>
        <v>0</v>
      </c>
      <c r="I314" s="129"/>
    </row>
    <row r="315" spans="1:9" ht="18.600000000000001" x14ac:dyDescent="0.25">
      <c r="A315" s="498"/>
      <c r="B315" s="105"/>
      <c r="C315" s="130"/>
      <c r="D315" s="553">
        <f>+[3]ระบบการควบคุมฯ!D394</f>
        <v>0</v>
      </c>
      <c r="E315" s="553">
        <f>+[3]ระบบการควบคุมฯ!G394+[3]ระบบการควบคุมฯ!H394</f>
        <v>0</v>
      </c>
      <c r="F315" s="553">
        <f>+[3]ระบบการควบคุมฯ!I394+[3]ระบบการควบคุมฯ!J394</f>
        <v>0</v>
      </c>
      <c r="G315" s="553">
        <f>+[3]ระบบการควบคุมฯ!K394+[3]ระบบการควบคุมฯ!L394</f>
        <v>0</v>
      </c>
      <c r="H315" s="524">
        <f t="shared" si="90"/>
        <v>0</v>
      </c>
      <c r="I315" s="117"/>
    </row>
    <row r="316" spans="1:9" ht="93" hidden="1" customHeight="1" x14ac:dyDescent="0.25">
      <c r="A316" s="498"/>
      <c r="B316" s="105"/>
      <c r="C316" s="130"/>
      <c r="D316" s="553">
        <f>+[3]ระบบการควบคุมฯ!F397</f>
        <v>0</v>
      </c>
      <c r="E316" s="553">
        <f>+[3]ระบบการควบคุมฯ!G397+[3]ระบบการควบคุมฯ!H397</f>
        <v>0</v>
      </c>
      <c r="F316" s="553">
        <f>+[3]ระบบการควบคุมฯ!I397+[3]ระบบการควบคุมฯ!J397</f>
        <v>0</v>
      </c>
      <c r="G316" s="553">
        <f>+[3]ระบบการควบคุมฯ!K397+[3]ระบบการควบคุมฯ!L397</f>
        <v>0</v>
      </c>
      <c r="H316" s="524">
        <f t="shared" si="90"/>
        <v>0</v>
      </c>
      <c r="I316" s="117"/>
    </row>
    <row r="317" spans="1:9" ht="18.600000000000001" x14ac:dyDescent="0.25">
      <c r="A317" s="551"/>
      <c r="B317" s="131"/>
      <c r="C317" s="132"/>
      <c r="D317" s="554">
        <f>+[3]ระบบการควบคุมฯ!F398</f>
        <v>0</v>
      </c>
      <c r="E317" s="554">
        <f>+[3]ระบบการควบคุมฯ!G396+[3]ระบบการควบคุมฯ!H396</f>
        <v>0</v>
      </c>
      <c r="F317" s="554">
        <f>+[3]ระบบการควบคุมฯ!I396+[3]ระบบการควบคุมฯ!J396</f>
        <v>0</v>
      </c>
      <c r="G317" s="554">
        <f>+[3]ระบบการควบคุมฯ!K398+[3]ระบบการควบคุมฯ!L398</f>
        <v>0</v>
      </c>
      <c r="H317" s="555">
        <f t="shared" si="90"/>
        <v>0</v>
      </c>
      <c r="I317" s="133"/>
    </row>
    <row r="318" spans="1:9" ht="18.600000000000001" x14ac:dyDescent="0.25">
      <c r="A318" s="556"/>
      <c r="B318" s="121"/>
      <c r="C318" s="134"/>
      <c r="D318" s="557">
        <f>+[3]ระบบการควบคุมฯ!F399</f>
        <v>0</v>
      </c>
      <c r="E318" s="557">
        <f>+[3]ระบบการควบคุมฯ!G397+[3]ระบบการควบคุมฯ!H397</f>
        <v>0</v>
      </c>
      <c r="F318" s="557">
        <f>+[3]ระบบการควบคุมฯ!I397+[3]ระบบการควบคุมฯ!J397</f>
        <v>0</v>
      </c>
      <c r="G318" s="557">
        <f>+[3]ระบบการควบคุมฯ!K399+[3]ระบบการควบคุมฯ!L399</f>
        <v>0</v>
      </c>
      <c r="H318" s="558">
        <f t="shared" si="90"/>
        <v>0</v>
      </c>
      <c r="I318" s="122"/>
    </row>
    <row r="319" spans="1:9" ht="18.600000000000001" x14ac:dyDescent="0.25">
      <c r="A319" s="556"/>
      <c r="B319" s="121"/>
      <c r="C319" s="134"/>
      <c r="D319" s="557">
        <f>+[3]ระบบการควบคุมฯ!F400</f>
        <v>0</v>
      </c>
      <c r="E319" s="557">
        <f>+[3]ระบบการควบคุมฯ!G398+[3]ระบบการควบคุมฯ!H398</f>
        <v>0</v>
      </c>
      <c r="F319" s="557">
        <f>+[3]ระบบการควบคุมฯ!I398+[3]ระบบการควบคุมฯ!J398</f>
        <v>0</v>
      </c>
      <c r="G319" s="557">
        <f>+[3]ระบบการควบคุมฯ!K400+[3]ระบบการควบคุมฯ!L400</f>
        <v>0</v>
      </c>
      <c r="H319" s="558">
        <f t="shared" si="90"/>
        <v>0</v>
      </c>
      <c r="I319" s="135"/>
    </row>
    <row r="320" spans="1:9" ht="111.6" hidden="1" customHeight="1" x14ac:dyDescent="0.25">
      <c r="A320" s="556"/>
      <c r="B320" s="121"/>
      <c r="C320" s="134"/>
      <c r="D320" s="557">
        <f>+[3]ระบบการควบคุมฯ!F401</f>
        <v>0</v>
      </c>
      <c r="E320" s="557">
        <f>+[3]ระบบการควบคุมฯ!G399+[3]ระบบการควบคุมฯ!H399</f>
        <v>0</v>
      </c>
      <c r="F320" s="557">
        <f>+[3]ระบบการควบคุมฯ!I399+[3]ระบบการควบคุมฯ!J399</f>
        <v>0</v>
      </c>
      <c r="G320" s="557">
        <f>+[3]ระบบการควบคุมฯ!K401+[3]ระบบการควบคุมฯ!L401</f>
        <v>0</v>
      </c>
      <c r="H320" s="558">
        <f t="shared" si="90"/>
        <v>0</v>
      </c>
      <c r="I320" s="135"/>
    </row>
    <row r="321" spans="1:9" ht="93" hidden="1" customHeight="1" x14ac:dyDescent="0.25">
      <c r="A321" s="556"/>
      <c r="B321" s="121"/>
      <c r="C321" s="134"/>
      <c r="D321" s="557">
        <f>+[3]ระบบการควบคุมฯ!F402</f>
        <v>0</v>
      </c>
      <c r="E321" s="557">
        <f>+[3]ระบบการควบคุมฯ!G400+[3]ระบบการควบคุมฯ!H400</f>
        <v>0</v>
      </c>
      <c r="F321" s="557">
        <f>+[3]ระบบการควบคุมฯ!I400+[3]ระบบการควบคุมฯ!J400</f>
        <v>0</v>
      </c>
      <c r="G321" s="557">
        <f>+[3]ระบบการควบคุมฯ!K402+[3]ระบบการควบคุมฯ!L402</f>
        <v>0</v>
      </c>
      <c r="H321" s="558">
        <f t="shared" si="90"/>
        <v>0</v>
      </c>
      <c r="I321" s="135"/>
    </row>
    <row r="322" spans="1:9" ht="130.19999999999999" hidden="1" customHeight="1" x14ac:dyDescent="0.25">
      <c r="A322" s="556"/>
      <c r="B322" s="121"/>
      <c r="C322" s="134"/>
      <c r="D322" s="557">
        <f>+[3]ระบบการควบคุมฯ!F403</f>
        <v>0</v>
      </c>
      <c r="E322" s="557">
        <f>+[3]ระบบการควบคุมฯ!G401+[3]ระบบการควบคุมฯ!H401</f>
        <v>0</v>
      </c>
      <c r="F322" s="557">
        <f>+[3]ระบบการควบคุมฯ!I401+[3]ระบบการควบคุมฯ!J401</f>
        <v>0</v>
      </c>
      <c r="G322" s="557">
        <f>+[3]ระบบการควบคุมฯ!K403+[3]ระบบการควบคุมฯ!L403</f>
        <v>0</v>
      </c>
      <c r="H322" s="558">
        <f t="shared" si="90"/>
        <v>0</v>
      </c>
      <c r="I322" s="122"/>
    </row>
    <row r="323" spans="1:9" ht="18.600000000000001" x14ac:dyDescent="0.25">
      <c r="A323" s="556"/>
      <c r="B323" s="121"/>
      <c r="C323" s="134"/>
      <c r="D323" s="557">
        <f>+[3]ระบบการควบคุมฯ!F404</f>
        <v>0</v>
      </c>
      <c r="E323" s="557">
        <f>+[3]ระบบการควบคุมฯ!G402+[3]ระบบการควบคุมฯ!H402</f>
        <v>0</v>
      </c>
      <c r="F323" s="557">
        <f>+[3]ระบบการควบคุมฯ!I402+[3]ระบบการควบคุมฯ!J402</f>
        <v>0</v>
      </c>
      <c r="G323" s="557">
        <f>+[3]ระบบการควบคุมฯ!K404+[3]ระบบการควบคุมฯ!L404</f>
        <v>0</v>
      </c>
      <c r="H323" s="558">
        <f t="shared" si="90"/>
        <v>0</v>
      </c>
      <c r="I323" s="122"/>
    </row>
    <row r="324" spans="1:9" ht="18.600000000000001" x14ac:dyDescent="0.25">
      <c r="A324" s="556"/>
      <c r="B324" s="123"/>
      <c r="C324" s="136"/>
      <c r="D324" s="559">
        <f>+[3]ระบบการควบคุมฯ!F405</f>
        <v>0</v>
      </c>
      <c r="E324" s="559">
        <f>+[3]ระบบการควบคุมฯ!G403+[3]ระบบการควบคุมฯ!H403</f>
        <v>0</v>
      </c>
      <c r="F324" s="559">
        <f>+[3]ระบบการควบคุมฯ!I403+[3]ระบบการควบคุมฯ!J403</f>
        <v>0</v>
      </c>
      <c r="G324" s="559">
        <f>+[3]ระบบการควบคุมฯ!K405+[3]ระบบการควบคุมฯ!L405</f>
        <v>0</v>
      </c>
      <c r="H324" s="560">
        <f t="shared" si="90"/>
        <v>0</v>
      </c>
      <c r="I324" s="124"/>
    </row>
    <row r="325" spans="1:9" ht="18.600000000000001" x14ac:dyDescent="0.25">
      <c r="A325" s="556"/>
      <c r="B325" s="123"/>
      <c r="C325" s="136"/>
      <c r="D325" s="559">
        <f>+[3]ระบบการควบคุมฯ!F406</f>
        <v>0</v>
      </c>
      <c r="E325" s="559">
        <f>+[3]ระบบการควบคุมฯ!G404+[3]ระบบการควบคุมฯ!H404</f>
        <v>0</v>
      </c>
      <c r="F325" s="559">
        <f>+[3]ระบบการควบคุมฯ!I404+[3]ระบบการควบคุมฯ!J404</f>
        <v>0</v>
      </c>
      <c r="G325" s="559">
        <f>+[3]ระบบการควบคุมฯ!K406+[3]ระบบการควบคุมฯ!L406</f>
        <v>0</v>
      </c>
      <c r="H325" s="560">
        <f t="shared" si="90"/>
        <v>0</v>
      </c>
      <c r="I325" s="124"/>
    </row>
    <row r="326" spans="1:9" ht="18.600000000000001" x14ac:dyDescent="0.25">
      <c r="A326" s="556"/>
      <c r="B326" s="123"/>
      <c r="C326" s="136"/>
      <c r="D326" s="559">
        <f>+[3]ระบบการควบคุมฯ!F407</f>
        <v>0</v>
      </c>
      <c r="E326" s="559">
        <f>+[3]ระบบการควบคุมฯ!G405+[3]ระบบการควบคุมฯ!H405</f>
        <v>0</v>
      </c>
      <c r="F326" s="559">
        <f>+[3]ระบบการควบคุมฯ!I405+[3]ระบบการควบคุมฯ!J405</f>
        <v>0</v>
      </c>
      <c r="G326" s="559">
        <f>+[3]ระบบการควบคุมฯ!K407+[3]ระบบการควบคุมฯ!L407</f>
        <v>0</v>
      </c>
      <c r="H326" s="560">
        <f t="shared" si="90"/>
        <v>0</v>
      </c>
      <c r="I326" s="124"/>
    </row>
    <row r="327" spans="1:9" ht="18.600000000000001" hidden="1" customHeight="1" x14ac:dyDescent="0.25">
      <c r="A327" s="498"/>
      <c r="B327" s="105"/>
      <c r="C327" s="130"/>
      <c r="D327" s="553">
        <f>+[3]ระบบการควบคุมฯ!F408</f>
        <v>0</v>
      </c>
      <c r="E327" s="553">
        <f>+[3]ระบบการควบคุมฯ!G399+[3]ระบบการควบคุมฯ!H399</f>
        <v>0</v>
      </c>
      <c r="F327" s="553">
        <f>+[3]ระบบการควบคุมฯ!I399+[3]ระบบการควบคุมฯ!J399</f>
        <v>0</v>
      </c>
      <c r="G327" s="553">
        <f>+[3]ระบบการควบคุมฯ!K408+[3]ระบบการควบคุมฯ!L408</f>
        <v>0</v>
      </c>
      <c r="H327" s="524">
        <f t="shared" si="90"/>
        <v>0</v>
      </c>
      <c r="I327" s="115"/>
    </row>
    <row r="328" spans="1:9" ht="74.400000000000006" customHeight="1" x14ac:dyDescent="0.25">
      <c r="A328" s="498"/>
      <c r="B328" s="105"/>
      <c r="C328" s="130"/>
      <c r="D328" s="553">
        <f>+[3]ระบบการควบคุมฯ!F409</f>
        <v>0</v>
      </c>
      <c r="E328" s="553">
        <f>+[3]ระบบการควบคุมฯ!G400+[3]ระบบการควบคุมฯ!H400</f>
        <v>0</v>
      </c>
      <c r="F328" s="553">
        <f>+[3]ระบบการควบคุมฯ!I400+[3]ระบบการควบคุมฯ!J400</f>
        <v>0</v>
      </c>
      <c r="G328" s="553">
        <f>+[3]ระบบการควบคุมฯ!K409+[3]ระบบการควบคุมฯ!L409</f>
        <v>0</v>
      </c>
      <c r="H328" s="524">
        <f t="shared" si="90"/>
        <v>0</v>
      </c>
      <c r="I328" s="115"/>
    </row>
    <row r="329" spans="1:9" ht="18.600000000000001" x14ac:dyDescent="0.25">
      <c r="A329" s="498"/>
      <c r="B329" s="126"/>
      <c r="C329" s="130"/>
      <c r="D329" s="553">
        <f>+[3]ระบบการควบคุมฯ!F410</f>
        <v>0</v>
      </c>
      <c r="E329" s="553">
        <f>+[3]ระบบการควบคุมฯ!G401+[3]ระบบการควบคุมฯ!H401</f>
        <v>0</v>
      </c>
      <c r="F329" s="553">
        <f>+[3]ระบบการควบคุมฯ!I401+[3]ระบบการควบคุมฯ!J401</f>
        <v>0</v>
      </c>
      <c r="G329" s="553">
        <f>+[3]ระบบการควบคุมฯ!K410+[3]ระบบการควบคุมฯ!L410</f>
        <v>0</v>
      </c>
      <c r="H329" s="524">
        <f t="shared" si="90"/>
        <v>0</v>
      </c>
      <c r="I329" s="115"/>
    </row>
    <row r="330" spans="1:9" ht="93" hidden="1" customHeight="1" x14ac:dyDescent="0.25">
      <c r="A330" s="498"/>
      <c r="B330" s="126"/>
      <c r="C330" s="130"/>
      <c r="D330" s="553">
        <f>+[3]ระบบการควบคุมฯ!F411</f>
        <v>0</v>
      </c>
      <c r="E330" s="553">
        <f>+[3]ระบบการควบคุมฯ!G402+[3]ระบบการควบคุมฯ!H402</f>
        <v>0</v>
      </c>
      <c r="F330" s="553">
        <f>+[3]ระบบการควบคุมฯ!I402+[3]ระบบการควบคุมฯ!J402</f>
        <v>0</v>
      </c>
      <c r="G330" s="553">
        <f>+[3]ระบบการควบคุมฯ!K411+[3]ระบบการควบคุมฯ!L411</f>
        <v>0</v>
      </c>
      <c r="H330" s="524">
        <f t="shared" si="90"/>
        <v>0</v>
      </c>
      <c r="I330" s="115"/>
    </row>
    <row r="331" spans="1:9" ht="167.4" hidden="1" customHeight="1" x14ac:dyDescent="0.25">
      <c r="A331" s="498"/>
      <c r="B331" s="126"/>
      <c r="C331" s="130"/>
      <c r="D331" s="553">
        <f>+[3]ระบบการควบคุมฯ!F412</f>
        <v>0</v>
      </c>
      <c r="E331" s="553">
        <f>+[3]ระบบการควบคุมฯ!G403+[3]ระบบการควบคุมฯ!H403</f>
        <v>0</v>
      </c>
      <c r="F331" s="553">
        <f>+[3]ระบบการควบคุมฯ!I403+[3]ระบบการควบคุมฯ!J403</f>
        <v>0</v>
      </c>
      <c r="G331" s="553">
        <f>+[3]ระบบการควบคุมฯ!K412+[3]ระบบการควบคุมฯ!L412</f>
        <v>0</v>
      </c>
      <c r="H331" s="524">
        <f t="shared" si="90"/>
        <v>0</v>
      </c>
      <c r="I331" s="115"/>
    </row>
    <row r="332" spans="1:9" ht="55.8" x14ac:dyDescent="0.25">
      <c r="A332" s="507" t="str">
        <f>+[2]ระบบการควบคุมฯ!A1014</f>
        <v>2.1.4</v>
      </c>
      <c r="B332" s="102" t="str">
        <f>+[2]ระบบการควบคุมฯ!B1014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32" s="102"/>
      <c r="D332" s="493">
        <f>+D333</f>
        <v>0</v>
      </c>
      <c r="E332" s="526">
        <f>+E333</f>
        <v>0</v>
      </c>
      <c r="F332" s="526">
        <f>+F333</f>
        <v>0</v>
      </c>
      <c r="G332" s="526">
        <f>+G333</f>
        <v>0</v>
      </c>
      <c r="H332" s="526">
        <f>+H333</f>
        <v>0</v>
      </c>
      <c r="I332" s="113"/>
    </row>
    <row r="333" spans="1:9" ht="18.600000000000001" x14ac:dyDescent="0.25">
      <c r="A333" s="548">
        <f>+[2]ระบบการควบคุมฯ!A1015</f>
        <v>0</v>
      </c>
      <c r="B333" s="125" t="str">
        <f>+[2]ระบบการควบคุมฯ!B1015</f>
        <v xml:space="preserve"> งบดำเนินงาน 67112xx </v>
      </c>
      <c r="C333" s="111"/>
      <c r="D333" s="503">
        <f>SUM(D334:D336)</f>
        <v>0</v>
      </c>
      <c r="E333" s="503">
        <f>SUM(E334:E336)</f>
        <v>0</v>
      </c>
      <c r="F333" s="503">
        <f>SUM(F334:F336)</f>
        <v>0</v>
      </c>
      <c r="G333" s="503">
        <f>SUM(G334:G336)</f>
        <v>0</v>
      </c>
      <c r="H333" s="503">
        <f>SUM(H334:H336)</f>
        <v>0</v>
      </c>
      <c r="I333" s="112"/>
    </row>
    <row r="334" spans="1:9" ht="130.19999999999999" hidden="1" customHeight="1" x14ac:dyDescent="0.25">
      <c r="A334" s="561" t="str">
        <f>+[2]ระบบการควบคุมฯ!A1016</f>
        <v>2.1.4.1</v>
      </c>
      <c r="B334" s="126" t="str">
        <f>+[2]ระบบการควบคุมฯ!B1016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34" s="126" t="str">
        <f>+[2]ระบบการควบคุมฯ!C1016</f>
        <v>ที่ ศธ 04002/ว    /9 กพ 67  ครั้งที่ 165</v>
      </c>
      <c r="D334" s="562"/>
      <c r="E334" s="500"/>
      <c r="F334" s="523"/>
      <c r="G334" s="500"/>
      <c r="H334" s="523">
        <f>+D334-E334-F334-G334</f>
        <v>0</v>
      </c>
      <c r="I334" s="115" t="s">
        <v>12</v>
      </c>
    </row>
    <row r="335" spans="1:9" ht="74.400000000000006" hidden="1" customHeight="1" x14ac:dyDescent="0.25">
      <c r="A335" s="561" t="str">
        <f>+[2]ระบบการควบคุมฯ!A1017</f>
        <v>2.1.4.2</v>
      </c>
      <c r="B335" s="126" t="str">
        <f>+[2]ระบบการควบคุมฯ!B1017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35" s="126" t="str">
        <f>+[2]ระบบการควบคุมฯ!C1017</f>
        <v>ศธ04002/ว2276 ลว. 7 มิย 67 โอนครั้งที่ 102</v>
      </c>
      <c r="D335" s="562"/>
      <c r="E335" s="500"/>
      <c r="F335" s="523"/>
      <c r="G335" s="500"/>
      <c r="H335" s="523">
        <f>+D335-E335-F335-G335</f>
        <v>0</v>
      </c>
      <c r="I335" s="115" t="s">
        <v>69</v>
      </c>
    </row>
    <row r="336" spans="1:9" ht="316.2" hidden="1" customHeight="1" x14ac:dyDescent="0.25">
      <c r="A336" s="561" t="str">
        <f>+[2]ระบบการควบคุมฯ!A1018</f>
        <v>2.1.4.3</v>
      </c>
      <c r="B336" s="126" t="str">
        <f>+[2]ระบบการควบคุมฯ!B1018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36" s="126" t="str">
        <f>+[2]ระบบการควบคุมฯ!C1018</f>
        <v>ศธ04002/ว3560 ลว. 15 สค 67 โอนครั้งที่ 323</v>
      </c>
      <c r="D336" s="523"/>
      <c r="E336" s="523"/>
      <c r="F336" s="523"/>
      <c r="G336" s="523"/>
      <c r="H336" s="523">
        <f>+D336-E336-F336-G336</f>
        <v>0</v>
      </c>
      <c r="I336" s="115" t="s">
        <v>69</v>
      </c>
    </row>
    <row r="337" spans="1:9" ht="111.6" hidden="1" customHeight="1" x14ac:dyDescent="0.25">
      <c r="A337" s="507">
        <f>+[2]ระบบการควบคุมฯ!A1025</f>
        <v>1.6</v>
      </c>
      <c r="B337" s="564" t="str">
        <f>+[2]ระบบการควบคุมฯ!B1025</f>
        <v xml:space="preserve">กิจกรรมการจัดการศึกษามัธยมศึกษาตอนต้นสำหรับโรงเรียนปกติ  </v>
      </c>
      <c r="C337" s="137" t="str">
        <f>+[2]ระบบการควบคุมฯ!C1025</f>
        <v>20004 68 0516500000</v>
      </c>
      <c r="D337" s="493">
        <f>+D338</f>
        <v>0</v>
      </c>
      <c r="E337" s="526">
        <f>+E338</f>
        <v>0</v>
      </c>
      <c r="F337" s="526">
        <f>+F338</f>
        <v>0</v>
      </c>
      <c r="G337" s="526">
        <f>+G338</f>
        <v>0</v>
      </c>
      <c r="H337" s="526">
        <f>+H338</f>
        <v>0</v>
      </c>
      <c r="I337" s="113"/>
    </row>
    <row r="338" spans="1:9" ht="241.8" hidden="1" customHeight="1" x14ac:dyDescent="0.25">
      <c r="A338" s="548" t="str">
        <f>+[2]ระบบการควบคุมฯ!A1026</f>
        <v>1.6.1</v>
      </c>
      <c r="B338" s="565" t="str">
        <f>+[2]ระบบการควบคุมฯ!B1026</f>
        <v xml:space="preserve"> งบดำเนินงาน 68112xx</v>
      </c>
      <c r="C338" s="511" t="str">
        <f>+[2]ระบบการควบคุมฯ!C1026</f>
        <v>20004 3720 1000 2000000</v>
      </c>
      <c r="D338" s="503"/>
      <c r="E338" s="503"/>
      <c r="F338" s="503"/>
      <c r="G338" s="503"/>
      <c r="H338" s="503"/>
      <c r="I338" s="112"/>
    </row>
    <row r="339" spans="1:9" ht="167.4" hidden="1" customHeight="1" x14ac:dyDescent="0.25">
      <c r="A339" s="561"/>
      <c r="B339" s="566"/>
      <c r="C339" s="126"/>
      <c r="D339" s="562">
        <f>+[2]ระบบการควบคุมฯ!F1026</f>
        <v>0</v>
      </c>
      <c r="E339" s="523">
        <f>+[2]ระบบการควบคุมฯ!G1026+[2]ระบบการควบคุมฯ!H1026</f>
        <v>0</v>
      </c>
      <c r="F339" s="523">
        <f>+[2]ระบบการควบคุมฯ!I1026+[2]ระบบการควบคุมฯ!J1026</f>
        <v>0</v>
      </c>
      <c r="G339" s="523">
        <f>+[2]ระบบการควบคุมฯ!K1026+[2]ระบบการควบคุมฯ!L1026</f>
        <v>0</v>
      </c>
      <c r="H339" s="523">
        <f>+D339-E339-F339-G339</f>
        <v>0</v>
      </c>
      <c r="I339" s="115" t="s">
        <v>69</v>
      </c>
    </row>
    <row r="340" spans="1:9" ht="55.8" hidden="1" customHeight="1" x14ac:dyDescent="0.25">
      <c r="A340" s="507" t="str">
        <f>+[2]ระบบการควบคุมฯ!A1094</f>
        <v>1.6.1</v>
      </c>
      <c r="B340" s="564" t="str">
        <f>+[2]ระบบการควบคุมฯ!B1094</f>
        <v>กิจกรรมรองสนับสนุนเสริมสร้างความเข้มแข็งในการพัฒนาครูอย่างมีประสิทธิภาพ</v>
      </c>
      <c r="C340" s="137" t="str">
        <f>+[2]ระบบการควบคุมฯ!C1094</f>
        <v>20004 68 05165 51999</v>
      </c>
      <c r="D340" s="493">
        <f>+D341</f>
        <v>70120</v>
      </c>
      <c r="E340" s="526">
        <f>+E341</f>
        <v>0</v>
      </c>
      <c r="F340" s="526">
        <f>+F341</f>
        <v>0</v>
      </c>
      <c r="G340" s="526">
        <f>+G341</f>
        <v>67907.199999999997</v>
      </c>
      <c r="H340" s="526">
        <f>+H341</f>
        <v>2212.8000000000002</v>
      </c>
      <c r="I340" s="113"/>
    </row>
    <row r="341" spans="1:9" ht="18.600000000000001" x14ac:dyDescent="0.25">
      <c r="A341" s="548">
        <f>+[2]ระบบการควบคุมฯ!A1095</f>
        <v>0</v>
      </c>
      <c r="B341" s="565" t="str">
        <f>+[2]ระบบการควบคุมฯ!B1095</f>
        <v xml:space="preserve"> งบดำเนินงาน 68112xx </v>
      </c>
      <c r="C341" s="511" t="str">
        <f>+[2]ระบบการควบคุมฯ!C1095</f>
        <v>20004 3720 1000 2000000</v>
      </c>
      <c r="D341" s="503">
        <f>SUM(D342:D345)</f>
        <v>70120</v>
      </c>
      <c r="E341" s="503">
        <f>SUM(E342:E345)</f>
        <v>0</v>
      </c>
      <c r="F341" s="503">
        <f>SUM(F342:F345)</f>
        <v>0</v>
      </c>
      <c r="G341" s="503">
        <f>SUM(G342:G345)</f>
        <v>67907.199999999997</v>
      </c>
      <c r="H341" s="503">
        <f>SUM(H342:H345)</f>
        <v>2212.8000000000002</v>
      </c>
      <c r="I341" s="112"/>
    </row>
    <row r="342" spans="1:9" ht="55.8" hidden="1" customHeight="1" x14ac:dyDescent="0.25">
      <c r="A342" s="561" t="str">
        <f>+[2]ระบบการควบคุมฯ!A1096</f>
        <v>1.6.1.1</v>
      </c>
      <c r="B342" s="126" t="str">
        <f>+[2]ระบบการควบคุมฯ!B1096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42" s="126" t="str">
        <f>+[2]ระบบการควบคุมฯ!C1096</f>
        <v>ศธ04002/5373 ลว. 1 พ.ย. 67 โอนครั้งที่ 36</v>
      </c>
      <c r="D342" s="562">
        <f>+[2]ระบบการควบคุมฯ!D1096</f>
        <v>60000</v>
      </c>
      <c r="E342" s="523">
        <f>+[2]ระบบการควบคุมฯ!G1096+[2]ระบบการควบคุมฯ!H1096</f>
        <v>0</v>
      </c>
      <c r="F342" s="523">
        <f>+[2]ระบบการควบคุมฯ!I1096+[2]ระบบการควบคุมฯ!J1096</f>
        <v>0</v>
      </c>
      <c r="G342" s="523">
        <f>+[2]ระบบการควบคุมฯ!K1096+[2]ระบบการควบคุมฯ!L1096</f>
        <v>60000</v>
      </c>
      <c r="H342" s="523">
        <f>+D342-E342-F342-G342</f>
        <v>0</v>
      </c>
      <c r="I342" s="115" t="s">
        <v>17</v>
      </c>
    </row>
    <row r="343" spans="1:9" ht="18.600000000000001" hidden="1" customHeight="1" x14ac:dyDescent="0.25">
      <c r="A343" s="561" t="str">
        <f>+[2]ระบบการควบคุมฯ!A1097</f>
        <v>1.6.1.2</v>
      </c>
      <c r="B343" s="126" t="str">
        <f>+[2]ระบบการควบคุมฯ!B1097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43" s="126" t="str">
        <f>+[2]ระบบการควบคุมฯ!C1097</f>
        <v>ศธ 04002/ว114  ลว 10 ม.ค. 68 ครั้งที่ 182</v>
      </c>
      <c r="D343" s="562">
        <f>+[2]ระบบการควบคุมฯ!D1097</f>
        <v>1600</v>
      </c>
      <c r="E343" s="523">
        <f>+[2]ระบบการควบคุมฯ!G1097+[2]ระบบการควบคุมฯ!H1097</f>
        <v>0</v>
      </c>
      <c r="F343" s="523">
        <f>+[2]ระบบการควบคุมฯ!I1097+[2]ระบบการควบคุมฯ!J1097</f>
        <v>0</v>
      </c>
      <c r="G343" s="523">
        <f>+[2]ระบบการควบคุมฯ!K1097+[2]ระบบการควบคุมฯ!L1097</f>
        <v>1600</v>
      </c>
      <c r="H343" s="523">
        <f>+D343-E343-F343-G343</f>
        <v>0</v>
      </c>
      <c r="I343" s="115" t="s">
        <v>268</v>
      </c>
    </row>
    <row r="344" spans="1:9" ht="18.600000000000001" hidden="1" customHeight="1" x14ac:dyDescent="0.25">
      <c r="A344" s="561" t="str">
        <f>+[2]ระบบการควบคุมฯ!A1098</f>
        <v>1.6.1.3</v>
      </c>
      <c r="B344" s="126" t="str">
        <f>+[2]ระบบการควบคุมฯ!B1098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44" s="126" t="str">
        <f>+[2]ระบบการควบคุมฯ!C1098</f>
        <v>ศธ04002/ว152 ลว 14 ม.ค. 68 โอนครั้งที่ 189</v>
      </c>
      <c r="D344" s="562">
        <f>+[2]ระบบการควบคุมฯ!D1098</f>
        <v>7720</v>
      </c>
      <c r="E344" s="523">
        <f>+[2]ระบบการควบคุมฯ!G1098+[2]ระบบการควบคุมฯ!H1098</f>
        <v>0</v>
      </c>
      <c r="F344" s="523">
        <f>+[2]ระบบการควบคุมฯ!I1098+[2]ระบบการควบคุมฯ!J1098</f>
        <v>0</v>
      </c>
      <c r="G344" s="523">
        <f>+[2]ระบบการควบคุมฯ!K1098+[2]ระบบการควบคุมฯ!L1098</f>
        <v>5507.2</v>
      </c>
      <c r="H344" s="523">
        <f>+D344-E344-F344-G344</f>
        <v>2212.8000000000002</v>
      </c>
      <c r="I344" s="115" t="s">
        <v>269</v>
      </c>
    </row>
    <row r="345" spans="1:9" ht="37.200000000000003" hidden="1" customHeight="1" x14ac:dyDescent="0.25">
      <c r="A345" s="561" t="str">
        <f>+[2]ระบบการควบคุมฯ!A1099</f>
        <v>1.6.1.4</v>
      </c>
      <c r="B345" s="126" t="str">
        <f>+[2]ระบบการควบคุมฯ!B1099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45" s="126" t="str">
        <f>+[2]ระบบการควบคุมฯ!C1099</f>
        <v>ศธ04002/ว831 ลว 28 กพ 68 โอนครั้งที่ 298</v>
      </c>
      <c r="D345" s="562">
        <f>+[2]ระบบการควบคุมฯ!D1099</f>
        <v>800</v>
      </c>
      <c r="E345" s="523">
        <f>+[2]ระบบการควบคุมฯ!G1099+[2]ระบบการควบคุมฯ!H1099</f>
        <v>0</v>
      </c>
      <c r="F345" s="523">
        <f>+[2]ระบบการควบคุมฯ!I1099+[2]ระบบการควบคุมฯ!J1099</f>
        <v>0</v>
      </c>
      <c r="G345" s="523">
        <f>+[2]ระบบการควบคุมฯ!K1099+[2]ระบบการควบคุมฯ!L1099</f>
        <v>800</v>
      </c>
      <c r="H345" s="523">
        <f>+D345-E345-G345</f>
        <v>0</v>
      </c>
      <c r="I345" s="138" t="s">
        <v>50</v>
      </c>
    </row>
    <row r="346" spans="1:9" ht="18.600000000000001" hidden="1" customHeight="1" x14ac:dyDescent="0.25">
      <c r="A346" s="507">
        <f>+[2]ระบบการควบคุมฯ!A1159</f>
        <v>1.7</v>
      </c>
      <c r="B346" s="143" t="str">
        <f>+[2]ระบบการควบคุมฯ!B1159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46" s="143" t="str">
        <f>+[2]ระบบการควบคุมฯ!C1159</f>
        <v>20004 68 5201500000</v>
      </c>
      <c r="D346" s="493">
        <f>+D347</f>
        <v>15600</v>
      </c>
      <c r="E346" s="526">
        <f>+E347</f>
        <v>0</v>
      </c>
      <c r="F346" s="526">
        <f>+F347</f>
        <v>0</v>
      </c>
      <c r="G346" s="526">
        <f>+G347</f>
        <v>4800</v>
      </c>
      <c r="H346" s="526">
        <f>+H347</f>
        <v>10800</v>
      </c>
      <c r="I346" s="113"/>
    </row>
    <row r="347" spans="1:9" ht="260.39999999999998" hidden="1" customHeight="1" x14ac:dyDescent="0.25">
      <c r="A347" s="548"/>
      <c r="B347" s="451" t="str">
        <f>+[2]ระบบการควบคุมฯ!B1160</f>
        <v xml:space="preserve"> งบดำเนินงาน 68112xx</v>
      </c>
      <c r="C347" s="150" t="str">
        <f>+[2]ระบบการควบคุมฯ!C1160</f>
        <v>20004 3720 1000 2000000</v>
      </c>
      <c r="D347" s="503">
        <f>SUM(D348:D351)</f>
        <v>15600</v>
      </c>
      <c r="E347" s="503">
        <f>SUM(E348:E351)</f>
        <v>0</v>
      </c>
      <c r="F347" s="503">
        <f>SUM(F348:F351)</f>
        <v>0</v>
      </c>
      <c r="G347" s="503">
        <f>SUM(G348:G351)</f>
        <v>4800</v>
      </c>
      <c r="H347" s="503">
        <f>SUM(H348:H351)</f>
        <v>10800</v>
      </c>
      <c r="I347" s="112"/>
    </row>
    <row r="348" spans="1:9" ht="37.200000000000003" hidden="1" customHeight="1" x14ac:dyDescent="0.25">
      <c r="A348" s="561" t="str">
        <f>+[2]ระบบการควบคุมฯ!A1161</f>
        <v>1.7.1</v>
      </c>
      <c r="B348" s="84" t="str">
        <f>+[2]ระบบการควบคุมฯ!B1161</f>
        <v>ค่าใช้จ่ายในการเข้าร่วมประชุม (โรงเรียนกพด.)3200 บาท ค่าใช้จ่ายประชุมคณะทำงาน</v>
      </c>
      <c r="C348" s="84" t="str">
        <f>+[2]ระบบการควบคุมฯ!C1161</f>
        <v>ศธ 04002/ว5490 ลว8 พย 67 ครั้งที่ 51</v>
      </c>
      <c r="D348" s="499">
        <f>+[2]ระบบการควบคุมฯ!F1161</f>
        <v>5600</v>
      </c>
      <c r="E348" s="499">
        <f>+[2]ระบบการควบคุมฯ!G1161+[2]ระบบการควบคุมฯ!H1161</f>
        <v>0</v>
      </c>
      <c r="F348" s="499">
        <f>+[2]ระบบการควบคุมฯ!I1161+[2]ระบบการควบคุมฯ!J1161</f>
        <v>0</v>
      </c>
      <c r="G348" s="499">
        <f>+[2]ระบบการควบคุมฯ!K1161+[2]ระบบการควบคุมฯ!L1161</f>
        <v>4800</v>
      </c>
      <c r="H348" s="499">
        <f>+D348-E348-F348-G348</f>
        <v>800</v>
      </c>
      <c r="I348" s="138" t="s">
        <v>12</v>
      </c>
    </row>
    <row r="349" spans="1:9" ht="18.600000000000001" hidden="1" customHeight="1" x14ac:dyDescent="0.25">
      <c r="A349" s="561" t="str">
        <f>+[2]ระบบการควบคุมฯ!A1162</f>
        <v>1.7.2</v>
      </c>
      <c r="B349" s="84" t="str">
        <f>+[2]ระบบการควบคุมฯ!B1162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49" s="84" t="str">
        <f>+[2]ระบบการควบคุมฯ!C1162</f>
        <v>ศธ 04002/ว5655 ลว 19 พย 67 โอนครั้งที่ 71</v>
      </c>
      <c r="D349" s="499">
        <f>+[2]ระบบการควบคุมฯ!F1162</f>
        <v>10000</v>
      </c>
      <c r="E349" s="499">
        <f>+[2]ระบบการควบคุมฯ!G1162+[2]ระบบการควบคุมฯ!H1162</f>
        <v>0</v>
      </c>
      <c r="F349" s="499">
        <f>+[2]ระบบการควบคุมฯ!I1162+[2]ระบบการควบคุมฯ!J1162</f>
        <v>0</v>
      </c>
      <c r="G349" s="499">
        <f>+[2]ระบบการควบคุมฯ!K1162+[2]ระบบการควบคุมฯ!L1162</f>
        <v>0</v>
      </c>
      <c r="H349" s="499">
        <f>+D349-E349-F349-G349</f>
        <v>10000</v>
      </c>
      <c r="I349" s="138" t="s">
        <v>12</v>
      </c>
    </row>
    <row r="350" spans="1:9" ht="167.4" hidden="1" customHeight="1" x14ac:dyDescent="0.25">
      <c r="A350" s="561"/>
      <c r="B350" s="126"/>
      <c r="C350" s="126"/>
      <c r="D350" s="523"/>
      <c r="E350" s="523"/>
      <c r="F350" s="523"/>
      <c r="G350" s="523"/>
      <c r="H350" s="523"/>
      <c r="I350" s="138"/>
    </row>
    <row r="351" spans="1:9" ht="148.80000000000001" hidden="1" customHeight="1" x14ac:dyDescent="0.25">
      <c r="A351" s="561"/>
      <c r="B351" s="126"/>
      <c r="C351" s="126"/>
      <c r="D351" s="523"/>
      <c r="E351" s="523"/>
      <c r="F351" s="523"/>
      <c r="G351" s="523"/>
      <c r="H351" s="523"/>
      <c r="I351" s="115"/>
    </row>
    <row r="352" spans="1:9" ht="74.400000000000006" hidden="1" customHeight="1" x14ac:dyDescent="0.25">
      <c r="A352" s="507" t="str">
        <f>+[2]ระบบการควบคุมฯ!A1110</f>
        <v>2.2.3</v>
      </c>
      <c r="B352" s="102" t="str">
        <f>+[2]ระบบการควบคุมฯ!B1110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52" s="102" t="str">
        <f>+[2]ระบบการควบคุมฯ!C1110</f>
        <v>20004 66 05165 90691</v>
      </c>
      <c r="D352" s="493">
        <f>+D353</f>
        <v>0</v>
      </c>
      <c r="E352" s="526">
        <f>+E353</f>
        <v>0</v>
      </c>
      <c r="F352" s="526">
        <f>+F353</f>
        <v>0</v>
      </c>
      <c r="G352" s="526">
        <f>+G353</f>
        <v>0</v>
      </c>
      <c r="H352" s="526">
        <f>+H353</f>
        <v>0</v>
      </c>
      <c r="I352" s="113"/>
    </row>
    <row r="353" spans="1:9" ht="55.8" hidden="1" customHeight="1" x14ac:dyDescent="0.25">
      <c r="A353" s="502"/>
      <c r="B353" s="125" t="str">
        <f>+[2]ระบบการควบคุมฯ!B1111</f>
        <v xml:space="preserve"> งบดำเนินงาน 66112xx </v>
      </c>
      <c r="C353" s="111" t="str">
        <f>+[2]ระบบการควบคุมฯ!C1111</f>
        <v>20004 35000200 2000000</v>
      </c>
      <c r="D353" s="503">
        <f>SUM(D354:D355)</f>
        <v>0</v>
      </c>
      <c r="E353" s="503">
        <f>SUM(E354:E355)</f>
        <v>0</v>
      </c>
      <c r="F353" s="503">
        <f>SUM(F354:F355)</f>
        <v>0</v>
      </c>
      <c r="G353" s="503">
        <f>SUM(G354:G355)</f>
        <v>0</v>
      </c>
      <c r="H353" s="503">
        <f>SUM(H354:H355)</f>
        <v>0</v>
      </c>
      <c r="I353" s="112"/>
    </row>
    <row r="354" spans="1:9" ht="37.200000000000003" hidden="1" customHeight="1" x14ac:dyDescent="0.25">
      <c r="A354" s="561" t="str">
        <f>+[2]ระบบการควบคุมฯ!A1112</f>
        <v>2.2.3.1</v>
      </c>
      <c r="B354" s="567" t="str">
        <f>+[2]ระบบการควบคุมฯ!B1112</f>
        <v xml:space="preserve">ค่าใช้จ่าย  รณรงค์ และติดตาม การใช้หนังสือพระราชนิพนธ์  </v>
      </c>
      <c r="C354" s="568" t="str">
        <f>+[2]ระบบการควบคุมฯ!C1112</f>
        <v>ศธ 04002/ว2953/25 กค 66 ครั้งที่ 689 จำนวนเงิน 61,055 บาท</v>
      </c>
      <c r="D354" s="553">
        <f>+[2]ระบบการควบคุมฯ!F1112</f>
        <v>0</v>
      </c>
      <c r="E354" s="316">
        <f>+[2]ระบบการควบคุมฯ!G1112-[2]ระบบการควบคุมฯ!H1112</f>
        <v>0</v>
      </c>
      <c r="F354" s="316">
        <f>+[2]ระบบการควบคุมฯ!I1112+[2]ระบบการควบคุมฯ!J1112</f>
        <v>0</v>
      </c>
      <c r="G354" s="316">
        <f>+[2]ระบบการควบคุมฯ!K1112+[2]ระบบการควบคุมฯ!L1112</f>
        <v>0</v>
      </c>
      <c r="H354" s="303">
        <f>+D354-E354-F354-G354</f>
        <v>0</v>
      </c>
      <c r="I354" s="569" t="s">
        <v>50</v>
      </c>
    </row>
    <row r="355" spans="1:9" ht="93" hidden="1" customHeight="1" x14ac:dyDescent="0.25">
      <c r="A355" s="561" t="str">
        <f>+[2]ระบบการควบคุมฯ!A1113</f>
        <v>2.2.3.2</v>
      </c>
      <c r="B355" s="567" t="str">
        <f>+[2]ระบบการควบคุมฯ!B1113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55" s="568" t="str">
        <f>+[2]ระบบการควบคุมฯ!C1113</f>
        <v>ศธ 04002/ว3089/29 กค 66 ครั้งที่ 712 จำนวนเงิน 1,200.-บาท เขียนเขต</v>
      </c>
      <c r="D355" s="553">
        <f>+[2]ระบบการควบคุมฯ!F1113</f>
        <v>0</v>
      </c>
      <c r="E355" s="316">
        <f>+[2]ระบบการควบคุมฯ!G1113-[2]ระบบการควบคุมฯ!H1113</f>
        <v>0</v>
      </c>
      <c r="F355" s="316">
        <f>+[2]ระบบการควบคุมฯ!I1113+[2]ระบบการควบคุมฯ!J1113</f>
        <v>0</v>
      </c>
      <c r="G355" s="316">
        <f>+[2]ระบบการควบคุมฯ!K1113+[2]ระบบการควบคุมฯ!L1113</f>
        <v>0</v>
      </c>
      <c r="H355" s="303">
        <f>+D355-E355-F355-G355</f>
        <v>0</v>
      </c>
      <c r="I355" s="569" t="s">
        <v>90</v>
      </c>
    </row>
    <row r="356" spans="1:9" ht="37.200000000000003" hidden="1" customHeight="1" x14ac:dyDescent="0.25">
      <c r="A356" s="507">
        <f>+[5]ระบบการควบคุมฯ!A718</f>
        <v>2.2999999999999998</v>
      </c>
      <c r="B356" s="102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6" s="102" t="str">
        <f>+[3]ระบบการควบคุมฯ!C890</f>
        <v>20004 66 5201500000</v>
      </c>
      <c r="D356" s="493">
        <f>+D357</f>
        <v>0</v>
      </c>
      <c r="E356" s="526">
        <f>+E357</f>
        <v>0</v>
      </c>
      <c r="F356" s="526">
        <f>+F357</f>
        <v>0</v>
      </c>
      <c r="G356" s="526">
        <f>+G357</f>
        <v>0</v>
      </c>
      <c r="H356" s="526">
        <f>+H357</f>
        <v>0</v>
      </c>
      <c r="I356" s="113"/>
    </row>
    <row r="357" spans="1:9" ht="18.600000000000001" hidden="1" customHeight="1" x14ac:dyDescent="0.25">
      <c r="A357" s="502"/>
      <c r="B357" s="125" t="str">
        <f>+[2]ระบบการควบคุมฯ!B1160</f>
        <v xml:space="preserve"> งบดำเนินงาน 68112xx</v>
      </c>
      <c r="C357" s="111"/>
      <c r="D357" s="503">
        <f>SUM(D358:D363)</f>
        <v>0</v>
      </c>
      <c r="E357" s="503">
        <f t="shared" ref="E357:H357" si="91">SUM(E358:E363)</f>
        <v>0</v>
      </c>
      <c r="F357" s="503">
        <f t="shared" si="91"/>
        <v>0</v>
      </c>
      <c r="G357" s="503">
        <f t="shared" si="91"/>
        <v>0</v>
      </c>
      <c r="H357" s="503">
        <f t="shared" si="91"/>
        <v>0</v>
      </c>
      <c r="I357" s="112"/>
    </row>
    <row r="358" spans="1:9" ht="74.400000000000006" hidden="1" customHeight="1" x14ac:dyDescent="0.25">
      <c r="A358" s="561" t="str">
        <f>+[2]ระบบการควบคุมฯ!A1161</f>
        <v>1.7.1</v>
      </c>
      <c r="B358" s="567" t="str">
        <f>+[2]ระบบการควบคุมฯ!B1161</f>
        <v>ค่าใช้จ่ายในการเข้าร่วมประชุม (โรงเรียนกพด.)3200 บาท ค่าใช้จ่ายประชุมคณะทำงาน</v>
      </c>
      <c r="C358" s="568" t="str">
        <f>+[2]ระบบการควบคุมฯ!C1161</f>
        <v>ศธ 04002/ว5490 ลว8 พย 67 ครั้งที่ 51</v>
      </c>
      <c r="D358" s="553"/>
      <c r="E358" s="500"/>
      <c r="F358" s="316"/>
      <c r="G358" s="500"/>
      <c r="H358" s="303">
        <f t="shared" ref="H358:H366" si="92">+D358-E358-F358-G358</f>
        <v>0</v>
      </c>
      <c r="I358" s="569" t="s">
        <v>163</v>
      </c>
    </row>
    <row r="359" spans="1:9" ht="37.200000000000003" hidden="1" customHeight="1" x14ac:dyDescent="0.25">
      <c r="A359" s="561" t="str">
        <f>+[2]ระบบการควบคุมฯ!A1162</f>
        <v>1.7.2</v>
      </c>
      <c r="B359" s="567" t="str">
        <f>+[2]ระบบการควบคุมฯ!B1162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9" s="568" t="str">
        <f>+[2]ระบบการควบคุมฯ!C1162</f>
        <v>ศธ 04002/ว5655 ลว 19 พย 67 โอนครั้งที่ 71</v>
      </c>
      <c r="D359" s="553"/>
      <c r="E359" s="500"/>
      <c r="F359" s="316"/>
      <c r="G359" s="500"/>
      <c r="H359" s="303">
        <f>+D359-E359-F359-G359</f>
        <v>0</v>
      </c>
      <c r="I359" s="569" t="s">
        <v>12</v>
      </c>
    </row>
    <row r="360" spans="1:9" ht="111.6" hidden="1" customHeight="1" x14ac:dyDescent="0.25">
      <c r="A360" s="561" t="str">
        <f>+[2]ระบบการควบคุมฯ!A1097</f>
        <v>1.6.1.2</v>
      </c>
      <c r="B360" s="567" t="str">
        <f>+[2]ระบบการควบคุมฯ!B1097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60" s="568" t="str">
        <f>+[2]ระบบการควบคุมฯ!C1097</f>
        <v>ศธ 04002/ว114  ลว 10 ม.ค. 68 ครั้งที่ 182</v>
      </c>
      <c r="D360" s="553"/>
      <c r="E360" s="500"/>
      <c r="F360" s="316"/>
      <c r="G360" s="500"/>
      <c r="H360" s="303">
        <f t="shared" si="92"/>
        <v>0</v>
      </c>
      <c r="I360" s="569" t="s">
        <v>12</v>
      </c>
    </row>
    <row r="361" spans="1:9" ht="18.600000000000001" hidden="1" customHeight="1" x14ac:dyDescent="0.25">
      <c r="A361" s="561" t="str">
        <f>+[2]ระบบการควบคุมฯ!A1163</f>
        <v>2.3.4</v>
      </c>
      <c r="B361" s="567" t="str">
        <f>+[2]ระบบการควบคุมฯ!B1163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61" s="568" t="str">
        <f>+[2]ระบบการควบคุมฯ!C1163</f>
        <v>ศธ 04002/ว2569  ลว 25 มิย 67 ครั้งที่ 160</v>
      </c>
      <c r="D361" s="553"/>
      <c r="E361" s="316"/>
      <c r="F361" s="316"/>
      <c r="G361" s="316"/>
      <c r="H361" s="303">
        <f t="shared" si="92"/>
        <v>0</v>
      </c>
      <c r="I361" s="569" t="s">
        <v>12</v>
      </c>
    </row>
    <row r="362" spans="1:9" ht="148.80000000000001" hidden="1" customHeight="1" x14ac:dyDescent="0.25">
      <c r="A362" s="561" t="str">
        <f>+[2]ระบบการควบคุมฯ!A1164</f>
        <v>2.3.5</v>
      </c>
      <c r="B362" s="567" t="str">
        <f>+[2]ระบบการควบคุมฯ!B1164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62" s="568" t="str">
        <f>+[2]ระบบการควบคุมฯ!C1164</f>
        <v>ศธ 04002/ว3035 ลว 15 กค 67 ครั้งที่ 226</v>
      </c>
      <c r="D362" s="553"/>
      <c r="E362" s="316"/>
      <c r="F362" s="316"/>
      <c r="G362" s="316"/>
      <c r="H362" s="303">
        <f t="shared" si="92"/>
        <v>0</v>
      </c>
      <c r="I362" s="569" t="s">
        <v>12</v>
      </c>
    </row>
    <row r="363" spans="1:9" ht="74.400000000000006" hidden="1" customHeight="1" x14ac:dyDescent="0.25">
      <c r="A363" s="561">
        <f>+[2]ระบบการควบคุมฯ!A1165</f>
        <v>0</v>
      </c>
      <c r="B363" s="567">
        <f>+[2]ระบบการควบคุมฯ!B1165</f>
        <v>0</v>
      </c>
      <c r="C363" s="568">
        <f>+[2]ระบบการควบคุมฯ!C1165</f>
        <v>0</v>
      </c>
      <c r="D363" s="553"/>
      <c r="E363" s="316"/>
      <c r="F363" s="316"/>
      <c r="G363" s="316"/>
      <c r="H363" s="303">
        <f t="shared" si="92"/>
        <v>0</v>
      </c>
      <c r="I363" s="569" t="s">
        <v>12</v>
      </c>
    </row>
    <row r="364" spans="1:9" ht="18.600000000000001" hidden="1" customHeight="1" x14ac:dyDescent="0.25">
      <c r="A364" s="570">
        <f>+[2]ระบบการควบคุมฯ!A1166</f>
        <v>0</v>
      </c>
      <c r="B364" s="571">
        <f>+[2]ระบบการควบคุมฯ!B1166</f>
        <v>0</v>
      </c>
      <c r="C364" s="572"/>
      <c r="D364" s="573"/>
      <c r="E364" s="574"/>
      <c r="F364" s="574"/>
      <c r="G364" s="574"/>
      <c r="H364" s="575">
        <f t="shared" si="92"/>
        <v>0</v>
      </c>
      <c r="I364" s="576" t="s">
        <v>12</v>
      </c>
    </row>
    <row r="365" spans="1:9" ht="130.19999999999999" hidden="1" customHeight="1" x14ac:dyDescent="0.25">
      <c r="A365" s="577"/>
      <c r="B365" s="578" t="s">
        <v>164</v>
      </c>
      <c r="C365" s="579"/>
      <c r="D365" s="511">
        <f>+D366</f>
        <v>0</v>
      </c>
      <c r="E365" s="511">
        <f t="shared" ref="E365:H365" si="93">+E366</f>
        <v>0</v>
      </c>
      <c r="F365" s="511">
        <f t="shared" si="93"/>
        <v>0</v>
      </c>
      <c r="G365" s="511">
        <f t="shared" si="93"/>
        <v>0</v>
      </c>
      <c r="H365" s="511">
        <f t="shared" si="93"/>
        <v>0</v>
      </c>
      <c r="I365" s="580"/>
    </row>
    <row r="366" spans="1:9" ht="18.600000000000001" hidden="1" customHeight="1" x14ac:dyDescent="0.25">
      <c r="A366" s="561">
        <f>+[2]ระบบการควบคุมฯ!A1167</f>
        <v>0</v>
      </c>
      <c r="B366" s="567" t="str">
        <f>+[2]ระบบการควบคุมฯ!B1167</f>
        <v>งบบริหารจัดการ สพป.ปท.2</v>
      </c>
      <c r="C366" s="568" t="str">
        <f>+[2]ระบบการควบคุมฯ!C1167</f>
        <v>20004 35000200 00000</v>
      </c>
      <c r="D366" s="553"/>
      <c r="E366" s="316"/>
      <c r="F366" s="316"/>
      <c r="G366" s="316"/>
      <c r="H366" s="303">
        <f t="shared" si="92"/>
        <v>0</v>
      </c>
      <c r="I366" s="569" t="s">
        <v>12</v>
      </c>
    </row>
    <row r="367" spans="1:9" ht="55.8" hidden="1" customHeight="1" x14ac:dyDescent="0.25">
      <c r="A367" s="561"/>
      <c r="B367" s="581"/>
      <c r="C367" s="568"/>
      <c r="D367" s="553"/>
      <c r="E367" s="316"/>
      <c r="F367" s="316"/>
      <c r="G367" s="316"/>
      <c r="H367" s="303"/>
      <c r="I367" s="569"/>
    </row>
    <row r="368" spans="1:9" ht="37.200000000000003" hidden="1" customHeight="1" x14ac:dyDescent="0.25">
      <c r="A368" s="561"/>
      <c r="B368" s="581"/>
      <c r="C368" s="568"/>
      <c r="D368" s="553"/>
      <c r="E368" s="316"/>
      <c r="F368" s="316"/>
      <c r="G368" s="316"/>
      <c r="H368" s="303"/>
      <c r="I368" s="569"/>
    </row>
    <row r="369" spans="1:9" ht="37.200000000000003" hidden="1" customHeight="1" x14ac:dyDescent="0.25">
      <c r="A369" s="507">
        <f>+[2]ระบบการควบคุมฯ!A1174</f>
        <v>0</v>
      </c>
      <c r="B369" s="143">
        <f>+[2]ระบบการควบคุมฯ!B1174</f>
        <v>0</v>
      </c>
      <c r="C369" s="143" t="str">
        <f>+[2]ระบบการควบคุมฯ!C1174</f>
        <v>20004 1300 Q2669/20004 65 0005400000</v>
      </c>
      <c r="D369" s="493">
        <f>+D370</f>
        <v>0</v>
      </c>
      <c r="E369" s="526">
        <f>+E370</f>
        <v>0</v>
      </c>
      <c r="F369" s="526">
        <f>+F370</f>
        <v>0</v>
      </c>
      <c r="G369" s="526">
        <f>+G370</f>
        <v>0</v>
      </c>
      <c r="H369" s="526">
        <f>+H370</f>
        <v>0</v>
      </c>
      <c r="I369" s="113"/>
    </row>
    <row r="370" spans="1:9" ht="18.600000000000001" hidden="1" customHeight="1" x14ac:dyDescent="0.25">
      <c r="A370" s="502"/>
      <c r="B370" s="451" t="str">
        <f>+[2]ระบบการควบคุมฯ!B1175</f>
        <v xml:space="preserve"> งบดำเนินงาน 68112xx</v>
      </c>
      <c r="C370" s="150"/>
      <c r="D370" s="503">
        <f>SUM(D371)</f>
        <v>0</v>
      </c>
      <c r="E370" s="503">
        <f>SUM(E371)</f>
        <v>0</v>
      </c>
      <c r="F370" s="503">
        <f>SUM(F371)</f>
        <v>0</v>
      </c>
      <c r="G370" s="503">
        <f>SUM(G371)</f>
        <v>0</v>
      </c>
      <c r="H370" s="503">
        <f>SUM(H371)</f>
        <v>0</v>
      </c>
      <c r="I370" s="112"/>
    </row>
    <row r="371" spans="1:9" ht="167.4" hidden="1" customHeight="1" x14ac:dyDescent="0.25">
      <c r="A371" s="582" t="s">
        <v>57</v>
      </c>
      <c r="B371" s="140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71" s="140" t="str">
        <f>+[5]ระบบการควบคุมฯ!C727</f>
        <v>ศธ 04002/ว135 ลว 12 ม.ค.65 โอนครั้งที่ 147</v>
      </c>
      <c r="D371" s="583">
        <f>+[3]ระบบการควบคุมฯ!F909</f>
        <v>0</v>
      </c>
      <c r="E371" s="583">
        <f>+[3]ระบบการควบคุมฯ!G909+[3]ระบบการควบคุมฯ!H909</f>
        <v>0</v>
      </c>
      <c r="F371" s="583">
        <f>+[3]ระบบการควบคุมฯ!I909+[3]ระบบการควบคุมฯ!J909</f>
        <v>0</v>
      </c>
      <c r="G371" s="583">
        <f>+[3]ระบบการควบคุมฯ!K909+[3]ระบบการควบคุมฯ!L909</f>
        <v>0</v>
      </c>
      <c r="H371" s="583">
        <f>+D371-E371-F371-G371</f>
        <v>0</v>
      </c>
      <c r="I371" s="141" t="s">
        <v>12</v>
      </c>
    </row>
    <row r="372" spans="1:9" ht="204.6" hidden="1" customHeight="1" x14ac:dyDescent="0.25">
      <c r="A372" s="507">
        <f>+[2]ระบบการควบคุมฯ!A1180</f>
        <v>1.8</v>
      </c>
      <c r="B372" s="102" t="str">
        <f>+[2]ระบบการควบคุมฯ!B1180</f>
        <v xml:space="preserve">กิจกรรมช่วยเหลือกลุ่มเป้าหมายทางสังคม  </v>
      </c>
      <c r="C372" s="102" t="str">
        <f>+[3]ระบบการควบคุมฯ!C910</f>
        <v>20004 66 62408 00000</v>
      </c>
      <c r="D372" s="493">
        <f>+D373</f>
        <v>26000</v>
      </c>
      <c r="E372" s="526">
        <f>+E373</f>
        <v>0</v>
      </c>
      <c r="F372" s="526">
        <f>+F373</f>
        <v>0</v>
      </c>
      <c r="G372" s="526">
        <f>+G373</f>
        <v>0</v>
      </c>
      <c r="H372" s="526">
        <f>+H373</f>
        <v>26000</v>
      </c>
      <c r="I372" s="113"/>
    </row>
    <row r="373" spans="1:9" ht="111.6" hidden="1" customHeight="1" x14ac:dyDescent="0.25">
      <c r="A373" s="502"/>
      <c r="B373" s="125" t="str">
        <f>+[2]ระบบการควบคุมฯ!B1181</f>
        <v xml:space="preserve"> งบดำเนินงาน 68112xx</v>
      </c>
      <c r="C373" s="111" t="str">
        <f>+[2]ระบบการควบคุมฯ!C1181</f>
        <v>20004 33720 1000 2000000</v>
      </c>
      <c r="D373" s="503">
        <f>SUM(D374:D379)</f>
        <v>26000</v>
      </c>
      <c r="E373" s="503">
        <f>SUM(E374:E379)</f>
        <v>0</v>
      </c>
      <c r="F373" s="503">
        <f>SUM(F374:F379)</f>
        <v>0</v>
      </c>
      <c r="G373" s="503">
        <f>SUM(G374:G379)</f>
        <v>0</v>
      </c>
      <c r="H373" s="503">
        <f>SUM(H374:H379)</f>
        <v>26000</v>
      </c>
      <c r="I373" s="112"/>
    </row>
    <row r="374" spans="1:9" ht="204.6" hidden="1" customHeight="1" x14ac:dyDescent="0.25">
      <c r="A374" s="498" t="str">
        <f>+[2]ระบบการควบคุมฯ!A1182</f>
        <v>1.8.1</v>
      </c>
      <c r="B374" s="130" t="str">
        <f>+[2]ระบบการควบคุมฯ!B1182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74" s="130" t="str">
        <f>+[2]ระบบการควบคุมฯ!C1182</f>
        <v>ศธ 04002/ว129 ลว 13 ม.ค.68 ครั้งที่ 184</v>
      </c>
      <c r="D374" s="499">
        <f>+[2]ระบบการควบคุมฯ!F1182</f>
        <v>25000</v>
      </c>
      <c r="E374" s="499">
        <f>+[2]ระบบการควบคุมฯ!G1182+[2]ระบบการควบคุมฯ!H1182</f>
        <v>0</v>
      </c>
      <c r="F374" s="499">
        <f>+[2]ระบบการควบคุมฯ!I1182+[2]ระบบการควบคุมฯ!J1182</f>
        <v>0</v>
      </c>
      <c r="G374" s="499">
        <f>+[2]ระบบการควบคุมฯ!K1182+[2]ระบบการควบคุมฯ!L1182</f>
        <v>0</v>
      </c>
      <c r="H374" s="499">
        <f t="shared" ref="H374:H379" si="94">+D374-E374-F374-G374</f>
        <v>25000</v>
      </c>
      <c r="I374" s="142" t="s">
        <v>12</v>
      </c>
    </row>
    <row r="375" spans="1:9" ht="21" hidden="1" customHeight="1" x14ac:dyDescent="0.25">
      <c r="A375" s="498" t="str">
        <f>+[2]ระบบการควบคุมฯ!A1183</f>
        <v>1.8.2</v>
      </c>
      <c r="B375" s="130" t="str">
        <f>+[2]ระบบการควบคุมฯ!B1183</f>
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</c>
      <c r="C375" s="130" t="str">
        <f>+[2]ระบบการควบคุมฯ!C1183</f>
        <v>ศธ 04002/ว1144 ลว 20 มี.ค. 68 ครั้งที่ 348</v>
      </c>
      <c r="D375" s="499">
        <f>+[2]ระบบการควบคุมฯ!F1183</f>
        <v>1000</v>
      </c>
      <c r="E375" s="499">
        <f>+[2]ระบบการควบคุมฯ!G1183+[2]ระบบการควบคุมฯ!H1183</f>
        <v>0</v>
      </c>
      <c r="F375" s="499">
        <f>+[2]ระบบการควบคุมฯ!I1183+[2]ระบบการควบคุมฯ!J1183</f>
        <v>0</v>
      </c>
      <c r="G375" s="499">
        <f>+[2]ระบบการควบคุมฯ!K1183+[2]ระบบการควบคุมฯ!L1183</f>
        <v>0</v>
      </c>
      <c r="H375" s="499">
        <f t="shared" si="94"/>
        <v>1000</v>
      </c>
      <c r="I375" s="142" t="s">
        <v>12</v>
      </c>
    </row>
    <row r="376" spans="1:9" ht="74.400000000000006" hidden="1" customHeight="1" x14ac:dyDescent="0.25">
      <c r="A376" s="498">
        <f>+[2]ระบบการควบคุมฯ!A1184</f>
        <v>0</v>
      </c>
      <c r="B376" s="130">
        <f>+[2]ระบบการควบคุมฯ!B1184</f>
        <v>0</v>
      </c>
      <c r="C376" s="130">
        <f>+[2]ระบบการควบคุมฯ!C1184</f>
        <v>0</v>
      </c>
      <c r="D376" s="499"/>
      <c r="E376" s="499"/>
      <c r="F376" s="499"/>
      <c r="G376" s="499"/>
      <c r="H376" s="499">
        <f t="shared" si="94"/>
        <v>0</v>
      </c>
      <c r="I376" s="142" t="s">
        <v>12</v>
      </c>
    </row>
    <row r="377" spans="1:9" ht="18.600000000000001" hidden="1" customHeight="1" x14ac:dyDescent="0.25">
      <c r="A377" s="498">
        <f>+[2]ระบบการควบคุมฯ!A1186</f>
        <v>0</v>
      </c>
      <c r="B377" s="130"/>
      <c r="C377" s="130"/>
      <c r="D377" s="499">
        <f>+[2]ระบบการควบคุมฯ!F1186</f>
        <v>0</v>
      </c>
      <c r="E377" s="499">
        <f>+[2]ระบบการควบคุมฯ!G1186+[2]ระบบการควบคุมฯ!H1186</f>
        <v>0</v>
      </c>
      <c r="F377" s="499">
        <f>+[2]ระบบการควบคุมฯ!I1186+[2]ระบบการควบคุมฯ!J1186</f>
        <v>0</v>
      </c>
      <c r="G377" s="499">
        <f>+[2]ระบบการควบคุมฯ!K1186+[2]ระบบการควบคุมฯ!L1186</f>
        <v>0</v>
      </c>
      <c r="H377" s="499">
        <f t="shared" si="94"/>
        <v>0</v>
      </c>
      <c r="I377" s="142" t="s">
        <v>12</v>
      </c>
    </row>
    <row r="378" spans="1:9" ht="55.8" hidden="1" customHeight="1" x14ac:dyDescent="0.25">
      <c r="A378" s="498">
        <f>+[2]ระบบการควบคุมฯ!A1187</f>
        <v>0</v>
      </c>
      <c r="B378" s="130"/>
      <c r="C378" s="130"/>
      <c r="D378" s="499">
        <f>+[2]ระบบการควบคุมฯ!F1187</f>
        <v>0</v>
      </c>
      <c r="E378" s="499">
        <f>+[2]ระบบการควบคุมฯ!G1187+[2]ระบบการควบคุมฯ!H1187</f>
        <v>0</v>
      </c>
      <c r="F378" s="499">
        <f>+[2]ระบบการควบคุมฯ!I1187+[2]ระบบการควบคุมฯ!J1187</f>
        <v>0</v>
      </c>
      <c r="G378" s="499">
        <f>+[2]ระบบการควบคุมฯ!K1187+[2]ระบบการควบคุมฯ!L1187</f>
        <v>0</v>
      </c>
      <c r="H378" s="499">
        <f t="shared" si="94"/>
        <v>0</v>
      </c>
      <c r="I378" s="142" t="s">
        <v>85</v>
      </c>
    </row>
    <row r="379" spans="1:9" ht="18.600000000000001" hidden="1" customHeight="1" x14ac:dyDescent="0.25">
      <c r="A379" s="498">
        <f>+[2]ระบบการควบคุมฯ!A1188</f>
        <v>0</v>
      </c>
      <c r="B379" s="130"/>
      <c r="C379" s="130"/>
      <c r="D379" s="499">
        <f>+[2]ระบบการควบคุมฯ!F1188</f>
        <v>0</v>
      </c>
      <c r="E379" s="499">
        <f>+[2]ระบบการควบคุมฯ!G1188+[2]ระบบการควบคุมฯ!H1188</f>
        <v>0</v>
      </c>
      <c r="F379" s="499">
        <f>+[2]ระบบการควบคุมฯ!I1188+[2]ระบบการควบคุมฯ!J1188</f>
        <v>0</v>
      </c>
      <c r="G379" s="499">
        <f>+[2]ระบบการควบคุมฯ!K1188+[2]ระบบการควบคุมฯ!L1188</f>
        <v>0</v>
      </c>
      <c r="H379" s="499">
        <f t="shared" si="94"/>
        <v>0</v>
      </c>
      <c r="I379" s="142" t="s">
        <v>50</v>
      </c>
    </row>
    <row r="380" spans="1:9" ht="74.400000000000006" hidden="1" customHeight="1" x14ac:dyDescent="0.25">
      <c r="A380" s="1130">
        <f>+[2]ระบบการควบคุมฯ!A1433</f>
        <v>1.1100000000000001</v>
      </c>
      <c r="B380" s="143" t="str">
        <f>+[2]ระบบการควบคุมฯ!B1433</f>
        <v xml:space="preserve">กิจกรรมการพัฒนาเด็กปฐมวัยอย่างมีคุณภาพ </v>
      </c>
      <c r="C380" s="143" t="str">
        <f>+[2]ระบบการควบคุมฯ!C1433</f>
        <v>20004 68 86176 00000</v>
      </c>
      <c r="D380" s="493">
        <f>+D381</f>
        <v>5200</v>
      </c>
      <c r="E380" s="493">
        <f>+E381</f>
        <v>0</v>
      </c>
      <c r="F380" s="493">
        <f>+F381</f>
        <v>0</v>
      </c>
      <c r="G380" s="493">
        <f>+G381</f>
        <v>4400</v>
      </c>
      <c r="H380" s="493">
        <f>+H381</f>
        <v>800</v>
      </c>
      <c r="I380" s="144"/>
    </row>
    <row r="381" spans="1:9" ht="18.600000000000001" hidden="1" customHeight="1" x14ac:dyDescent="0.25">
      <c r="A381" s="502"/>
      <c r="B381" s="125" t="str">
        <f>+[2]ระบบการควบคุมฯ!B1434</f>
        <v>งบดำเนินงาน 68112xx</v>
      </c>
      <c r="C381" s="111" t="str">
        <f>+[2]ระบบการควบคุมฯ!C1434</f>
        <v>20004 3720 1000 200000</v>
      </c>
      <c r="D381" s="503">
        <f>SUM(D382:D384)</f>
        <v>5200</v>
      </c>
      <c r="E381" s="503">
        <f t="shared" ref="E381:H381" si="95">SUM(E382:E384)</f>
        <v>0</v>
      </c>
      <c r="F381" s="503">
        <f t="shared" si="95"/>
        <v>0</v>
      </c>
      <c r="G381" s="503">
        <f t="shared" si="95"/>
        <v>4400</v>
      </c>
      <c r="H381" s="503">
        <f t="shared" si="95"/>
        <v>800</v>
      </c>
      <c r="I381" s="112"/>
    </row>
    <row r="382" spans="1:9" ht="18.600000000000001" hidden="1" customHeight="1" x14ac:dyDescent="0.25">
      <c r="A382" s="551" t="str">
        <f>+[2]ระบบการควบคุมฯ!A1435</f>
        <v>1.11.1</v>
      </c>
      <c r="B382" s="119" t="str">
        <f>+[2]ระบบการควบคุมฯ!B1435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82" s="119" t="str">
        <f>+[2]ระบบการควบคุมฯ!C1435</f>
        <v>ศธ 04002/ว48 ลว 6 มค ครั้งที่ 173</v>
      </c>
      <c r="D382" s="584">
        <f>+[2]ระบบการควบคุมฯ!F1435</f>
        <v>3600</v>
      </c>
      <c r="E382" s="555">
        <f>+[2]ระบบการควบคุมฯ!G1435+[2]ระบบการควบคุมฯ!H1435</f>
        <v>0</v>
      </c>
      <c r="F382" s="499">
        <f>+[2]ระบบการควบคุมฯ!I1435+[2]ระบบการควบคุมฯ!J1435</f>
        <v>0</v>
      </c>
      <c r="G382" s="555">
        <f>+[2]ระบบการควบคุมฯ!K1435+[2]ระบบการควบคุมฯ!L1435</f>
        <v>3600</v>
      </c>
      <c r="H382" s="555">
        <f>+D382-E382-F382-G382</f>
        <v>0</v>
      </c>
      <c r="I382" s="120" t="s">
        <v>12</v>
      </c>
    </row>
    <row r="383" spans="1:9" ht="18.600000000000001" hidden="1" customHeight="1" x14ac:dyDescent="0.25">
      <c r="A383" s="551" t="str">
        <f>+[2]ระบบการควบคุมฯ!A1436</f>
        <v>1.11.2</v>
      </c>
      <c r="B383" s="119" t="str">
        <f>+[2]ระบบการควบคุมฯ!B1436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83" s="119" t="str">
        <f>+[2]ระบบการควบคุมฯ!C1436</f>
        <v>ศธ 04002/ว63 ลว 7 มค ครั้งที่ 175</v>
      </c>
      <c r="D383" s="584">
        <f>+[2]ระบบการควบคุมฯ!F1436</f>
        <v>800</v>
      </c>
      <c r="E383" s="555">
        <f>+[2]ระบบการควบคุมฯ!G1436+[2]ระบบการควบคุมฯ!H1436</f>
        <v>0</v>
      </c>
      <c r="F383" s="499">
        <f>+[2]ระบบการควบคุมฯ!I1436+[2]ระบบการควบคุมฯ!J1436</f>
        <v>0</v>
      </c>
      <c r="G383" s="555">
        <f>+[2]ระบบการควบคุมฯ!K1436+[2]ระบบการควบคุมฯ!L1436</f>
        <v>800</v>
      </c>
      <c r="H383" s="555">
        <f>+D383-E383-F383-G383</f>
        <v>0</v>
      </c>
      <c r="I383" s="115" t="s">
        <v>257</v>
      </c>
    </row>
    <row r="384" spans="1:9" ht="18.600000000000001" hidden="1" customHeight="1" x14ac:dyDescent="0.25">
      <c r="A384" s="551" t="str">
        <f>+[2]ระบบการควบคุมฯ!A1437</f>
        <v>1.11.3</v>
      </c>
      <c r="B384" s="119" t="str">
        <f>+[2]ระบบการควบคุมฯ!B1437</f>
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</c>
      <c r="C384" s="119" t="str">
        <f>+[2]ระบบการควบคุมฯ!C1437</f>
        <v>ศธ 04002/ว1154 ลว 20 มี.ค.68 ครั้งที่ 350</v>
      </c>
      <c r="D384" s="584">
        <f>+[2]ระบบการควบคุมฯ!F1437</f>
        <v>800</v>
      </c>
      <c r="E384" s="555">
        <f>+[2]ระบบการควบคุมฯ!G1437+[2]ระบบการควบคุมฯ!H1437</f>
        <v>0</v>
      </c>
      <c r="F384" s="499">
        <f>+[2]ระบบการควบคุมฯ!I1437+[2]ระบบการควบคุมฯ!J1437</f>
        <v>0</v>
      </c>
      <c r="G384" s="555">
        <f>+[2]ระบบการควบคุมฯ!K1437+[2]ระบบการควบคุมฯ!L1437</f>
        <v>0</v>
      </c>
      <c r="H384" s="555">
        <f>+D384-E384-F384-G384</f>
        <v>800</v>
      </c>
      <c r="I384" s="528" t="s">
        <v>50</v>
      </c>
    </row>
    <row r="385" spans="1:9" ht="18.600000000000001" hidden="1" customHeight="1" x14ac:dyDescent="0.25">
      <c r="A385" s="1130">
        <f>+[2]ระบบการควบคุมฯ!A1463</f>
        <v>1.1200000000000001</v>
      </c>
      <c r="B385" s="102" t="str">
        <f>+[2]ระบบการควบคุมฯ!B1463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85" s="102" t="str">
        <f>+[2]ระบบการควบคุมฯ!C1463</f>
        <v>20004 68 50194 32857</v>
      </c>
      <c r="D385" s="493">
        <f>+D386</f>
        <v>4000</v>
      </c>
      <c r="E385" s="526">
        <f>+E386</f>
        <v>0</v>
      </c>
      <c r="F385" s="526">
        <f>+F386</f>
        <v>0</v>
      </c>
      <c r="G385" s="526">
        <f>+G386</f>
        <v>0</v>
      </c>
      <c r="H385" s="526">
        <f>+H386</f>
        <v>4000</v>
      </c>
      <c r="I385" s="113"/>
    </row>
    <row r="386" spans="1:9" ht="37.200000000000003" hidden="1" customHeight="1" x14ac:dyDescent="0.25">
      <c r="A386" s="502"/>
      <c r="B386" s="125" t="str">
        <f>+[2]ระบบการควบคุมฯ!B1464</f>
        <v xml:space="preserve"> งบดำเนินงาน 68112xx</v>
      </c>
      <c r="C386" s="111" t="str">
        <f>+[2]ระบบการควบคุมฯ!C1464</f>
        <v>20004 3720 1000 2000000</v>
      </c>
      <c r="D386" s="503">
        <f>SUM(D387)</f>
        <v>4000</v>
      </c>
      <c r="E386" s="503">
        <f>SUM(E387)</f>
        <v>0</v>
      </c>
      <c r="F386" s="503">
        <f>SUM(F387)</f>
        <v>0</v>
      </c>
      <c r="G386" s="503">
        <f>SUM(G387)</f>
        <v>0</v>
      </c>
      <c r="H386" s="503">
        <f>SUM(H387)</f>
        <v>4000</v>
      </c>
      <c r="I386" s="112"/>
    </row>
    <row r="387" spans="1:9" ht="55.8" hidden="1" customHeight="1" x14ac:dyDescent="0.25">
      <c r="A387" s="498" t="str">
        <f>+[2]ระบบการควบคุมฯ!A1465</f>
        <v>1.12.1</v>
      </c>
      <c r="B387" s="126" t="str">
        <f>+[2]ระบบการควบคุมฯ!B1465</f>
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</c>
      <c r="C387" s="126" t="str">
        <f>+[2]ระบบการควบคุมฯ!C1465</f>
        <v>ศธ 04002/ว1559 ลว. 11 เม.ย.68 โอนครั้งที่ 413</v>
      </c>
      <c r="D387" s="523">
        <f>+[2]ระบบการควบคุมฯ!F1465</f>
        <v>4000</v>
      </c>
      <c r="E387" s="524">
        <f>+[2]ระบบการควบคุมฯ!G1465+[2]ระบบการควบคุมฯ!H1465</f>
        <v>0</v>
      </c>
      <c r="F387" s="499">
        <f>+[2]ระบบการควบคุมฯ!I1465+[2]ระบบการควบคุมฯ!J1465</f>
        <v>0</v>
      </c>
      <c r="G387" s="524">
        <f>+[2]ระบบการควบคุมฯ!K1465+[2]ระบบการควบคุมฯ!L1465</f>
        <v>0</v>
      </c>
      <c r="H387" s="524">
        <f>+D387-E387-F387-G387</f>
        <v>4000</v>
      </c>
      <c r="I387" s="585" t="s">
        <v>270</v>
      </c>
    </row>
    <row r="388" spans="1:9" ht="18.600000000000001" hidden="1" customHeight="1" x14ac:dyDescent="0.25">
      <c r="A388" s="492">
        <v>3.2</v>
      </c>
      <c r="B388" s="102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88" s="102" t="str">
        <f>+[3]ระบบการควบคุมฯ!C1099</f>
        <v>20004 66 00082 00000</v>
      </c>
      <c r="D388" s="493">
        <f>+D389</f>
        <v>0</v>
      </c>
      <c r="E388" s="526">
        <f>+E389</f>
        <v>0</v>
      </c>
      <c r="F388" s="526">
        <f>+F389</f>
        <v>0</v>
      </c>
      <c r="G388" s="526">
        <f>+G389</f>
        <v>0</v>
      </c>
      <c r="H388" s="526">
        <f>+H389</f>
        <v>0</v>
      </c>
      <c r="I388" s="113"/>
    </row>
    <row r="389" spans="1:9" ht="74.400000000000006" hidden="1" customHeight="1" x14ac:dyDescent="0.25">
      <c r="A389" s="502"/>
      <c r="B389" s="125" t="str">
        <f>+[3]ระบบการควบคุมฯ!B1100</f>
        <v xml:space="preserve"> งบดำเนินงาน 66112xx</v>
      </c>
      <c r="C389" s="111" t="str">
        <f>+[3]ระบบการควบคุมฯ!C1100</f>
        <v>20004 35000700 2000000</v>
      </c>
      <c r="D389" s="503">
        <f>SUM(D390)</f>
        <v>0</v>
      </c>
      <c r="E389" s="503">
        <f>SUM(E390)</f>
        <v>0</v>
      </c>
      <c r="F389" s="503">
        <f>SUM(F390)</f>
        <v>0</v>
      </c>
      <c r="G389" s="503">
        <f>SUM(G390)</f>
        <v>0</v>
      </c>
      <c r="H389" s="503">
        <f>SUM(H390)</f>
        <v>0</v>
      </c>
      <c r="I389" s="112"/>
    </row>
    <row r="390" spans="1:9" ht="18.600000000000001" hidden="1" customHeight="1" x14ac:dyDescent="0.25">
      <c r="A390" s="498" t="s">
        <v>59</v>
      </c>
      <c r="B390" s="105"/>
      <c r="C390" s="145"/>
      <c r="D390" s="523">
        <f>+[3]ระบบการควบคุมฯ!D1101</f>
        <v>0</v>
      </c>
      <c r="E390" s="524">
        <f>+[3]ระบบการควบคุมฯ!G1100+[3]ระบบการควบคุมฯ!H1100</f>
        <v>0</v>
      </c>
      <c r="F390" s="524">
        <f>+[3]ระบบการควบคุมฯ!I1100+[3]ระบบการควบคุมฯ!J1100</f>
        <v>0</v>
      </c>
      <c r="G390" s="524">
        <f>+[3]ระบบการควบคุมฯ!K1100+[3]ระบบการควบคุมฯ!L1100</f>
        <v>0</v>
      </c>
      <c r="H390" s="524">
        <f>+D390-E390-F390-G390</f>
        <v>0</v>
      </c>
      <c r="I390" s="118" t="s">
        <v>62</v>
      </c>
    </row>
    <row r="391" spans="1:9" ht="111.6" hidden="1" customHeight="1" x14ac:dyDescent="0.25">
      <c r="A391" s="498"/>
      <c r="B391" s="105"/>
      <c r="C391" s="105"/>
      <c r="D391" s="523">
        <f>+[5]ระบบการควบคุมฯ!F272</f>
        <v>0</v>
      </c>
      <c r="E391" s="524">
        <f>+[5]ระบบการควบคุมฯ!G272+[5]ระบบการควบคุมฯ!H272</f>
        <v>0</v>
      </c>
      <c r="F391" s="524">
        <f>+[5]ระบบการควบคุมฯ!I272+[5]ระบบการควบคุมฯ!J272</f>
        <v>0</v>
      </c>
      <c r="G391" s="524">
        <f>+[5]ระบบการควบคุมฯ!K272+[5]ระบบการควบคุมฯ!L272</f>
        <v>0</v>
      </c>
      <c r="H391" s="524">
        <f>+D391-E391-F391-G391</f>
        <v>0</v>
      </c>
      <c r="I391" s="118"/>
    </row>
    <row r="392" spans="1:9" ht="93" hidden="1" customHeight="1" x14ac:dyDescent="0.25">
      <c r="A392" s="586" t="str">
        <f>+[5]ระบบการควบคุมฯ!A895</f>
        <v>จ</v>
      </c>
      <c r="B392" s="146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92" s="1131">
        <f>+[3]ระบบการควบคุมฯ!C1105</f>
        <v>0</v>
      </c>
      <c r="D392" s="587">
        <f t="shared" ref="D392:H394" si="96">+D393</f>
        <v>0</v>
      </c>
      <c r="E392" s="587">
        <f t="shared" si="96"/>
        <v>0</v>
      </c>
      <c r="F392" s="587">
        <f t="shared" si="96"/>
        <v>0</v>
      </c>
      <c r="G392" s="587">
        <f t="shared" si="96"/>
        <v>0</v>
      </c>
      <c r="H392" s="587">
        <f t="shared" si="96"/>
        <v>0</v>
      </c>
      <c r="I392" s="147"/>
    </row>
    <row r="393" spans="1:9" ht="93" hidden="1" customHeight="1" x14ac:dyDescent="0.25">
      <c r="A393" s="588">
        <f>+[5]ระบบการควบคุมฯ!A896</f>
        <v>1</v>
      </c>
      <c r="B393" s="148" t="str">
        <f>+[2]ระบบการควบคุมฯ!B1474</f>
        <v xml:space="preserve">โครงการป้องกันและแก้ไขปัญหายาเสพติดในสถานศึกษา    </v>
      </c>
      <c r="C393" s="148" t="str">
        <f>+[2]ระบบการควบคุมฯ!C1474</f>
        <v>20004 06003600</v>
      </c>
      <c r="D393" s="589">
        <f t="shared" si="96"/>
        <v>0</v>
      </c>
      <c r="E393" s="589">
        <f t="shared" si="96"/>
        <v>0</v>
      </c>
      <c r="F393" s="589">
        <f t="shared" si="96"/>
        <v>0</v>
      </c>
      <c r="G393" s="589">
        <f t="shared" si="96"/>
        <v>0</v>
      </c>
      <c r="H393" s="589">
        <f t="shared" si="96"/>
        <v>0</v>
      </c>
      <c r="I393" s="149"/>
    </row>
    <row r="394" spans="1:9" ht="55.8" hidden="1" customHeight="1" x14ac:dyDescent="0.25">
      <c r="A394" s="590">
        <f>+[2]ระบบการควบคุมฯ!A1475</f>
        <v>1.1000000000000001</v>
      </c>
      <c r="B394" s="86" t="str">
        <f>+[2]ระบบการควบคุมฯ!B1475</f>
        <v xml:space="preserve"> กิจกรรมป้องกันและแก้ไขปัญหายาเสพติดในสถานศึกษา  </v>
      </c>
      <c r="C394" s="86" t="str">
        <f>+[3]ระบบการควบคุมฯ!C1107</f>
        <v>20004 66 57455 00000</v>
      </c>
      <c r="D394" s="591">
        <f>+D395</f>
        <v>0</v>
      </c>
      <c r="E394" s="591">
        <f t="shared" si="96"/>
        <v>0</v>
      </c>
      <c r="F394" s="591">
        <f t="shared" si="96"/>
        <v>0</v>
      </c>
      <c r="G394" s="591">
        <f t="shared" si="96"/>
        <v>0</v>
      </c>
      <c r="H394" s="591">
        <f t="shared" si="96"/>
        <v>0</v>
      </c>
      <c r="I394" s="90"/>
    </row>
    <row r="395" spans="1:9" ht="74.400000000000006" hidden="1" customHeight="1" x14ac:dyDescent="0.25">
      <c r="A395" s="502"/>
      <c r="B395" s="451" t="str">
        <f>+[2]ระบบการควบคุมฯ!B1476</f>
        <v xml:space="preserve"> งบรายจ่ายอื่น 6711500</v>
      </c>
      <c r="C395" s="151" t="str">
        <f>+[2]ระบบการควบคุมฯ!C1477</f>
        <v>20004 06003600 5000002</v>
      </c>
      <c r="D395" s="503">
        <f>SUM(D396:D410)</f>
        <v>0</v>
      </c>
      <c r="E395" s="503">
        <f>SUM(E396:E410)</f>
        <v>0</v>
      </c>
      <c r="F395" s="503">
        <f>SUM(F396:F410)</f>
        <v>0</v>
      </c>
      <c r="G395" s="503">
        <f>SUM(G396:G410)</f>
        <v>0</v>
      </c>
      <c r="H395" s="503">
        <f>SUM(H396:H410)</f>
        <v>0</v>
      </c>
      <c r="I395" s="112"/>
    </row>
    <row r="396" spans="1:9" ht="18.600000000000001" hidden="1" customHeight="1" x14ac:dyDescent="0.25">
      <c r="A396" s="551" t="str">
        <f>+[2]ระบบการควบคุมฯ!A1478</f>
        <v>1.1.1</v>
      </c>
      <c r="B396" s="132" t="str">
        <f>+[2]ระบบการควบคุมฯ!B1478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96" s="132" t="str">
        <f>+[2]ระบบการควบคุมฯ!C1478</f>
        <v>ศธ 04002/ว2972 ลว 10 ก.ค. 67 ครั้งที่ 210</v>
      </c>
      <c r="D396" s="592"/>
      <c r="E396" s="593"/>
      <c r="F396" s="593"/>
      <c r="G396" s="593"/>
      <c r="H396" s="593">
        <f>+D396-E396-F396-G396</f>
        <v>0</v>
      </c>
      <c r="I396" s="120" t="s">
        <v>12</v>
      </c>
    </row>
    <row r="397" spans="1:9" ht="260.39999999999998" hidden="1" customHeight="1" x14ac:dyDescent="0.25">
      <c r="A397" s="551" t="str">
        <f>+[2]ระบบการควบคุมฯ!A1479</f>
        <v>1.1.1.1</v>
      </c>
      <c r="B397" s="132" t="str">
        <f>+[2]ระบบการควบคุมฯ!B1479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97" s="132" t="str">
        <f>+[2]ระบบการควบคุมฯ!C1479</f>
        <v>ศธ 04002/ว3392 ลว 6 ส.ค. 67 ครั้งที่ 285</v>
      </c>
      <c r="D397" s="592"/>
      <c r="E397" s="594"/>
      <c r="F397" s="593"/>
      <c r="G397" s="593"/>
      <c r="H397" s="593">
        <f>+D397-E397-F397-G397</f>
        <v>0</v>
      </c>
      <c r="I397" s="120" t="s">
        <v>12</v>
      </c>
    </row>
    <row r="398" spans="1:9" ht="316.2" hidden="1" customHeight="1" x14ac:dyDescent="0.25">
      <c r="A398" s="551" t="str">
        <f>+[2]ระบบการควบคุมฯ!A1480</f>
        <v>1.1.1.2</v>
      </c>
      <c r="B398" s="132" t="str">
        <f>+[2]ระบบการควบคุมฯ!B1480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98" s="132" t="str">
        <f>+[2]ระบบการควบคุมฯ!C1480</f>
        <v>ศธ 04002/ว322 ลว 15 ส.ค. 67 ครั้งที่ 322</v>
      </c>
      <c r="D398" s="592"/>
      <c r="E398" s="594"/>
      <c r="F398" s="593"/>
      <c r="G398" s="593"/>
      <c r="H398" s="593">
        <f>+D398-E398-F398-G398</f>
        <v>0</v>
      </c>
      <c r="I398" s="120" t="s">
        <v>12</v>
      </c>
    </row>
    <row r="399" spans="1:9" ht="55.8" hidden="1" customHeight="1" x14ac:dyDescent="0.25">
      <c r="A399" s="498" t="str">
        <f>+[2]ระบบการควบคุมฯ!A1484</f>
        <v>1.1.2</v>
      </c>
      <c r="B399" s="130" t="str">
        <f>+[2]ระบบการควบคุมฯ!B1484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99" s="130" t="str">
        <f>+[2]ระบบการควบคุมฯ!C1484</f>
        <v>ศธ 04002/ว3233 ลว 30 กค 67 ครั้งที่ 260</v>
      </c>
      <c r="D399" s="595"/>
      <c r="E399" s="500"/>
      <c r="F399" s="594"/>
      <c r="G399" s="594"/>
      <c r="H399" s="594">
        <f>+D399-E399-F399-G399</f>
        <v>0</v>
      </c>
      <c r="I399" s="596" t="s">
        <v>165</v>
      </c>
    </row>
    <row r="400" spans="1:9" ht="18.600000000000001" hidden="1" customHeight="1" x14ac:dyDescent="0.6">
      <c r="A400" s="549"/>
      <c r="B400" s="155"/>
      <c r="C400" s="55"/>
      <c r="D400" s="597"/>
      <c r="E400" s="598"/>
      <c r="F400" s="598"/>
      <c r="G400" s="598"/>
      <c r="H400" s="598"/>
      <c r="I400" s="156"/>
    </row>
    <row r="401" spans="1:9" ht="74.400000000000006" hidden="1" customHeight="1" x14ac:dyDescent="0.25">
      <c r="A401" s="551" t="str">
        <f>+[3]ระบบการควบคุมฯ!A1111</f>
        <v>1.1.2</v>
      </c>
      <c r="B401" s="132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401" s="132" t="str">
        <f>+[3]ระบบการควบคุมฯ!C1111</f>
        <v>ศธ 04002/ว1970  ลว 25 พ.ค. 65 ครั้งที่ 479</v>
      </c>
      <c r="D401" s="592">
        <f>+[3]ระบบการควบคุมฯ!D1111</f>
        <v>0</v>
      </c>
      <c r="E401" s="593">
        <f>+[3]ระบบการควบคุมฯ!G1111+[3]ระบบการควบคุมฯ!H1111</f>
        <v>0</v>
      </c>
      <c r="F401" s="593">
        <f>+[3]ระบบการควบคุมฯ!I1111+[3]ระบบการควบคุมฯ!J1111</f>
        <v>0</v>
      </c>
      <c r="G401" s="593">
        <f>+[3]ระบบการควบคุมฯ!K1111+[3]ระบบการควบคุมฯ!L1111</f>
        <v>0</v>
      </c>
      <c r="H401" s="593">
        <f>+D401-E401-F401-G401</f>
        <v>0</v>
      </c>
      <c r="I401" s="120" t="s">
        <v>53</v>
      </c>
    </row>
    <row r="402" spans="1:9" ht="372" hidden="1" customHeight="1" x14ac:dyDescent="0.25">
      <c r="A402" s="599"/>
      <c r="B402" s="136"/>
      <c r="C402" s="136" t="str">
        <f>+[3]ระบบการควบคุมฯ!C1112</f>
        <v>20004 06003600</v>
      </c>
      <c r="D402" s="600"/>
      <c r="E402" s="601"/>
      <c r="F402" s="601"/>
      <c r="G402" s="601"/>
      <c r="H402" s="601"/>
      <c r="I402" s="139"/>
    </row>
    <row r="403" spans="1:9" ht="55.8" x14ac:dyDescent="0.25">
      <c r="A403" s="551" t="str">
        <f>+[3]ระบบการควบคุมฯ!A1113</f>
        <v>1.1.3</v>
      </c>
      <c r="B403" s="132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403" s="132" t="str">
        <f>+[3]ระบบการควบคุมฯ!C1113</f>
        <v>ศธ 04002/ว2903  ลว 2 ส.ค. 65 ครั้งที่ 680</v>
      </c>
      <c r="D403" s="592">
        <f>+[3]ระบบการควบคุมฯ!D1113</f>
        <v>0</v>
      </c>
      <c r="E403" s="593">
        <f>+[3]ระบบการควบคุมฯ!G1113+[3]ระบบการควบคุมฯ!H1113</f>
        <v>0</v>
      </c>
      <c r="F403" s="593">
        <f>+[3]ระบบการควบคุมฯ!I1113+[3]ระบบการควบคุมฯ!J1113</f>
        <v>0</v>
      </c>
      <c r="G403" s="593">
        <f>+[3]ระบบการควบคุมฯ!K1113+[3]ระบบการควบคุมฯ!L1113</f>
        <v>0</v>
      </c>
      <c r="H403" s="593">
        <f>+D403-E403-F403-G403</f>
        <v>0</v>
      </c>
      <c r="I403" s="120" t="s">
        <v>12</v>
      </c>
    </row>
    <row r="404" spans="1:9" ht="18.600000000000001" x14ac:dyDescent="0.25">
      <c r="A404" s="599"/>
      <c r="B404" s="136"/>
      <c r="C404" s="136" t="str">
        <f>+[3]ระบบการควบคุมฯ!C1114</f>
        <v>20004 06003600</v>
      </c>
      <c r="D404" s="600"/>
      <c r="E404" s="601"/>
      <c r="F404" s="601"/>
      <c r="G404" s="601"/>
      <c r="H404" s="601"/>
      <c r="I404" s="139"/>
    </row>
    <row r="405" spans="1:9" ht="55.8" hidden="1" customHeight="1" x14ac:dyDescent="0.25">
      <c r="A405" s="551" t="str">
        <f>+[3]ระบบการควบคุมฯ!A1115</f>
        <v>1.1.4</v>
      </c>
      <c r="B405" s="132" t="str">
        <f>+[5]ระบบการควบคุมฯ!B901</f>
        <v>ค่าใช้จ่ายโครงการลูกเสือต้านยาเสพติด</v>
      </c>
      <c r="C405" s="132" t="str">
        <f>+[5]ระบบการควบคุมฯ!C901</f>
        <v xml:space="preserve">ศธ 04002/ว589 ลว 11 ก.พ. 65 ครั้งที่ 208 </v>
      </c>
      <c r="D405" s="592"/>
      <c r="E405" s="593">
        <f>+[3]ระบบการควบคุมฯ!G1115+[3]ระบบการควบคุมฯ!H1115</f>
        <v>0</v>
      </c>
      <c r="F405" s="593">
        <f>+[3]ระบบการควบคุมฯ!I1115+[3]ระบบการควบคุมฯ!J1115</f>
        <v>0</v>
      </c>
      <c r="G405" s="593">
        <f>+[3]ระบบการควบคุมฯ!K1115+[3]ระบบการควบคุมฯ!L1115</f>
        <v>0</v>
      </c>
      <c r="H405" s="593">
        <f>+D405-E405-F405-G405</f>
        <v>0</v>
      </c>
      <c r="I405" s="120" t="s">
        <v>53</v>
      </c>
    </row>
    <row r="406" spans="1:9" ht="55.8" hidden="1" customHeight="1" x14ac:dyDescent="0.25">
      <c r="A406" s="599"/>
      <c r="B406" s="136"/>
      <c r="C406" s="136" t="str">
        <f>+[5]ระบบการควบคุมฯ!C902</f>
        <v>2000406036700002</v>
      </c>
      <c r="D406" s="600"/>
      <c r="E406" s="601"/>
      <c r="F406" s="601"/>
      <c r="G406" s="601"/>
      <c r="H406" s="601"/>
      <c r="I406" s="139"/>
    </row>
    <row r="407" spans="1:9" ht="18.600000000000001" hidden="1" customHeight="1" x14ac:dyDescent="0.25">
      <c r="A407" s="498"/>
      <c r="B407" s="130"/>
      <c r="C407" s="130"/>
      <c r="D407" s="595"/>
      <c r="E407" s="594"/>
      <c r="F407" s="594"/>
      <c r="G407" s="594"/>
      <c r="H407" s="594"/>
      <c r="I407" s="117"/>
    </row>
    <row r="408" spans="1:9" ht="18.600000000000001" hidden="1" customHeight="1" x14ac:dyDescent="0.25">
      <c r="A408" s="549"/>
      <c r="B408" s="155"/>
      <c r="C408" s="155"/>
      <c r="D408" s="602"/>
      <c r="E408" s="603"/>
      <c r="F408" s="603"/>
      <c r="G408" s="603"/>
      <c r="H408" s="603"/>
      <c r="I408" s="156"/>
    </row>
    <row r="409" spans="1:9" ht="18.600000000000001" hidden="1" customHeight="1" x14ac:dyDescent="0.25">
      <c r="A409" s="549"/>
      <c r="B409" s="155"/>
      <c r="C409" s="155"/>
      <c r="D409" s="602"/>
      <c r="E409" s="603"/>
      <c r="F409" s="603"/>
      <c r="G409" s="603"/>
      <c r="H409" s="603"/>
      <c r="I409" s="156"/>
    </row>
    <row r="410" spans="1:9" ht="18.600000000000001" hidden="1" customHeight="1" x14ac:dyDescent="0.25">
      <c r="A410" s="549"/>
      <c r="B410" s="155"/>
      <c r="C410" s="155"/>
      <c r="D410" s="602"/>
      <c r="E410" s="603"/>
      <c r="F410" s="603"/>
      <c r="G410" s="603"/>
      <c r="H410" s="603"/>
      <c r="I410" s="156"/>
    </row>
    <row r="411" spans="1:9" ht="37.200000000000003" x14ac:dyDescent="0.25">
      <c r="A411" s="396" t="str">
        <f>+[2]ระบบการควบคุมฯ!A1493</f>
        <v>ฉ</v>
      </c>
      <c r="B411" s="157" t="str">
        <f>+[2]ระบบการควบคุมฯ!B1493</f>
        <v>แผนบูรณาการต่อต้านการทุจริตและประพฤติมิชอบ</v>
      </c>
      <c r="C411" s="157" t="str">
        <f>+[2]ระบบการควบคุมฯ!C1493</f>
        <v>20004 6020 3900 2000000</v>
      </c>
      <c r="D411" s="398">
        <f>+D412</f>
        <v>116000</v>
      </c>
      <c r="E411" s="398">
        <f>+E412</f>
        <v>0</v>
      </c>
      <c r="F411" s="398">
        <f>+F412</f>
        <v>0</v>
      </c>
      <c r="G411" s="398">
        <f>+G412</f>
        <v>3200</v>
      </c>
      <c r="H411" s="398">
        <f>+H412</f>
        <v>112800</v>
      </c>
      <c r="I411" s="158"/>
    </row>
    <row r="412" spans="1:9" ht="74.400000000000006" x14ac:dyDescent="0.25">
      <c r="A412" s="1334">
        <f>+[2]ระบบการควบคุมฯ!A1494</f>
        <v>1</v>
      </c>
      <c r="B412" s="1335" t="str">
        <f>+[2]ระบบการควบคุมฯ!B1494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12" s="1335" t="str">
        <f>+[2]ระบบการควบคุมฯ!C1494</f>
        <v>20004 6020 3900 2000000</v>
      </c>
      <c r="D412" s="604">
        <f t="shared" ref="D412:H413" si="97">+D414+D418+D423+D427</f>
        <v>116000</v>
      </c>
      <c r="E412" s="604">
        <f t="shared" si="97"/>
        <v>0</v>
      </c>
      <c r="F412" s="604">
        <f t="shared" si="97"/>
        <v>0</v>
      </c>
      <c r="G412" s="604">
        <f t="shared" si="97"/>
        <v>3200</v>
      </c>
      <c r="H412" s="604">
        <f t="shared" si="97"/>
        <v>112800</v>
      </c>
      <c r="I412" s="159"/>
    </row>
    <row r="413" spans="1:9" ht="18.600000000000001" x14ac:dyDescent="0.25">
      <c r="A413" s="502"/>
      <c r="B413" s="451" t="str">
        <f>+[2]ระบบการควบคุมฯ!B1495</f>
        <v>งบดำเนินงาน 68112XX</v>
      </c>
      <c r="C413" s="150"/>
      <c r="D413" s="503">
        <f t="shared" si="97"/>
        <v>116000</v>
      </c>
      <c r="E413" s="503">
        <f t="shared" si="97"/>
        <v>0</v>
      </c>
      <c r="F413" s="503">
        <f t="shared" si="97"/>
        <v>0</v>
      </c>
      <c r="G413" s="503">
        <f t="shared" si="97"/>
        <v>3200</v>
      </c>
      <c r="H413" s="503">
        <f t="shared" si="97"/>
        <v>112800</v>
      </c>
      <c r="I413" s="112"/>
    </row>
    <row r="414" spans="1:9" ht="74.400000000000006" x14ac:dyDescent="0.25">
      <c r="A414" s="590">
        <f>+[2]ระบบการควบคุมฯ!A1496</f>
        <v>1.1000000000000001</v>
      </c>
      <c r="B414" s="86" t="str">
        <f>+[2]ระบบการควบคุมฯ!B1496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14" s="160" t="str">
        <f>+[2]ระบบการควบคุมฯ!C1496</f>
        <v xml:space="preserve">20004 68 00118 00000  </v>
      </c>
      <c r="D414" s="591">
        <f t="shared" ref="D414:I414" si="98">+D415</f>
        <v>3000</v>
      </c>
      <c r="E414" s="591">
        <f t="shared" si="98"/>
        <v>0</v>
      </c>
      <c r="F414" s="591">
        <f t="shared" si="98"/>
        <v>0</v>
      </c>
      <c r="G414" s="591">
        <f t="shared" si="98"/>
        <v>2400</v>
      </c>
      <c r="H414" s="591">
        <f t="shared" si="98"/>
        <v>600</v>
      </c>
      <c r="I414" s="591">
        <f t="shared" si="98"/>
        <v>0</v>
      </c>
    </row>
    <row r="415" spans="1:9" ht="18.600000000000001" x14ac:dyDescent="0.25">
      <c r="A415" s="502"/>
      <c r="B415" s="451" t="str">
        <f>+[2]ระบบการควบคุมฯ!B1497</f>
        <v xml:space="preserve"> งบดำเนินงาน 68112xx</v>
      </c>
      <c r="C415" s="150" t="str">
        <f>+C412</f>
        <v>20004 6020 3900 2000000</v>
      </c>
      <c r="D415" s="503">
        <f>SUM(D416:D417)</f>
        <v>3000</v>
      </c>
      <c r="E415" s="503">
        <f>SUM(E416:E417)</f>
        <v>0</v>
      </c>
      <c r="F415" s="503">
        <f>SUM(F416:F417)</f>
        <v>0</v>
      </c>
      <c r="G415" s="503">
        <f>SUM(G416:G417)</f>
        <v>2400</v>
      </c>
      <c r="H415" s="503">
        <f>SUM(H416:H417)</f>
        <v>600</v>
      </c>
      <c r="I415" s="112"/>
    </row>
    <row r="416" spans="1:9" ht="202.8" x14ac:dyDescent="0.25">
      <c r="A416" s="551" t="str">
        <f>+[2]ระบบการควบคุมฯ!A1498</f>
        <v>1.1.1</v>
      </c>
      <c r="B416" s="1117" t="str">
        <f>+[2]ระบบการควบคุมฯ!B1498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</c>
      <c r="C416" s="551" t="str">
        <f>+[2]ระบบการควบคุมฯ!C1498</f>
        <v>ศธ 04002/ว6119 ลว 19 ธค 67 ครั้งที่ 141</v>
      </c>
      <c r="D416" s="592">
        <f>+[2]ระบบการควบคุมฯ!F1498</f>
        <v>1000</v>
      </c>
      <c r="E416" s="500">
        <f>+[2]ระบบการควบคุมฯ!G1498+[2]ระบบการควบคุมฯ!H1498</f>
        <v>0</v>
      </c>
      <c r="F416" s="593">
        <f>+[2]ระบบการควบคุมฯ!I1498+[2]ระบบการควบคุมฯ!J1498</f>
        <v>0</v>
      </c>
      <c r="G416" s="500">
        <f>+[2]ระบบการควบคุมฯ!K1498+[2]ระบบการควบคุมฯ!L1498</f>
        <v>800</v>
      </c>
      <c r="H416" s="593">
        <f t="shared" ref="H416:H430" si="99">+D416-E416-F416-G416</f>
        <v>200</v>
      </c>
      <c r="I416" s="120" t="s">
        <v>50</v>
      </c>
    </row>
    <row r="417" spans="1:9" ht="130.19999999999999" x14ac:dyDescent="0.25">
      <c r="A417" s="551" t="str">
        <f>+[2]ระบบการควบคุมฯ!A1499</f>
        <v>1.1.3</v>
      </c>
      <c r="B417" s="132" t="str">
        <f>+[2]ระบบการควบคุมฯ!B1499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17" s="132" t="str">
        <f>+[2]ระบบการควบคุมฯ!C1499</f>
        <v>ศธ 04002/ว715 ลว 21 กพ 68  ครั้งที่ 277</v>
      </c>
      <c r="D417" s="592">
        <f>+[2]ระบบการควบคุมฯ!F1499</f>
        <v>2000</v>
      </c>
      <c r="E417" s="593">
        <f>+[2]ระบบการควบคุมฯ!G1499+[2]ระบบการควบคุมฯ!H1499</f>
        <v>0</v>
      </c>
      <c r="F417" s="593">
        <f>+[2]ระบบการควบคุมฯ!I1499+[2]ระบบการควบคุมฯ!J1499</f>
        <v>0</v>
      </c>
      <c r="G417" s="593">
        <f>+[2]ระบบการควบคุมฯ!K1499+[2]ระบบการควบคุมฯ!L1499</f>
        <v>1600</v>
      </c>
      <c r="H417" s="593">
        <f t="shared" si="99"/>
        <v>400</v>
      </c>
      <c r="I417" s="120" t="s">
        <v>13</v>
      </c>
    </row>
    <row r="418" spans="1:9" ht="74.400000000000006" x14ac:dyDescent="0.25">
      <c r="A418" s="605">
        <f>+[3]ระบบการควบคุมฯ!A1128</f>
        <v>1.2</v>
      </c>
      <c r="B418" s="161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18" s="161" t="str">
        <f>+[3]ระบบการควบคุมฯ!C1128</f>
        <v>20004 66 00060 00000</v>
      </c>
      <c r="D418" s="606">
        <f>+D419</f>
        <v>33000</v>
      </c>
      <c r="E418" s="606">
        <f>+E419</f>
        <v>0</v>
      </c>
      <c r="F418" s="606">
        <f>+F419</f>
        <v>0</v>
      </c>
      <c r="G418" s="606">
        <f>+G419</f>
        <v>800</v>
      </c>
      <c r="H418" s="606">
        <f>+H419</f>
        <v>32200</v>
      </c>
      <c r="I418" s="162"/>
    </row>
    <row r="419" spans="1:9" ht="18.600000000000001" x14ac:dyDescent="0.25">
      <c r="A419" s="502"/>
      <c r="B419" s="451" t="str">
        <f>+[2]ระบบการควบคุมฯ!B1503</f>
        <v xml:space="preserve"> งบดำเนินงาน 68112xx</v>
      </c>
      <c r="C419" s="451" t="str">
        <f>+[3]ระบบการควบคุมฯ!C1129</f>
        <v>20004 57003700 2000000</v>
      </c>
      <c r="D419" s="503">
        <f>SUM(D420:D422)</f>
        <v>33000</v>
      </c>
      <c r="E419" s="503">
        <f>SUM(E420:E422)</f>
        <v>0</v>
      </c>
      <c r="F419" s="503">
        <f>SUM(F420:F422)</f>
        <v>0</v>
      </c>
      <c r="G419" s="503">
        <f>SUM(G420:G422)</f>
        <v>800</v>
      </c>
      <c r="H419" s="503">
        <f>SUM(H420:H422)</f>
        <v>32200</v>
      </c>
      <c r="I419" s="607"/>
    </row>
    <row r="420" spans="1:9" ht="279" x14ac:dyDescent="0.25">
      <c r="A420" s="498" t="str">
        <f>+[2]ระบบการควบคุมฯ!A1504</f>
        <v>1.2.1</v>
      </c>
      <c r="B420" s="130" t="str">
        <f>+[2]ระบบการควบคุมฯ!B1504</f>
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</c>
      <c r="C420" s="84" t="str">
        <f>+[2]ระบบการควบคุมฯ!C1504</f>
        <v>ที่ ศธ 04002/ว1209 ลว. 21 มี.ค.68 ครั้งที่ 354</v>
      </c>
      <c r="D420" s="592">
        <f>+[2]ระบบการควบคุมฯ!F1504</f>
        <v>3000</v>
      </c>
      <c r="E420" s="593">
        <f>+[2]ระบบการควบคุมฯ!G1504+[2]ระบบการควบคุมฯ!H1504</f>
        <v>0</v>
      </c>
      <c r="F420" s="593">
        <f>+[2]ระบบการควบคุมฯ!I1504+[2]ระบบการควบคุมฯ!J1504</f>
        <v>0</v>
      </c>
      <c r="G420" s="593">
        <f>+[2]ระบบการควบคุมฯ!K1504+[2]ระบบการควบคุมฯ!L1504</f>
        <v>800</v>
      </c>
      <c r="H420" s="593">
        <f t="shared" ref="H420:H421" si="100">+D420-E420-F420-G420</f>
        <v>2200</v>
      </c>
      <c r="I420" s="115" t="s">
        <v>166</v>
      </c>
    </row>
    <row r="421" spans="1:9" ht="130.19999999999999" x14ac:dyDescent="0.25">
      <c r="A421" s="498" t="str">
        <f>+[2]ระบบการควบคุมฯ!A1505</f>
        <v>1.2.2</v>
      </c>
      <c r="B421" s="130" t="str">
        <f>+[2]ระบบการควบคุมฯ!B1505</f>
        <v>ค่าใช้จ่ายในการดำเนินกิจกรรมสำนักงานเขตพื้นที่การศึกษาสุจริต ประจำปีงบประมาณ พ.ศ. 2568</v>
      </c>
      <c r="C421" s="84" t="str">
        <f>+[2]ระบบการควบคุมฯ!C1505</f>
        <v>ที่ ศธ 04002/ว  ลว. 28 เม.ย. 68 ครั้งที่ 448</v>
      </c>
      <c r="D421" s="592">
        <f>+[2]ระบบการควบคุมฯ!F1505</f>
        <v>30000</v>
      </c>
      <c r="E421" s="593">
        <f>+[2]ระบบการควบคุมฯ!G1505+[2]ระบบการควบคุมฯ!H1505</f>
        <v>0</v>
      </c>
      <c r="F421" s="593">
        <f>+[2]ระบบการควบคุมฯ!I1505+[2]ระบบการควบคุมฯ!J1505</f>
        <v>0</v>
      </c>
      <c r="G421" s="593">
        <f>+[2]ระบบการควบคุมฯ!K1505+[2]ระบบการควบคุมฯ!L1505</f>
        <v>0</v>
      </c>
      <c r="H421" s="593">
        <f t="shared" si="100"/>
        <v>30000</v>
      </c>
      <c r="I421" s="115" t="s">
        <v>166</v>
      </c>
    </row>
    <row r="422" spans="1:9" ht="18.600000000000001" x14ac:dyDescent="0.25">
      <c r="A422" s="551">
        <f>+[2]ระบบการควบคุมฯ!A1506</f>
        <v>0</v>
      </c>
      <c r="B422" s="132"/>
      <c r="C422" s="165"/>
      <c r="D422" s="592">
        <f>+[2]ระบบการควบคุมฯ!F1506</f>
        <v>0</v>
      </c>
      <c r="E422" s="593">
        <f>+[2]ระบบการควบคุมฯ!G1506+[2]ระบบการควบคุมฯ!H1506</f>
        <v>0</v>
      </c>
      <c r="F422" s="593">
        <f>+[2]ระบบการควบคุมฯ!I1506+[2]ระบบการควบคุมฯ!J1506</f>
        <v>0</v>
      </c>
      <c r="G422" s="593">
        <f>+[2]ระบบการควบคุมฯ!K1506+[2]ระบบการควบคุมฯ!L1506</f>
        <v>0</v>
      </c>
      <c r="H422" s="593">
        <f>+D422-E422-F422-G422</f>
        <v>0</v>
      </c>
      <c r="I422" s="120"/>
    </row>
    <row r="423" spans="1:9" ht="55.8" x14ac:dyDescent="0.25">
      <c r="A423" s="608">
        <f>+[2]ระบบการควบคุมฯ!A1507</f>
        <v>1.3</v>
      </c>
      <c r="B423" s="161" t="str">
        <f>+[2]ระบบการควบคุมฯ!B1507</f>
        <v xml:space="preserve">กิจกรรมเสริมสร้างธรรมาภิบาลเพื่อเพิ่มประสิทธิภาพในการบริหารจัดการ      </v>
      </c>
      <c r="C423" s="161" t="str">
        <f>+[2]ระบบการควบคุมฯ!C1507</f>
        <v>20004 68 00068 00000</v>
      </c>
      <c r="D423" s="606">
        <f>+D424</f>
        <v>80000</v>
      </c>
      <c r="E423" s="606">
        <f>+E424</f>
        <v>0</v>
      </c>
      <c r="F423" s="606">
        <f>+F424</f>
        <v>0</v>
      </c>
      <c r="G423" s="606">
        <f>+G424</f>
        <v>0</v>
      </c>
      <c r="H423" s="606">
        <f>+H424</f>
        <v>80000</v>
      </c>
      <c r="I423" s="162"/>
    </row>
    <row r="424" spans="1:9" ht="18.600000000000001" x14ac:dyDescent="0.25">
      <c r="A424" s="609"/>
      <c r="B424" s="163" t="str">
        <f>+[2]ระบบการควบคุมฯ!B1508</f>
        <v xml:space="preserve"> งบดำเนินงาน 68112xx</v>
      </c>
      <c r="C424" s="163" t="str">
        <f>+[2]ระบบการควบคุมฯ!C1508</f>
        <v>20004 6020 3900 2000000</v>
      </c>
      <c r="D424" s="610">
        <f>SUM(D425:D429)</f>
        <v>80000</v>
      </c>
      <c r="E424" s="610">
        <f>SUM(E425:E429)</f>
        <v>0</v>
      </c>
      <c r="F424" s="610">
        <f>SUM(F425:F429)</f>
        <v>0</v>
      </c>
      <c r="G424" s="610">
        <f>SUM(G425:G429)</f>
        <v>0</v>
      </c>
      <c r="H424" s="610">
        <f>SUM(H425:H429)</f>
        <v>80000</v>
      </c>
      <c r="I424" s="164"/>
    </row>
    <row r="425" spans="1:9" ht="111.6" x14ac:dyDescent="0.25">
      <c r="A425" s="551" t="str">
        <f>+[2]ระบบการควบคุมฯ!A1509</f>
        <v>1.3.1</v>
      </c>
      <c r="B425" s="132" t="str">
        <f>+[2]ระบบการควบคุมฯ!B1509</f>
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</c>
      <c r="C425" s="165" t="str">
        <f>+[2]ระบบการควบคุมฯ!C1509</f>
        <v>ศธ04087/ว1026 ลว 13 มีนาคม 68 โอนครั้งที่ 332</v>
      </c>
      <c r="D425" s="592">
        <f>+[2]ระบบการควบคุมฯ!F1507</f>
        <v>80000</v>
      </c>
      <c r="E425" s="593">
        <f>+[2]ระบบการควบคุมฯ!G1507+[2]ระบบการควบคุมฯ!H1507</f>
        <v>0</v>
      </c>
      <c r="F425" s="593">
        <f>+[2]ระบบการควบคุมฯ!I1507+[2]ระบบการควบคุมฯ!J1507</f>
        <v>0</v>
      </c>
      <c r="G425" s="593">
        <f>+[2]ระบบการควบคุมฯ!K1507+[2]ระบบการควบคุมฯ!L1507</f>
        <v>0</v>
      </c>
      <c r="H425" s="593">
        <f t="shared" ref="H425" si="101">+D425-E425-F425-G425</f>
        <v>80000</v>
      </c>
      <c r="I425" s="120" t="s">
        <v>50</v>
      </c>
    </row>
    <row r="426" spans="1:9" ht="372" x14ac:dyDescent="0.25">
      <c r="A426" s="551" t="str">
        <f>+[2]ระบบการควบคุมฯ!A1510</f>
        <v>1.3.2</v>
      </c>
      <c r="B426" s="132" t="str">
        <f>+[2]ระบบการควบคุมฯ!B1510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26" s="165" t="str">
        <f>+[2]ระบบการควบคุมฯ!C1510</f>
        <v>ศธ 04002/ว3641 ลว 17 สค ครั้งที่ 350</v>
      </c>
      <c r="D426" s="592"/>
      <c r="E426" s="593"/>
      <c r="F426" s="593"/>
      <c r="G426" s="593"/>
      <c r="H426" s="593">
        <f>+D426-E426-F426-G426</f>
        <v>0</v>
      </c>
      <c r="I426" s="115"/>
    </row>
    <row r="427" spans="1:9" ht="55.8" x14ac:dyDescent="0.25">
      <c r="A427" s="605">
        <f>+[3]ระบบการควบคุมฯ!A1132</f>
        <v>1.3</v>
      </c>
      <c r="B427" s="161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27" s="161" t="str">
        <f>+[3]ระบบการควบคุมฯ!C1132</f>
        <v>20004 66 00068 00000</v>
      </c>
      <c r="D427" s="606">
        <f>+[3]ระบบการควบคุมฯ!F1132</f>
        <v>0</v>
      </c>
      <c r="E427" s="611">
        <f>+[3]ระบบการควบคุมฯ!G1132+[3]ระบบการควบคุมฯ!H1132</f>
        <v>0</v>
      </c>
      <c r="F427" s="611">
        <f>+[3]ระบบการควบคุมฯ!I1132+[3]ระบบการควบคุมฯ!J1132</f>
        <v>0</v>
      </c>
      <c r="G427" s="611">
        <f>+[3]ระบบการควบคุมฯ!K1132+[3]ระบบการควบคุมฯ!L1132</f>
        <v>0</v>
      </c>
      <c r="H427" s="611">
        <f t="shared" si="99"/>
        <v>0</v>
      </c>
      <c r="I427" s="162"/>
    </row>
    <row r="428" spans="1:9" ht="18.600000000000001" x14ac:dyDescent="0.25">
      <c r="A428" s="609"/>
      <c r="B428" s="163" t="str">
        <f>+[3]ระบบการควบคุมฯ!B1133</f>
        <v xml:space="preserve"> งบดำเนินงาน 66112xx</v>
      </c>
      <c r="C428" s="163" t="str">
        <f>+[3]ระบบการควบคุมฯ!C1133</f>
        <v>20004 57003700 200000</v>
      </c>
      <c r="D428" s="610">
        <f>+[3]ระบบการควบคุมฯ!F1133</f>
        <v>0</v>
      </c>
      <c r="E428" s="612">
        <f>+[3]ระบบการควบคุมฯ!G1133+[3]ระบบการควบคุมฯ!H1133</f>
        <v>0</v>
      </c>
      <c r="F428" s="612">
        <f>+[3]ระบบการควบคุมฯ!I1133+[3]ระบบการควบคุมฯ!J1133</f>
        <v>0</v>
      </c>
      <c r="G428" s="612">
        <f>+[3]ระบบการควบคุมฯ!K1133+[3]ระบบการควบคุมฯ!L1133</f>
        <v>0</v>
      </c>
      <c r="H428" s="612">
        <f t="shared" si="99"/>
        <v>0</v>
      </c>
      <c r="I428" s="164"/>
    </row>
    <row r="429" spans="1:9" ht="55.8" x14ac:dyDescent="0.25">
      <c r="A429" s="551" t="str">
        <f>+[3]ระบบการควบคุมฯ!A1134</f>
        <v>1.3.1</v>
      </c>
      <c r="B429" s="132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29" s="132" t="str">
        <f>+[3]ระบบการควบคุมฯ!C1134</f>
        <v>ที่ ศธ 04002/ว1422 ลว. 11 เม.ย. 65 ครั้งที่ 342</v>
      </c>
      <c r="D429" s="592">
        <f>+[3]ระบบการควบคุมฯ!F1134</f>
        <v>0</v>
      </c>
      <c r="E429" s="593">
        <f>+[3]ระบบการควบคุมฯ!G1134+[3]ระบบการควบคุมฯ!H1134</f>
        <v>0</v>
      </c>
      <c r="F429" s="593">
        <f>+[3]ระบบการควบคุมฯ!I1134+[3]ระบบการควบคุมฯ!J1134</f>
        <v>0</v>
      </c>
      <c r="G429" s="593">
        <f>+[3]ระบบการควบคุมฯ!K1134+[3]ระบบการควบคุมฯ!L1134</f>
        <v>0</v>
      </c>
      <c r="H429" s="593">
        <f t="shared" si="99"/>
        <v>0</v>
      </c>
      <c r="I429" s="120" t="s">
        <v>13</v>
      </c>
    </row>
    <row r="430" spans="1:9" ht="55.8" x14ac:dyDescent="0.25">
      <c r="A430" s="551" t="str">
        <f>+[3]ระบบการควบคุมฯ!A1135</f>
        <v>1.3.2</v>
      </c>
      <c r="B430" s="132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30" s="132" t="str">
        <f>+[3]ระบบการควบคุมฯ!C1135</f>
        <v>ศธ 04002/ว2730 ลว 19 ก.ค. 65  ครั้งที่ 639</v>
      </c>
      <c r="D430" s="592">
        <f>+[3]ระบบการควบคุมฯ!F1135</f>
        <v>0</v>
      </c>
      <c r="E430" s="593">
        <f>+[3]ระบบการควบคุมฯ!G1135+[3]ระบบการควบคุมฯ!H1135</f>
        <v>0</v>
      </c>
      <c r="F430" s="593">
        <f>+[3]ระบบการควบคุมฯ!I1135+[3]ระบบการควบคุมฯ!J1135</f>
        <v>0</v>
      </c>
      <c r="G430" s="593">
        <f>+[3]ระบบการควบคุมฯ!K1135+[3]ระบบการควบคุมฯ!L1135</f>
        <v>0</v>
      </c>
      <c r="H430" s="593">
        <f t="shared" si="99"/>
        <v>0</v>
      </c>
      <c r="I430" s="120" t="s">
        <v>13</v>
      </c>
    </row>
    <row r="431" spans="1:9" ht="18.600000000000001" x14ac:dyDescent="0.25">
      <c r="A431" s="599"/>
      <c r="B431" s="136"/>
      <c r="C431" s="152"/>
      <c r="D431" s="153"/>
      <c r="E431" s="154"/>
      <c r="F431" s="154"/>
      <c r="G431" s="154"/>
      <c r="H431" s="154"/>
      <c r="I431" s="139"/>
    </row>
    <row r="432" spans="1:9" ht="18.600000000000001" x14ac:dyDescent="0.25">
      <c r="A432" s="498"/>
      <c r="B432" s="130"/>
      <c r="C432" s="166"/>
      <c r="D432" s="167"/>
      <c r="E432" s="168"/>
      <c r="F432" s="168"/>
      <c r="G432" s="168"/>
      <c r="H432" s="168"/>
      <c r="I432" s="117"/>
    </row>
    <row r="433" spans="1:9" ht="18.600000000000001" x14ac:dyDescent="0.25">
      <c r="A433" s="498"/>
      <c r="B433" s="130"/>
      <c r="C433" s="130"/>
      <c r="D433" s="595"/>
      <c r="E433" s="594"/>
      <c r="F433" s="594"/>
      <c r="G433" s="594"/>
      <c r="H433" s="594"/>
      <c r="I433" s="115"/>
    </row>
    <row r="434" spans="1:9" ht="18.600000000000001" x14ac:dyDescent="0.25">
      <c r="A434" s="498"/>
      <c r="B434" s="130"/>
      <c r="C434" s="130"/>
      <c r="D434" s="595"/>
      <c r="E434" s="594"/>
      <c r="F434" s="594"/>
      <c r="G434" s="594"/>
      <c r="H434" s="594"/>
      <c r="I434" s="115"/>
    </row>
    <row r="435" spans="1:9" ht="18.600000000000001" x14ac:dyDescent="0.55000000000000004">
      <c r="A435" s="613"/>
      <c r="B435" s="614" t="s">
        <v>18</v>
      </c>
      <c r="C435" s="615"/>
      <c r="D435" s="616">
        <f>+D6+D23+D178+D247+D392+D411</f>
        <v>140807332</v>
      </c>
      <c r="E435" s="616">
        <f t="shared" ref="E435:H435" si="102">+E6+E23+E178+E247+E392+E411</f>
        <v>794622.5</v>
      </c>
      <c r="F435" s="616">
        <f t="shared" si="102"/>
        <v>0</v>
      </c>
      <c r="G435" s="616">
        <f t="shared" si="102"/>
        <v>129332500.45</v>
      </c>
      <c r="H435" s="616">
        <f t="shared" si="102"/>
        <v>10680209.049999999</v>
      </c>
      <c r="I435" s="616">
        <f>+I6+I23+I178+I247+I392+I411</f>
        <v>0</v>
      </c>
    </row>
    <row r="436" spans="1:9" ht="18.600000000000001" x14ac:dyDescent="0.55000000000000004">
      <c r="A436" s="613"/>
      <c r="B436" s="614" t="s">
        <v>19</v>
      </c>
      <c r="C436" s="615"/>
      <c r="D436" s="617">
        <f>SUM(E436:H436)</f>
        <v>100.0050192335155</v>
      </c>
      <c r="E436" s="618">
        <f>+E435*100/D435</f>
        <v>0.56433318401345745</v>
      </c>
      <c r="F436" s="619">
        <v>0</v>
      </c>
      <c r="G436" s="1118">
        <f>+G435*100/D435</f>
        <v>91.850686049502031</v>
      </c>
      <c r="H436" s="619">
        <v>7.59</v>
      </c>
      <c r="I436" s="170"/>
    </row>
    <row r="437" spans="1:9" ht="21" x14ac:dyDescent="0.6">
      <c r="A437" s="620"/>
      <c r="B437" s="621"/>
      <c r="C437" s="622"/>
      <c r="D437" s="623"/>
      <c r="E437" s="624"/>
      <c r="F437" s="625"/>
      <c r="G437" s="625"/>
      <c r="H437" s="625"/>
      <c r="I437" s="171"/>
    </row>
    <row r="438" spans="1:9" ht="18.600000000000001" x14ac:dyDescent="0.55000000000000004">
      <c r="A438" s="629"/>
      <c r="B438" s="626"/>
      <c r="C438" s="1413" t="s">
        <v>71</v>
      </c>
      <c r="D438" s="1413"/>
      <c r="E438" s="1413"/>
      <c r="F438" s="1413"/>
      <c r="G438" s="1413"/>
      <c r="H438" s="1413"/>
      <c r="I438" s="627"/>
    </row>
    <row r="439" spans="1:9" ht="18.600000000000001" x14ac:dyDescent="0.55000000000000004">
      <c r="A439" s="629"/>
      <c r="B439" s="626"/>
      <c r="C439" s="628"/>
      <c r="D439" s="629"/>
      <c r="E439" s="630"/>
      <c r="F439" s="631"/>
      <c r="G439" s="632"/>
      <c r="H439" s="632"/>
      <c r="I439" s="632"/>
    </row>
    <row r="440" spans="1:9" ht="18.600000000000001" x14ac:dyDescent="0.55000000000000004">
      <c r="A440" s="1178" t="s">
        <v>167</v>
      </c>
      <c r="B440" s="633"/>
      <c r="C440" s="634"/>
      <c r="D440" s="635"/>
      <c r="E440" s="636"/>
      <c r="F440" s="636"/>
      <c r="G440" s="636"/>
      <c r="H440" s="636"/>
      <c r="I440" s="636"/>
    </row>
    <row r="441" spans="1:9" ht="18.600000000000001" x14ac:dyDescent="0.55000000000000004">
      <c r="A441" s="1178" t="s">
        <v>21</v>
      </c>
      <c r="B441" s="633"/>
      <c r="C441" s="637" t="s">
        <v>20</v>
      </c>
      <c r="D441" s="636"/>
      <c r="E441" s="638"/>
      <c r="F441" s="639" t="s">
        <v>131</v>
      </c>
      <c r="G441" s="640"/>
      <c r="H441" s="636"/>
      <c r="I441" s="636"/>
    </row>
    <row r="442" spans="1:9" ht="18.600000000000001" x14ac:dyDescent="0.55000000000000004">
      <c r="A442" s="1178" t="s">
        <v>52</v>
      </c>
      <c r="B442" s="641"/>
      <c r="C442" s="642" t="s">
        <v>168</v>
      </c>
      <c r="D442" s="642"/>
      <c r="E442" s="642"/>
      <c r="F442" s="1414" t="s">
        <v>169</v>
      </c>
      <c r="G442" s="1414"/>
      <c r="H442" s="1414"/>
      <c r="I442" s="643"/>
    </row>
    <row r="443" spans="1:9" ht="18.600000000000001" x14ac:dyDescent="0.55000000000000004">
      <c r="A443" s="1336"/>
      <c r="B443" s="641"/>
      <c r="C443" s="1415" t="s">
        <v>51</v>
      </c>
      <c r="D443" s="1415"/>
      <c r="E443" s="1415"/>
      <c r="F443" s="1415"/>
      <c r="G443" s="1415"/>
      <c r="H443" s="642"/>
      <c r="I443" s="643"/>
    </row>
  </sheetData>
  <sheetProtection algorithmName="SHA-512" hashValue="d8qk2krjrPVBG65tR6ZBMoNaZ7DxeYzUk8OpwSyVK2jhEp6e71PPzVxwOJ2y68eLe+vx+c5woxqZmeqV7BL4mA==" saltValue="1ryqDdQhgKPVx/Oo7WSTDg==" spinCount="100000" sheet="1" objects="1" scenarios="1" formatCells="0" formatColumns="0" formatRows="0" insertColumns="0" insertRows="0"/>
  <mergeCells count="8">
    <mergeCell ref="C438:H438"/>
    <mergeCell ref="F442:H442"/>
    <mergeCell ref="C443:G443"/>
    <mergeCell ref="A1:I1"/>
    <mergeCell ref="A2:I2"/>
    <mergeCell ref="A3:I3"/>
    <mergeCell ref="B4:H4"/>
    <mergeCell ref="I275:I27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33"/>
  <sheetViews>
    <sheetView tabSelected="1" workbookViewId="0">
      <selection activeCell="N21" sqref="N21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8.09765625" customWidth="1"/>
    <col min="7" max="7" width="12.69921875" customWidth="1"/>
    <col min="8" max="8" width="12.8984375" customWidth="1"/>
    <col min="9" max="9" width="6.69921875" customWidth="1"/>
    <col min="10" max="10" width="7.19921875" customWidth="1"/>
    <col min="11" max="11" width="11.5" customWidth="1"/>
    <col min="12" max="12" width="5.3984375" customWidth="1"/>
    <col min="13" max="13" width="10.3984375" customWidth="1"/>
  </cols>
  <sheetData>
    <row r="1" spans="1:13" ht="18.600000000000001" x14ac:dyDescent="0.55000000000000004">
      <c r="A1" s="1420" t="s">
        <v>264</v>
      </c>
      <c r="B1" s="1420"/>
      <c r="C1" s="1420"/>
      <c r="D1" s="1420"/>
      <c r="E1" s="1420"/>
      <c r="F1" s="1420"/>
      <c r="G1" s="1420"/>
      <c r="H1" s="1420"/>
      <c r="I1" s="1420"/>
      <c r="J1" s="1420"/>
      <c r="K1" s="1420"/>
      <c r="L1" s="1420"/>
      <c r="M1" s="1420"/>
    </row>
    <row r="2" spans="1:13" ht="18.600000000000001" x14ac:dyDescent="0.55000000000000004">
      <c r="A2" s="1421" t="s">
        <v>120</v>
      </c>
      <c r="B2" s="1421"/>
      <c r="C2" s="1421"/>
      <c r="D2" s="1421"/>
      <c r="E2" s="1421"/>
      <c r="F2" s="1421"/>
      <c r="G2" s="1421"/>
      <c r="H2" s="1421"/>
      <c r="I2" s="1421"/>
      <c r="J2" s="1421"/>
      <c r="K2" s="1421"/>
      <c r="L2" s="1421"/>
      <c r="M2" s="1421"/>
    </row>
    <row r="3" spans="1:13" ht="18.600000000000001" x14ac:dyDescent="0.55000000000000004">
      <c r="A3" s="1420" t="s">
        <v>121</v>
      </c>
      <c r="B3" s="1420"/>
      <c r="C3" s="1420"/>
      <c r="D3" s="1420"/>
      <c r="E3" s="1420"/>
      <c r="F3" s="1420"/>
      <c r="G3" s="1420"/>
      <c r="H3" s="1420"/>
      <c r="I3" s="1420"/>
      <c r="J3" s="1420"/>
      <c r="K3" s="1420"/>
      <c r="L3" s="1420"/>
      <c r="M3" s="1420"/>
    </row>
    <row r="4" spans="1:13" ht="18.600000000000001" x14ac:dyDescent="0.55000000000000004">
      <c r="A4" s="1420" t="s">
        <v>122</v>
      </c>
      <c r="B4" s="1420"/>
      <c r="C4" s="1420"/>
      <c r="D4" s="1420"/>
      <c r="E4" s="1420"/>
      <c r="F4" s="1420"/>
      <c r="G4" s="1420"/>
      <c r="H4" s="1420"/>
      <c r="I4" s="1420"/>
      <c r="J4" s="1420"/>
      <c r="K4" s="1420"/>
      <c r="L4" s="1420"/>
      <c r="M4" s="1420"/>
    </row>
    <row r="5" spans="1:13" ht="18.600000000000001" customHeight="1" x14ac:dyDescent="0.55000000000000004">
      <c r="A5" s="53"/>
      <c r="B5" s="226"/>
      <c r="C5" s="1422" t="str">
        <f>+[2]ระบบการควบคุมฯ!A4</f>
        <v xml:space="preserve">ประจำเดือนเมษายน 2568 </v>
      </c>
      <c r="D5" s="1422"/>
      <c r="E5" s="1422"/>
      <c r="F5" s="1422"/>
      <c r="G5" s="1422"/>
      <c r="H5" s="1422"/>
      <c r="I5" s="1422"/>
      <c r="J5" s="1422"/>
      <c r="K5" s="1422"/>
      <c r="L5" s="1422"/>
      <c r="M5" s="227" t="s">
        <v>123</v>
      </c>
    </row>
    <row r="6" spans="1:13" ht="33.6" customHeight="1" x14ac:dyDescent="0.25">
      <c r="A6" s="1429" t="s">
        <v>24</v>
      </c>
      <c r="B6" s="1430"/>
      <c r="C6" s="1430"/>
      <c r="D6" s="1430"/>
      <c r="E6" s="1431"/>
      <c r="F6" s="1435" t="s">
        <v>250</v>
      </c>
      <c r="G6" s="1437" t="s">
        <v>92</v>
      </c>
      <c r="H6" s="1423" t="s">
        <v>93</v>
      </c>
      <c r="I6" s="1424"/>
      <c r="J6" s="1435" t="s">
        <v>251</v>
      </c>
      <c r="K6" s="1423" t="s">
        <v>94</v>
      </c>
      <c r="L6" s="1424"/>
      <c r="M6" s="1425" t="s">
        <v>124</v>
      </c>
    </row>
    <row r="7" spans="1:13" ht="82.2" customHeight="1" x14ac:dyDescent="0.25">
      <c r="A7" s="1432"/>
      <c r="B7" s="1433"/>
      <c r="C7" s="1433"/>
      <c r="D7" s="1433"/>
      <c r="E7" s="1434"/>
      <c r="F7" s="1436"/>
      <c r="G7" s="1438"/>
      <c r="H7" s="250" t="s">
        <v>95</v>
      </c>
      <c r="I7" s="250" t="s">
        <v>96</v>
      </c>
      <c r="J7" s="1436"/>
      <c r="K7" s="250" t="s">
        <v>95</v>
      </c>
      <c r="L7" s="250" t="s">
        <v>96</v>
      </c>
      <c r="M7" s="1426"/>
    </row>
    <row r="8" spans="1:13" ht="18.600000000000001" x14ac:dyDescent="0.55000000000000004">
      <c r="A8" s="228" t="s">
        <v>97</v>
      </c>
      <c r="B8" s="229" t="s">
        <v>98</v>
      </c>
      <c r="C8" s="230"/>
      <c r="D8" s="230"/>
      <c r="E8" s="231"/>
      <c r="F8" s="251">
        <v>94</v>
      </c>
      <c r="G8" s="232"/>
      <c r="H8" s="232"/>
      <c r="I8" s="252"/>
      <c r="J8" s="251">
        <f>+J12</f>
        <v>100</v>
      </c>
      <c r="K8" s="252"/>
      <c r="L8" s="252"/>
      <c r="M8" s="232"/>
    </row>
    <row r="9" spans="1:13" ht="93" x14ac:dyDescent="0.25">
      <c r="A9" s="233" t="s">
        <v>99</v>
      </c>
      <c r="B9" s="234" t="s">
        <v>125</v>
      </c>
      <c r="C9" s="234"/>
      <c r="D9" s="234"/>
      <c r="E9" s="235"/>
      <c r="F9" s="1286">
        <v>27</v>
      </c>
      <c r="G9" s="261">
        <f>+'[6]มาตการ รวมงบบุคลากร'!$G$9</f>
        <v>95839353</v>
      </c>
      <c r="H9" s="261">
        <f>+'[6]มาตการ รวมงบบุคลากร'!$H$9</f>
        <v>63307184.979999997</v>
      </c>
      <c r="I9" s="1143">
        <f>+H9*100/G9</f>
        <v>66.055522077658438</v>
      </c>
      <c r="J9" s="1286">
        <v>37</v>
      </c>
      <c r="K9" s="261">
        <f>+'[6]มาตการ รวมงบบุคลากร'!$K$9</f>
        <v>82046427.079999998</v>
      </c>
      <c r="L9" s="1143">
        <f>+K9*100/G9</f>
        <v>85.608285648589472</v>
      </c>
      <c r="M9" s="236" t="s">
        <v>275</v>
      </c>
    </row>
    <row r="10" spans="1:13" ht="93" x14ac:dyDescent="0.25">
      <c r="A10" s="233" t="s">
        <v>100</v>
      </c>
      <c r="B10" s="234" t="s">
        <v>126</v>
      </c>
      <c r="C10" s="234"/>
      <c r="D10" s="234"/>
      <c r="E10" s="235"/>
      <c r="F10" s="1286">
        <v>53</v>
      </c>
      <c r="G10" s="261">
        <f>+'[7]มาตการ รวมงบบุคลากร'!$G$10</f>
        <v>163518602</v>
      </c>
      <c r="H10" s="261">
        <f>+'[7]มาตการ รวมงบบุคลากร'!$H$10</f>
        <v>140114479.86000001</v>
      </c>
      <c r="I10" s="1144">
        <f>+H10*100/G10</f>
        <v>85.687180630372566</v>
      </c>
      <c r="J10" s="1286">
        <v>61</v>
      </c>
      <c r="K10" s="261">
        <f>+'[7]มาตการ รวมงบบุคลากร'!$K$10</f>
        <v>152057437.94999999</v>
      </c>
      <c r="L10" s="1144">
        <f>+K10*100/G10</f>
        <v>92.990911180857566</v>
      </c>
      <c r="M10" s="236" t="s">
        <v>275</v>
      </c>
    </row>
    <row r="11" spans="1:13" ht="18.600000000000001" x14ac:dyDescent="0.25">
      <c r="A11" s="254" t="s">
        <v>101</v>
      </c>
      <c r="B11" s="255" t="s">
        <v>127</v>
      </c>
      <c r="C11" s="255"/>
      <c r="D11" s="255"/>
      <c r="E11" s="256"/>
      <c r="F11" s="257">
        <v>75</v>
      </c>
      <c r="G11" s="253">
        <f>+[2]ระบบการควบคุมฯ!F1539</f>
        <v>166434432</v>
      </c>
      <c r="H11" s="253">
        <f>+[2]ระบบการควบคุมฯ!L1539+[2]ระบบการควบคุมฯ!K1539</f>
        <v>146991048.31999999</v>
      </c>
      <c r="I11" s="1144">
        <f>+H11*100/G11</f>
        <v>88.317691569975139</v>
      </c>
      <c r="J11" s="257">
        <v>80</v>
      </c>
      <c r="K11" s="253">
        <f>+[2]ระบบการควบคุมฯ!L1539+[2]ระบบการควบคุมฯ!K1539+[2]ระบบการควบคุมฯ!H1539+[2]ระบบการควบคุมฯ!G1539</f>
        <v>155168143.50999999</v>
      </c>
      <c r="L11" s="1144">
        <f>+K11*100/G11</f>
        <v>93.230794641099266</v>
      </c>
      <c r="M11" s="259"/>
    </row>
    <row r="12" spans="1:13" ht="18.600000000000001" x14ac:dyDescent="0.25">
      <c r="A12" s="254" t="s">
        <v>102</v>
      </c>
      <c r="B12" s="255" t="s">
        <v>128</v>
      </c>
      <c r="C12" s="255"/>
      <c r="D12" s="255"/>
      <c r="E12" s="256"/>
      <c r="F12" s="257">
        <v>94</v>
      </c>
      <c r="G12" s="258"/>
      <c r="H12" s="258"/>
      <c r="I12" s="1337"/>
      <c r="J12" s="257">
        <v>100</v>
      </c>
      <c r="K12" s="258"/>
      <c r="L12" s="1145"/>
      <c r="M12" s="259"/>
    </row>
    <row r="13" spans="1:13" ht="18.600000000000001" x14ac:dyDescent="0.55000000000000004">
      <c r="A13" s="238" t="s">
        <v>103</v>
      </c>
      <c r="B13" s="239" t="s">
        <v>104</v>
      </c>
      <c r="C13" s="176"/>
      <c r="D13" s="176"/>
      <c r="E13" s="237"/>
      <c r="F13" s="260">
        <v>98</v>
      </c>
      <c r="G13" s="240"/>
      <c r="H13" s="240"/>
      <c r="I13" s="240"/>
      <c r="J13" s="260">
        <f>+J17</f>
        <v>100</v>
      </c>
      <c r="K13" s="240"/>
      <c r="L13" s="240"/>
      <c r="M13" s="236"/>
    </row>
    <row r="14" spans="1:13" ht="111.6" x14ac:dyDescent="0.25">
      <c r="A14" s="233" t="s">
        <v>105</v>
      </c>
      <c r="B14" s="234" t="s">
        <v>125</v>
      </c>
      <c r="C14" s="234"/>
      <c r="D14" s="234"/>
      <c r="E14" s="235"/>
      <c r="F14" s="1286">
        <v>35</v>
      </c>
      <c r="G14" s="261">
        <f>+'[6]มาตการ รวมงบบุคลากร'!$G$14</f>
        <v>73323253</v>
      </c>
      <c r="H14" s="261">
        <f>+'[6]มาตการ รวมงบบุคลากร'!$H$14</f>
        <v>59753544.979999997</v>
      </c>
      <c r="I14" s="1143">
        <f>+H14*100/G14</f>
        <v>81.49330878705014</v>
      </c>
      <c r="J14" s="1286">
        <v>36</v>
      </c>
      <c r="K14" s="261">
        <f>+'[6]มาตการ รวมงบบุคลากร'!$K$14</f>
        <v>60727497.079999998</v>
      </c>
      <c r="L14" s="1143">
        <f>+K14*100/G14</f>
        <v>82.821607873835063</v>
      </c>
      <c r="M14" s="236" t="s">
        <v>277</v>
      </c>
    </row>
    <row r="15" spans="1:13" ht="111.6" x14ac:dyDescent="0.25">
      <c r="A15" s="233" t="s">
        <v>106</v>
      </c>
      <c r="B15" s="234" t="s">
        <v>126</v>
      </c>
      <c r="C15" s="234"/>
      <c r="D15" s="234"/>
      <c r="E15" s="235"/>
      <c r="F15" s="1286">
        <v>57</v>
      </c>
      <c r="G15" s="261">
        <f>+'[7]มาตการ รวมงบบุคลากร'!$G$15</f>
        <v>140891502</v>
      </c>
      <c r="H15" s="261">
        <f>+'[7]มาตการ รวมงบบุคลากร'!$H$15</f>
        <v>128848018.55</v>
      </c>
      <c r="I15" s="1144">
        <f>+H15*100/G15</f>
        <v>91.451944738299403</v>
      </c>
      <c r="J15" s="1286">
        <v>58</v>
      </c>
      <c r="K15" s="261">
        <f>+'[7]มาตการ รวมงบบุคลากร'!$K$15</f>
        <v>129750857.95</v>
      </c>
      <c r="L15" s="1143">
        <f>+K15*100/G15</f>
        <v>92.092749461922836</v>
      </c>
      <c r="M15" s="236" t="s">
        <v>276</v>
      </c>
    </row>
    <row r="16" spans="1:13" ht="18.600000000000001" x14ac:dyDescent="0.25">
      <c r="A16" s="262">
        <v>2.2999999999999998</v>
      </c>
      <c r="B16" s="234" t="s">
        <v>127</v>
      </c>
      <c r="C16" s="234"/>
      <c r="D16" s="234"/>
      <c r="E16" s="235"/>
      <c r="F16" s="1286">
        <v>80</v>
      </c>
      <c r="G16" s="261">
        <f>+[2]ระบบการควบคุมฯ!F1532+[2]ระบบการควบคุมฯ!F1533+[2]ระบบการควบคุมฯ!F1534+[2]ระบบการควบคุมฯ!F1535</f>
        <v>143807332</v>
      </c>
      <c r="H16" s="253">
        <f>+[2]ระบบการควบคุมฯ!K1532+[2]ระบบการควบคุมฯ!L1532+[2]ระบบการควบคุมฯ!K1533+[2]ระบบการควบคุมฯ!L1533+[2]ระบบการควบคุมฯ!K1534+[2]ระบบการควบคุมฯ!L1534+[2]ระบบการควบคุมฯ!K1535+[2]ระบบการควบคุมฯ!L1535</f>
        <v>132066941.00999999</v>
      </c>
      <c r="I16" s="1144">
        <f>+H16*100/G16</f>
        <v>91.836027533005065</v>
      </c>
      <c r="J16" s="1286">
        <v>81</v>
      </c>
      <c r="K16" s="253">
        <f>+[2]ระบบการควบคุมฯ!G1532+[2]ระบบการควบคุมฯ!H1532+[2]ระบบการควบคุมฯ!K1532+[2]ระบบการควบคุมฯ!L1532+[2]ระบบการควบคุมฯ!G1533+[2]ระบบการควบคุมฯ!H1533+[2]ระบบการควบคุมฯ!K1533+[2]ระบบการควบคุมฯ!L1533+[2]ระบบการควบคุมฯ!G1534+[2]ระบบการควบคุมฯ!H1534+[2]ระบบการควบคุมฯ!K1534+[2]ระบบการควบคุมฯ!L1534+[2]ระบบการควบคุมฯ!G1535+[2]ระบบการควบคุมฯ!H1535+[2]ระบบการควบคุมฯ!K1535+[2]ระบบการควบคุมฯ!L1535</f>
        <v>132861563.50999999</v>
      </c>
      <c r="L16" s="1143">
        <f>+K16*100/G16</f>
        <v>92.388588024148859</v>
      </c>
      <c r="M16" s="236"/>
    </row>
    <row r="17" spans="1:13" ht="18.600000000000001" x14ac:dyDescent="0.25">
      <c r="A17" s="233" t="s">
        <v>107</v>
      </c>
      <c r="B17" s="234" t="s">
        <v>128</v>
      </c>
      <c r="C17" s="234"/>
      <c r="D17" s="234"/>
      <c r="E17" s="235"/>
      <c r="F17" s="1286">
        <v>98</v>
      </c>
      <c r="G17" s="261"/>
      <c r="H17" s="261"/>
      <c r="I17" s="1338"/>
      <c r="J17" s="1286">
        <v>100</v>
      </c>
      <c r="K17" s="261"/>
      <c r="L17" s="263"/>
      <c r="M17" s="236"/>
    </row>
    <row r="18" spans="1:13" ht="18.600000000000001" x14ac:dyDescent="0.55000000000000004">
      <c r="A18" s="238" t="s">
        <v>108</v>
      </c>
      <c r="B18" s="239" t="s">
        <v>109</v>
      </c>
      <c r="C18" s="176"/>
      <c r="D18" s="176"/>
      <c r="E18" s="237"/>
      <c r="F18" s="260">
        <v>80</v>
      </c>
      <c r="G18" s="243"/>
      <c r="H18" s="243"/>
      <c r="I18" s="243"/>
      <c r="J18" s="260">
        <v>100</v>
      </c>
      <c r="K18" s="243"/>
      <c r="L18" s="243"/>
      <c r="M18" s="264"/>
    </row>
    <row r="19" spans="1:13" ht="148.80000000000001" x14ac:dyDescent="0.25">
      <c r="A19" s="233" t="s">
        <v>110</v>
      </c>
      <c r="B19" s="234" t="s">
        <v>125</v>
      </c>
      <c r="C19" s="234"/>
      <c r="D19" s="234"/>
      <c r="E19" s="235"/>
      <c r="F19" s="1286">
        <v>17</v>
      </c>
      <c r="G19" s="261">
        <f>+'[6]มาตการ รวมงบบุคลากร'!$G$19</f>
        <v>22516100</v>
      </c>
      <c r="H19" s="261">
        <f>+'[6]มาตการ รวมงบบุคลากร'!$H$19</f>
        <v>3553640</v>
      </c>
      <c r="I19" s="1339">
        <f>+H19*100/G19</f>
        <v>15.782662183948375</v>
      </c>
      <c r="J19" s="1286">
        <v>39</v>
      </c>
      <c r="K19" s="261">
        <f>+'[6]มาตการ รวมงบบุคลากร'!$K$19</f>
        <v>21318930</v>
      </c>
      <c r="L19" s="1146">
        <f>+K19*100/G19</f>
        <v>94.683049018258046</v>
      </c>
      <c r="M19" s="236" t="s">
        <v>278</v>
      </c>
    </row>
    <row r="20" spans="1:13" ht="111.6" x14ac:dyDescent="0.25">
      <c r="A20" s="233" t="s">
        <v>111</v>
      </c>
      <c r="B20" s="234" t="s">
        <v>126</v>
      </c>
      <c r="C20" s="234"/>
      <c r="D20" s="234"/>
      <c r="E20" s="235"/>
      <c r="F20" s="1286">
        <v>35</v>
      </c>
      <c r="G20" s="261">
        <f>+'[7]มาตการ รวมงบบุคลากร'!$G$20</f>
        <v>22627100</v>
      </c>
      <c r="H20" s="261">
        <f>+'[7]มาตการ รวมงบบุคลากร'!$H$20</f>
        <v>11266461.310000001</v>
      </c>
      <c r="I20" s="1340">
        <f>+H20*100/G20</f>
        <v>49.791892509424542</v>
      </c>
      <c r="J20" s="1286">
        <v>66</v>
      </c>
      <c r="K20" s="261">
        <f>+'[7]มาตการ รวมงบบุคลากร'!$K$20</f>
        <v>22306580</v>
      </c>
      <c r="L20" s="1146">
        <f>+K20*100/G20</f>
        <v>98.583468495741826</v>
      </c>
      <c r="M20" s="236" t="s">
        <v>279</v>
      </c>
    </row>
    <row r="21" spans="1:13" ht="18.600000000000001" x14ac:dyDescent="0.25">
      <c r="A21" s="233" t="s">
        <v>112</v>
      </c>
      <c r="B21" s="255" t="s">
        <v>127</v>
      </c>
      <c r="C21" s="255"/>
      <c r="D21" s="255"/>
      <c r="E21" s="235"/>
      <c r="F21" s="1286">
        <v>54</v>
      </c>
      <c r="G21" s="261">
        <f>+[2]ระบบการควบคุมฯ!F1536+[2]ระบบการควบคุมฯ!F1537</f>
        <v>22627100</v>
      </c>
      <c r="H21" s="253">
        <f>+[2]ระบบการควบคุมฯ!K1538+[2]ระบบการควบคุมฯ!L1538</f>
        <v>14924107.310000001</v>
      </c>
      <c r="I21" s="1340">
        <f>+H21*100/G21</f>
        <v>65.956783281993722</v>
      </c>
      <c r="J21" s="1286">
        <v>77</v>
      </c>
      <c r="K21" s="261">
        <f>+[2]ระบบการควบคุมฯ!G1538+[2]ระบบการควบคุมฯ!H1538+[2]ระบบการควบคุมฯ!K1538+[2]ระบบการควบคุมฯ!L1538</f>
        <v>22306580</v>
      </c>
      <c r="L21" s="1146">
        <f>+K21*100/G21</f>
        <v>98.583468495741826</v>
      </c>
      <c r="M21" s="241"/>
    </row>
    <row r="22" spans="1:13" ht="18.600000000000001" x14ac:dyDescent="0.25">
      <c r="A22" s="254" t="s">
        <v>113</v>
      </c>
      <c r="B22" s="255" t="s">
        <v>128</v>
      </c>
      <c r="C22" s="255"/>
      <c r="D22" s="255"/>
      <c r="E22" s="256"/>
      <c r="F22" s="257">
        <v>80</v>
      </c>
      <c r="G22" s="265"/>
      <c r="H22" s="265"/>
      <c r="I22" s="1341"/>
      <c r="J22" s="257">
        <v>100</v>
      </c>
      <c r="K22" s="265"/>
      <c r="L22" s="265"/>
      <c r="M22" s="266"/>
    </row>
    <row r="23" spans="1:13" ht="18.600000000000001" x14ac:dyDescent="0.55000000000000004">
      <c r="A23" s="242"/>
      <c r="B23" s="239" t="s">
        <v>114</v>
      </c>
      <c r="C23" s="176"/>
      <c r="D23" s="176"/>
      <c r="E23" s="237"/>
      <c r="F23" s="260"/>
      <c r="G23" s="267"/>
      <c r="H23" s="1119">
        <f>+[2]ระบบการควบคุมฯ!H1538+[2]ระบบการควบคุมฯ!G1538</f>
        <v>7382472.6900000004</v>
      </c>
      <c r="I23" s="1119">
        <f>+H23*100/G21</f>
        <v>32.626685213748118</v>
      </c>
      <c r="J23" s="260"/>
      <c r="K23" s="240"/>
      <c r="L23" s="240"/>
      <c r="M23" s="243"/>
    </row>
    <row r="24" spans="1:13" ht="18.600000000000001" x14ac:dyDescent="0.55000000000000004">
      <c r="A24" s="242"/>
      <c r="B24" s="239" t="s">
        <v>115</v>
      </c>
      <c r="C24" s="176"/>
      <c r="D24" s="176"/>
      <c r="E24" s="237"/>
      <c r="F24" s="260"/>
      <c r="G24" s="267"/>
      <c r="H24" s="268"/>
      <c r="I24" s="268"/>
      <c r="J24" s="260"/>
      <c r="K24" s="240"/>
      <c r="L24" s="240"/>
      <c r="M24" s="243"/>
    </row>
    <row r="25" spans="1:13" ht="18.600000000000001" x14ac:dyDescent="0.55000000000000004">
      <c r="A25" s="242"/>
      <c r="B25" s="239" t="s">
        <v>116</v>
      </c>
      <c r="C25" s="176"/>
      <c r="D25" s="176"/>
      <c r="E25" s="237"/>
      <c r="F25" s="260"/>
      <c r="G25" s="267"/>
      <c r="H25" s="268">
        <f>+G21-H21-H23</f>
        <v>320519.99999999907</v>
      </c>
      <c r="I25" s="268">
        <v>1.41</v>
      </c>
      <c r="J25" s="260"/>
      <c r="K25" s="240"/>
      <c r="L25" s="240"/>
      <c r="M25" s="269"/>
    </row>
    <row r="26" spans="1:13" ht="18.600000000000001" x14ac:dyDescent="0.55000000000000004">
      <c r="A26" s="244"/>
      <c r="B26" s="245" t="s">
        <v>117</v>
      </c>
      <c r="C26" s="246"/>
      <c r="D26" s="246"/>
      <c r="E26" s="247"/>
      <c r="F26" s="270"/>
      <c r="G26" s="273"/>
      <c r="H26" s="271"/>
      <c r="I26" s="271"/>
      <c r="J26" s="270"/>
      <c r="K26" s="272"/>
      <c r="L26" s="272"/>
      <c r="M26" s="273"/>
    </row>
    <row r="27" spans="1:13" ht="18.600000000000001" x14ac:dyDescent="0.55000000000000004">
      <c r="A27" s="1427" t="s">
        <v>51</v>
      </c>
      <c r="B27" s="1427"/>
      <c r="C27" s="1427"/>
      <c r="D27" s="1427"/>
      <c r="E27" s="1427"/>
      <c r="F27" s="1427"/>
      <c r="G27" s="1427"/>
      <c r="H27" s="1427"/>
      <c r="I27" s="1427"/>
      <c r="J27" s="1427"/>
      <c r="K27" s="1427"/>
      <c r="L27" s="1427"/>
      <c r="M27" s="1427"/>
    </row>
    <row r="28" spans="1:13" ht="18.600000000000001" x14ac:dyDescent="0.55000000000000004">
      <c r="A28" s="277"/>
      <c r="B28" s="1180"/>
      <c r="C28" s="278" t="s">
        <v>129</v>
      </c>
      <c r="D28" s="277"/>
      <c r="E28" s="277"/>
      <c r="F28" s="276"/>
      <c r="G28" s="277"/>
      <c r="H28" s="1428" t="s">
        <v>252</v>
      </c>
      <c r="I28" s="1428"/>
      <c r="J28" s="1428"/>
      <c r="K28" s="1439"/>
      <c r="L28" s="1439"/>
      <c r="M28" s="277"/>
    </row>
    <row r="29" spans="1:13" ht="18.600000000000001" x14ac:dyDescent="0.55000000000000004">
      <c r="A29" s="277"/>
      <c r="B29" s="279"/>
      <c r="C29" s="278" t="s">
        <v>130</v>
      </c>
      <c r="D29" s="277"/>
      <c r="E29" s="277"/>
      <c r="F29" s="276"/>
      <c r="G29" s="277"/>
      <c r="H29" s="1125"/>
      <c r="I29" s="1125"/>
      <c r="J29" s="1125"/>
      <c r="K29" s="1125"/>
      <c r="L29" s="1125"/>
      <c r="M29" s="277"/>
    </row>
    <row r="30" spans="1:13" ht="18.600000000000001" x14ac:dyDescent="0.55000000000000004">
      <c r="A30" s="280" t="s">
        <v>118</v>
      </c>
      <c r="B30" s="281"/>
      <c r="C30" s="176"/>
      <c r="D30" s="1125" t="s">
        <v>262</v>
      </c>
      <c r="E30" s="248"/>
      <c r="F30" s="53"/>
      <c r="G30" s="248"/>
      <c r="H30" s="249" t="s">
        <v>20</v>
      </c>
      <c r="I30" s="176"/>
      <c r="J30" s="53"/>
      <c r="K30" s="1125" t="s">
        <v>131</v>
      </c>
      <c r="L30" s="248"/>
      <c r="M30" s="248"/>
    </row>
    <row r="31" spans="1:13" ht="18.600000000000001" x14ac:dyDescent="0.55000000000000004">
      <c r="A31" s="1419" t="s">
        <v>119</v>
      </c>
      <c r="B31" s="1419"/>
      <c r="C31" s="1419"/>
      <c r="D31" s="176" t="s">
        <v>263</v>
      </c>
      <c r="E31" s="176"/>
      <c r="F31" s="53"/>
      <c r="G31" s="176"/>
      <c r="H31" s="248" t="s">
        <v>133</v>
      </c>
      <c r="I31" s="248"/>
      <c r="J31" s="53"/>
      <c r="K31" s="176" t="s">
        <v>132</v>
      </c>
      <c r="L31" s="176"/>
      <c r="M31" s="176"/>
    </row>
    <row r="32" spans="1:13" ht="18.600000000000001" x14ac:dyDescent="0.55000000000000004">
      <c r="A32" s="274" t="s">
        <v>52</v>
      </c>
      <c r="B32" s="275"/>
      <c r="C32" s="275"/>
      <c r="D32" s="176"/>
      <c r="E32" s="176"/>
      <c r="F32" s="53"/>
      <c r="G32" s="248"/>
      <c r="H32" s="176"/>
      <c r="I32" s="176"/>
      <c r="J32" s="53"/>
      <c r="K32" s="176"/>
      <c r="L32" s="248"/>
      <c r="M32" s="248"/>
    </row>
    <row r="33" spans="1:13" ht="18.600000000000001" x14ac:dyDescent="0.55000000000000004">
      <c r="A33" s="275"/>
      <c r="B33" s="275"/>
      <c r="C33" s="275"/>
      <c r="D33" s="176"/>
      <c r="E33" s="176"/>
      <c r="F33" s="53"/>
      <c r="G33" s="248"/>
      <c r="H33" s="277" t="s">
        <v>134</v>
      </c>
      <c r="I33" s="277"/>
      <c r="J33" s="53"/>
      <c r="K33" s="277"/>
      <c r="L33" s="277"/>
      <c r="M33" s="277"/>
    </row>
  </sheetData>
  <sheetProtection algorithmName="SHA-512" hashValue="YKmfkdr/VpJ8S3qEGzAArGQz1sJZo+flfKzB9U2gfl14TYMdsWnQC5vCiAlDNFyyImvyfKKgZdBJlfxnKOX50Q==" saltValue="2cNzvvhhpYvNQRVuHfk5/Q==" spinCount="100000" sheet="1" objects="1" scenarios="1" formatCells="0" formatColumns="0" formatRows="0" insertColumns="0" insertRows="0"/>
  <mergeCells count="15">
    <mergeCell ref="A27:M27"/>
    <mergeCell ref="H28:J28"/>
    <mergeCell ref="A31:C31"/>
    <mergeCell ref="A1:M1"/>
    <mergeCell ref="A2:M2"/>
    <mergeCell ref="A3:M3"/>
    <mergeCell ref="A4:M4"/>
    <mergeCell ref="C5:L5"/>
    <mergeCell ref="K6:L6"/>
    <mergeCell ref="M6:M7"/>
    <mergeCell ref="A6:E7"/>
    <mergeCell ref="F6:F7"/>
    <mergeCell ref="G6:G7"/>
    <mergeCell ref="H6:I6"/>
    <mergeCell ref="J6:J7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2025-06-03T13:07:31Z</dcterms:modified>
</cp:coreProperties>
</file>