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D249EF51-A9A0-4DF7-A240-199C4FDCE0FA}" xr6:coauthVersionLast="47" xr6:coauthVersionMax="47" xr10:uidLastSave="{00000000-0000-0000-0000-000000000000}"/>
  <bookViews>
    <workbookView xWindow="-108" yWindow="-108" windowWidth="16608" windowHeight="8832" firstSheet="2" activeTab="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B4" i="6"/>
  <c r="H23" i="5"/>
  <c r="I23" i="5" s="1"/>
  <c r="K20" i="5"/>
  <c r="L20" i="5" s="1"/>
  <c r="H20" i="5"/>
  <c r="I20" i="5" s="1"/>
  <c r="G20" i="5"/>
  <c r="H25" i="5" s="1"/>
  <c r="I25" i="5" s="1"/>
  <c r="K19" i="5"/>
  <c r="I19" i="5"/>
  <c r="H19" i="5"/>
  <c r="G19" i="5"/>
  <c r="L19" i="5" s="1"/>
  <c r="K15" i="5"/>
  <c r="L15" i="5" s="1"/>
  <c r="H15" i="5"/>
  <c r="I15" i="5" s="1"/>
  <c r="G15" i="5"/>
  <c r="K14" i="5"/>
  <c r="H14" i="5"/>
  <c r="G14" i="5"/>
  <c r="I14" i="5" s="1"/>
  <c r="J13" i="5"/>
  <c r="K10" i="5"/>
  <c r="L10" i="5" s="1"/>
  <c r="I10" i="5"/>
  <c r="H10" i="5"/>
  <c r="G10" i="5"/>
  <c r="K9" i="5"/>
  <c r="L9" i="5" s="1"/>
  <c r="H9" i="5"/>
  <c r="I9" i="5" s="1"/>
  <c r="G9" i="5"/>
  <c r="J8" i="5"/>
  <c r="C5" i="5"/>
  <c r="C397" i="4"/>
  <c r="C396" i="4"/>
  <c r="C398" i="4" s="1"/>
  <c r="G395" i="4"/>
  <c r="F395" i="4"/>
  <c r="E395" i="4"/>
  <c r="D395" i="4"/>
  <c r="C395" i="4"/>
  <c r="B395" i="4"/>
  <c r="A395" i="4"/>
  <c r="G394" i="4"/>
  <c r="F394" i="4"/>
  <c r="E394" i="4"/>
  <c r="D394" i="4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J392" i="4" s="1"/>
  <c r="C392" i="4"/>
  <c r="B392" i="4"/>
  <c r="A392" i="4"/>
  <c r="G391" i="4"/>
  <c r="F391" i="4"/>
  <c r="E391" i="4"/>
  <c r="D391" i="4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C389" i="4"/>
  <c r="B389" i="4"/>
  <c r="A389" i="4"/>
  <c r="G388" i="4"/>
  <c r="F388" i="4"/>
  <c r="E388" i="4"/>
  <c r="D388" i="4"/>
  <c r="C388" i="4"/>
  <c r="B388" i="4"/>
  <c r="A388" i="4"/>
  <c r="G387" i="4"/>
  <c r="F387" i="4"/>
  <c r="E387" i="4"/>
  <c r="E384" i="4" s="1"/>
  <c r="E381" i="4" s="1"/>
  <c r="E380" i="4" s="1"/>
  <c r="E379" i="4" s="1"/>
  <c r="E378" i="4" s="1"/>
  <c r="D387" i="4"/>
  <c r="J387" i="4" s="1"/>
  <c r="C387" i="4"/>
  <c r="B387" i="4"/>
  <c r="A387" i="4"/>
  <c r="G386" i="4"/>
  <c r="F386" i="4"/>
  <c r="E386" i="4"/>
  <c r="D386" i="4"/>
  <c r="C386" i="4"/>
  <c r="B386" i="4"/>
  <c r="A386" i="4"/>
  <c r="G385" i="4"/>
  <c r="G384" i="4" s="1"/>
  <c r="G381" i="4" s="1"/>
  <c r="G380" i="4" s="1"/>
  <c r="G379" i="4" s="1"/>
  <c r="G378" i="4" s="1"/>
  <c r="F385" i="4"/>
  <c r="E385" i="4"/>
  <c r="D385" i="4"/>
  <c r="C385" i="4"/>
  <c r="B385" i="4"/>
  <c r="A385" i="4"/>
  <c r="K384" i="4"/>
  <c r="K382" i="4" s="1"/>
  <c r="I384" i="4"/>
  <c r="H384" i="4"/>
  <c r="C384" i="4"/>
  <c r="B384" i="4"/>
  <c r="A384" i="4"/>
  <c r="B382" i="4"/>
  <c r="I381" i="4"/>
  <c r="I380" i="4" s="1"/>
  <c r="I379" i="4" s="1"/>
  <c r="I378" i="4" s="1"/>
  <c r="H381" i="4"/>
  <c r="C381" i="4"/>
  <c r="B381" i="4"/>
  <c r="H380" i="4"/>
  <c r="H379" i="4" s="1"/>
  <c r="H378" i="4" s="1"/>
  <c r="C380" i="4"/>
  <c r="B380" i="4"/>
  <c r="A380" i="4"/>
  <c r="C379" i="4"/>
  <c r="B379" i="4"/>
  <c r="A379" i="4"/>
  <c r="K378" i="4"/>
  <c r="J377" i="4"/>
  <c r="B377" i="4"/>
  <c r="A377" i="4"/>
  <c r="J376" i="4"/>
  <c r="J375" i="4" s="1"/>
  <c r="J374" i="4" s="1"/>
  <c r="J349" i="4" s="1"/>
  <c r="C376" i="4"/>
  <c r="B376" i="4"/>
  <c r="I375" i="4"/>
  <c r="H375" i="4"/>
  <c r="H374" i="4" s="1"/>
  <c r="H349" i="4" s="1"/>
  <c r="H318" i="4" s="1"/>
  <c r="H317" i="4" s="1"/>
  <c r="G375" i="4"/>
  <c r="G374" i="4" s="1"/>
  <c r="G349" i="4" s="1"/>
  <c r="F375" i="4"/>
  <c r="F374" i="4" s="1"/>
  <c r="E375" i="4"/>
  <c r="D375" i="4"/>
  <c r="C375" i="4"/>
  <c r="B375" i="4"/>
  <c r="I374" i="4"/>
  <c r="I349" i="4" s="1"/>
  <c r="E374" i="4"/>
  <c r="E349" i="4" s="1"/>
  <c r="D374" i="4"/>
  <c r="B374" i="4"/>
  <c r="J372" i="4"/>
  <c r="J370" i="4" s="1"/>
  <c r="J371" i="4"/>
  <c r="I370" i="4"/>
  <c r="H370" i="4"/>
  <c r="J368" i="4"/>
  <c r="C368" i="4"/>
  <c r="B368" i="4"/>
  <c r="A368" i="4"/>
  <c r="J367" i="4"/>
  <c r="J366" i="4" s="1"/>
  <c r="C367" i="4"/>
  <c r="B367" i="4"/>
  <c r="A367" i="4"/>
  <c r="I366" i="4"/>
  <c r="H366" i="4"/>
  <c r="G366" i="4"/>
  <c r="F366" i="4"/>
  <c r="E366" i="4"/>
  <c r="D366" i="4"/>
  <c r="C366" i="4"/>
  <c r="B366" i="4"/>
  <c r="A366" i="4"/>
  <c r="J365" i="4"/>
  <c r="C365" i="4"/>
  <c r="B365" i="4"/>
  <c r="A365" i="4"/>
  <c r="J364" i="4"/>
  <c r="J363" i="4" s="1"/>
  <c r="C364" i="4"/>
  <c r="B364" i="4"/>
  <c r="A364" i="4"/>
  <c r="I363" i="4"/>
  <c r="H363" i="4"/>
  <c r="G363" i="4"/>
  <c r="F363" i="4"/>
  <c r="E363" i="4"/>
  <c r="D363" i="4"/>
  <c r="C363" i="4"/>
  <c r="B363" i="4"/>
  <c r="A363" i="4"/>
  <c r="J362" i="4"/>
  <c r="C362" i="4"/>
  <c r="B362" i="4"/>
  <c r="A362" i="4"/>
  <c r="J361" i="4"/>
  <c r="J360" i="4" s="1"/>
  <c r="C361" i="4"/>
  <c r="B361" i="4"/>
  <c r="A361" i="4"/>
  <c r="I360" i="4"/>
  <c r="H360" i="4"/>
  <c r="G360" i="4"/>
  <c r="F360" i="4"/>
  <c r="F354" i="4" s="1"/>
  <c r="E360" i="4"/>
  <c r="D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J355" i="4" s="1"/>
  <c r="C356" i="4"/>
  <c r="B356" i="4"/>
  <c r="A356" i="4"/>
  <c r="I355" i="4"/>
  <c r="H355" i="4"/>
  <c r="H354" i="4" s="1"/>
  <c r="G355" i="4"/>
  <c r="F355" i="4"/>
  <c r="E355" i="4"/>
  <c r="D355" i="4"/>
  <c r="D354" i="4" s="1"/>
  <c r="C355" i="4"/>
  <c r="B355" i="4"/>
  <c r="A355" i="4"/>
  <c r="K354" i="4"/>
  <c r="I354" i="4"/>
  <c r="G354" i="4"/>
  <c r="G348" i="4" s="1"/>
  <c r="E354" i="4"/>
  <c r="B354" i="4"/>
  <c r="A354" i="4"/>
  <c r="J353" i="4"/>
  <c r="C353" i="4"/>
  <c r="B353" i="4"/>
  <c r="A353" i="4"/>
  <c r="J352" i="4"/>
  <c r="J351" i="4" s="1"/>
  <c r="J350" i="4" s="1"/>
  <c r="C352" i="4"/>
  <c r="B352" i="4"/>
  <c r="A352" i="4"/>
  <c r="I351" i="4"/>
  <c r="H351" i="4"/>
  <c r="H350" i="4" s="1"/>
  <c r="G351" i="4"/>
  <c r="F351" i="4"/>
  <c r="F350" i="4" s="1"/>
  <c r="F348" i="4" s="1"/>
  <c r="E351" i="4"/>
  <c r="E350" i="4" s="1"/>
  <c r="E348" i="4" s="1"/>
  <c r="E347" i="4" s="1"/>
  <c r="D351" i="4"/>
  <c r="C351" i="4"/>
  <c r="B351" i="4"/>
  <c r="A351" i="4"/>
  <c r="I350" i="4"/>
  <c r="I348" i="4" s="1"/>
  <c r="G350" i="4"/>
  <c r="D350" i="4"/>
  <c r="D348" i="4" s="1"/>
  <c r="B350" i="4"/>
  <c r="F349" i="4"/>
  <c r="D349" i="4"/>
  <c r="B349" i="4"/>
  <c r="C347" i="4"/>
  <c r="B347" i="4"/>
  <c r="A347" i="4"/>
  <c r="C344" i="4"/>
  <c r="B344" i="4"/>
  <c r="C343" i="4"/>
  <c r="B343" i="4"/>
  <c r="J342" i="4"/>
  <c r="C342" i="4"/>
  <c r="B342" i="4"/>
  <c r="C341" i="4"/>
  <c r="B341" i="4"/>
  <c r="G340" i="4"/>
  <c r="F340" i="4"/>
  <c r="E340" i="4"/>
  <c r="J340" i="4" s="1"/>
  <c r="D340" i="4"/>
  <c r="C340" i="4"/>
  <c r="B340" i="4"/>
  <c r="A340" i="4"/>
  <c r="C339" i="4"/>
  <c r="B339" i="4"/>
  <c r="A339" i="4"/>
  <c r="J338" i="4"/>
  <c r="C338" i="4"/>
  <c r="G337" i="4"/>
  <c r="G336" i="4" s="1"/>
  <c r="F337" i="4"/>
  <c r="E337" i="4"/>
  <c r="E336" i="4" s="1"/>
  <c r="D337" i="4"/>
  <c r="C337" i="4"/>
  <c r="B337" i="4"/>
  <c r="A337" i="4"/>
  <c r="I336" i="4"/>
  <c r="H336" i="4"/>
  <c r="F336" i="4"/>
  <c r="D336" i="4"/>
  <c r="C336" i="4"/>
  <c r="B336" i="4"/>
  <c r="A336" i="4"/>
  <c r="K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C333" i="4"/>
  <c r="B333" i="4"/>
  <c r="A333" i="4"/>
  <c r="I332" i="4"/>
  <c r="H332" i="4"/>
  <c r="G332" i="4"/>
  <c r="F332" i="4"/>
  <c r="E332" i="4"/>
  <c r="D332" i="4"/>
  <c r="J332" i="4" s="1"/>
  <c r="C332" i="4"/>
  <c r="B332" i="4"/>
  <c r="A332" i="4"/>
  <c r="I331" i="4"/>
  <c r="G331" i="4"/>
  <c r="F331" i="4"/>
  <c r="E331" i="4"/>
  <c r="D331" i="4"/>
  <c r="J331" i="4" s="1"/>
  <c r="C331" i="4"/>
  <c r="B331" i="4"/>
  <c r="A331" i="4"/>
  <c r="I330" i="4"/>
  <c r="I329" i="4" s="1"/>
  <c r="H330" i="4"/>
  <c r="H329" i="4" s="1"/>
  <c r="G330" i="4"/>
  <c r="G329" i="4" s="1"/>
  <c r="F330" i="4"/>
  <c r="E330" i="4"/>
  <c r="E329" i="4" s="1"/>
  <c r="D330" i="4"/>
  <c r="D329" i="4" s="1"/>
  <c r="C330" i="4"/>
  <c r="B330" i="4"/>
  <c r="A330" i="4"/>
  <c r="F329" i="4"/>
  <c r="C329" i="4"/>
  <c r="B329" i="4"/>
  <c r="A329" i="4"/>
  <c r="G327" i="4"/>
  <c r="G326" i="4" s="1"/>
  <c r="F327" i="4"/>
  <c r="F326" i="4" s="1"/>
  <c r="E327" i="4"/>
  <c r="E326" i="4" s="1"/>
  <c r="D327" i="4"/>
  <c r="D326" i="4" s="1"/>
  <c r="C327" i="4"/>
  <c r="B327" i="4"/>
  <c r="A327" i="4"/>
  <c r="C326" i="4"/>
  <c r="B326" i="4"/>
  <c r="A326" i="4"/>
  <c r="G325" i="4"/>
  <c r="G324" i="4" s="1"/>
  <c r="F325" i="4"/>
  <c r="F324" i="4" s="1"/>
  <c r="E325" i="4"/>
  <c r="E324" i="4" s="1"/>
  <c r="D325" i="4"/>
  <c r="C325" i="4"/>
  <c r="B325" i="4"/>
  <c r="A325" i="4"/>
  <c r="D324" i="4"/>
  <c r="C324" i="4"/>
  <c r="B324" i="4"/>
  <c r="A324" i="4"/>
  <c r="G323" i="4"/>
  <c r="G322" i="4" s="1"/>
  <c r="F323" i="4"/>
  <c r="E323" i="4"/>
  <c r="E322" i="4" s="1"/>
  <c r="D323" i="4"/>
  <c r="D322" i="4" s="1"/>
  <c r="C323" i="4"/>
  <c r="B323" i="4"/>
  <c r="A323" i="4"/>
  <c r="F322" i="4"/>
  <c r="C322" i="4"/>
  <c r="B322" i="4"/>
  <c r="A322" i="4"/>
  <c r="G321" i="4"/>
  <c r="G320" i="4" s="1"/>
  <c r="F321" i="4"/>
  <c r="F320" i="4" s="1"/>
  <c r="E321" i="4"/>
  <c r="E320" i="4" s="1"/>
  <c r="D321" i="4"/>
  <c r="D320" i="4" s="1"/>
  <c r="C321" i="4"/>
  <c r="B321" i="4"/>
  <c r="A321" i="4"/>
  <c r="C320" i="4"/>
  <c r="B320" i="4"/>
  <c r="A320" i="4"/>
  <c r="I319" i="4"/>
  <c r="G319" i="4"/>
  <c r="F319" i="4"/>
  <c r="E319" i="4"/>
  <c r="D319" i="4"/>
  <c r="C319" i="4"/>
  <c r="B319" i="4"/>
  <c r="A319" i="4"/>
  <c r="I318" i="4"/>
  <c r="I317" i="4" s="1"/>
  <c r="G318" i="4"/>
  <c r="G317" i="4" s="1"/>
  <c r="G316" i="4" s="1"/>
  <c r="F318" i="4"/>
  <c r="E318" i="4"/>
  <c r="D318" i="4"/>
  <c r="D317" i="4" s="1"/>
  <c r="C318" i="4"/>
  <c r="B318" i="4"/>
  <c r="A318" i="4"/>
  <c r="F317" i="4"/>
  <c r="C317" i="4"/>
  <c r="B317" i="4"/>
  <c r="A317" i="4"/>
  <c r="B316" i="4"/>
  <c r="B315" i="4"/>
  <c r="B314" i="4"/>
  <c r="C313" i="4"/>
  <c r="B313" i="4"/>
  <c r="A313" i="4"/>
  <c r="B312" i="4"/>
  <c r="G293" i="4"/>
  <c r="G292" i="4" s="1"/>
  <c r="F293" i="4"/>
  <c r="F292" i="4" s="1"/>
  <c r="E293" i="4"/>
  <c r="E292" i="4" s="1"/>
  <c r="D293" i="4"/>
  <c r="D292" i="4" s="1"/>
  <c r="C293" i="4"/>
  <c r="B293" i="4"/>
  <c r="A293" i="4"/>
  <c r="I292" i="4"/>
  <c r="H292" i="4"/>
  <c r="C292" i="4"/>
  <c r="B292" i="4"/>
  <c r="G291" i="4"/>
  <c r="F291" i="4"/>
  <c r="E291" i="4"/>
  <c r="D291" i="4"/>
  <c r="D290" i="4" s="1"/>
  <c r="C291" i="4"/>
  <c r="B291" i="4"/>
  <c r="A291" i="4"/>
  <c r="I290" i="4"/>
  <c r="H290" i="4"/>
  <c r="F290" i="4"/>
  <c r="E290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C277" i="4"/>
  <c r="B277" i="4"/>
  <c r="B276" i="4"/>
  <c r="B275" i="4"/>
  <c r="G274" i="4"/>
  <c r="F274" i="4"/>
  <c r="E274" i="4"/>
  <c r="E273" i="4" s="1"/>
  <c r="D274" i="4"/>
  <c r="C274" i="4"/>
  <c r="B274" i="4"/>
  <c r="A274" i="4"/>
  <c r="I273" i="4"/>
  <c r="H273" i="4"/>
  <c r="G273" i="4"/>
  <c r="F273" i="4"/>
  <c r="C273" i="4"/>
  <c r="B273" i="4"/>
  <c r="A273" i="4"/>
  <c r="J272" i="4"/>
  <c r="J271" i="4"/>
  <c r="J269" i="4"/>
  <c r="J267" i="4"/>
  <c r="J266" i="4"/>
  <c r="I266" i="4"/>
  <c r="H266" i="4"/>
  <c r="J265" i="4"/>
  <c r="C265" i="4"/>
  <c r="B265" i="4"/>
  <c r="J264" i="4"/>
  <c r="C264" i="4"/>
  <c r="B264" i="4"/>
  <c r="G263" i="4"/>
  <c r="G262" i="4" s="1"/>
  <c r="F263" i="4"/>
  <c r="F262" i="4" s="1"/>
  <c r="E263" i="4"/>
  <c r="D263" i="4"/>
  <c r="C263" i="4"/>
  <c r="B263" i="4"/>
  <c r="A263" i="4"/>
  <c r="I262" i="4"/>
  <c r="H262" i="4"/>
  <c r="E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A259" i="4"/>
  <c r="J258" i="4"/>
  <c r="C258" i="4"/>
  <c r="B258" i="4"/>
  <c r="J257" i="4"/>
  <c r="C257" i="4"/>
  <c r="B257" i="4"/>
  <c r="A257" i="4"/>
  <c r="J256" i="4"/>
  <c r="C256" i="4"/>
  <c r="B256" i="4"/>
  <c r="J255" i="4"/>
  <c r="C255" i="4"/>
  <c r="B255" i="4"/>
  <c r="A255" i="4"/>
  <c r="J254" i="4"/>
  <c r="C254" i="4"/>
  <c r="B254" i="4"/>
  <c r="J253" i="4"/>
  <c r="C253" i="4"/>
  <c r="B253" i="4"/>
  <c r="A253" i="4"/>
  <c r="J252" i="4"/>
  <c r="C252" i="4"/>
  <c r="B252" i="4"/>
  <c r="J251" i="4"/>
  <c r="C251" i="4"/>
  <c r="B251" i="4"/>
  <c r="A251" i="4"/>
  <c r="B250" i="4"/>
  <c r="J249" i="4"/>
  <c r="C249" i="4"/>
  <c r="B249" i="4"/>
  <c r="G248" i="4"/>
  <c r="F248" i="4"/>
  <c r="E248" i="4"/>
  <c r="D248" i="4"/>
  <c r="C248" i="4"/>
  <c r="B248" i="4"/>
  <c r="A248" i="4"/>
  <c r="J247" i="4"/>
  <c r="C247" i="4"/>
  <c r="B247" i="4"/>
  <c r="J246" i="4"/>
  <c r="C246" i="4"/>
  <c r="B246" i="4"/>
  <c r="A246" i="4"/>
  <c r="J245" i="4"/>
  <c r="C245" i="4"/>
  <c r="B245" i="4"/>
  <c r="J244" i="4"/>
  <c r="C244" i="4"/>
  <c r="B244" i="4"/>
  <c r="A244" i="4"/>
  <c r="J243" i="4"/>
  <c r="C243" i="4"/>
  <c r="B243" i="4"/>
  <c r="J242" i="4"/>
  <c r="C242" i="4"/>
  <c r="B242" i="4"/>
  <c r="A242" i="4"/>
  <c r="J241" i="4"/>
  <c r="C241" i="4"/>
  <c r="B241" i="4"/>
  <c r="J240" i="4"/>
  <c r="C240" i="4"/>
  <c r="B240" i="4"/>
  <c r="A240" i="4"/>
  <c r="J239" i="4"/>
  <c r="C239" i="4"/>
  <c r="B239" i="4"/>
  <c r="J238" i="4"/>
  <c r="C238" i="4"/>
  <c r="B238" i="4"/>
  <c r="A238" i="4"/>
  <c r="J237" i="4"/>
  <c r="C237" i="4"/>
  <c r="B237" i="4"/>
  <c r="J236" i="4"/>
  <c r="C236" i="4"/>
  <c r="B236" i="4"/>
  <c r="A236" i="4"/>
  <c r="J235" i="4"/>
  <c r="C235" i="4"/>
  <c r="B235" i="4"/>
  <c r="J234" i="4"/>
  <c r="C234" i="4"/>
  <c r="B234" i="4"/>
  <c r="A234" i="4"/>
  <c r="J233" i="4"/>
  <c r="C233" i="4"/>
  <c r="B233" i="4"/>
  <c r="J232" i="4"/>
  <c r="C232" i="4"/>
  <c r="B232" i="4"/>
  <c r="A232" i="4"/>
  <c r="J231" i="4"/>
  <c r="C231" i="4"/>
  <c r="B231" i="4"/>
  <c r="J230" i="4"/>
  <c r="C230" i="4"/>
  <c r="B230" i="4"/>
  <c r="J229" i="4"/>
  <c r="C229" i="4"/>
  <c r="B229" i="4"/>
  <c r="J228" i="4"/>
  <c r="C228" i="4"/>
  <c r="B228" i="4"/>
  <c r="A228" i="4"/>
  <c r="J227" i="4"/>
  <c r="C227" i="4"/>
  <c r="B227" i="4"/>
  <c r="J226" i="4"/>
  <c r="C226" i="4"/>
  <c r="B226" i="4"/>
  <c r="A226" i="4"/>
  <c r="J225" i="4"/>
  <c r="C225" i="4"/>
  <c r="B225" i="4"/>
  <c r="G224" i="4"/>
  <c r="F224" i="4"/>
  <c r="E224" i="4"/>
  <c r="E221" i="4" s="1"/>
  <c r="D224" i="4"/>
  <c r="J224" i="4" s="1"/>
  <c r="C224" i="4"/>
  <c r="B224" i="4"/>
  <c r="A224" i="4"/>
  <c r="J223" i="4"/>
  <c r="C223" i="4"/>
  <c r="B223" i="4"/>
  <c r="G222" i="4"/>
  <c r="G221" i="4" s="1"/>
  <c r="F222" i="4"/>
  <c r="E222" i="4"/>
  <c r="D222" i="4"/>
  <c r="J222" i="4" s="1"/>
  <c r="J221" i="4" s="1"/>
  <c r="C222" i="4"/>
  <c r="B222" i="4"/>
  <c r="A222" i="4"/>
  <c r="I221" i="4"/>
  <c r="H221" i="4"/>
  <c r="F221" i="4"/>
  <c r="C221" i="4"/>
  <c r="B221" i="4"/>
  <c r="A221" i="4"/>
  <c r="J220" i="4"/>
  <c r="C220" i="4"/>
  <c r="B220" i="4"/>
  <c r="G219" i="4"/>
  <c r="F219" i="4"/>
  <c r="F216" i="4" s="1"/>
  <c r="E219" i="4"/>
  <c r="E216" i="4" s="1"/>
  <c r="D219" i="4"/>
  <c r="C219" i="4"/>
  <c r="B219" i="4"/>
  <c r="A219" i="4"/>
  <c r="J218" i="4"/>
  <c r="C218" i="4"/>
  <c r="B218" i="4"/>
  <c r="G217" i="4"/>
  <c r="F217" i="4"/>
  <c r="E217" i="4"/>
  <c r="D217" i="4"/>
  <c r="C217" i="4"/>
  <c r="B217" i="4"/>
  <c r="A217" i="4"/>
  <c r="I216" i="4"/>
  <c r="H216" i="4"/>
  <c r="G216" i="4"/>
  <c r="C216" i="4"/>
  <c r="B216" i="4"/>
  <c r="A216" i="4"/>
  <c r="B215" i="4"/>
  <c r="C214" i="4"/>
  <c r="B214" i="4"/>
  <c r="A214" i="4"/>
  <c r="C212" i="4"/>
  <c r="B212" i="4"/>
  <c r="A212" i="4"/>
  <c r="B211" i="4"/>
  <c r="A211" i="4"/>
  <c r="C210" i="4"/>
  <c r="B210" i="4"/>
  <c r="A210" i="4"/>
  <c r="G209" i="4"/>
  <c r="F209" i="4"/>
  <c r="E209" i="4"/>
  <c r="D209" i="4"/>
  <c r="C209" i="4"/>
  <c r="B209" i="4"/>
  <c r="A209" i="4"/>
  <c r="G208" i="4"/>
  <c r="F208" i="4"/>
  <c r="F207" i="4" s="1"/>
  <c r="E208" i="4"/>
  <c r="E207" i="4" s="1"/>
  <c r="D208" i="4"/>
  <c r="D207" i="4" s="1"/>
  <c r="C208" i="4"/>
  <c r="B208" i="4"/>
  <c r="A208" i="4"/>
  <c r="I207" i="4"/>
  <c r="H207" i="4"/>
  <c r="G207" i="4"/>
  <c r="C207" i="4"/>
  <c r="B207" i="4"/>
  <c r="A207" i="4"/>
  <c r="C206" i="4"/>
  <c r="B206" i="4"/>
  <c r="J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G203" i="4"/>
  <c r="F203" i="4"/>
  <c r="E203" i="4"/>
  <c r="D203" i="4"/>
  <c r="J203" i="4" s="1"/>
  <c r="C203" i="4"/>
  <c r="B203" i="4"/>
  <c r="A203" i="4"/>
  <c r="G202" i="4"/>
  <c r="F202" i="4"/>
  <c r="E202" i="4"/>
  <c r="E201" i="4" s="1"/>
  <c r="D202" i="4"/>
  <c r="D201" i="4" s="1"/>
  <c r="C202" i="4"/>
  <c r="B202" i="4"/>
  <c r="A202" i="4"/>
  <c r="I201" i="4"/>
  <c r="H201" i="4"/>
  <c r="G201" i="4"/>
  <c r="C201" i="4"/>
  <c r="B201" i="4"/>
  <c r="G200" i="4"/>
  <c r="G199" i="4" s="1"/>
  <c r="G198" i="4" s="1"/>
  <c r="F200" i="4"/>
  <c r="E200" i="4"/>
  <c r="D200" i="4"/>
  <c r="D199" i="4" s="1"/>
  <c r="D198" i="4" s="1"/>
  <c r="C200" i="4"/>
  <c r="B200" i="4"/>
  <c r="A200" i="4"/>
  <c r="I199" i="4"/>
  <c r="H199" i="4"/>
  <c r="H198" i="4" s="1"/>
  <c r="F199" i="4"/>
  <c r="E199" i="4"/>
  <c r="C199" i="4"/>
  <c r="B199" i="4"/>
  <c r="A199" i="4"/>
  <c r="K198" i="4"/>
  <c r="I198" i="4"/>
  <c r="B198" i="4"/>
  <c r="A198" i="4"/>
  <c r="G197" i="4"/>
  <c r="G196" i="4" s="1"/>
  <c r="G195" i="4" s="1"/>
  <c r="G194" i="4" s="1"/>
  <c r="G193" i="4" s="1"/>
  <c r="F197" i="4"/>
  <c r="E197" i="4"/>
  <c r="E196" i="4" s="1"/>
  <c r="E195" i="4" s="1"/>
  <c r="D197" i="4"/>
  <c r="C197" i="4"/>
  <c r="B197" i="4"/>
  <c r="A197" i="4"/>
  <c r="I196" i="4"/>
  <c r="I195" i="4" s="1"/>
  <c r="I194" i="4" s="1"/>
  <c r="I193" i="4" s="1"/>
  <c r="H196" i="4"/>
  <c r="H195" i="4" s="1"/>
  <c r="F196" i="4"/>
  <c r="D196" i="4"/>
  <c r="C196" i="4"/>
  <c r="B196" i="4"/>
  <c r="A196" i="4"/>
  <c r="F195" i="4"/>
  <c r="D195" i="4"/>
  <c r="B195" i="4"/>
  <c r="A195" i="4"/>
  <c r="K194" i="4"/>
  <c r="K193" i="4" s="1"/>
  <c r="B194" i="4"/>
  <c r="B193" i="4"/>
  <c r="J191" i="4"/>
  <c r="J190" i="4" s="1"/>
  <c r="J189" i="4" s="1"/>
  <c r="C191" i="4"/>
  <c r="B191" i="4"/>
  <c r="A191" i="4"/>
  <c r="I190" i="4"/>
  <c r="H190" i="4"/>
  <c r="H189" i="4" s="1"/>
  <c r="G190" i="4"/>
  <c r="F190" i="4"/>
  <c r="E190" i="4"/>
  <c r="D190" i="4"/>
  <c r="C190" i="4"/>
  <c r="B190" i="4"/>
  <c r="K189" i="4"/>
  <c r="I189" i="4"/>
  <c r="G189" i="4"/>
  <c r="F189" i="4"/>
  <c r="E189" i="4"/>
  <c r="D189" i="4"/>
  <c r="B189" i="4"/>
  <c r="A189" i="4"/>
  <c r="G186" i="4"/>
  <c r="F186" i="4"/>
  <c r="E186" i="4"/>
  <c r="D186" i="4"/>
  <c r="C186" i="4"/>
  <c r="B186" i="4"/>
  <c r="A186" i="4"/>
  <c r="I185" i="4"/>
  <c r="I184" i="4" s="1"/>
  <c r="I183" i="4" s="1"/>
  <c r="I182" i="4" s="1"/>
  <c r="H185" i="4"/>
  <c r="G185" i="4"/>
  <c r="G184" i="4" s="1"/>
  <c r="G183" i="4" s="1"/>
  <c r="G182" i="4" s="1"/>
  <c r="F185" i="4"/>
  <c r="E185" i="4"/>
  <c r="E184" i="4" s="1"/>
  <c r="E183" i="4" s="1"/>
  <c r="E182" i="4" s="1"/>
  <c r="D185" i="4"/>
  <c r="C185" i="4"/>
  <c r="B185" i="4"/>
  <c r="K184" i="4"/>
  <c r="H184" i="4"/>
  <c r="F184" i="4"/>
  <c r="D184" i="4"/>
  <c r="B184" i="4"/>
  <c r="C183" i="4"/>
  <c r="B183" i="4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J175" i="4" s="1"/>
  <c r="J171" i="4" s="1"/>
  <c r="C178" i="4"/>
  <c r="B178" i="4"/>
  <c r="A178" i="4"/>
  <c r="C177" i="4"/>
  <c r="B177" i="4"/>
  <c r="A177" i="4"/>
  <c r="J176" i="4"/>
  <c r="C176" i="4"/>
  <c r="B176" i="4"/>
  <c r="A176" i="4"/>
  <c r="I175" i="4"/>
  <c r="I171" i="4" s="1"/>
  <c r="H175" i="4"/>
  <c r="G175" i="4"/>
  <c r="F175" i="4"/>
  <c r="E175" i="4"/>
  <c r="D175" i="4"/>
  <c r="C175" i="4"/>
  <c r="B175" i="4"/>
  <c r="C174" i="4"/>
  <c r="B174" i="4"/>
  <c r="A174" i="4"/>
  <c r="J173" i="4"/>
  <c r="C173" i="4"/>
  <c r="B173" i="4"/>
  <c r="A173" i="4"/>
  <c r="J172" i="4"/>
  <c r="I172" i="4"/>
  <c r="H172" i="4"/>
  <c r="G172" i="4"/>
  <c r="G171" i="4" s="1"/>
  <c r="F172" i="4"/>
  <c r="F171" i="4" s="1"/>
  <c r="E172" i="4"/>
  <c r="D172" i="4"/>
  <c r="D171" i="4" s="1"/>
  <c r="C172" i="4"/>
  <c r="B172" i="4"/>
  <c r="K171" i="4"/>
  <c r="H171" i="4"/>
  <c r="E171" i="4"/>
  <c r="B171" i="4"/>
  <c r="C170" i="4"/>
  <c r="B170" i="4"/>
  <c r="J169" i="4"/>
  <c r="G167" i="4"/>
  <c r="G166" i="4" s="1"/>
  <c r="G162" i="4" s="1"/>
  <c r="F167" i="4"/>
  <c r="E167" i="4"/>
  <c r="E166" i="4" s="1"/>
  <c r="D167" i="4"/>
  <c r="J167" i="4" s="1"/>
  <c r="J166" i="4" s="1"/>
  <c r="C167" i="4"/>
  <c r="B167" i="4"/>
  <c r="A167" i="4"/>
  <c r="I166" i="4"/>
  <c r="H166" i="4"/>
  <c r="F166" i="4"/>
  <c r="D166" i="4"/>
  <c r="D162" i="4" s="1"/>
  <c r="C166" i="4"/>
  <c r="B166" i="4"/>
  <c r="A166" i="4"/>
  <c r="C165" i="4"/>
  <c r="B165" i="4"/>
  <c r="A165" i="4"/>
  <c r="G164" i="4"/>
  <c r="F164" i="4"/>
  <c r="F163" i="4" s="1"/>
  <c r="E164" i="4"/>
  <c r="E163" i="4" s="1"/>
  <c r="D164" i="4"/>
  <c r="C164" i="4"/>
  <c r="B164" i="4"/>
  <c r="A164" i="4"/>
  <c r="I163" i="4"/>
  <c r="I162" i="4" s="1"/>
  <c r="H163" i="4"/>
  <c r="G163" i="4"/>
  <c r="D163" i="4"/>
  <c r="C163" i="4"/>
  <c r="B163" i="4"/>
  <c r="A163" i="4"/>
  <c r="K162" i="4"/>
  <c r="H162" i="4"/>
  <c r="B162" i="4"/>
  <c r="A162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C156" i="4"/>
  <c r="B156" i="4"/>
  <c r="A156" i="4"/>
  <c r="J155" i="4"/>
  <c r="C155" i="4"/>
  <c r="B155" i="4"/>
  <c r="A155" i="4"/>
  <c r="G154" i="4"/>
  <c r="F154" i="4"/>
  <c r="F153" i="4" s="1"/>
  <c r="E154" i="4"/>
  <c r="D154" i="4"/>
  <c r="D153" i="4" s="1"/>
  <c r="C154" i="4"/>
  <c r="B154" i="4"/>
  <c r="A154" i="4"/>
  <c r="K153" i="4"/>
  <c r="I153" i="4"/>
  <c r="I152" i="4" s="1"/>
  <c r="H153" i="4"/>
  <c r="G153" i="4"/>
  <c r="E153" i="4"/>
  <c r="B153" i="4"/>
  <c r="A153" i="4"/>
  <c r="H152" i="4"/>
  <c r="H151" i="4" s="1"/>
  <c r="B152" i="4"/>
  <c r="B151" i="4"/>
  <c r="B150" i="4"/>
  <c r="B149" i="4"/>
  <c r="B348" i="4" s="1"/>
  <c r="C148" i="4"/>
  <c r="B148" i="4"/>
  <c r="A148" i="4"/>
  <c r="G147" i="4"/>
  <c r="F147" i="4"/>
  <c r="E147" i="4"/>
  <c r="D147" i="4"/>
  <c r="C147" i="4"/>
  <c r="B147" i="4"/>
  <c r="G146" i="4"/>
  <c r="F146" i="4"/>
  <c r="E146" i="4"/>
  <c r="D146" i="4"/>
  <c r="C146" i="4"/>
  <c r="B146" i="4"/>
  <c r="A146" i="4"/>
  <c r="J145" i="4"/>
  <c r="C145" i="4"/>
  <c r="B145" i="4"/>
  <c r="J144" i="4"/>
  <c r="J143" i="4" s="1"/>
  <c r="C144" i="4"/>
  <c r="B144" i="4"/>
  <c r="A144" i="4"/>
  <c r="I143" i="4"/>
  <c r="H143" i="4"/>
  <c r="G143" i="4"/>
  <c r="F143" i="4"/>
  <c r="F135" i="4" s="1"/>
  <c r="E143" i="4"/>
  <c r="D143" i="4"/>
  <c r="C143" i="4"/>
  <c r="B143" i="4"/>
  <c r="A143" i="4"/>
  <c r="J142" i="4"/>
  <c r="C142" i="4"/>
  <c r="B142" i="4"/>
  <c r="J141" i="4"/>
  <c r="C141" i="4"/>
  <c r="B141" i="4"/>
  <c r="A141" i="4"/>
  <c r="J140" i="4"/>
  <c r="C140" i="4"/>
  <c r="B140" i="4"/>
  <c r="J139" i="4"/>
  <c r="C139" i="4"/>
  <c r="B139" i="4"/>
  <c r="A139" i="4"/>
  <c r="J138" i="4"/>
  <c r="C138" i="4"/>
  <c r="B138" i="4"/>
  <c r="J137" i="4"/>
  <c r="J136" i="4" s="1"/>
  <c r="C137" i="4"/>
  <c r="B137" i="4"/>
  <c r="A137" i="4"/>
  <c r="I136" i="4"/>
  <c r="H136" i="4"/>
  <c r="H135" i="4" s="1"/>
  <c r="H134" i="4" s="1"/>
  <c r="H133" i="4" s="1"/>
  <c r="H132" i="4" s="1"/>
  <c r="G136" i="4"/>
  <c r="G135" i="4" s="1"/>
  <c r="G134" i="4" s="1"/>
  <c r="G133" i="4" s="1"/>
  <c r="G132" i="4" s="1"/>
  <c r="F136" i="4"/>
  <c r="E136" i="4"/>
  <c r="D136" i="4"/>
  <c r="C136" i="4"/>
  <c r="B136" i="4"/>
  <c r="J135" i="4"/>
  <c r="J134" i="4" s="1"/>
  <c r="J133" i="4" s="1"/>
  <c r="J132" i="4" s="1"/>
  <c r="I135" i="4"/>
  <c r="I134" i="4" s="1"/>
  <c r="I133" i="4" s="1"/>
  <c r="I132" i="4" s="1"/>
  <c r="E135" i="4"/>
  <c r="D135" i="4"/>
  <c r="D134" i="4" s="1"/>
  <c r="D133" i="4" s="1"/>
  <c r="D132" i="4" s="1"/>
  <c r="B135" i="4"/>
  <c r="F134" i="4"/>
  <c r="F133" i="4" s="1"/>
  <c r="F132" i="4" s="1"/>
  <c r="E134" i="4"/>
  <c r="E133" i="4" s="1"/>
  <c r="E132" i="4" s="1"/>
  <c r="B134" i="4"/>
  <c r="K133" i="4"/>
  <c r="C133" i="4"/>
  <c r="B133" i="4"/>
  <c r="K132" i="4"/>
  <c r="C132" i="4"/>
  <c r="B132" i="4"/>
  <c r="A132" i="4"/>
  <c r="K131" i="4"/>
  <c r="B131" i="4"/>
  <c r="A131" i="4"/>
  <c r="J130" i="4"/>
  <c r="J129" i="4"/>
  <c r="C129" i="4"/>
  <c r="B129" i="4"/>
  <c r="A129" i="4"/>
  <c r="J128" i="4"/>
  <c r="C128" i="4"/>
  <c r="B128" i="4"/>
  <c r="A128" i="4"/>
  <c r="J127" i="4"/>
  <c r="C127" i="4"/>
  <c r="B127" i="4"/>
  <c r="A127" i="4"/>
  <c r="J126" i="4"/>
  <c r="J125" i="4" s="1"/>
  <c r="I126" i="4"/>
  <c r="H126" i="4"/>
  <c r="G126" i="4"/>
  <c r="F126" i="4"/>
  <c r="E126" i="4"/>
  <c r="D126" i="4"/>
  <c r="D125" i="4" s="1"/>
  <c r="C126" i="4"/>
  <c r="B126" i="4"/>
  <c r="A126" i="4"/>
  <c r="I125" i="4"/>
  <c r="H125" i="4"/>
  <c r="G125" i="4"/>
  <c r="F125" i="4"/>
  <c r="E125" i="4"/>
  <c r="B125" i="4"/>
  <c r="C124" i="4"/>
  <c r="B124" i="4"/>
  <c r="J123" i="4"/>
  <c r="C123" i="4"/>
  <c r="B123" i="4"/>
  <c r="A123" i="4"/>
  <c r="J122" i="4"/>
  <c r="I122" i="4"/>
  <c r="H122" i="4"/>
  <c r="G122" i="4"/>
  <c r="F122" i="4"/>
  <c r="E122" i="4"/>
  <c r="D122" i="4"/>
  <c r="C122" i="4"/>
  <c r="B122" i="4"/>
  <c r="I121" i="4"/>
  <c r="H121" i="4"/>
  <c r="G121" i="4"/>
  <c r="F121" i="4"/>
  <c r="E121" i="4"/>
  <c r="B121" i="4"/>
  <c r="I120" i="4"/>
  <c r="H120" i="4"/>
  <c r="G120" i="4"/>
  <c r="F120" i="4"/>
  <c r="E120" i="4"/>
  <c r="C120" i="4"/>
  <c r="B120" i="4"/>
  <c r="B119" i="4"/>
  <c r="J118" i="4"/>
  <c r="J117" i="4" s="1"/>
  <c r="J116" i="4" s="1"/>
  <c r="I118" i="4"/>
  <c r="H118" i="4"/>
  <c r="G118" i="4"/>
  <c r="G117" i="4" s="1"/>
  <c r="G116" i="4" s="1"/>
  <c r="G115" i="4" s="1"/>
  <c r="F118" i="4"/>
  <c r="F117" i="4" s="1"/>
  <c r="F116" i="4" s="1"/>
  <c r="F115" i="4" s="1"/>
  <c r="E118" i="4"/>
  <c r="D118" i="4"/>
  <c r="C118" i="4"/>
  <c r="B118" i="4"/>
  <c r="A118" i="4"/>
  <c r="I117" i="4"/>
  <c r="I116" i="4" s="1"/>
  <c r="I115" i="4" s="1"/>
  <c r="H117" i="4"/>
  <c r="H116" i="4" s="1"/>
  <c r="H115" i="4" s="1"/>
  <c r="E117" i="4"/>
  <c r="E116" i="4" s="1"/>
  <c r="E115" i="4" s="1"/>
  <c r="D117" i="4"/>
  <c r="C117" i="4"/>
  <c r="B117" i="4"/>
  <c r="C115" i="4"/>
  <c r="B115" i="4"/>
  <c r="J113" i="4"/>
  <c r="G112" i="4"/>
  <c r="F112" i="4"/>
  <c r="F111" i="4" s="1"/>
  <c r="E112" i="4"/>
  <c r="E111" i="4" s="1"/>
  <c r="D112" i="4"/>
  <c r="C112" i="4"/>
  <c r="B112" i="4"/>
  <c r="A112" i="4"/>
  <c r="I111" i="4"/>
  <c r="H111" i="4"/>
  <c r="G111" i="4"/>
  <c r="D111" i="4"/>
  <c r="C111" i="4"/>
  <c r="B111" i="4"/>
  <c r="A111" i="4"/>
  <c r="J110" i="4"/>
  <c r="B110" i="4"/>
  <c r="G109" i="4"/>
  <c r="F109" i="4"/>
  <c r="F108" i="4" s="1"/>
  <c r="E109" i="4"/>
  <c r="E108" i="4" s="1"/>
  <c r="D109" i="4"/>
  <c r="J109" i="4" s="1"/>
  <c r="J108" i="4" s="1"/>
  <c r="C109" i="4"/>
  <c r="B109" i="4"/>
  <c r="A109" i="4"/>
  <c r="I108" i="4"/>
  <c r="H108" i="4"/>
  <c r="G108" i="4"/>
  <c r="D108" i="4"/>
  <c r="C108" i="4"/>
  <c r="B108" i="4"/>
  <c r="J95" i="4"/>
  <c r="C95" i="4"/>
  <c r="J94" i="4"/>
  <c r="C94" i="4"/>
  <c r="B94" i="4"/>
  <c r="A94" i="4"/>
  <c r="J93" i="4"/>
  <c r="I93" i="4"/>
  <c r="H93" i="4"/>
  <c r="G93" i="4"/>
  <c r="F93" i="4"/>
  <c r="E93" i="4"/>
  <c r="D93" i="4"/>
  <c r="C93" i="4"/>
  <c r="B93" i="4"/>
  <c r="B88" i="4"/>
  <c r="G87" i="4"/>
  <c r="G84" i="4" s="1"/>
  <c r="F87" i="4"/>
  <c r="E87" i="4"/>
  <c r="D87" i="4"/>
  <c r="D84" i="4" s="1"/>
  <c r="D72" i="4" s="1"/>
  <c r="D71" i="4" s="1"/>
  <c r="C87" i="4"/>
  <c r="B87" i="4"/>
  <c r="A87" i="4"/>
  <c r="B86" i="4"/>
  <c r="G85" i="4"/>
  <c r="F85" i="4"/>
  <c r="E85" i="4"/>
  <c r="D85" i="4"/>
  <c r="J85" i="4" s="1"/>
  <c r="C85" i="4"/>
  <c r="B85" i="4"/>
  <c r="A85" i="4"/>
  <c r="I84" i="4"/>
  <c r="H84" i="4"/>
  <c r="F84" i="4"/>
  <c r="C84" i="4"/>
  <c r="B84" i="4"/>
  <c r="J83" i="4"/>
  <c r="B83" i="4"/>
  <c r="J82" i="4"/>
  <c r="C82" i="4"/>
  <c r="B82" i="4"/>
  <c r="A82" i="4"/>
  <c r="J81" i="4"/>
  <c r="B81" i="4"/>
  <c r="J80" i="4"/>
  <c r="C80" i="4"/>
  <c r="B80" i="4"/>
  <c r="A80" i="4"/>
  <c r="J79" i="4"/>
  <c r="C79" i="4"/>
  <c r="B79" i="4"/>
  <c r="J78" i="4"/>
  <c r="C78" i="4"/>
  <c r="B78" i="4"/>
  <c r="A78" i="4"/>
  <c r="C77" i="4"/>
  <c r="B77" i="4"/>
  <c r="J76" i="4"/>
  <c r="C76" i="4"/>
  <c r="B76" i="4"/>
  <c r="A76" i="4"/>
  <c r="B75" i="4"/>
  <c r="G74" i="4"/>
  <c r="F74" i="4"/>
  <c r="F73" i="4" s="1"/>
  <c r="E74" i="4"/>
  <c r="E73" i="4" s="1"/>
  <c r="D74" i="4"/>
  <c r="J74" i="4" s="1"/>
  <c r="J73" i="4" s="1"/>
  <c r="C74" i="4"/>
  <c r="B74" i="4"/>
  <c r="A74" i="4"/>
  <c r="I73" i="4"/>
  <c r="H73" i="4"/>
  <c r="G73" i="4"/>
  <c r="D73" i="4"/>
  <c r="C73" i="4"/>
  <c r="B73" i="4"/>
  <c r="I72" i="4"/>
  <c r="I71" i="4" s="1"/>
  <c r="H72" i="4"/>
  <c r="H71" i="4" s="1"/>
  <c r="B72" i="4"/>
  <c r="C71" i="4"/>
  <c r="B71" i="4"/>
  <c r="G66" i="4"/>
  <c r="F66" i="4"/>
  <c r="E66" i="4"/>
  <c r="D66" i="4"/>
  <c r="J66" i="4" s="1"/>
  <c r="C66" i="4"/>
  <c r="B66" i="4"/>
  <c r="A66" i="4"/>
  <c r="G65" i="4"/>
  <c r="F65" i="4"/>
  <c r="E65" i="4"/>
  <c r="D65" i="4"/>
  <c r="C65" i="4"/>
  <c r="B65" i="4"/>
  <c r="B64" i="4"/>
  <c r="J63" i="4"/>
  <c r="C63" i="4"/>
  <c r="B63" i="4"/>
  <c r="A63" i="4"/>
  <c r="J62" i="4"/>
  <c r="I62" i="4"/>
  <c r="H62" i="4"/>
  <c r="G62" i="4"/>
  <c r="F62" i="4"/>
  <c r="E62" i="4"/>
  <c r="D62" i="4"/>
  <c r="C62" i="4"/>
  <c r="B62" i="4"/>
  <c r="J61" i="4"/>
  <c r="C61" i="4"/>
  <c r="B61" i="4"/>
  <c r="J60" i="4"/>
  <c r="C60" i="4"/>
  <c r="B60" i="4"/>
  <c r="A60" i="4"/>
  <c r="J59" i="4"/>
  <c r="C59" i="4"/>
  <c r="B59" i="4"/>
  <c r="J58" i="4"/>
  <c r="C58" i="4"/>
  <c r="B58" i="4"/>
  <c r="A58" i="4"/>
  <c r="J57" i="4"/>
  <c r="J55" i="4" s="1"/>
  <c r="C57" i="4"/>
  <c r="B57" i="4"/>
  <c r="J56" i="4"/>
  <c r="C56" i="4"/>
  <c r="B56" i="4"/>
  <c r="A56" i="4"/>
  <c r="I55" i="4"/>
  <c r="H55" i="4"/>
  <c r="G55" i="4"/>
  <c r="F55" i="4"/>
  <c r="E55" i="4"/>
  <c r="D55" i="4"/>
  <c r="C55" i="4"/>
  <c r="B55" i="4"/>
  <c r="J54" i="4"/>
  <c r="J53" i="4"/>
  <c r="J52" i="4"/>
  <c r="J51" i="4"/>
  <c r="J50" i="4"/>
  <c r="J49" i="4"/>
  <c r="G47" i="4"/>
  <c r="F47" i="4"/>
  <c r="F46" i="4" s="1"/>
  <c r="E47" i="4"/>
  <c r="D47" i="4"/>
  <c r="C47" i="4"/>
  <c r="B47" i="4"/>
  <c r="A47" i="4"/>
  <c r="I46" i="4"/>
  <c r="H46" i="4"/>
  <c r="G46" i="4"/>
  <c r="G43" i="4" s="1"/>
  <c r="G42" i="4" s="1"/>
  <c r="G41" i="4" s="1"/>
  <c r="E46" i="4"/>
  <c r="D46" i="4"/>
  <c r="C46" i="4"/>
  <c r="B46" i="4"/>
  <c r="A46" i="4"/>
  <c r="G45" i="4"/>
  <c r="F45" i="4"/>
  <c r="F44" i="4" s="1"/>
  <c r="E45" i="4"/>
  <c r="E44" i="4" s="1"/>
  <c r="E43" i="4" s="1"/>
  <c r="E42" i="4" s="1"/>
  <c r="E41" i="4" s="1"/>
  <c r="D45" i="4"/>
  <c r="C45" i="4"/>
  <c r="B45" i="4"/>
  <c r="A45" i="4"/>
  <c r="I44" i="4"/>
  <c r="I43" i="4" s="1"/>
  <c r="I42" i="4" s="1"/>
  <c r="I41" i="4" s="1"/>
  <c r="H44" i="4"/>
  <c r="G44" i="4"/>
  <c r="D44" i="4"/>
  <c r="D43" i="4" s="1"/>
  <c r="D42" i="4" s="1"/>
  <c r="D41" i="4" s="1"/>
  <c r="C44" i="4"/>
  <c r="B44" i="4"/>
  <c r="A44" i="4"/>
  <c r="H43" i="4"/>
  <c r="H42" i="4" s="1"/>
  <c r="H41" i="4" s="1"/>
  <c r="B43" i="4"/>
  <c r="A43" i="4"/>
  <c r="C42" i="4"/>
  <c r="B42" i="4"/>
  <c r="C41" i="4"/>
  <c r="B41" i="4"/>
  <c r="A41" i="4"/>
  <c r="G40" i="4"/>
  <c r="G39" i="4" s="1"/>
  <c r="F40" i="4"/>
  <c r="E40" i="4"/>
  <c r="D40" i="4"/>
  <c r="J40" i="4" s="1"/>
  <c r="J39" i="4" s="1"/>
  <c r="C40" i="4"/>
  <c r="B40" i="4"/>
  <c r="A40" i="4"/>
  <c r="I39" i="4"/>
  <c r="H39" i="4"/>
  <c r="F39" i="4"/>
  <c r="E39" i="4"/>
  <c r="E36" i="4" s="1"/>
  <c r="E35" i="4" s="1"/>
  <c r="C39" i="4"/>
  <c r="B39" i="4"/>
  <c r="A39" i="4"/>
  <c r="G38" i="4"/>
  <c r="G37" i="4" s="1"/>
  <c r="F38" i="4"/>
  <c r="F37" i="4" s="1"/>
  <c r="F36" i="4" s="1"/>
  <c r="F35" i="4" s="1"/>
  <c r="F34" i="4" s="1"/>
  <c r="E38" i="4"/>
  <c r="D38" i="4"/>
  <c r="C38" i="4"/>
  <c r="B38" i="4"/>
  <c r="A38" i="4"/>
  <c r="I37" i="4"/>
  <c r="H37" i="4"/>
  <c r="H36" i="4" s="1"/>
  <c r="H35" i="4" s="1"/>
  <c r="E37" i="4"/>
  <c r="C37" i="4"/>
  <c r="B37" i="4"/>
  <c r="A37" i="4"/>
  <c r="K36" i="4"/>
  <c r="I36" i="4"/>
  <c r="B36" i="4"/>
  <c r="I35" i="4"/>
  <c r="I34" i="4" s="1"/>
  <c r="I33" i="4" s="1"/>
  <c r="B35" i="4"/>
  <c r="B116" i="4" s="1"/>
  <c r="C34" i="4"/>
  <c r="B34" i="4"/>
  <c r="C33" i="4"/>
  <c r="B33" i="4"/>
  <c r="G32" i="4"/>
  <c r="F32" i="4"/>
  <c r="E32" i="4"/>
  <c r="D32" i="4"/>
  <c r="B32" i="4"/>
  <c r="A32" i="4"/>
  <c r="C31" i="4"/>
  <c r="C32" i="4" s="1"/>
  <c r="B31" i="4"/>
  <c r="A31" i="4"/>
  <c r="G30" i="4"/>
  <c r="F30" i="4"/>
  <c r="E30" i="4"/>
  <c r="D30" i="4"/>
  <c r="J30" i="4" s="1"/>
  <c r="B30" i="4"/>
  <c r="A30" i="4"/>
  <c r="C29" i="4"/>
  <c r="C30" i="4" s="1"/>
  <c r="B29" i="4"/>
  <c r="A29" i="4"/>
  <c r="G28" i="4"/>
  <c r="F28" i="4"/>
  <c r="E28" i="4"/>
  <c r="E26" i="4" s="1"/>
  <c r="D28" i="4"/>
  <c r="B28" i="4"/>
  <c r="A28" i="4"/>
  <c r="C27" i="4"/>
  <c r="C28" i="4" s="1"/>
  <c r="B27" i="4"/>
  <c r="A27" i="4"/>
  <c r="I26" i="4"/>
  <c r="H26" i="4"/>
  <c r="F26" i="4"/>
  <c r="C26" i="4"/>
  <c r="B26" i="4"/>
  <c r="A26" i="4"/>
  <c r="G25" i="4"/>
  <c r="F25" i="4"/>
  <c r="E25" i="4"/>
  <c r="D25" i="4"/>
  <c r="J25" i="4" s="1"/>
  <c r="C25" i="4"/>
  <c r="B25" i="4"/>
  <c r="A25" i="4"/>
  <c r="C24" i="4"/>
  <c r="B24" i="4"/>
  <c r="A24" i="4"/>
  <c r="G23" i="4"/>
  <c r="F23" i="4"/>
  <c r="E23" i="4"/>
  <c r="D23" i="4"/>
  <c r="C23" i="4"/>
  <c r="B23" i="4"/>
  <c r="A23" i="4"/>
  <c r="C22" i="4"/>
  <c r="B22" i="4"/>
  <c r="A22" i="4"/>
  <c r="C21" i="4"/>
  <c r="B21" i="4"/>
  <c r="J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G16" i="4"/>
  <c r="F16" i="4"/>
  <c r="F14" i="4" s="1"/>
  <c r="E16" i="4"/>
  <c r="D16" i="4"/>
  <c r="D14" i="4" s="1"/>
  <c r="C16" i="4"/>
  <c r="B16" i="4"/>
  <c r="A16" i="4"/>
  <c r="C15" i="4"/>
  <c r="B15" i="4"/>
  <c r="A15" i="4"/>
  <c r="I14" i="4"/>
  <c r="H14" i="4"/>
  <c r="H10" i="4" s="1"/>
  <c r="H9" i="4" s="1"/>
  <c r="G14" i="4"/>
  <c r="E14" i="4"/>
  <c r="G13" i="4"/>
  <c r="F13" i="4"/>
  <c r="F11" i="4" s="1"/>
  <c r="E13" i="4"/>
  <c r="D13" i="4"/>
  <c r="D11" i="4" s="1"/>
  <c r="C13" i="4"/>
  <c r="B13" i="4"/>
  <c r="A13" i="4"/>
  <c r="C12" i="4"/>
  <c r="B12" i="4"/>
  <c r="A12" i="4"/>
  <c r="I11" i="4"/>
  <c r="I10" i="4" s="1"/>
  <c r="I9" i="4" s="1"/>
  <c r="H11" i="4"/>
  <c r="G11" i="4"/>
  <c r="E11" i="4"/>
  <c r="E10" i="4" s="1"/>
  <c r="E9" i="4" s="1"/>
  <c r="C10" i="4"/>
  <c r="B10" i="4"/>
  <c r="A10" i="4"/>
  <c r="B9" i="4"/>
  <c r="A9" i="4"/>
  <c r="K8" i="4"/>
  <c r="I8" i="4"/>
  <c r="B8" i="4"/>
  <c r="K7" i="4"/>
  <c r="B7" i="4"/>
  <c r="B6" i="4"/>
  <c r="A6" i="4"/>
  <c r="I131" i="1"/>
  <c r="G131" i="1"/>
  <c r="E131" i="1"/>
  <c r="D131" i="1"/>
  <c r="F131" i="1" s="1"/>
  <c r="C131" i="1"/>
  <c r="B131" i="1"/>
  <c r="A131" i="1"/>
  <c r="I130" i="1"/>
  <c r="G130" i="1"/>
  <c r="F130" i="1"/>
  <c r="E130" i="1"/>
  <c r="D130" i="1"/>
  <c r="C130" i="1"/>
  <c r="B130" i="1"/>
  <c r="A130" i="1"/>
  <c r="I129" i="1"/>
  <c r="G129" i="1"/>
  <c r="E129" i="1"/>
  <c r="D129" i="1"/>
  <c r="C129" i="1"/>
  <c r="B129" i="1"/>
  <c r="A129" i="1"/>
  <c r="I128" i="1"/>
  <c r="G128" i="1"/>
  <c r="F128" i="1"/>
  <c r="J128" i="1" s="1"/>
  <c r="E128" i="1"/>
  <c r="D128" i="1"/>
  <c r="C128" i="1"/>
  <c r="B128" i="1"/>
  <c r="A128" i="1"/>
  <c r="I127" i="1"/>
  <c r="G127" i="1"/>
  <c r="E127" i="1"/>
  <c r="D127" i="1"/>
  <c r="C127" i="1"/>
  <c r="B127" i="1"/>
  <c r="A127" i="1"/>
  <c r="I126" i="1"/>
  <c r="G126" i="1"/>
  <c r="F126" i="1"/>
  <c r="E126" i="1"/>
  <c r="D126" i="1"/>
  <c r="C126" i="1"/>
  <c r="B126" i="1"/>
  <c r="A126" i="1"/>
  <c r="I125" i="1"/>
  <c r="G125" i="1"/>
  <c r="E125" i="1"/>
  <c r="D125" i="1"/>
  <c r="B125" i="1"/>
  <c r="A125" i="1"/>
  <c r="I124" i="1"/>
  <c r="I120" i="1" s="1"/>
  <c r="G124" i="1"/>
  <c r="E124" i="1"/>
  <c r="D124" i="1"/>
  <c r="F124" i="1" s="1"/>
  <c r="J124" i="1" s="1"/>
  <c r="B124" i="1"/>
  <c r="A124" i="1"/>
  <c r="I123" i="1"/>
  <c r="G123" i="1"/>
  <c r="G120" i="1" s="1"/>
  <c r="E123" i="1"/>
  <c r="D123" i="1"/>
  <c r="B123" i="1"/>
  <c r="A123" i="1"/>
  <c r="I122" i="1"/>
  <c r="G122" i="1"/>
  <c r="F122" i="1"/>
  <c r="J122" i="1" s="1"/>
  <c r="E122" i="1"/>
  <c r="D122" i="1"/>
  <c r="C122" i="1"/>
  <c r="C123" i="1" s="1"/>
  <c r="C124" i="1" s="1"/>
  <c r="C125" i="1" s="1"/>
  <c r="B122" i="1"/>
  <c r="A122" i="1"/>
  <c r="I121" i="1"/>
  <c r="G121" i="1"/>
  <c r="E121" i="1"/>
  <c r="E120" i="1" s="1"/>
  <c r="D121" i="1"/>
  <c r="C121" i="1"/>
  <c r="B121" i="1"/>
  <c r="A121" i="1"/>
  <c r="H120" i="1"/>
  <c r="C120" i="1"/>
  <c r="B120" i="1"/>
  <c r="A120" i="1"/>
  <c r="I119" i="1"/>
  <c r="G119" i="1"/>
  <c r="E119" i="1"/>
  <c r="D119" i="1"/>
  <c r="C119" i="1"/>
  <c r="B119" i="1"/>
  <c r="A119" i="1"/>
  <c r="I118" i="1"/>
  <c r="G118" i="1"/>
  <c r="E118" i="1"/>
  <c r="F118" i="1" s="1"/>
  <c r="D118" i="1"/>
  <c r="C118" i="1"/>
  <c r="B118" i="1"/>
  <c r="A118" i="1"/>
  <c r="I117" i="1"/>
  <c r="G117" i="1"/>
  <c r="E117" i="1"/>
  <c r="D117" i="1"/>
  <c r="C117" i="1"/>
  <c r="B117" i="1"/>
  <c r="A117" i="1"/>
  <c r="H116" i="1"/>
  <c r="H115" i="1" s="1"/>
  <c r="H103" i="1" s="1"/>
  <c r="H102" i="1" s="1"/>
  <c r="H101" i="1" s="1"/>
  <c r="B116" i="1"/>
  <c r="K115" i="1"/>
  <c r="A115" i="1"/>
  <c r="I114" i="1"/>
  <c r="G114" i="1"/>
  <c r="E114" i="1"/>
  <c r="D114" i="1"/>
  <c r="C114" i="1"/>
  <c r="C115" i="1" s="1"/>
  <c r="B114" i="1"/>
  <c r="A114" i="1"/>
  <c r="I113" i="1"/>
  <c r="G113" i="1"/>
  <c r="E113" i="1"/>
  <c r="D113" i="1"/>
  <c r="C113" i="1"/>
  <c r="B113" i="1"/>
  <c r="A113" i="1"/>
  <c r="I112" i="1"/>
  <c r="G112" i="1"/>
  <c r="E112" i="1"/>
  <c r="D112" i="1"/>
  <c r="C112" i="1"/>
  <c r="B112" i="1"/>
  <c r="A112" i="1"/>
  <c r="I111" i="1"/>
  <c r="G111" i="1"/>
  <c r="E111" i="1"/>
  <c r="D111" i="1"/>
  <c r="F111" i="1" s="1"/>
  <c r="J111" i="1" s="1"/>
  <c r="C111" i="1"/>
  <c r="B111" i="1"/>
  <c r="A111" i="1"/>
  <c r="I110" i="1"/>
  <c r="G110" i="1"/>
  <c r="E110" i="1"/>
  <c r="D110" i="1"/>
  <c r="F110" i="1" s="1"/>
  <c r="J110" i="1" s="1"/>
  <c r="C110" i="1"/>
  <c r="B110" i="1"/>
  <c r="A110" i="1"/>
  <c r="I109" i="1"/>
  <c r="G109" i="1"/>
  <c r="E109" i="1"/>
  <c r="D109" i="1"/>
  <c r="F109" i="1" s="1"/>
  <c r="C109" i="1"/>
  <c r="B109" i="1"/>
  <c r="A109" i="1"/>
  <c r="I108" i="1"/>
  <c r="G108" i="1"/>
  <c r="F108" i="1"/>
  <c r="E108" i="1"/>
  <c r="D108" i="1"/>
  <c r="C108" i="1"/>
  <c r="B108" i="1"/>
  <c r="A108" i="1"/>
  <c r="K107" i="1"/>
  <c r="K108" i="1" s="1"/>
  <c r="K109" i="1" s="1"/>
  <c r="K110" i="1" s="1"/>
  <c r="K111" i="1" s="1"/>
  <c r="K112" i="1" s="1"/>
  <c r="I107" i="1"/>
  <c r="G107" i="1"/>
  <c r="E107" i="1"/>
  <c r="D107" i="1"/>
  <c r="F107" i="1" s="1"/>
  <c r="C107" i="1"/>
  <c r="B107" i="1"/>
  <c r="A107" i="1"/>
  <c r="I106" i="1"/>
  <c r="G106" i="1"/>
  <c r="E106" i="1"/>
  <c r="F106" i="1" s="1"/>
  <c r="D106" i="1"/>
  <c r="C106" i="1"/>
  <c r="B106" i="1"/>
  <c r="A106" i="1"/>
  <c r="J105" i="1"/>
  <c r="C105" i="1"/>
  <c r="B105" i="1"/>
  <c r="A105" i="1"/>
  <c r="H104" i="1"/>
  <c r="C104" i="1"/>
  <c r="B104" i="1"/>
  <c r="B103" i="1"/>
  <c r="B102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E99" i="1"/>
  <c r="D99" i="1"/>
  <c r="B99" i="1"/>
  <c r="A99" i="1"/>
  <c r="I98" i="1"/>
  <c r="H98" i="1"/>
  <c r="G98" i="1"/>
  <c r="F98" i="1"/>
  <c r="J98" i="1" s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J96" i="1" s="1"/>
  <c r="E96" i="1"/>
  <c r="D96" i="1"/>
  <c r="B96" i="1"/>
  <c r="A96" i="1"/>
  <c r="I95" i="1"/>
  <c r="H95" i="1"/>
  <c r="G95" i="1"/>
  <c r="F95" i="1"/>
  <c r="J95" i="1" s="1"/>
  <c r="E95" i="1"/>
  <c r="D95" i="1"/>
  <c r="B95" i="1"/>
  <c r="A95" i="1"/>
  <c r="I94" i="1"/>
  <c r="H94" i="1"/>
  <c r="G94" i="1"/>
  <c r="F94" i="1"/>
  <c r="E94" i="1"/>
  <c r="D94" i="1"/>
  <c r="B94" i="1"/>
  <c r="A94" i="1"/>
  <c r="I93" i="1"/>
  <c r="H93" i="1"/>
  <c r="G93" i="1"/>
  <c r="F93" i="1"/>
  <c r="E93" i="1"/>
  <c r="D93" i="1"/>
  <c r="B93" i="1"/>
  <c r="A93" i="1"/>
  <c r="I92" i="1"/>
  <c r="H92" i="1"/>
  <c r="G92" i="1"/>
  <c r="F92" i="1"/>
  <c r="J92" i="1" s="1"/>
  <c r="E92" i="1"/>
  <c r="D92" i="1"/>
  <c r="B92" i="1"/>
  <c r="A92" i="1"/>
  <c r="I91" i="1"/>
  <c r="H91" i="1"/>
  <c r="G91" i="1"/>
  <c r="F91" i="1"/>
  <c r="E91" i="1"/>
  <c r="D91" i="1"/>
  <c r="B91" i="1"/>
  <c r="A91" i="1"/>
  <c r="I90" i="1"/>
  <c r="H90" i="1"/>
  <c r="G90" i="1"/>
  <c r="F90" i="1"/>
  <c r="E90" i="1"/>
  <c r="D90" i="1"/>
  <c r="B90" i="1"/>
  <c r="A90" i="1"/>
  <c r="I89" i="1"/>
  <c r="H89" i="1"/>
  <c r="G89" i="1"/>
  <c r="F89" i="1"/>
  <c r="E89" i="1"/>
  <c r="D89" i="1"/>
  <c r="B89" i="1"/>
  <c r="A89" i="1"/>
  <c r="I88" i="1"/>
  <c r="H88" i="1"/>
  <c r="G88" i="1"/>
  <c r="F88" i="1"/>
  <c r="E88" i="1"/>
  <c r="D88" i="1"/>
  <c r="C88" i="1"/>
  <c r="C89" i="1" s="1"/>
  <c r="B88" i="1"/>
  <c r="A88" i="1"/>
  <c r="H86" i="1"/>
  <c r="B86" i="1"/>
  <c r="A86" i="1"/>
  <c r="I84" i="1"/>
  <c r="H84" i="1"/>
  <c r="G84" i="1"/>
  <c r="F84" i="1"/>
  <c r="E84" i="1"/>
  <c r="D84" i="1"/>
  <c r="B84" i="1"/>
  <c r="A84" i="1"/>
  <c r="I83" i="1"/>
  <c r="H83" i="1"/>
  <c r="G83" i="1"/>
  <c r="F83" i="1"/>
  <c r="E83" i="1"/>
  <c r="D83" i="1"/>
  <c r="B83" i="1"/>
  <c r="A83" i="1"/>
  <c r="I82" i="1"/>
  <c r="H82" i="1"/>
  <c r="G82" i="1"/>
  <c r="F82" i="1"/>
  <c r="E82" i="1"/>
  <c r="D82" i="1"/>
  <c r="B82" i="1"/>
  <c r="A82" i="1"/>
  <c r="I81" i="1"/>
  <c r="H81" i="1"/>
  <c r="G81" i="1"/>
  <c r="F81" i="1"/>
  <c r="E81" i="1"/>
  <c r="D81" i="1"/>
  <c r="B81" i="1"/>
  <c r="A81" i="1"/>
  <c r="I80" i="1"/>
  <c r="H80" i="1"/>
  <c r="G80" i="1"/>
  <c r="F80" i="1"/>
  <c r="E80" i="1"/>
  <c r="D80" i="1"/>
  <c r="B80" i="1"/>
  <c r="A80" i="1"/>
  <c r="I79" i="1"/>
  <c r="H79" i="1"/>
  <c r="G79" i="1"/>
  <c r="F79" i="1"/>
  <c r="E79" i="1"/>
  <c r="D79" i="1"/>
  <c r="B79" i="1"/>
  <c r="A79" i="1"/>
  <c r="I78" i="1"/>
  <c r="H78" i="1"/>
  <c r="G78" i="1"/>
  <c r="F78" i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E76" i="1"/>
  <c r="D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J74" i="1" s="1"/>
  <c r="E74" i="1"/>
  <c r="D74" i="1"/>
  <c r="B74" i="1"/>
  <c r="A74" i="1"/>
  <c r="I73" i="1"/>
  <c r="H73" i="1"/>
  <c r="G73" i="1"/>
  <c r="F73" i="1"/>
  <c r="E73" i="1"/>
  <c r="E68" i="1" s="1"/>
  <c r="C69" i="1" s="1"/>
  <c r="D73" i="1"/>
  <c r="C73" i="1"/>
  <c r="B73" i="1"/>
  <c r="A73" i="1"/>
  <c r="I72" i="1"/>
  <c r="H72" i="1"/>
  <c r="G72" i="1"/>
  <c r="F72" i="1"/>
  <c r="E72" i="1"/>
  <c r="D72" i="1"/>
  <c r="B72" i="1"/>
  <c r="A72" i="1"/>
  <c r="I71" i="1"/>
  <c r="H71" i="1"/>
  <c r="G71" i="1"/>
  <c r="F71" i="1"/>
  <c r="E71" i="1"/>
  <c r="D71" i="1"/>
  <c r="B71" i="1"/>
  <c r="A71" i="1"/>
  <c r="I70" i="1"/>
  <c r="H70" i="1"/>
  <c r="G70" i="1"/>
  <c r="F70" i="1"/>
  <c r="E70" i="1"/>
  <c r="D70" i="1"/>
  <c r="B70" i="1"/>
  <c r="A70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J65" i="1" s="1"/>
  <c r="E65" i="1"/>
  <c r="D65" i="1"/>
  <c r="B65" i="1"/>
  <c r="A65" i="1"/>
  <c r="I64" i="1"/>
  <c r="H64" i="1"/>
  <c r="G64" i="1"/>
  <c r="F64" i="1"/>
  <c r="E64" i="1"/>
  <c r="D64" i="1"/>
  <c r="B64" i="1"/>
  <c r="A64" i="1"/>
  <c r="I63" i="1"/>
  <c r="H63" i="1"/>
  <c r="G63" i="1"/>
  <c r="F63" i="1"/>
  <c r="E63" i="1"/>
  <c r="D63" i="1"/>
  <c r="C63" i="1"/>
  <c r="C64" i="1" s="1"/>
  <c r="B63" i="1"/>
  <c r="A63" i="1"/>
  <c r="C62" i="1"/>
  <c r="B62" i="1"/>
  <c r="A62" i="1"/>
  <c r="C61" i="1"/>
  <c r="B61" i="1"/>
  <c r="A61" i="1"/>
  <c r="I60" i="1"/>
  <c r="H60" i="1"/>
  <c r="G60" i="1"/>
  <c r="F60" i="1"/>
  <c r="D60" i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F58" i="1"/>
  <c r="D58" i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D55" i="1"/>
  <c r="F55" i="1" s="1"/>
  <c r="B55" i="1"/>
  <c r="A55" i="1"/>
  <c r="I54" i="1"/>
  <c r="H54" i="1"/>
  <c r="G54" i="1"/>
  <c r="D54" i="1"/>
  <c r="F54" i="1" s="1"/>
  <c r="C54" i="1"/>
  <c r="C55" i="1" s="1"/>
  <c r="B54" i="1"/>
  <c r="A54" i="1"/>
  <c r="I53" i="1"/>
  <c r="H53" i="1"/>
  <c r="G53" i="1"/>
  <c r="D53" i="1"/>
  <c r="F53" i="1" s="1"/>
  <c r="J53" i="1" s="1"/>
  <c r="C53" i="1"/>
  <c r="B53" i="1"/>
  <c r="A53" i="1"/>
  <c r="I52" i="1"/>
  <c r="H52" i="1"/>
  <c r="G52" i="1"/>
  <c r="D52" i="1"/>
  <c r="F52" i="1" s="1"/>
  <c r="C52" i="1"/>
  <c r="B52" i="1"/>
  <c r="A52" i="1"/>
  <c r="I51" i="1"/>
  <c r="H51" i="1"/>
  <c r="H50" i="1" s="1"/>
  <c r="G51" i="1"/>
  <c r="D51" i="1"/>
  <c r="C51" i="1"/>
  <c r="B51" i="1"/>
  <c r="A51" i="1"/>
  <c r="E50" i="1"/>
  <c r="B50" i="1"/>
  <c r="A50" i="1"/>
  <c r="C49" i="1"/>
  <c r="B49" i="1"/>
  <c r="C48" i="1"/>
  <c r="C50" i="1" s="1"/>
  <c r="B48" i="1"/>
  <c r="A48" i="1"/>
  <c r="C47" i="1"/>
  <c r="B47" i="1"/>
  <c r="A47" i="1"/>
  <c r="J46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E41" i="1"/>
  <c r="C41" i="1"/>
  <c r="B41" i="1"/>
  <c r="I40" i="1"/>
  <c r="I37" i="1" s="1"/>
  <c r="H40" i="1"/>
  <c r="G40" i="1"/>
  <c r="E40" i="1"/>
  <c r="F40" i="1" s="1"/>
  <c r="J40" i="1" s="1"/>
  <c r="C40" i="1"/>
  <c r="B40" i="1"/>
  <c r="I39" i="1"/>
  <c r="H39" i="1"/>
  <c r="G39" i="1"/>
  <c r="F39" i="1"/>
  <c r="J39" i="1" s="1"/>
  <c r="E39" i="1"/>
  <c r="C39" i="1"/>
  <c r="B39" i="1"/>
  <c r="I38" i="1"/>
  <c r="H38" i="1"/>
  <c r="G38" i="1"/>
  <c r="F38" i="1"/>
  <c r="E38" i="1"/>
  <c r="C38" i="1"/>
  <c r="H37" i="1"/>
  <c r="C37" i="1"/>
  <c r="B37" i="1"/>
  <c r="F36" i="1"/>
  <c r="F35" i="1"/>
  <c r="D35" i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F32" i="1"/>
  <c r="J32" i="1" s="1"/>
  <c r="E32" i="1"/>
  <c r="B32" i="1"/>
  <c r="I31" i="1"/>
  <c r="H31" i="1"/>
  <c r="G31" i="1"/>
  <c r="F31" i="1"/>
  <c r="J31" i="1" s="1"/>
  <c r="E31" i="1"/>
  <c r="B31" i="1"/>
  <c r="I30" i="1"/>
  <c r="H30" i="1"/>
  <c r="G30" i="1"/>
  <c r="F30" i="1"/>
  <c r="E30" i="1"/>
  <c r="B30" i="1"/>
  <c r="J29" i="1"/>
  <c r="I29" i="1"/>
  <c r="H29" i="1"/>
  <c r="G29" i="1"/>
  <c r="F29" i="1"/>
  <c r="E29" i="1"/>
  <c r="B29" i="1"/>
  <c r="I28" i="1"/>
  <c r="H28" i="1"/>
  <c r="G28" i="1"/>
  <c r="E28" i="1"/>
  <c r="F28" i="1" s="1"/>
  <c r="J28" i="1" s="1"/>
  <c r="B28" i="1"/>
  <c r="I27" i="1"/>
  <c r="H27" i="1"/>
  <c r="H26" i="1" s="1"/>
  <c r="H25" i="1" s="1"/>
  <c r="G27" i="1"/>
  <c r="E27" i="1"/>
  <c r="E26" i="1" s="1"/>
  <c r="B27" i="1"/>
  <c r="G26" i="1"/>
  <c r="C26" i="1"/>
  <c r="B26" i="1"/>
  <c r="K25" i="1"/>
  <c r="D25" i="1"/>
  <c r="C25" i="1"/>
  <c r="B25" i="1"/>
  <c r="I23" i="1"/>
  <c r="H23" i="1"/>
  <c r="G23" i="1"/>
  <c r="E23" i="1"/>
  <c r="E10" i="1" s="1"/>
  <c r="D23" i="1"/>
  <c r="C23" i="1"/>
  <c r="B23" i="1"/>
  <c r="A23" i="1"/>
  <c r="I22" i="1"/>
  <c r="H22" i="1"/>
  <c r="G22" i="1"/>
  <c r="D22" i="1"/>
  <c r="F22" i="1" s="1"/>
  <c r="J22" i="1" s="1"/>
  <c r="B22" i="1"/>
  <c r="A22" i="1"/>
  <c r="I21" i="1"/>
  <c r="H21" i="1"/>
  <c r="G21" i="1"/>
  <c r="F21" i="1"/>
  <c r="J21" i="1" s="1"/>
  <c r="D21" i="1"/>
  <c r="B21" i="1"/>
  <c r="A21" i="1"/>
  <c r="I20" i="1"/>
  <c r="H20" i="1"/>
  <c r="G20" i="1"/>
  <c r="F20" i="1"/>
  <c r="D20" i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D18" i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F16" i="1"/>
  <c r="D16" i="1"/>
  <c r="C16" i="1"/>
  <c r="B16" i="1"/>
  <c r="A16" i="1"/>
  <c r="I15" i="1"/>
  <c r="H15" i="1"/>
  <c r="G15" i="1"/>
  <c r="D15" i="1"/>
  <c r="F15" i="1" s="1"/>
  <c r="C15" i="1"/>
  <c r="B15" i="1"/>
  <c r="A15" i="1"/>
  <c r="I14" i="1"/>
  <c r="H14" i="1"/>
  <c r="H10" i="1" s="1"/>
  <c r="G14" i="1"/>
  <c r="G10" i="1" s="1"/>
  <c r="F14" i="1"/>
  <c r="D14" i="1"/>
  <c r="C14" i="1"/>
  <c r="B14" i="1"/>
  <c r="A14" i="1"/>
  <c r="D13" i="1"/>
  <c r="D10" i="1" s="1"/>
  <c r="C13" i="1"/>
  <c r="B13" i="1"/>
  <c r="I12" i="1"/>
  <c r="H12" i="1"/>
  <c r="G12" i="1"/>
  <c r="F12" i="1"/>
  <c r="J12" i="1" s="1"/>
  <c r="D12" i="1"/>
  <c r="C12" i="1"/>
  <c r="B12" i="1"/>
  <c r="A12" i="1"/>
  <c r="C11" i="1"/>
  <c r="B11" i="1"/>
  <c r="B10" i="1"/>
  <c r="C9" i="1"/>
  <c r="B9" i="1"/>
  <c r="B8" i="1"/>
  <c r="A8" i="1"/>
  <c r="H5" i="1"/>
  <c r="A2" i="3"/>
  <c r="B6" i="3"/>
  <c r="G6" i="3"/>
  <c r="B7" i="3"/>
  <c r="C7" i="3"/>
  <c r="B8" i="3"/>
  <c r="C8" i="3"/>
  <c r="F8" i="3"/>
  <c r="F7" i="3" s="1"/>
  <c r="G8" i="3"/>
  <c r="B9" i="3"/>
  <c r="C9" i="3"/>
  <c r="B10" i="3"/>
  <c r="C10" i="3"/>
  <c r="E10" i="3"/>
  <c r="E9" i="3" s="1"/>
  <c r="E8" i="3" s="1"/>
  <c r="E7" i="3" s="1"/>
  <c r="B11" i="3"/>
  <c r="C11" i="3"/>
  <c r="D11" i="3"/>
  <c r="E11" i="3"/>
  <c r="F11" i="3"/>
  <c r="F10" i="3" s="1"/>
  <c r="F9" i="3" s="1"/>
  <c r="G11" i="3"/>
  <c r="H11" i="3"/>
  <c r="H10" i="3" s="1"/>
  <c r="H9" i="3" s="1"/>
  <c r="I11" i="3"/>
  <c r="J11" i="3"/>
  <c r="D12" i="3"/>
  <c r="E12" i="3"/>
  <c r="F12" i="3"/>
  <c r="K12" i="3" s="1"/>
  <c r="G12" i="3"/>
  <c r="H12" i="3"/>
  <c r="I12" i="3"/>
  <c r="I10" i="3" s="1"/>
  <c r="I9" i="3" s="1"/>
  <c r="J12" i="3"/>
  <c r="J10" i="3" s="1"/>
  <c r="J9" i="3" s="1"/>
  <c r="D13" i="3"/>
  <c r="D10" i="3" s="1"/>
  <c r="D9" i="3" s="1"/>
  <c r="E13" i="3"/>
  <c r="F13" i="3"/>
  <c r="H13" i="3"/>
  <c r="I13" i="3"/>
  <c r="J13" i="3"/>
  <c r="B14" i="3"/>
  <c r="C14" i="3"/>
  <c r="B15" i="3"/>
  <c r="C15" i="3"/>
  <c r="B16" i="3"/>
  <c r="B102" i="3" s="1"/>
  <c r="B17" i="3"/>
  <c r="C17" i="3"/>
  <c r="D17" i="3"/>
  <c r="E17" i="3"/>
  <c r="I17" i="3"/>
  <c r="J17" i="3"/>
  <c r="B18" i="3"/>
  <c r="C18" i="3"/>
  <c r="D18" i="3"/>
  <c r="E18" i="3"/>
  <c r="F18" i="3"/>
  <c r="F17" i="3" s="1"/>
  <c r="G18" i="3"/>
  <c r="G17" i="3" s="1"/>
  <c r="G16" i="3" s="1"/>
  <c r="G103" i="3" s="1"/>
  <c r="G104" i="3" s="1"/>
  <c r="H18" i="3"/>
  <c r="I18" i="3"/>
  <c r="J18" i="3"/>
  <c r="C19" i="3"/>
  <c r="B20" i="3"/>
  <c r="C20" i="3"/>
  <c r="D20" i="3"/>
  <c r="E20" i="3"/>
  <c r="F20" i="3"/>
  <c r="G20" i="3"/>
  <c r="K20" i="3" s="1"/>
  <c r="H20" i="3"/>
  <c r="H17" i="3" s="1"/>
  <c r="I20" i="3"/>
  <c r="J20" i="3"/>
  <c r="C21" i="3"/>
  <c r="B22" i="3"/>
  <c r="C22" i="3"/>
  <c r="H22" i="3"/>
  <c r="I22" i="3"/>
  <c r="J22" i="3"/>
  <c r="B23" i="3"/>
  <c r="C23" i="3"/>
  <c r="D23" i="3"/>
  <c r="D22" i="3" s="1"/>
  <c r="E23" i="3"/>
  <c r="E22" i="3" s="1"/>
  <c r="F23" i="3"/>
  <c r="G23" i="3"/>
  <c r="H23" i="3"/>
  <c r="I23" i="3"/>
  <c r="J23" i="3"/>
  <c r="C24" i="3"/>
  <c r="B25" i="3"/>
  <c r="C25" i="3"/>
  <c r="E25" i="3"/>
  <c r="F25" i="3"/>
  <c r="H25" i="3"/>
  <c r="B26" i="3"/>
  <c r="C26" i="3"/>
  <c r="D26" i="3"/>
  <c r="E26" i="3"/>
  <c r="F26" i="3"/>
  <c r="G26" i="3"/>
  <c r="H26" i="3"/>
  <c r="I26" i="3"/>
  <c r="I25" i="3" s="1"/>
  <c r="I16" i="3" s="1"/>
  <c r="I15" i="3" s="1"/>
  <c r="I14" i="3" s="1"/>
  <c r="J26" i="3"/>
  <c r="J25" i="3" s="1"/>
  <c r="C27" i="3"/>
  <c r="C28" i="3"/>
  <c r="F28" i="3"/>
  <c r="A29" i="3"/>
  <c r="B29" i="3"/>
  <c r="C29" i="3"/>
  <c r="E29" i="3"/>
  <c r="F29" i="3"/>
  <c r="H29" i="3"/>
  <c r="I29" i="3"/>
  <c r="A30" i="3"/>
  <c r="B30" i="3"/>
  <c r="C30" i="3"/>
  <c r="D30" i="3"/>
  <c r="D29" i="3" s="1"/>
  <c r="E30" i="3"/>
  <c r="F30" i="3"/>
  <c r="H30" i="3"/>
  <c r="I30" i="3"/>
  <c r="J30" i="3"/>
  <c r="J29" i="3" s="1"/>
  <c r="K30" i="3"/>
  <c r="K29" i="3" s="1"/>
  <c r="A31" i="3"/>
  <c r="B31" i="3"/>
  <c r="C31" i="3"/>
  <c r="D31" i="3"/>
  <c r="E31" i="3"/>
  <c r="F31" i="3"/>
  <c r="J31" i="3"/>
  <c r="J28" i="3" s="1"/>
  <c r="K31" i="3"/>
  <c r="A32" i="3"/>
  <c r="B32" i="3"/>
  <c r="C32" i="3"/>
  <c r="D32" i="3"/>
  <c r="E32" i="3"/>
  <c r="F32" i="3"/>
  <c r="H32" i="3"/>
  <c r="H31" i="3" s="1"/>
  <c r="H28" i="3" s="1"/>
  <c r="I32" i="3"/>
  <c r="I31" i="3" s="1"/>
  <c r="I28" i="3" s="1"/>
  <c r="J32" i="3"/>
  <c r="K32" i="3"/>
  <c r="A33" i="3"/>
  <c r="B33" i="3"/>
  <c r="C33" i="3"/>
  <c r="D33" i="3"/>
  <c r="H33" i="3"/>
  <c r="I33" i="3"/>
  <c r="J33" i="3"/>
  <c r="K33" i="3"/>
  <c r="A34" i="3"/>
  <c r="B34" i="3"/>
  <c r="C34" i="3"/>
  <c r="D34" i="3"/>
  <c r="E34" i="3"/>
  <c r="E33" i="3" s="1"/>
  <c r="F34" i="3"/>
  <c r="F33" i="3" s="1"/>
  <c r="H34" i="3"/>
  <c r="I34" i="3"/>
  <c r="J34" i="3"/>
  <c r="K34" i="3"/>
  <c r="A35" i="3"/>
  <c r="B35" i="3"/>
  <c r="C35" i="3"/>
  <c r="E35" i="3"/>
  <c r="F35" i="3"/>
  <c r="H35" i="3"/>
  <c r="I35" i="3"/>
  <c r="A36" i="3"/>
  <c r="B36" i="3"/>
  <c r="C36" i="3"/>
  <c r="D36" i="3"/>
  <c r="D35" i="3" s="1"/>
  <c r="E36" i="3"/>
  <c r="F36" i="3"/>
  <c r="G36" i="3"/>
  <c r="H36" i="3"/>
  <c r="I36" i="3"/>
  <c r="J36" i="3"/>
  <c r="J35" i="3" s="1"/>
  <c r="K36" i="3"/>
  <c r="K35" i="3" s="1"/>
  <c r="B37" i="3"/>
  <c r="C37" i="3"/>
  <c r="A38" i="3"/>
  <c r="B38" i="3"/>
  <c r="C38" i="3"/>
  <c r="E38" i="3"/>
  <c r="F38" i="3"/>
  <c r="H38" i="3"/>
  <c r="H37" i="3" s="1"/>
  <c r="I38" i="3"/>
  <c r="I37" i="3" s="1"/>
  <c r="A39" i="3"/>
  <c r="B39" i="3"/>
  <c r="C39" i="3"/>
  <c r="D39" i="3"/>
  <c r="D38" i="3" s="1"/>
  <c r="D37" i="3" s="1"/>
  <c r="E39" i="3"/>
  <c r="F39" i="3"/>
  <c r="H39" i="3"/>
  <c r="I39" i="3"/>
  <c r="J39" i="3"/>
  <c r="J38" i="3" s="1"/>
  <c r="J37" i="3" s="1"/>
  <c r="K39" i="3"/>
  <c r="K38" i="3" s="1"/>
  <c r="A40" i="3"/>
  <c r="B40" i="3"/>
  <c r="C40" i="3"/>
  <c r="D40" i="3"/>
  <c r="E40" i="3"/>
  <c r="F40" i="3"/>
  <c r="J40" i="3"/>
  <c r="K40" i="3"/>
  <c r="A41" i="3"/>
  <c r="B41" i="3"/>
  <c r="C41" i="3"/>
  <c r="D41" i="3"/>
  <c r="E41" i="3"/>
  <c r="F41" i="3"/>
  <c r="H41" i="3"/>
  <c r="H40" i="3" s="1"/>
  <c r="I41" i="3"/>
  <c r="I40" i="3" s="1"/>
  <c r="J41" i="3"/>
  <c r="K41" i="3"/>
  <c r="A42" i="3"/>
  <c r="B42" i="3"/>
  <c r="C42" i="3"/>
  <c r="D42" i="3"/>
  <c r="H42" i="3"/>
  <c r="I42" i="3"/>
  <c r="J42" i="3"/>
  <c r="K42" i="3"/>
  <c r="A43" i="3"/>
  <c r="B43" i="3"/>
  <c r="C43" i="3"/>
  <c r="D43" i="3"/>
  <c r="E43" i="3"/>
  <c r="E42" i="3" s="1"/>
  <c r="E37" i="3" s="1"/>
  <c r="F43" i="3"/>
  <c r="F42" i="3" s="1"/>
  <c r="F37" i="3" s="1"/>
  <c r="H43" i="3"/>
  <c r="I43" i="3"/>
  <c r="J43" i="3"/>
  <c r="K43" i="3"/>
  <c r="B44" i="3"/>
  <c r="C44" i="3"/>
  <c r="I44" i="3"/>
  <c r="J44" i="3"/>
  <c r="A45" i="3"/>
  <c r="B45" i="3"/>
  <c r="C45" i="3"/>
  <c r="D45" i="3"/>
  <c r="D44" i="3" s="1"/>
  <c r="E45" i="3"/>
  <c r="I45" i="3"/>
  <c r="J45" i="3"/>
  <c r="K45" i="3"/>
  <c r="K44" i="3" s="1"/>
  <c r="A46" i="3"/>
  <c r="B46" i="3"/>
  <c r="C46" i="3"/>
  <c r="D46" i="3"/>
  <c r="E46" i="3"/>
  <c r="F46" i="3"/>
  <c r="F45" i="3" s="1"/>
  <c r="F44" i="3" s="1"/>
  <c r="H46" i="3"/>
  <c r="H45" i="3" s="1"/>
  <c r="H44" i="3" s="1"/>
  <c r="I46" i="3"/>
  <c r="J46" i="3"/>
  <c r="K46" i="3"/>
  <c r="B49" i="3"/>
  <c r="G49" i="3"/>
  <c r="B50" i="3"/>
  <c r="C50" i="3"/>
  <c r="H50" i="3"/>
  <c r="H49" i="3" s="1"/>
  <c r="F51" i="3"/>
  <c r="B52" i="3"/>
  <c r="F52" i="3"/>
  <c r="F101" i="3" s="1"/>
  <c r="G52" i="3"/>
  <c r="G51" i="3" s="1"/>
  <c r="H52" i="3"/>
  <c r="H51" i="3" s="1"/>
  <c r="I52" i="3"/>
  <c r="F53" i="3"/>
  <c r="G53" i="3"/>
  <c r="D54" i="3"/>
  <c r="D52" i="3" s="1"/>
  <c r="D51" i="3" s="1"/>
  <c r="E54" i="3"/>
  <c r="F54" i="3"/>
  <c r="G54" i="3"/>
  <c r="H54" i="3"/>
  <c r="H53" i="3" s="1"/>
  <c r="I54" i="3"/>
  <c r="I53" i="3" s="1"/>
  <c r="J54" i="3"/>
  <c r="J52" i="3" s="1"/>
  <c r="J51" i="3" s="1"/>
  <c r="K54" i="3"/>
  <c r="H55" i="3"/>
  <c r="J55" i="3"/>
  <c r="K55" i="3"/>
  <c r="D56" i="3"/>
  <c r="F56" i="3"/>
  <c r="H56" i="3"/>
  <c r="J56" i="3"/>
  <c r="K56" i="3"/>
  <c r="A58" i="3"/>
  <c r="B58" i="3"/>
  <c r="C58" i="3"/>
  <c r="D58" i="3"/>
  <c r="E58" i="3"/>
  <c r="F58" i="3"/>
  <c r="H58" i="3"/>
  <c r="I58" i="3"/>
  <c r="J58" i="3"/>
  <c r="K58" i="3"/>
  <c r="A59" i="3"/>
  <c r="B59" i="3"/>
  <c r="C59" i="3"/>
  <c r="E59" i="3"/>
  <c r="F59" i="3"/>
  <c r="H59" i="3"/>
  <c r="J59" i="3"/>
  <c r="A60" i="3"/>
  <c r="B60" i="3"/>
  <c r="C60" i="3"/>
  <c r="D60" i="3"/>
  <c r="D59" i="3" s="1"/>
  <c r="F60" i="3"/>
  <c r="H60" i="3"/>
  <c r="I60" i="3"/>
  <c r="I59" i="3" s="1"/>
  <c r="K60" i="3"/>
  <c r="K59" i="3" s="1"/>
  <c r="A61" i="3"/>
  <c r="B61" i="3"/>
  <c r="C61" i="3"/>
  <c r="D61" i="3"/>
  <c r="E61" i="3"/>
  <c r="F61" i="3"/>
  <c r="H61" i="3"/>
  <c r="I61" i="3"/>
  <c r="J61" i="3"/>
  <c r="K61" i="3"/>
  <c r="A62" i="3"/>
  <c r="B62" i="3"/>
  <c r="C62" i="3"/>
  <c r="D62" i="3"/>
  <c r="E62" i="3"/>
  <c r="F62" i="3"/>
  <c r="H62" i="3"/>
  <c r="I62" i="3"/>
  <c r="J62" i="3"/>
  <c r="K62" i="3"/>
  <c r="A63" i="3"/>
  <c r="B63" i="3"/>
  <c r="D63" i="3"/>
  <c r="E63" i="3"/>
  <c r="I63" i="3"/>
  <c r="K63" i="3"/>
  <c r="A64" i="3"/>
  <c r="B64" i="3"/>
  <c r="C64" i="3"/>
  <c r="D64" i="3"/>
  <c r="E64" i="3"/>
  <c r="F64" i="3"/>
  <c r="F63" i="3" s="1"/>
  <c r="H64" i="3"/>
  <c r="H63" i="3" s="1"/>
  <c r="I64" i="3"/>
  <c r="J64" i="3"/>
  <c r="J63" i="3" s="1"/>
  <c r="K64" i="3"/>
  <c r="A65" i="3"/>
  <c r="B65" i="3"/>
  <c r="D65" i="3"/>
  <c r="E65" i="3"/>
  <c r="F65" i="3"/>
  <c r="H65" i="3"/>
  <c r="I65" i="3"/>
  <c r="J65" i="3"/>
  <c r="K65" i="3"/>
  <c r="A66" i="3"/>
  <c r="B66" i="3"/>
  <c r="C66" i="3"/>
  <c r="D66" i="3"/>
  <c r="E66" i="3"/>
  <c r="F66" i="3"/>
  <c r="H66" i="3"/>
  <c r="I66" i="3"/>
  <c r="J66" i="3"/>
  <c r="K66" i="3"/>
  <c r="A67" i="3"/>
  <c r="B67" i="3"/>
  <c r="D67" i="3"/>
  <c r="E67" i="3"/>
  <c r="F67" i="3"/>
  <c r="H67" i="3"/>
  <c r="I67" i="3"/>
  <c r="J67" i="3"/>
  <c r="K67" i="3"/>
  <c r="A68" i="3"/>
  <c r="B68" i="3"/>
  <c r="C68" i="3"/>
  <c r="D68" i="3"/>
  <c r="E68" i="3"/>
  <c r="F68" i="3"/>
  <c r="H68" i="3"/>
  <c r="I68" i="3"/>
  <c r="J68" i="3"/>
  <c r="K68" i="3"/>
  <c r="A69" i="3"/>
  <c r="B69" i="3"/>
  <c r="C69" i="3"/>
  <c r="D69" i="3"/>
  <c r="E69" i="3"/>
  <c r="F69" i="3"/>
  <c r="H69" i="3"/>
  <c r="I69" i="3"/>
  <c r="J69" i="3"/>
  <c r="K69" i="3"/>
  <c r="A70" i="3"/>
  <c r="B70" i="3"/>
  <c r="D70" i="3"/>
  <c r="E70" i="3"/>
  <c r="F70" i="3"/>
  <c r="H70" i="3"/>
  <c r="I70" i="3"/>
  <c r="J70" i="3"/>
  <c r="K70" i="3"/>
  <c r="A71" i="3"/>
  <c r="B71" i="3"/>
  <c r="D71" i="3"/>
  <c r="E71" i="3"/>
  <c r="F71" i="3"/>
  <c r="H71" i="3"/>
  <c r="I71" i="3"/>
  <c r="J71" i="3"/>
  <c r="K71" i="3"/>
  <c r="A72" i="3"/>
  <c r="B72" i="3"/>
  <c r="C72" i="3"/>
  <c r="D72" i="3"/>
  <c r="E72" i="3"/>
  <c r="F72" i="3"/>
  <c r="H72" i="3"/>
  <c r="I72" i="3"/>
  <c r="J72" i="3"/>
  <c r="K72" i="3"/>
  <c r="B73" i="3"/>
  <c r="C73" i="3"/>
  <c r="A74" i="3"/>
  <c r="B74" i="3"/>
  <c r="B103" i="3" s="1"/>
  <c r="C74" i="3"/>
  <c r="G74" i="3"/>
  <c r="H74" i="3"/>
  <c r="H73" i="3" s="1"/>
  <c r="B75" i="3"/>
  <c r="C75" i="3"/>
  <c r="D75" i="3"/>
  <c r="F75" i="3"/>
  <c r="G75" i="3"/>
  <c r="I75" i="3"/>
  <c r="I74" i="3" s="1"/>
  <c r="I73" i="3" s="1"/>
  <c r="J75" i="3"/>
  <c r="A76" i="3"/>
  <c r="B76" i="3"/>
  <c r="C76" i="3"/>
  <c r="D76" i="3"/>
  <c r="E76" i="3"/>
  <c r="E75" i="3" s="1"/>
  <c r="F76" i="3"/>
  <c r="G76" i="3"/>
  <c r="H76" i="3"/>
  <c r="H75" i="3" s="1"/>
  <c r="I76" i="3"/>
  <c r="J76" i="3"/>
  <c r="K76" i="3"/>
  <c r="K75" i="3" s="1"/>
  <c r="C77" i="3"/>
  <c r="B78" i="3"/>
  <c r="C78" i="3"/>
  <c r="D78" i="3"/>
  <c r="E78" i="3"/>
  <c r="F78" i="3"/>
  <c r="K78" i="3" s="1"/>
  <c r="G78" i="3"/>
  <c r="H78" i="3"/>
  <c r="I78" i="3"/>
  <c r="J78" i="3"/>
  <c r="B79" i="3"/>
  <c r="C79" i="3"/>
  <c r="D79" i="3"/>
  <c r="E79" i="3"/>
  <c r="F79" i="3"/>
  <c r="G79" i="3"/>
  <c r="H79" i="3"/>
  <c r="I79" i="3"/>
  <c r="J79" i="3"/>
  <c r="C80" i="3"/>
  <c r="B81" i="3"/>
  <c r="C81" i="3"/>
  <c r="F81" i="3"/>
  <c r="I81" i="3"/>
  <c r="J81" i="3"/>
  <c r="A82" i="3"/>
  <c r="B82" i="3"/>
  <c r="C82" i="3"/>
  <c r="D82" i="3"/>
  <c r="D81" i="3" s="1"/>
  <c r="E82" i="3"/>
  <c r="E81" i="3" s="1"/>
  <c r="F82" i="3"/>
  <c r="G82" i="3"/>
  <c r="H82" i="3"/>
  <c r="H81" i="3" s="1"/>
  <c r="I82" i="3"/>
  <c r="J82" i="3"/>
  <c r="K82" i="3"/>
  <c r="K81" i="3" s="1"/>
  <c r="C83" i="3"/>
  <c r="A84" i="3"/>
  <c r="B84" i="3"/>
  <c r="B85" i="3"/>
  <c r="C85" i="3"/>
  <c r="B86" i="3"/>
  <c r="C86" i="3"/>
  <c r="B87" i="3"/>
  <c r="A88" i="3"/>
  <c r="B88" i="3"/>
  <c r="B105" i="3" s="1"/>
  <c r="C88" i="3"/>
  <c r="B89" i="3"/>
  <c r="C89" i="3"/>
  <c r="D89" i="3"/>
  <c r="D88" i="3" s="1"/>
  <c r="D87" i="3" s="1"/>
  <c r="A90" i="3"/>
  <c r="B90" i="3"/>
  <c r="C90" i="3"/>
  <c r="D90" i="3"/>
  <c r="E90" i="3"/>
  <c r="E89" i="3" s="1"/>
  <c r="E88" i="3" s="1"/>
  <c r="F90" i="3"/>
  <c r="G90" i="3"/>
  <c r="H90" i="3"/>
  <c r="I90" i="3"/>
  <c r="J90" i="3"/>
  <c r="A91" i="3"/>
  <c r="B91" i="3"/>
  <c r="C91" i="3"/>
  <c r="D91" i="3"/>
  <c r="E91" i="3"/>
  <c r="F91" i="3"/>
  <c r="F89" i="3" s="1"/>
  <c r="F88" i="3" s="1"/>
  <c r="G91" i="3"/>
  <c r="H91" i="3"/>
  <c r="I91" i="3"/>
  <c r="J91" i="3"/>
  <c r="A92" i="3"/>
  <c r="B92" i="3"/>
  <c r="C92" i="3"/>
  <c r="D92" i="3"/>
  <c r="E92" i="3"/>
  <c r="F92" i="3"/>
  <c r="G92" i="3"/>
  <c r="H92" i="3"/>
  <c r="I92" i="3"/>
  <c r="J92" i="3"/>
  <c r="A93" i="3"/>
  <c r="B93" i="3"/>
  <c r="C93" i="3"/>
  <c r="D93" i="3"/>
  <c r="E93" i="3"/>
  <c r="F93" i="3"/>
  <c r="G93" i="3"/>
  <c r="H93" i="3"/>
  <c r="I93" i="3"/>
  <c r="I89" i="3" s="1"/>
  <c r="J93" i="3"/>
  <c r="A94" i="3"/>
  <c r="B94" i="3"/>
  <c r="C94" i="3"/>
  <c r="D94" i="3"/>
  <c r="E94" i="3"/>
  <c r="F94" i="3"/>
  <c r="H94" i="3"/>
  <c r="I94" i="3"/>
  <c r="J94" i="3"/>
  <c r="J89" i="3" s="1"/>
  <c r="J88" i="3" s="1"/>
  <c r="B95" i="3"/>
  <c r="C95" i="3"/>
  <c r="E95" i="3"/>
  <c r="F95" i="3"/>
  <c r="A96" i="3"/>
  <c r="B96" i="3"/>
  <c r="C96" i="3"/>
  <c r="D96" i="3"/>
  <c r="D95" i="3" s="1"/>
  <c r="E96" i="3"/>
  <c r="F96" i="3"/>
  <c r="G96" i="3"/>
  <c r="H96" i="3"/>
  <c r="I96" i="3"/>
  <c r="J96" i="3"/>
  <c r="J95" i="3" s="1"/>
  <c r="A97" i="3"/>
  <c r="B97" i="3"/>
  <c r="C97" i="3"/>
  <c r="D97" i="3"/>
  <c r="E97" i="3"/>
  <c r="F97" i="3"/>
  <c r="G97" i="3"/>
  <c r="K97" i="3" s="1"/>
  <c r="H97" i="3"/>
  <c r="I97" i="3"/>
  <c r="J97" i="3"/>
  <c r="A98" i="3"/>
  <c r="B98" i="3"/>
  <c r="C98" i="3"/>
  <c r="D98" i="3"/>
  <c r="G98" i="3" s="1"/>
  <c r="E98" i="3"/>
  <c r="F98" i="3"/>
  <c r="H98" i="3"/>
  <c r="I98" i="3"/>
  <c r="I95" i="3" s="1"/>
  <c r="J98" i="3"/>
  <c r="E99" i="3"/>
  <c r="F99" i="3"/>
  <c r="G99" i="3"/>
  <c r="K99" i="3" s="1"/>
  <c r="H99" i="3"/>
  <c r="I99" i="3"/>
  <c r="J99" i="3"/>
  <c r="E100" i="3"/>
  <c r="F100" i="3"/>
  <c r="G100" i="3"/>
  <c r="H100" i="3"/>
  <c r="I100" i="3"/>
  <c r="J100" i="3"/>
  <c r="B101" i="3"/>
  <c r="G101" i="3"/>
  <c r="B104" i="3"/>
  <c r="B106" i="3"/>
  <c r="B108" i="3"/>
  <c r="D108" i="3"/>
  <c r="A6" i="6"/>
  <c r="B6" i="6"/>
  <c r="C6" i="6"/>
  <c r="A7" i="6"/>
  <c r="B7" i="6"/>
  <c r="C7" i="6"/>
  <c r="A8" i="6"/>
  <c r="B8" i="6"/>
  <c r="C8" i="6"/>
  <c r="B9" i="6"/>
  <c r="C9" i="6"/>
  <c r="E9" i="6"/>
  <c r="F9" i="6"/>
  <c r="A10" i="6"/>
  <c r="B10" i="6"/>
  <c r="C10" i="6"/>
  <c r="D10" i="6"/>
  <c r="D9" i="6" s="1"/>
  <c r="D8" i="6" s="1"/>
  <c r="D7" i="6" s="1"/>
  <c r="D6" i="6" s="1"/>
  <c r="E10" i="6"/>
  <c r="F10" i="6"/>
  <c r="G10" i="6"/>
  <c r="G9" i="6" s="1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D16" i="6"/>
  <c r="D15" i="6" s="1"/>
  <c r="E16" i="6"/>
  <c r="E15" i="6" s="1"/>
  <c r="F16" i="6"/>
  <c r="F15" i="6" s="1"/>
  <c r="G16" i="6"/>
  <c r="A17" i="6"/>
  <c r="B17" i="6"/>
  <c r="C17" i="6"/>
  <c r="A18" i="6"/>
  <c r="B18" i="6"/>
  <c r="C18" i="6"/>
  <c r="A19" i="6"/>
  <c r="B19" i="6"/>
  <c r="C19" i="6"/>
  <c r="A20" i="6"/>
  <c r="B20" i="6"/>
  <c r="C20" i="6"/>
  <c r="D20" i="6"/>
  <c r="E20" i="6"/>
  <c r="H20" i="6" s="1"/>
  <c r="F20" i="6"/>
  <c r="G20" i="6"/>
  <c r="G15" i="6" s="1"/>
  <c r="A21" i="6"/>
  <c r="B21" i="6"/>
  <c r="C21" i="6"/>
  <c r="A22" i="6"/>
  <c r="B22" i="6"/>
  <c r="C22" i="6"/>
  <c r="G425" i="6"/>
  <c r="F425" i="6"/>
  <c r="E425" i="6"/>
  <c r="D425" i="6"/>
  <c r="C425" i="6"/>
  <c r="B425" i="6"/>
  <c r="A425" i="6"/>
  <c r="G424" i="6"/>
  <c r="F424" i="6"/>
  <c r="E424" i="6"/>
  <c r="D424" i="6"/>
  <c r="C424" i="6"/>
  <c r="B424" i="6"/>
  <c r="A424" i="6"/>
  <c r="G423" i="6"/>
  <c r="F423" i="6"/>
  <c r="E423" i="6"/>
  <c r="D423" i="6"/>
  <c r="C423" i="6"/>
  <c r="B423" i="6"/>
  <c r="G422" i="6"/>
  <c r="F422" i="6"/>
  <c r="E422" i="6"/>
  <c r="D422" i="6"/>
  <c r="C422" i="6"/>
  <c r="B422" i="6"/>
  <c r="A422" i="6"/>
  <c r="H421" i="6"/>
  <c r="C421" i="6"/>
  <c r="B421" i="6"/>
  <c r="A421" i="6"/>
  <c r="H420" i="6"/>
  <c r="C420" i="6"/>
  <c r="B420" i="6"/>
  <c r="A420" i="6"/>
  <c r="C419" i="6"/>
  <c r="B419" i="6"/>
  <c r="C418" i="6"/>
  <c r="B418" i="6"/>
  <c r="A418" i="6"/>
  <c r="G417" i="6"/>
  <c r="F417" i="6"/>
  <c r="F415" i="6" s="1"/>
  <c r="F414" i="6" s="1"/>
  <c r="E417" i="6"/>
  <c r="E415" i="6" s="1"/>
  <c r="D417" i="6"/>
  <c r="D415" i="6" s="1"/>
  <c r="D414" i="6" s="1"/>
  <c r="C417" i="6"/>
  <c r="B417" i="6"/>
  <c r="A417" i="6"/>
  <c r="H416" i="6"/>
  <c r="C416" i="6"/>
  <c r="B416" i="6"/>
  <c r="A416" i="6"/>
  <c r="G415" i="6"/>
  <c r="G414" i="6" s="1"/>
  <c r="C415" i="6"/>
  <c r="B415" i="6"/>
  <c r="C414" i="6"/>
  <c r="B414" i="6"/>
  <c r="A414" i="6"/>
  <c r="G413" i="6"/>
  <c r="F413" i="6"/>
  <c r="E413" i="6"/>
  <c r="D413" i="6"/>
  <c r="C413" i="6"/>
  <c r="B413" i="6"/>
  <c r="A413" i="6"/>
  <c r="G412" i="6"/>
  <c r="F412" i="6"/>
  <c r="F411" i="6" s="1"/>
  <c r="F410" i="6" s="1"/>
  <c r="E412" i="6"/>
  <c r="E411" i="6" s="1"/>
  <c r="E410" i="6" s="1"/>
  <c r="D412" i="6"/>
  <c r="C412" i="6"/>
  <c r="B412" i="6"/>
  <c r="A412" i="6"/>
  <c r="B411" i="6"/>
  <c r="I410" i="6"/>
  <c r="C410" i="6"/>
  <c r="B410" i="6"/>
  <c r="A410" i="6"/>
  <c r="B409" i="6"/>
  <c r="C408" i="6"/>
  <c r="C411" i="6" s="1"/>
  <c r="B408" i="6"/>
  <c r="A408" i="6"/>
  <c r="C407" i="6"/>
  <c r="B407" i="6"/>
  <c r="A407" i="6"/>
  <c r="C402" i="6"/>
  <c r="G401" i="6"/>
  <c r="F401" i="6"/>
  <c r="E401" i="6"/>
  <c r="C401" i="6"/>
  <c r="B401" i="6"/>
  <c r="A401" i="6"/>
  <c r="C400" i="6"/>
  <c r="G399" i="6"/>
  <c r="F399" i="6"/>
  <c r="E399" i="6"/>
  <c r="D399" i="6"/>
  <c r="C399" i="6"/>
  <c r="B399" i="6"/>
  <c r="A399" i="6"/>
  <c r="C398" i="6"/>
  <c r="G397" i="6"/>
  <c r="F397" i="6"/>
  <c r="E397" i="6"/>
  <c r="D397" i="6"/>
  <c r="C397" i="6"/>
  <c r="B397" i="6"/>
  <c r="A397" i="6"/>
  <c r="H395" i="6"/>
  <c r="C395" i="6"/>
  <c r="B395" i="6"/>
  <c r="A395" i="6"/>
  <c r="H394" i="6"/>
  <c r="C394" i="6"/>
  <c r="B394" i="6"/>
  <c r="A394" i="6"/>
  <c r="H393" i="6"/>
  <c r="C393" i="6"/>
  <c r="B393" i="6"/>
  <c r="A393" i="6"/>
  <c r="H392" i="6"/>
  <c r="C392" i="6"/>
  <c r="B392" i="6"/>
  <c r="A392" i="6"/>
  <c r="C391" i="6"/>
  <c r="B391" i="6"/>
  <c r="C390" i="6"/>
  <c r="B390" i="6"/>
  <c r="A390" i="6"/>
  <c r="C389" i="6"/>
  <c r="B389" i="6"/>
  <c r="A389" i="6"/>
  <c r="C388" i="6"/>
  <c r="B388" i="6"/>
  <c r="A388" i="6"/>
  <c r="G387" i="6"/>
  <c r="F387" i="6"/>
  <c r="E387" i="6"/>
  <c r="D387" i="6"/>
  <c r="G386" i="6"/>
  <c r="G385" i="6" s="1"/>
  <c r="G384" i="6" s="1"/>
  <c r="F386" i="6"/>
  <c r="F385" i="6" s="1"/>
  <c r="F384" i="6" s="1"/>
  <c r="F380" i="6" s="1"/>
  <c r="E386" i="6"/>
  <c r="E385" i="6" s="1"/>
  <c r="E384" i="6" s="1"/>
  <c r="D386" i="6"/>
  <c r="D385" i="6" s="1"/>
  <c r="D384" i="6" s="1"/>
  <c r="C386" i="6"/>
  <c r="B386" i="6"/>
  <c r="C385" i="6"/>
  <c r="B385" i="6"/>
  <c r="C384" i="6"/>
  <c r="B384" i="6"/>
  <c r="H383" i="6"/>
  <c r="H382" i="6" s="1"/>
  <c r="C383" i="6"/>
  <c r="B383" i="6"/>
  <c r="A383" i="6"/>
  <c r="G382" i="6"/>
  <c r="G381" i="6" s="1"/>
  <c r="F382" i="6"/>
  <c r="E382" i="6"/>
  <c r="E381" i="6" s="1"/>
  <c r="D382" i="6"/>
  <c r="C382" i="6"/>
  <c r="B382" i="6"/>
  <c r="H381" i="6"/>
  <c r="F381" i="6"/>
  <c r="D381" i="6"/>
  <c r="C381" i="6"/>
  <c r="B381" i="6"/>
  <c r="A381" i="6"/>
  <c r="C380" i="6"/>
  <c r="B380" i="6"/>
  <c r="A380" i="6"/>
  <c r="G379" i="6"/>
  <c r="F379" i="6"/>
  <c r="F377" i="6" s="1"/>
  <c r="F376" i="6" s="1"/>
  <c r="E379" i="6"/>
  <c r="D379" i="6"/>
  <c r="C379" i="6"/>
  <c r="B379" i="6"/>
  <c r="A379" i="6"/>
  <c r="G378" i="6"/>
  <c r="G377" i="6" s="1"/>
  <c r="G376" i="6" s="1"/>
  <c r="F378" i="6"/>
  <c r="E378" i="6"/>
  <c r="E377" i="6" s="1"/>
  <c r="E376" i="6" s="1"/>
  <c r="D378" i="6"/>
  <c r="C378" i="6"/>
  <c r="B378" i="6"/>
  <c r="A378" i="6"/>
  <c r="C377" i="6"/>
  <c r="B377" i="6"/>
  <c r="C376" i="6"/>
  <c r="B376" i="6"/>
  <c r="A376" i="6"/>
  <c r="G375" i="6"/>
  <c r="F375" i="6"/>
  <c r="E375" i="6"/>
  <c r="D375" i="6"/>
  <c r="A375" i="6"/>
  <c r="G374" i="6"/>
  <c r="F374" i="6"/>
  <c r="E374" i="6"/>
  <c r="D374" i="6"/>
  <c r="A374" i="6"/>
  <c r="G373" i="6"/>
  <c r="F373" i="6"/>
  <c r="E373" i="6"/>
  <c r="D373" i="6"/>
  <c r="A373" i="6"/>
  <c r="H372" i="6"/>
  <c r="C372" i="6"/>
  <c r="B372" i="6"/>
  <c r="A372" i="6"/>
  <c r="G371" i="6"/>
  <c r="F371" i="6"/>
  <c r="E371" i="6"/>
  <c r="D371" i="6"/>
  <c r="C371" i="6"/>
  <c r="B371" i="6"/>
  <c r="A371" i="6"/>
  <c r="G370" i="6"/>
  <c r="F370" i="6"/>
  <c r="E370" i="6"/>
  <c r="D370" i="6"/>
  <c r="C370" i="6"/>
  <c r="B370" i="6"/>
  <c r="A370" i="6"/>
  <c r="C369" i="6"/>
  <c r="B369" i="6"/>
  <c r="C368" i="6"/>
  <c r="B368" i="6"/>
  <c r="A368" i="6"/>
  <c r="G367" i="6"/>
  <c r="F367" i="6"/>
  <c r="F366" i="6" s="1"/>
  <c r="F365" i="6" s="1"/>
  <c r="E367" i="6"/>
  <c r="E366" i="6" s="1"/>
  <c r="E365" i="6" s="1"/>
  <c r="D367" i="6"/>
  <c r="D366" i="6" s="1"/>
  <c r="D365" i="6" s="1"/>
  <c r="C367" i="6"/>
  <c r="B367" i="6"/>
  <c r="G366" i="6"/>
  <c r="G365" i="6" s="1"/>
  <c r="B366" i="6"/>
  <c r="C365" i="6"/>
  <c r="B365" i="6"/>
  <c r="A365" i="6"/>
  <c r="H362" i="6"/>
  <c r="C362" i="6"/>
  <c r="B362" i="6"/>
  <c r="A362" i="6"/>
  <c r="H361" i="6"/>
  <c r="G361" i="6"/>
  <c r="F361" i="6"/>
  <c r="E361" i="6"/>
  <c r="D361" i="6"/>
  <c r="H360" i="6"/>
  <c r="B360" i="6"/>
  <c r="A360" i="6"/>
  <c r="H359" i="6"/>
  <c r="C359" i="6"/>
  <c r="B359" i="6"/>
  <c r="A359" i="6"/>
  <c r="H358" i="6"/>
  <c r="C358" i="6"/>
  <c r="B358" i="6"/>
  <c r="A358" i="6"/>
  <c r="H357" i="6"/>
  <c r="C357" i="6"/>
  <c r="B357" i="6"/>
  <c r="A357" i="6"/>
  <c r="H356" i="6"/>
  <c r="C356" i="6"/>
  <c r="B356" i="6"/>
  <c r="A356" i="6"/>
  <c r="H355" i="6"/>
  <c r="C355" i="6"/>
  <c r="B355" i="6"/>
  <c r="A355" i="6"/>
  <c r="H354" i="6"/>
  <c r="H353" i="6" s="1"/>
  <c r="H352" i="6" s="1"/>
  <c r="C354" i="6"/>
  <c r="B354" i="6"/>
  <c r="A354" i="6"/>
  <c r="G353" i="6"/>
  <c r="F353" i="6"/>
  <c r="F352" i="6" s="1"/>
  <c r="E353" i="6"/>
  <c r="E352" i="6" s="1"/>
  <c r="D353" i="6"/>
  <c r="B353" i="6"/>
  <c r="G352" i="6"/>
  <c r="D352" i="6"/>
  <c r="C352" i="6"/>
  <c r="B352" i="6"/>
  <c r="A352" i="6"/>
  <c r="G351" i="6"/>
  <c r="F351" i="6"/>
  <c r="E351" i="6"/>
  <c r="D351" i="6"/>
  <c r="C351" i="6"/>
  <c r="B351" i="6"/>
  <c r="A351" i="6"/>
  <c r="G350" i="6"/>
  <c r="F350" i="6"/>
  <c r="E350" i="6"/>
  <c r="E349" i="6" s="1"/>
  <c r="E348" i="6" s="1"/>
  <c r="D350" i="6"/>
  <c r="D349" i="6" s="1"/>
  <c r="D348" i="6" s="1"/>
  <c r="C350" i="6"/>
  <c r="B350" i="6"/>
  <c r="A350" i="6"/>
  <c r="C349" i="6"/>
  <c r="B349" i="6"/>
  <c r="C348" i="6"/>
  <c r="B348" i="6"/>
  <c r="A348" i="6"/>
  <c r="G345" i="6"/>
  <c r="F345" i="6"/>
  <c r="E345" i="6"/>
  <c r="D345" i="6"/>
  <c r="C345" i="6"/>
  <c r="B345" i="6"/>
  <c r="A345" i="6"/>
  <c r="G344" i="6"/>
  <c r="G343" i="6" s="1"/>
  <c r="G342" i="6" s="1"/>
  <c r="F344" i="6"/>
  <c r="E344" i="6"/>
  <c r="D344" i="6"/>
  <c r="D343" i="6" s="1"/>
  <c r="D342" i="6" s="1"/>
  <c r="C344" i="6"/>
  <c r="B344" i="6"/>
  <c r="A344" i="6"/>
  <c r="C343" i="6"/>
  <c r="B343" i="6"/>
  <c r="C342" i="6"/>
  <c r="B342" i="6"/>
  <c r="A342" i="6"/>
  <c r="G341" i="6"/>
  <c r="F341" i="6"/>
  <c r="E341" i="6"/>
  <c r="D341" i="6"/>
  <c r="C341" i="6"/>
  <c r="B341" i="6"/>
  <c r="A341" i="6"/>
  <c r="G340" i="6"/>
  <c r="F340" i="6"/>
  <c r="E340" i="6"/>
  <c r="D340" i="6"/>
  <c r="C340" i="6"/>
  <c r="B340" i="6"/>
  <c r="A340" i="6"/>
  <c r="G339" i="6"/>
  <c r="F339" i="6"/>
  <c r="E339" i="6"/>
  <c r="D339" i="6"/>
  <c r="C339" i="6"/>
  <c r="B339" i="6"/>
  <c r="A339" i="6"/>
  <c r="G338" i="6"/>
  <c r="G337" i="6" s="1"/>
  <c r="G336" i="6" s="1"/>
  <c r="F338" i="6"/>
  <c r="E338" i="6"/>
  <c r="D338" i="6"/>
  <c r="D337" i="6" s="1"/>
  <c r="D336" i="6" s="1"/>
  <c r="C338" i="6"/>
  <c r="B338" i="6"/>
  <c r="A338" i="6"/>
  <c r="C337" i="6"/>
  <c r="B337" i="6"/>
  <c r="A337" i="6"/>
  <c r="C336" i="6"/>
  <c r="B336" i="6"/>
  <c r="A336" i="6"/>
  <c r="G335" i="6"/>
  <c r="F335" i="6"/>
  <c r="E335" i="6"/>
  <c r="D335" i="6"/>
  <c r="C334" i="6"/>
  <c r="B334" i="6"/>
  <c r="A334" i="6"/>
  <c r="H333" i="6"/>
  <c r="G333" i="6"/>
  <c r="F333" i="6"/>
  <c r="E333" i="6"/>
  <c r="D333" i="6"/>
  <c r="C333" i="6"/>
  <c r="B333" i="6"/>
  <c r="A333" i="6"/>
  <c r="H332" i="6"/>
  <c r="C332" i="6"/>
  <c r="B332" i="6"/>
  <c r="A332" i="6"/>
  <c r="H331" i="6"/>
  <c r="C331" i="6"/>
  <c r="B331" i="6"/>
  <c r="A331" i="6"/>
  <c r="H330" i="6"/>
  <c r="C330" i="6"/>
  <c r="B330" i="6"/>
  <c r="A330" i="6"/>
  <c r="H329" i="6"/>
  <c r="H328" i="6" s="1"/>
  <c r="G329" i="6"/>
  <c r="G328" i="6" s="1"/>
  <c r="F329" i="6"/>
  <c r="E329" i="6"/>
  <c r="E328" i="6" s="1"/>
  <c r="D329" i="6"/>
  <c r="B329" i="6"/>
  <c r="A329" i="6"/>
  <c r="F328" i="6"/>
  <c r="D328" i="6"/>
  <c r="B328" i="6"/>
  <c r="A328" i="6"/>
  <c r="G327" i="6"/>
  <c r="F327" i="6"/>
  <c r="E327" i="6"/>
  <c r="D327" i="6"/>
  <c r="G326" i="6"/>
  <c r="F326" i="6"/>
  <c r="E326" i="6"/>
  <c r="D326" i="6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H322" i="6" s="1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H316" i="6" s="1"/>
  <c r="G315" i="6"/>
  <c r="F315" i="6"/>
  <c r="E315" i="6"/>
  <c r="D315" i="6"/>
  <c r="G314" i="6"/>
  <c r="F314" i="6"/>
  <c r="E314" i="6"/>
  <c r="D314" i="6"/>
  <c r="G313" i="6"/>
  <c r="F313" i="6"/>
  <c r="E313" i="6"/>
  <c r="D313" i="6"/>
  <c r="H313" i="6" s="1"/>
  <c r="G312" i="6"/>
  <c r="F312" i="6"/>
  <c r="E312" i="6"/>
  <c r="D312" i="6"/>
  <c r="G311" i="6"/>
  <c r="F311" i="6"/>
  <c r="E311" i="6"/>
  <c r="D311" i="6"/>
  <c r="G310" i="6"/>
  <c r="F310" i="6"/>
  <c r="E310" i="6"/>
  <c r="H310" i="6" s="1"/>
  <c r="H308" i="6"/>
  <c r="C308" i="6"/>
  <c r="B308" i="6"/>
  <c r="A308" i="6"/>
  <c r="B307" i="6"/>
  <c r="A307" i="6"/>
  <c r="B306" i="6"/>
  <c r="A306" i="6"/>
  <c r="H305" i="6"/>
  <c r="C305" i="6"/>
  <c r="B305" i="6"/>
  <c r="A305" i="6"/>
  <c r="C304" i="6"/>
  <c r="B304" i="6"/>
  <c r="H303" i="6"/>
  <c r="C303" i="6"/>
  <c r="B303" i="6"/>
  <c r="H302" i="6"/>
  <c r="C302" i="6"/>
  <c r="B302" i="6"/>
  <c r="A302" i="6"/>
  <c r="H301" i="6"/>
  <c r="C301" i="6"/>
  <c r="B301" i="6"/>
  <c r="A301" i="6"/>
  <c r="H300" i="6"/>
  <c r="C300" i="6"/>
  <c r="B300" i="6"/>
  <c r="A300" i="6"/>
  <c r="G299" i="6"/>
  <c r="G298" i="6" s="1"/>
  <c r="F299" i="6"/>
  <c r="E299" i="6"/>
  <c r="E298" i="6" s="1"/>
  <c r="D299" i="6"/>
  <c r="C299" i="6"/>
  <c r="B299" i="6"/>
  <c r="A299" i="6"/>
  <c r="F298" i="6"/>
  <c r="D298" i="6"/>
  <c r="C298" i="6"/>
  <c r="B298" i="6"/>
  <c r="A298" i="6"/>
  <c r="G297" i="6"/>
  <c r="E297" i="6"/>
  <c r="D297" i="6"/>
  <c r="C297" i="6"/>
  <c r="B297" i="6"/>
  <c r="A297" i="6"/>
  <c r="G296" i="6"/>
  <c r="E296" i="6"/>
  <c r="D296" i="6"/>
  <c r="C296" i="6"/>
  <c r="B296" i="6"/>
  <c r="A296" i="6"/>
  <c r="I295" i="6"/>
  <c r="F295" i="6"/>
  <c r="F294" i="6" s="1"/>
  <c r="D295" i="6"/>
  <c r="D294" i="6" s="1"/>
  <c r="C295" i="6"/>
  <c r="B295" i="6"/>
  <c r="C294" i="6"/>
  <c r="B294" i="6"/>
  <c r="A294" i="6"/>
  <c r="G293" i="6"/>
  <c r="F293" i="6"/>
  <c r="E293" i="6"/>
  <c r="D293" i="6"/>
  <c r="C293" i="6"/>
  <c r="B293" i="6"/>
  <c r="A293" i="6"/>
  <c r="G292" i="6"/>
  <c r="F292" i="6"/>
  <c r="F289" i="6" s="1"/>
  <c r="F288" i="6" s="1"/>
  <c r="E292" i="6"/>
  <c r="D292" i="6"/>
  <c r="D289" i="6" s="1"/>
  <c r="D288" i="6" s="1"/>
  <c r="H291" i="6"/>
  <c r="C291" i="6"/>
  <c r="B291" i="6"/>
  <c r="A291" i="6"/>
  <c r="H290" i="6"/>
  <c r="C290" i="6"/>
  <c r="B290" i="6"/>
  <c r="A290" i="6"/>
  <c r="C289" i="6"/>
  <c r="B289" i="6"/>
  <c r="I288" i="6"/>
  <c r="C288" i="6"/>
  <c r="B288" i="6"/>
  <c r="A288" i="6"/>
  <c r="G287" i="6"/>
  <c r="F287" i="6"/>
  <c r="F286" i="6" s="1"/>
  <c r="F285" i="6" s="1"/>
  <c r="E287" i="6"/>
  <c r="E286" i="6" s="1"/>
  <c r="E285" i="6" s="1"/>
  <c r="D287" i="6"/>
  <c r="D286" i="6" s="1"/>
  <c r="D285" i="6" s="1"/>
  <c r="C287" i="6"/>
  <c r="B287" i="6"/>
  <c r="A287" i="6"/>
  <c r="G286" i="6"/>
  <c r="G285" i="6" s="1"/>
  <c r="C286" i="6"/>
  <c r="B286" i="6"/>
  <c r="C285" i="6"/>
  <c r="B285" i="6"/>
  <c r="A285" i="6"/>
  <c r="H284" i="6"/>
  <c r="B284" i="6"/>
  <c r="A284" i="6"/>
  <c r="H283" i="6"/>
  <c r="B283" i="6"/>
  <c r="A283" i="6"/>
  <c r="H282" i="6"/>
  <c r="B282" i="6"/>
  <c r="A282" i="6"/>
  <c r="H281" i="6"/>
  <c r="C281" i="6"/>
  <c r="B281" i="6"/>
  <c r="A281" i="6"/>
  <c r="H280" i="6"/>
  <c r="G280" i="6"/>
  <c r="F280" i="6"/>
  <c r="E280" i="6"/>
  <c r="D280" i="6"/>
  <c r="C280" i="6"/>
  <c r="C284" i="6" s="1"/>
  <c r="B280" i="6"/>
  <c r="A280" i="6"/>
  <c r="H279" i="6"/>
  <c r="C279" i="6"/>
  <c r="B279" i="6"/>
  <c r="A279" i="6"/>
  <c r="H278" i="6"/>
  <c r="C278" i="6"/>
  <c r="B278" i="6"/>
  <c r="A278" i="6"/>
  <c r="H277" i="6"/>
  <c r="C277" i="6"/>
  <c r="B277" i="6"/>
  <c r="A277" i="6"/>
  <c r="G276" i="6"/>
  <c r="E276" i="6"/>
  <c r="D276" i="6"/>
  <c r="H276" i="6" s="1"/>
  <c r="C276" i="6"/>
  <c r="B276" i="6"/>
  <c r="A276" i="6"/>
  <c r="C275" i="6"/>
  <c r="B275" i="6"/>
  <c r="C274" i="6"/>
  <c r="B274" i="6"/>
  <c r="G273" i="6"/>
  <c r="F273" i="6"/>
  <c r="E273" i="6"/>
  <c r="D273" i="6"/>
  <c r="C273" i="6"/>
  <c r="B273" i="6"/>
  <c r="A273" i="6"/>
  <c r="C272" i="6"/>
  <c r="B272" i="6"/>
  <c r="A272" i="6"/>
  <c r="G271" i="6"/>
  <c r="F271" i="6"/>
  <c r="F270" i="6" s="1"/>
  <c r="F269" i="6" s="1"/>
  <c r="E271" i="6"/>
  <c r="E270" i="6" s="1"/>
  <c r="E269" i="6" s="1"/>
  <c r="D271" i="6"/>
  <c r="B271" i="6"/>
  <c r="A271" i="6"/>
  <c r="B270" i="6"/>
  <c r="C269" i="6"/>
  <c r="B269" i="6"/>
  <c r="A269" i="6"/>
  <c r="B268" i="6"/>
  <c r="H267" i="6"/>
  <c r="G267" i="6"/>
  <c r="F267" i="6"/>
  <c r="E267" i="6"/>
  <c r="D267" i="6"/>
  <c r="C267" i="6"/>
  <c r="B267" i="6"/>
  <c r="A267" i="6"/>
  <c r="G266" i="6"/>
  <c r="G264" i="6" s="1"/>
  <c r="G263" i="6" s="1"/>
  <c r="F266" i="6"/>
  <c r="E266" i="6"/>
  <c r="D266" i="6"/>
  <c r="C266" i="6"/>
  <c r="B266" i="6"/>
  <c r="A266" i="6"/>
  <c r="H265" i="6"/>
  <c r="G265" i="6"/>
  <c r="F265" i="6"/>
  <c r="E265" i="6"/>
  <c r="D265" i="6"/>
  <c r="C265" i="6"/>
  <c r="B265" i="6"/>
  <c r="A265" i="6"/>
  <c r="E264" i="6"/>
  <c r="E263" i="6" s="1"/>
  <c r="B264" i="6"/>
  <c r="C263" i="6"/>
  <c r="B263" i="6"/>
  <c r="A263" i="6"/>
  <c r="G262" i="6"/>
  <c r="F262" i="6"/>
  <c r="E262" i="6"/>
  <c r="D262" i="6"/>
  <c r="C262" i="6"/>
  <c r="B262" i="6"/>
  <c r="A262" i="6"/>
  <c r="G261" i="6"/>
  <c r="F261" i="6"/>
  <c r="E261" i="6"/>
  <c r="D261" i="6"/>
  <c r="C261" i="6"/>
  <c r="B261" i="6"/>
  <c r="A261" i="6"/>
  <c r="G260" i="6"/>
  <c r="G259" i="6" s="1"/>
  <c r="G258" i="6" s="1"/>
  <c r="F260" i="6"/>
  <c r="F259" i="6" s="1"/>
  <c r="F258" i="6" s="1"/>
  <c r="E260" i="6"/>
  <c r="E259" i="6" s="1"/>
  <c r="E258" i="6" s="1"/>
  <c r="D260" i="6"/>
  <c r="D259" i="6" s="1"/>
  <c r="D258" i="6" s="1"/>
  <c r="C260" i="6"/>
  <c r="B260" i="6"/>
  <c r="A260" i="6"/>
  <c r="C259" i="6"/>
  <c r="B259" i="6"/>
  <c r="C258" i="6"/>
  <c r="B258" i="6"/>
  <c r="A258" i="6"/>
  <c r="G257" i="6"/>
  <c r="G256" i="6" s="1"/>
  <c r="G255" i="6" s="1"/>
  <c r="F257" i="6"/>
  <c r="F256" i="6" s="1"/>
  <c r="F255" i="6" s="1"/>
  <c r="E257" i="6"/>
  <c r="E256" i="6" s="1"/>
  <c r="E255" i="6" s="1"/>
  <c r="D257" i="6"/>
  <c r="D256" i="6" s="1"/>
  <c r="D255" i="6" s="1"/>
  <c r="C257" i="6"/>
  <c r="B257" i="6"/>
  <c r="A257" i="6"/>
  <c r="C256" i="6"/>
  <c r="B256" i="6"/>
  <c r="C255" i="6"/>
  <c r="B255" i="6"/>
  <c r="A255" i="6"/>
  <c r="C254" i="6"/>
  <c r="C268" i="6" s="1"/>
  <c r="B254" i="6"/>
  <c r="A254" i="6"/>
  <c r="H253" i="6"/>
  <c r="H251" i="6" s="1"/>
  <c r="C253" i="6"/>
  <c r="B253" i="6"/>
  <c r="A253" i="6"/>
  <c r="H252" i="6"/>
  <c r="C252" i="6"/>
  <c r="B252" i="6"/>
  <c r="A252" i="6"/>
  <c r="G251" i="6"/>
  <c r="G250" i="6" s="1"/>
  <c r="F251" i="6"/>
  <c r="E251" i="6"/>
  <c r="E250" i="6" s="1"/>
  <c r="D251" i="6"/>
  <c r="C251" i="6"/>
  <c r="C264" i="6" s="1"/>
  <c r="B251" i="6"/>
  <c r="H250" i="6"/>
  <c r="F250" i="6"/>
  <c r="D250" i="6"/>
  <c r="C250" i="6"/>
  <c r="B250" i="6"/>
  <c r="A250" i="6"/>
  <c r="G249" i="6"/>
  <c r="G248" i="6" s="1"/>
  <c r="F249" i="6"/>
  <c r="F247" i="6" s="1"/>
  <c r="F246" i="6" s="1"/>
  <c r="F245" i="6" s="1"/>
  <c r="F244" i="6" s="1"/>
  <c r="E249" i="6"/>
  <c r="D249" i="6"/>
  <c r="D247" i="6" s="1"/>
  <c r="C249" i="6"/>
  <c r="C248" i="6"/>
  <c r="B248" i="6"/>
  <c r="C247" i="6"/>
  <c r="B247" i="6"/>
  <c r="A247" i="6"/>
  <c r="B246" i="6"/>
  <c r="A246" i="6"/>
  <c r="B245" i="6"/>
  <c r="C244" i="6"/>
  <c r="B244" i="6"/>
  <c r="A244" i="6"/>
  <c r="B243" i="6"/>
  <c r="A243" i="6"/>
  <c r="H241" i="6"/>
  <c r="C241" i="6"/>
  <c r="B241" i="6"/>
  <c r="A241" i="6"/>
  <c r="H240" i="6"/>
  <c r="H239" i="6" s="1"/>
  <c r="G240" i="6"/>
  <c r="G239" i="6" s="1"/>
  <c r="F240" i="6"/>
  <c r="E240" i="6"/>
  <c r="E239" i="6" s="1"/>
  <c r="D240" i="6"/>
  <c r="C240" i="6"/>
  <c r="B240" i="6"/>
  <c r="F239" i="6"/>
  <c r="D239" i="6"/>
  <c r="C239" i="6"/>
  <c r="B239" i="6"/>
  <c r="A239" i="6"/>
  <c r="H238" i="6"/>
  <c r="C238" i="6"/>
  <c r="B238" i="6"/>
  <c r="A238" i="6"/>
  <c r="H237" i="6"/>
  <c r="C237" i="6"/>
  <c r="B237" i="6"/>
  <c r="A237" i="6"/>
  <c r="H236" i="6"/>
  <c r="H235" i="6" s="1"/>
  <c r="G236" i="6"/>
  <c r="F236" i="6"/>
  <c r="F235" i="6" s="1"/>
  <c r="E236" i="6"/>
  <c r="D236" i="6"/>
  <c r="D235" i="6" s="1"/>
  <c r="C236" i="6"/>
  <c r="B236" i="6"/>
  <c r="G235" i="6"/>
  <c r="E235" i="6"/>
  <c r="C235" i="6"/>
  <c r="B235" i="6"/>
  <c r="A235" i="6"/>
  <c r="G234" i="6"/>
  <c r="C234" i="6"/>
  <c r="B234" i="6"/>
  <c r="A234" i="6"/>
  <c r="H233" i="6"/>
  <c r="C233" i="6"/>
  <c r="B233" i="6"/>
  <c r="A233" i="6"/>
  <c r="G232" i="6"/>
  <c r="G231" i="6" s="1"/>
  <c r="E232" i="6"/>
  <c r="E231" i="6" s="1"/>
  <c r="D232" i="6"/>
  <c r="C232" i="6"/>
  <c r="B232" i="6"/>
  <c r="A232" i="6"/>
  <c r="F231" i="6"/>
  <c r="C231" i="6"/>
  <c r="B231" i="6"/>
  <c r="A231" i="6"/>
  <c r="C230" i="6"/>
  <c r="B230" i="6"/>
  <c r="A230" i="6"/>
  <c r="B229" i="6"/>
  <c r="C228" i="6"/>
  <c r="B228" i="6"/>
  <c r="A228" i="6"/>
  <c r="H227" i="6"/>
  <c r="C227" i="6"/>
  <c r="B227" i="6"/>
  <c r="A227" i="6"/>
  <c r="H226" i="6"/>
  <c r="C226" i="6"/>
  <c r="B226" i="6"/>
  <c r="A226" i="6"/>
  <c r="I225" i="6"/>
  <c r="I220" i="6" s="1"/>
  <c r="G225" i="6"/>
  <c r="F225" i="6"/>
  <c r="E225" i="6"/>
  <c r="D225" i="6"/>
  <c r="C225" i="6"/>
  <c r="B225" i="6"/>
  <c r="A225" i="6"/>
  <c r="B224" i="6"/>
  <c r="G223" i="6"/>
  <c r="E223" i="6"/>
  <c r="D223" i="6"/>
  <c r="D222" i="6" s="1"/>
  <c r="C223" i="6"/>
  <c r="B223" i="6"/>
  <c r="A223" i="6"/>
  <c r="I222" i="6"/>
  <c r="I217" i="6" s="1"/>
  <c r="F222" i="6"/>
  <c r="E222" i="6"/>
  <c r="C222" i="6"/>
  <c r="B222" i="6"/>
  <c r="A222" i="6"/>
  <c r="I221" i="6"/>
  <c r="H221" i="6"/>
  <c r="C221" i="6"/>
  <c r="B221" i="6"/>
  <c r="A221" i="6"/>
  <c r="G220" i="6"/>
  <c r="G214" i="6" s="1"/>
  <c r="F220" i="6"/>
  <c r="F214" i="6" s="1"/>
  <c r="E220" i="6"/>
  <c r="E214" i="6" s="1"/>
  <c r="D220" i="6"/>
  <c r="C220" i="6"/>
  <c r="B220" i="6"/>
  <c r="A220" i="6"/>
  <c r="I219" i="6"/>
  <c r="H219" i="6"/>
  <c r="C219" i="6"/>
  <c r="B219" i="6"/>
  <c r="A219" i="6"/>
  <c r="H218" i="6"/>
  <c r="C218" i="6"/>
  <c r="B218" i="6"/>
  <c r="A218" i="6"/>
  <c r="H217" i="6"/>
  <c r="C217" i="6"/>
  <c r="B217" i="6"/>
  <c r="A217" i="6"/>
  <c r="H216" i="6"/>
  <c r="C216" i="6"/>
  <c r="B216" i="6"/>
  <c r="A216" i="6"/>
  <c r="H215" i="6"/>
  <c r="C215" i="6"/>
  <c r="B215" i="6"/>
  <c r="A215" i="6"/>
  <c r="D214" i="6"/>
  <c r="B214" i="6"/>
  <c r="A214" i="6"/>
  <c r="G213" i="6"/>
  <c r="F213" i="6"/>
  <c r="E213" i="6"/>
  <c r="D213" i="6"/>
  <c r="B213" i="6"/>
  <c r="A213" i="6"/>
  <c r="G212" i="6"/>
  <c r="F212" i="6"/>
  <c r="E212" i="6"/>
  <c r="D212" i="6"/>
  <c r="C212" i="6"/>
  <c r="B212" i="6"/>
  <c r="A212" i="6"/>
  <c r="G211" i="6"/>
  <c r="F211" i="6"/>
  <c r="E211" i="6"/>
  <c r="E206" i="6" s="1"/>
  <c r="D211" i="6"/>
  <c r="C211" i="6"/>
  <c r="B211" i="6"/>
  <c r="A211" i="6"/>
  <c r="G210" i="6"/>
  <c r="F210" i="6"/>
  <c r="E210" i="6"/>
  <c r="D210" i="6"/>
  <c r="C210" i="6"/>
  <c r="B210" i="6"/>
  <c r="A210" i="6"/>
  <c r="B209" i="6"/>
  <c r="C208" i="6"/>
  <c r="B208" i="6"/>
  <c r="A208" i="6"/>
  <c r="I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H200" i="6"/>
  <c r="G200" i="6"/>
  <c r="F200" i="6"/>
  <c r="E200" i="6"/>
  <c r="D200" i="6"/>
  <c r="C200" i="6"/>
  <c r="B200" i="6"/>
  <c r="A200" i="6"/>
  <c r="G199" i="6"/>
  <c r="F199" i="6"/>
  <c r="E199" i="6"/>
  <c r="D199" i="6"/>
  <c r="C199" i="6"/>
  <c r="B199" i="6"/>
  <c r="A199" i="6"/>
  <c r="G198" i="6"/>
  <c r="G195" i="6" s="1"/>
  <c r="F198" i="6"/>
  <c r="E198" i="6"/>
  <c r="D198" i="6"/>
  <c r="C198" i="6"/>
  <c r="B198" i="6"/>
  <c r="A198" i="6"/>
  <c r="B197" i="6"/>
  <c r="H196" i="6"/>
  <c r="C196" i="6"/>
  <c r="B196" i="6"/>
  <c r="A196" i="6"/>
  <c r="I195" i="6"/>
  <c r="C195" i="6"/>
  <c r="B195" i="6"/>
  <c r="A195" i="6"/>
  <c r="G194" i="6"/>
  <c r="F194" i="6"/>
  <c r="E194" i="6"/>
  <c r="D194" i="6"/>
  <c r="C194" i="6"/>
  <c r="B194" i="6"/>
  <c r="A194" i="6"/>
  <c r="G193" i="6"/>
  <c r="F193" i="6"/>
  <c r="E193" i="6"/>
  <c r="D193" i="6"/>
  <c r="C193" i="6"/>
  <c r="B193" i="6"/>
  <c r="A193" i="6"/>
  <c r="G192" i="6"/>
  <c r="F192" i="6"/>
  <c r="E192" i="6"/>
  <c r="D192" i="6"/>
  <c r="C192" i="6"/>
  <c r="B192" i="6"/>
  <c r="A192" i="6"/>
  <c r="G191" i="6"/>
  <c r="F191" i="6"/>
  <c r="E191" i="6"/>
  <c r="D191" i="6"/>
  <c r="H191" i="6" s="1"/>
  <c r="C191" i="6"/>
  <c r="B191" i="6"/>
  <c r="A191" i="6"/>
  <c r="G190" i="6"/>
  <c r="F190" i="6"/>
  <c r="F186" i="6" s="1"/>
  <c r="E190" i="6"/>
  <c r="E186" i="6" s="1"/>
  <c r="D190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I186" i="6"/>
  <c r="C186" i="6"/>
  <c r="B186" i="6"/>
  <c r="A186" i="6"/>
  <c r="H185" i="6"/>
  <c r="C185" i="6"/>
  <c r="B185" i="6"/>
  <c r="A185" i="6"/>
  <c r="H184" i="6"/>
  <c r="C184" i="6"/>
  <c r="B184" i="6"/>
  <c r="A184" i="6"/>
  <c r="H183" i="6"/>
  <c r="C183" i="6"/>
  <c r="B183" i="6"/>
  <c r="A183" i="6"/>
  <c r="H182" i="6"/>
  <c r="C182" i="6"/>
  <c r="B182" i="6"/>
  <c r="A182" i="6"/>
  <c r="H181" i="6"/>
  <c r="C181" i="6"/>
  <c r="B181" i="6"/>
  <c r="A181" i="6"/>
  <c r="I180" i="6"/>
  <c r="G180" i="6"/>
  <c r="F180" i="6"/>
  <c r="E180" i="6"/>
  <c r="D180" i="6"/>
  <c r="C180" i="6"/>
  <c r="B180" i="6"/>
  <c r="A180" i="6"/>
  <c r="C179" i="6"/>
  <c r="B179" i="6"/>
  <c r="A179" i="6"/>
  <c r="C178" i="6"/>
  <c r="C207" i="6" s="1"/>
  <c r="B178" i="6"/>
  <c r="B207" i="6" s="1"/>
  <c r="C177" i="6"/>
  <c r="B177" i="6"/>
  <c r="A177" i="6"/>
  <c r="C176" i="6"/>
  <c r="B176" i="6"/>
  <c r="A176" i="6"/>
  <c r="B175" i="6"/>
  <c r="A175" i="6"/>
  <c r="G174" i="6"/>
  <c r="G173" i="6" s="1"/>
  <c r="G172" i="6" s="1"/>
  <c r="F174" i="6"/>
  <c r="F173" i="6" s="1"/>
  <c r="F172" i="6" s="1"/>
  <c r="E174" i="6"/>
  <c r="E173" i="6" s="1"/>
  <c r="D174" i="6"/>
  <c r="D173" i="6" s="1"/>
  <c r="D172" i="6" s="1"/>
  <c r="C174" i="6"/>
  <c r="B174" i="6"/>
  <c r="A174" i="6"/>
  <c r="C173" i="6"/>
  <c r="B173" i="6"/>
  <c r="A173" i="6"/>
  <c r="E172" i="6"/>
  <c r="C172" i="6"/>
  <c r="B172" i="6"/>
  <c r="A172" i="6"/>
  <c r="G171" i="6"/>
  <c r="F171" i="6"/>
  <c r="F170" i="6" s="1"/>
  <c r="F169" i="6" s="1"/>
  <c r="E171" i="6"/>
  <c r="E170" i="6" s="1"/>
  <c r="D171" i="6"/>
  <c r="C171" i="6"/>
  <c r="B171" i="6"/>
  <c r="G170" i="6"/>
  <c r="G169" i="6" s="1"/>
  <c r="E169" i="6"/>
  <c r="C169" i="6"/>
  <c r="B169" i="6"/>
  <c r="A169" i="6"/>
  <c r="H168" i="6"/>
  <c r="C168" i="6"/>
  <c r="B168" i="6"/>
  <c r="A168" i="6"/>
  <c r="H167" i="6"/>
  <c r="C167" i="6"/>
  <c r="B167" i="6"/>
  <c r="A167" i="6"/>
  <c r="H166" i="6"/>
  <c r="H165" i="6" s="1"/>
  <c r="H164" i="6" s="1"/>
  <c r="C166" i="6"/>
  <c r="B166" i="6"/>
  <c r="A166" i="6"/>
  <c r="G165" i="6"/>
  <c r="F165" i="6"/>
  <c r="F164" i="6" s="1"/>
  <c r="E165" i="6"/>
  <c r="D165" i="6"/>
  <c r="C165" i="6"/>
  <c r="B165" i="6"/>
  <c r="G164" i="6"/>
  <c r="C164" i="6"/>
  <c r="B164" i="6"/>
  <c r="A164" i="6"/>
  <c r="G163" i="6"/>
  <c r="F163" i="6"/>
  <c r="E163" i="6"/>
  <c r="E162" i="6" s="1"/>
  <c r="D163" i="6"/>
  <c r="C163" i="6"/>
  <c r="B163" i="6"/>
  <c r="A163" i="6"/>
  <c r="F162" i="6"/>
  <c r="F159" i="6" s="1"/>
  <c r="D162" i="6"/>
  <c r="C162" i="6"/>
  <c r="B162" i="6"/>
  <c r="A162" i="6"/>
  <c r="D161" i="6"/>
  <c r="C161" i="6"/>
  <c r="B161" i="6"/>
  <c r="A161" i="6"/>
  <c r="G160" i="6"/>
  <c r="B160" i="6"/>
  <c r="C159" i="6"/>
  <c r="B159" i="6"/>
  <c r="I158" i="6"/>
  <c r="C158" i="6"/>
  <c r="B158" i="6"/>
  <c r="A158" i="6"/>
  <c r="G157" i="6"/>
  <c r="F157" i="6"/>
  <c r="E157" i="6"/>
  <c r="D157" i="6"/>
  <c r="C157" i="6"/>
  <c r="B157" i="6"/>
  <c r="A157" i="6"/>
  <c r="G156" i="6"/>
  <c r="F156" i="6"/>
  <c r="E156" i="6"/>
  <c r="D156" i="6"/>
  <c r="C156" i="6"/>
  <c r="B156" i="6"/>
  <c r="A156" i="6"/>
  <c r="G155" i="6"/>
  <c r="F155" i="6"/>
  <c r="E155" i="6"/>
  <c r="D155" i="6"/>
  <c r="D154" i="6" s="1"/>
  <c r="D153" i="6" s="1"/>
  <c r="C155" i="6"/>
  <c r="B155" i="6"/>
  <c r="A155" i="6"/>
  <c r="C154" i="6"/>
  <c r="B154" i="6"/>
  <c r="C153" i="6"/>
  <c r="B153" i="6"/>
  <c r="A153" i="6"/>
  <c r="H152" i="6"/>
  <c r="H151" i="6" s="1"/>
  <c r="C152" i="6"/>
  <c r="B152" i="6"/>
  <c r="A152" i="6"/>
  <c r="I151" i="6"/>
  <c r="G151" i="6"/>
  <c r="F151" i="6"/>
  <c r="F147" i="6" s="1"/>
  <c r="E151" i="6"/>
  <c r="D151" i="6"/>
  <c r="C151" i="6"/>
  <c r="B151" i="6"/>
  <c r="A151" i="6"/>
  <c r="H150" i="6"/>
  <c r="C150" i="6"/>
  <c r="B150" i="6"/>
  <c r="A150" i="6"/>
  <c r="H149" i="6"/>
  <c r="H148" i="6" s="1"/>
  <c r="H147" i="6" s="1"/>
  <c r="C149" i="6"/>
  <c r="B149" i="6"/>
  <c r="A149" i="6"/>
  <c r="G148" i="6"/>
  <c r="F148" i="6"/>
  <c r="E148" i="6"/>
  <c r="E147" i="6" s="1"/>
  <c r="D148" i="6"/>
  <c r="D147" i="6" s="1"/>
  <c r="C148" i="6"/>
  <c r="B148" i="6"/>
  <c r="C147" i="6"/>
  <c r="B147" i="6"/>
  <c r="A147" i="6"/>
  <c r="C146" i="6"/>
  <c r="B146" i="6"/>
  <c r="A146" i="6"/>
  <c r="H145" i="6"/>
  <c r="H144" i="6" s="1"/>
  <c r="H143" i="6" s="1"/>
  <c r="C145" i="6"/>
  <c r="B145" i="6"/>
  <c r="A145" i="6"/>
  <c r="I144" i="6"/>
  <c r="G144" i="6"/>
  <c r="G143" i="6" s="1"/>
  <c r="F144" i="6"/>
  <c r="F143" i="6" s="1"/>
  <c r="E144" i="6"/>
  <c r="D144" i="6"/>
  <c r="D143" i="6" s="1"/>
  <c r="C144" i="6"/>
  <c r="B144" i="6"/>
  <c r="A144" i="6"/>
  <c r="I143" i="6"/>
  <c r="E143" i="6"/>
  <c r="C143" i="6"/>
  <c r="B143" i="6"/>
  <c r="A143" i="6"/>
  <c r="G142" i="6"/>
  <c r="F142" i="6"/>
  <c r="E142" i="6"/>
  <c r="D142" i="6"/>
  <c r="C142" i="6"/>
  <c r="B142" i="6"/>
  <c r="A142" i="6"/>
  <c r="G141" i="6"/>
  <c r="G140" i="6" s="1"/>
  <c r="F141" i="6"/>
  <c r="E141" i="6"/>
  <c r="D141" i="6"/>
  <c r="C141" i="6"/>
  <c r="B141" i="6"/>
  <c r="A141" i="6"/>
  <c r="C140" i="6"/>
  <c r="B140" i="6"/>
  <c r="A140" i="6"/>
  <c r="G139" i="6"/>
  <c r="F139" i="6"/>
  <c r="E139" i="6"/>
  <c r="D139" i="6"/>
  <c r="C139" i="6"/>
  <c r="B139" i="6"/>
  <c r="A139" i="6"/>
  <c r="G138" i="6"/>
  <c r="F138" i="6"/>
  <c r="E138" i="6"/>
  <c r="D138" i="6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C134" i="6"/>
  <c r="B134" i="6"/>
  <c r="A134" i="6"/>
  <c r="C133" i="6"/>
  <c r="B133" i="6"/>
  <c r="A133" i="6"/>
  <c r="C132" i="6"/>
  <c r="B132" i="6"/>
  <c r="A132" i="6"/>
  <c r="C131" i="6"/>
  <c r="B131" i="6"/>
  <c r="G130" i="6"/>
  <c r="G129" i="6" s="1"/>
  <c r="G128" i="6" s="1"/>
  <c r="F130" i="6"/>
  <c r="E130" i="6"/>
  <c r="D130" i="6"/>
  <c r="C130" i="6"/>
  <c r="B130" i="6"/>
  <c r="A130" i="6"/>
  <c r="I129" i="6"/>
  <c r="C129" i="6"/>
  <c r="B129" i="6"/>
  <c r="A129" i="6"/>
  <c r="I128" i="6"/>
  <c r="C128" i="6"/>
  <c r="B128" i="6"/>
  <c r="A128" i="6"/>
  <c r="G127" i="6"/>
  <c r="F127" i="6"/>
  <c r="E127" i="6"/>
  <c r="D127" i="6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C124" i="6"/>
  <c r="B124" i="6"/>
  <c r="A124" i="6"/>
  <c r="G123" i="6"/>
  <c r="F123" i="6"/>
  <c r="E123" i="6"/>
  <c r="D123" i="6"/>
  <c r="C123" i="6"/>
  <c r="B123" i="6"/>
  <c r="A123" i="6"/>
  <c r="G122" i="6"/>
  <c r="F122" i="6"/>
  <c r="E122" i="6"/>
  <c r="D122" i="6"/>
  <c r="C122" i="6"/>
  <c r="B122" i="6"/>
  <c r="A122" i="6"/>
  <c r="C121" i="6"/>
  <c r="B121" i="6"/>
  <c r="A121" i="6"/>
  <c r="C120" i="6"/>
  <c r="B120" i="6"/>
  <c r="A120" i="6"/>
  <c r="G119" i="6"/>
  <c r="F119" i="6"/>
  <c r="D119" i="6"/>
  <c r="C119" i="6"/>
  <c r="B119" i="6"/>
  <c r="A119" i="6"/>
  <c r="I118" i="6"/>
  <c r="C118" i="6"/>
  <c r="B118" i="6"/>
  <c r="A118" i="6"/>
  <c r="I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G110" i="6" s="1"/>
  <c r="G109" i="6" s="1"/>
  <c r="F111" i="6"/>
  <c r="E111" i="6"/>
  <c r="E110" i="6" s="1"/>
  <c r="E109" i="6" s="1"/>
  <c r="D111" i="6"/>
  <c r="D110" i="6" s="1"/>
  <c r="D109" i="6" s="1"/>
  <c r="C111" i="6"/>
  <c r="B111" i="6"/>
  <c r="A111" i="6"/>
  <c r="I110" i="6"/>
  <c r="F110" i="6"/>
  <c r="F109" i="6" s="1"/>
  <c r="C110" i="6"/>
  <c r="B110" i="6"/>
  <c r="A110" i="6"/>
  <c r="I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G104" i="6" s="1"/>
  <c r="G103" i="6" s="1"/>
  <c r="F105" i="6"/>
  <c r="F104" i="6" s="1"/>
  <c r="F103" i="6" s="1"/>
  <c r="E105" i="6"/>
  <c r="D105" i="6"/>
  <c r="C105" i="6"/>
  <c r="B105" i="6"/>
  <c r="A105" i="6"/>
  <c r="I104" i="6"/>
  <c r="I103" i="6" s="1"/>
  <c r="E104" i="6"/>
  <c r="C104" i="6"/>
  <c r="B104" i="6"/>
  <c r="A104" i="6"/>
  <c r="E103" i="6"/>
  <c r="C103" i="6"/>
  <c r="B103" i="6"/>
  <c r="A103" i="6"/>
  <c r="G102" i="6"/>
  <c r="F102" i="6"/>
  <c r="E102" i="6"/>
  <c r="E93" i="6" s="1"/>
  <c r="E92" i="6" s="1"/>
  <c r="D102" i="6"/>
  <c r="C102" i="6"/>
  <c r="B102" i="6"/>
  <c r="A102" i="6"/>
  <c r="G101" i="6"/>
  <c r="F101" i="6"/>
  <c r="F93" i="6" s="1"/>
  <c r="F92" i="6" s="1"/>
  <c r="E101" i="6"/>
  <c r="D101" i="6"/>
  <c r="C101" i="6"/>
  <c r="B101" i="6"/>
  <c r="A101" i="6"/>
  <c r="G100" i="6"/>
  <c r="F100" i="6"/>
  <c r="E100" i="6"/>
  <c r="D100" i="6"/>
  <c r="C100" i="6"/>
  <c r="B100" i="6"/>
  <c r="A100" i="6"/>
  <c r="G99" i="6"/>
  <c r="F99" i="6"/>
  <c r="E99" i="6"/>
  <c r="D99" i="6"/>
  <c r="C99" i="6"/>
  <c r="B99" i="6"/>
  <c r="A99" i="6"/>
  <c r="G98" i="6"/>
  <c r="F98" i="6"/>
  <c r="E98" i="6"/>
  <c r="D98" i="6"/>
  <c r="C98" i="6"/>
  <c r="B98" i="6"/>
  <c r="A98" i="6"/>
  <c r="G97" i="6"/>
  <c r="F97" i="6"/>
  <c r="E97" i="6"/>
  <c r="D97" i="6"/>
  <c r="H97" i="6" s="1"/>
  <c r="C97" i="6"/>
  <c r="B97" i="6"/>
  <c r="A97" i="6"/>
  <c r="H96" i="6"/>
  <c r="C96" i="6"/>
  <c r="B96" i="6"/>
  <c r="A96" i="6"/>
  <c r="G95" i="6"/>
  <c r="F95" i="6"/>
  <c r="E95" i="6"/>
  <c r="D95" i="6"/>
  <c r="C95" i="6"/>
  <c r="B95" i="6"/>
  <c r="A95" i="6"/>
  <c r="G94" i="6"/>
  <c r="E94" i="6"/>
  <c r="D94" i="6"/>
  <c r="C94" i="6"/>
  <c r="B94" i="6"/>
  <c r="A94" i="6"/>
  <c r="I93" i="6"/>
  <c r="B93" i="6"/>
  <c r="A93" i="6"/>
  <c r="I92" i="6"/>
  <c r="C92" i="6"/>
  <c r="B92" i="6"/>
  <c r="A92" i="6"/>
  <c r="G91" i="6"/>
  <c r="G90" i="6" s="1"/>
  <c r="G89" i="6" s="1"/>
  <c r="F91" i="6"/>
  <c r="F90" i="6" s="1"/>
  <c r="F89" i="6" s="1"/>
  <c r="E91" i="6"/>
  <c r="E90" i="6" s="1"/>
  <c r="E89" i="6" s="1"/>
  <c r="C91" i="6"/>
  <c r="B91" i="6"/>
  <c r="A91" i="6"/>
  <c r="I90" i="6"/>
  <c r="I89" i="6" s="1"/>
  <c r="D90" i="6"/>
  <c r="D89" i="6" s="1"/>
  <c r="B90" i="6"/>
  <c r="A90" i="6"/>
  <c r="B89" i="6"/>
  <c r="A89" i="6"/>
  <c r="G88" i="6"/>
  <c r="F88" i="6"/>
  <c r="E88" i="6"/>
  <c r="D88" i="6"/>
  <c r="A88" i="6"/>
  <c r="G87" i="6"/>
  <c r="F87" i="6"/>
  <c r="E87" i="6"/>
  <c r="D87" i="6"/>
  <c r="C87" i="6"/>
  <c r="B87" i="6"/>
  <c r="A87" i="6"/>
  <c r="G86" i="6"/>
  <c r="F86" i="6"/>
  <c r="E86" i="6"/>
  <c r="D86" i="6"/>
  <c r="C86" i="6"/>
  <c r="B86" i="6"/>
  <c r="A86" i="6"/>
  <c r="H85" i="6"/>
  <c r="A85" i="6"/>
  <c r="D84" i="6"/>
  <c r="H84" i="6" s="1"/>
  <c r="C84" i="6"/>
  <c r="B84" i="6"/>
  <c r="A84" i="6"/>
  <c r="G83" i="6"/>
  <c r="F83" i="6"/>
  <c r="E83" i="6"/>
  <c r="D83" i="6"/>
  <c r="C83" i="6"/>
  <c r="B83" i="6"/>
  <c r="A83" i="6"/>
  <c r="I82" i="6"/>
  <c r="I81" i="6" s="1"/>
  <c r="C82" i="6"/>
  <c r="B82" i="6"/>
  <c r="C81" i="6"/>
  <c r="B81" i="6"/>
  <c r="A81" i="6"/>
  <c r="G80" i="6"/>
  <c r="G79" i="6" s="1"/>
  <c r="G78" i="6" s="1"/>
  <c r="E80" i="6"/>
  <c r="D80" i="6"/>
  <c r="D79" i="6" s="1"/>
  <c r="D78" i="6" s="1"/>
  <c r="C80" i="6"/>
  <c r="B80" i="6"/>
  <c r="A80" i="6"/>
  <c r="I79" i="6"/>
  <c r="I78" i="6" s="1"/>
  <c r="F79" i="6"/>
  <c r="F78" i="6" s="1"/>
  <c r="C79" i="6"/>
  <c r="B79" i="6"/>
  <c r="A79" i="6"/>
  <c r="C78" i="6"/>
  <c r="B78" i="6"/>
  <c r="A78" i="6"/>
  <c r="H77" i="6"/>
  <c r="C77" i="6"/>
  <c r="B77" i="6"/>
  <c r="A77" i="6"/>
  <c r="H76" i="6"/>
  <c r="C76" i="6"/>
  <c r="B76" i="6"/>
  <c r="A76" i="6"/>
  <c r="G75" i="6"/>
  <c r="G74" i="6" s="1"/>
  <c r="G73" i="6" s="1"/>
  <c r="F75" i="6"/>
  <c r="E75" i="6"/>
  <c r="E74" i="6" s="1"/>
  <c r="E73" i="6" s="1"/>
  <c r="D75" i="6"/>
  <c r="H75" i="6" s="1"/>
  <c r="H74" i="6" s="1"/>
  <c r="H73" i="6" s="1"/>
  <c r="C75" i="6"/>
  <c r="B75" i="6"/>
  <c r="A75" i="6"/>
  <c r="I74" i="6"/>
  <c r="F74" i="6"/>
  <c r="F73" i="6" s="1"/>
  <c r="B74" i="6"/>
  <c r="A74" i="6"/>
  <c r="I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E68" i="6" s="1"/>
  <c r="D69" i="6"/>
  <c r="D68" i="6" s="1"/>
  <c r="C69" i="6"/>
  <c r="B69" i="6"/>
  <c r="A69" i="6"/>
  <c r="G68" i="6"/>
  <c r="F68" i="6"/>
  <c r="C68" i="6"/>
  <c r="B68" i="6"/>
  <c r="A68" i="6"/>
  <c r="H67" i="6"/>
  <c r="C67" i="6"/>
  <c r="B67" i="6"/>
  <c r="A67" i="6"/>
  <c r="G66" i="6"/>
  <c r="G65" i="6" s="1"/>
  <c r="F66" i="6"/>
  <c r="F65" i="6" s="1"/>
  <c r="E66" i="6"/>
  <c r="E65" i="6" s="1"/>
  <c r="D66" i="6"/>
  <c r="D65" i="6" s="1"/>
  <c r="C66" i="6"/>
  <c r="B66" i="6"/>
  <c r="C65" i="6"/>
  <c r="B65" i="6"/>
  <c r="A65" i="6"/>
  <c r="G64" i="6"/>
  <c r="G63" i="6" s="1"/>
  <c r="G62" i="6" s="1"/>
  <c r="F64" i="6"/>
  <c r="F63" i="6" s="1"/>
  <c r="F62" i="6" s="1"/>
  <c r="E64" i="6"/>
  <c r="D64" i="6"/>
  <c r="D63" i="6" s="1"/>
  <c r="C64" i="6"/>
  <c r="B64" i="6"/>
  <c r="E63" i="6"/>
  <c r="E62" i="6" s="1"/>
  <c r="C63" i="6"/>
  <c r="B63" i="6"/>
  <c r="D62" i="6"/>
  <c r="C62" i="6"/>
  <c r="B62" i="6"/>
  <c r="A62" i="6"/>
  <c r="G61" i="6"/>
  <c r="F61" i="6"/>
  <c r="F60" i="6" s="1"/>
  <c r="F59" i="6" s="1"/>
  <c r="D61" i="6"/>
  <c r="H61" i="6" s="1"/>
  <c r="H60" i="6" s="1"/>
  <c r="H59" i="6" s="1"/>
  <c r="C61" i="6"/>
  <c r="B61" i="6"/>
  <c r="I60" i="6"/>
  <c r="I59" i="6" s="1"/>
  <c r="I58" i="6" s="1"/>
  <c r="G60" i="6"/>
  <c r="G59" i="6" s="1"/>
  <c r="E60" i="6"/>
  <c r="E59" i="6" s="1"/>
  <c r="D60" i="6"/>
  <c r="D59" i="6" s="1"/>
  <c r="B60" i="6"/>
  <c r="C59" i="6"/>
  <c r="B59" i="6"/>
  <c r="A59" i="6"/>
  <c r="C58" i="6"/>
  <c r="B58" i="6"/>
  <c r="A58" i="6"/>
  <c r="G57" i="6"/>
  <c r="G56" i="6" s="1"/>
  <c r="G55" i="6" s="1"/>
  <c r="F57" i="6"/>
  <c r="E57" i="6"/>
  <c r="E56" i="6" s="1"/>
  <c r="E55" i="6" s="1"/>
  <c r="D57" i="6"/>
  <c r="D56" i="6" s="1"/>
  <c r="D55" i="6" s="1"/>
  <c r="C57" i="6"/>
  <c r="B57" i="6"/>
  <c r="A57" i="6"/>
  <c r="F56" i="6"/>
  <c r="C56" i="6"/>
  <c r="B56" i="6"/>
  <c r="F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G50" i="6"/>
  <c r="F50" i="6"/>
  <c r="E50" i="6"/>
  <c r="D50" i="6"/>
  <c r="A50" i="6"/>
  <c r="H49" i="6"/>
  <c r="C49" i="6"/>
  <c r="B49" i="6"/>
  <c r="A49" i="6"/>
  <c r="H48" i="6"/>
  <c r="C48" i="6"/>
  <c r="B48" i="6"/>
  <c r="A48" i="6"/>
  <c r="G47" i="6"/>
  <c r="F47" i="6"/>
  <c r="F46" i="6" s="1"/>
  <c r="F45" i="6" s="1"/>
  <c r="E47" i="6"/>
  <c r="D47" i="6"/>
  <c r="C47" i="6"/>
  <c r="B47" i="6"/>
  <c r="A47" i="6"/>
  <c r="E46" i="6"/>
  <c r="E45" i="6" s="1"/>
  <c r="C46" i="6"/>
  <c r="B46" i="6"/>
  <c r="C45" i="6"/>
  <c r="B45" i="6"/>
  <c r="A45" i="6"/>
  <c r="G44" i="6"/>
  <c r="F44" i="6"/>
  <c r="E44" i="6"/>
  <c r="D44" i="6"/>
  <c r="C44" i="6"/>
  <c r="B44" i="6"/>
  <c r="A44" i="6"/>
  <c r="G43" i="6"/>
  <c r="F43" i="6"/>
  <c r="E43" i="6"/>
  <c r="E42" i="6" s="1"/>
  <c r="D43" i="6"/>
  <c r="H43" i="6" s="1"/>
  <c r="C43" i="6"/>
  <c r="B43" i="6"/>
  <c r="A43" i="6"/>
  <c r="C42" i="6"/>
  <c r="B42" i="6"/>
  <c r="G41" i="6"/>
  <c r="C41" i="6"/>
  <c r="B41" i="6"/>
  <c r="A41" i="6"/>
  <c r="G40" i="6"/>
  <c r="G38" i="6" s="1"/>
  <c r="G37" i="6" s="1"/>
  <c r="F40" i="6"/>
  <c r="F38" i="6" s="1"/>
  <c r="F37" i="6" s="1"/>
  <c r="E40" i="6"/>
  <c r="E38" i="6" s="1"/>
  <c r="E37" i="6" s="1"/>
  <c r="D40" i="6"/>
  <c r="D38" i="6" s="1"/>
  <c r="D37" i="6" s="1"/>
  <c r="H39" i="6"/>
  <c r="C39" i="6"/>
  <c r="B39" i="6"/>
  <c r="A39" i="6"/>
  <c r="C38" i="6"/>
  <c r="B38" i="6"/>
  <c r="C37" i="6"/>
  <c r="B37" i="6"/>
  <c r="A37" i="6"/>
  <c r="H36" i="6"/>
  <c r="C36" i="6"/>
  <c r="B36" i="6"/>
  <c r="A36" i="6"/>
  <c r="H35" i="6"/>
  <c r="H33" i="6" s="1"/>
  <c r="H32" i="6" s="1"/>
  <c r="C35" i="6"/>
  <c r="B35" i="6"/>
  <c r="A35" i="6"/>
  <c r="H34" i="6"/>
  <c r="C34" i="6"/>
  <c r="B34" i="6"/>
  <c r="A34" i="6"/>
  <c r="G33" i="6"/>
  <c r="G32" i="6" s="1"/>
  <c r="F33" i="6"/>
  <c r="F32" i="6" s="1"/>
  <c r="E33" i="6"/>
  <c r="E32" i="6" s="1"/>
  <c r="D33" i="6"/>
  <c r="D32" i="6" s="1"/>
  <c r="C33" i="6"/>
  <c r="B33" i="6"/>
  <c r="C32" i="6"/>
  <c r="B32" i="6"/>
  <c r="A32" i="6"/>
  <c r="G31" i="6"/>
  <c r="F31" i="6"/>
  <c r="E31" i="6"/>
  <c r="D31" i="6"/>
  <c r="H31" i="6" s="1"/>
  <c r="C31" i="6"/>
  <c r="B31" i="6"/>
  <c r="G30" i="6"/>
  <c r="G29" i="6" s="1"/>
  <c r="G28" i="6" s="1"/>
  <c r="F30" i="6"/>
  <c r="E30" i="6"/>
  <c r="D30" i="6"/>
  <c r="H30" i="6" s="1"/>
  <c r="H29" i="6" s="1"/>
  <c r="H28" i="6" s="1"/>
  <c r="C30" i="6"/>
  <c r="B30" i="6"/>
  <c r="A30" i="6"/>
  <c r="C29" i="6"/>
  <c r="B29" i="6"/>
  <c r="C28" i="6"/>
  <c r="B28" i="6"/>
  <c r="A28" i="6"/>
  <c r="H27" i="6"/>
  <c r="C27" i="6"/>
  <c r="B27" i="6"/>
  <c r="A27" i="6"/>
  <c r="I26" i="6"/>
  <c r="H26" i="6"/>
  <c r="H25" i="6" s="1"/>
  <c r="G26" i="6"/>
  <c r="F26" i="6"/>
  <c r="E26" i="6"/>
  <c r="E25" i="6" s="1"/>
  <c r="D26" i="6"/>
  <c r="D25" i="6" s="1"/>
  <c r="C26" i="6"/>
  <c r="B26" i="6"/>
  <c r="G25" i="6"/>
  <c r="F25" i="6"/>
  <c r="C25" i="6"/>
  <c r="B25" i="6"/>
  <c r="A25" i="6"/>
  <c r="C24" i="6"/>
  <c r="B24" i="6"/>
  <c r="A24" i="6"/>
  <c r="I23" i="6"/>
  <c r="I430" i="6" s="1"/>
  <c r="C23" i="6"/>
  <c r="B23" i="6"/>
  <c r="A23" i="6"/>
  <c r="L14" i="5" l="1"/>
  <c r="G36" i="4"/>
  <c r="G35" i="4" s="1"/>
  <c r="F316" i="4"/>
  <c r="F314" i="4" s="1"/>
  <c r="J55" i="1"/>
  <c r="H68" i="1"/>
  <c r="H62" i="1" s="1"/>
  <c r="H61" i="1" s="1"/>
  <c r="H49" i="1" s="1"/>
  <c r="H48" i="1" s="1"/>
  <c r="J77" i="1"/>
  <c r="J80" i="1"/>
  <c r="J83" i="1"/>
  <c r="J94" i="1"/>
  <c r="J99" i="1"/>
  <c r="D104" i="1"/>
  <c r="J107" i="1"/>
  <c r="J109" i="1"/>
  <c r="G116" i="1"/>
  <c r="G115" i="1" s="1"/>
  <c r="J131" i="1"/>
  <c r="G10" i="4"/>
  <c r="G9" i="4" s="1"/>
  <c r="J23" i="4"/>
  <c r="J38" i="4"/>
  <c r="J37" i="4" s="1"/>
  <c r="F43" i="4"/>
  <c r="F42" i="4" s="1"/>
  <c r="F41" i="4" s="1"/>
  <c r="J65" i="4"/>
  <c r="F201" i="4"/>
  <c r="F198" i="4" s="1"/>
  <c r="F194" i="4" s="1"/>
  <c r="F193" i="4" s="1"/>
  <c r="J293" i="4"/>
  <c r="J292" i="4" s="1"/>
  <c r="J319" i="4"/>
  <c r="J333" i="4"/>
  <c r="J388" i="4"/>
  <c r="J394" i="4"/>
  <c r="I104" i="1"/>
  <c r="D8" i="4"/>
  <c r="G72" i="4"/>
  <c r="G71" i="4" s="1"/>
  <c r="F183" i="4"/>
  <c r="F182" i="4" s="1"/>
  <c r="D221" i="4"/>
  <c r="J64" i="1"/>
  <c r="J67" i="1"/>
  <c r="D68" i="1"/>
  <c r="J75" i="1"/>
  <c r="J76" i="1"/>
  <c r="J78" i="1"/>
  <c r="J79" i="1"/>
  <c r="J81" i="1"/>
  <c r="J82" i="1"/>
  <c r="J84" i="1"/>
  <c r="F86" i="1"/>
  <c r="J90" i="1"/>
  <c r="J97" i="1"/>
  <c r="E104" i="1"/>
  <c r="F113" i="1"/>
  <c r="J113" i="1" s="1"/>
  <c r="F114" i="1"/>
  <c r="I116" i="1"/>
  <c r="I115" i="1" s="1"/>
  <c r="F123" i="1"/>
  <c r="J123" i="1" s="1"/>
  <c r="F127" i="1"/>
  <c r="J127" i="1" s="1"/>
  <c r="F129" i="1"/>
  <c r="J129" i="1" s="1"/>
  <c r="G26" i="4"/>
  <c r="J32" i="4"/>
  <c r="J147" i="4"/>
  <c r="F162" i="4"/>
  <c r="F152" i="4" s="1"/>
  <c r="H183" i="4"/>
  <c r="H182" i="4" s="1"/>
  <c r="H194" i="4"/>
  <c r="H193" i="4" s="1"/>
  <c r="J208" i="4"/>
  <c r="F215" i="4"/>
  <c r="J248" i="4"/>
  <c r="J334" i="4"/>
  <c r="J389" i="4"/>
  <c r="J395" i="4"/>
  <c r="F72" i="4"/>
  <c r="F71" i="4" s="1"/>
  <c r="F33" i="4" s="1"/>
  <c r="D152" i="4"/>
  <c r="D151" i="4" s="1"/>
  <c r="G50" i="1"/>
  <c r="J72" i="1"/>
  <c r="G86" i="1"/>
  <c r="J108" i="1"/>
  <c r="F112" i="1"/>
  <c r="J112" i="1" s="1"/>
  <c r="F125" i="1"/>
  <c r="J125" i="1" s="1"/>
  <c r="J130" i="1"/>
  <c r="H8" i="4"/>
  <c r="G8" i="4"/>
  <c r="D26" i="4"/>
  <c r="J45" i="4"/>
  <c r="J44" i="4" s="1"/>
  <c r="J146" i="4"/>
  <c r="E162" i="4"/>
  <c r="D183" i="4"/>
  <c r="D182" i="4" s="1"/>
  <c r="J185" i="4"/>
  <c r="J184" i="4" s="1"/>
  <c r="J183" i="4" s="1"/>
  <c r="J182" i="4" s="1"/>
  <c r="D194" i="4"/>
  <c r="D193" i="4" s="1"/>
  <c r="J202" i="4"/>
  <c r="J201" i="4" s="1"/>
  <c r="E215" i="4"/>
  <c r="I215" i="4"/>
  <c r="J274" i="4"/>
  <c r="J337" i="4"/>
  <c r="J336" i="4" s="1"/>
  <c r="D347" i="4"/>
  <c r="D339" i="4" s="1"/>
  <c r="D335" i="4" s="1"/>
  <c r="D315" i="4" s="1"/>
  <c r="J391" i="4"/>
  <c r="E7" i="4"/>
  <c r="E34" i="4"/>
  <c r="G7" i="4"/>
  <c r="G34" i="4"/>
  <c r="G33" i="4" s="1"/>
  <c r="F7" i="4"/>
  <c r="F10" i="4"/>
  <c r="F9" i="4" s="1"/>
  <c r="F214" i="4"/>
  <c r="D10" i="4"/>
  <c r="D9" i="4" s="1"/>
  <c r="J36" i="4"/>
  <c r="J35" i="4" s="1"/>
  <c r="J34" i="4" s="1"/>
  <c r="H34" i="4"/>
  <c r="H33" i="4" s="1"/>
  <c r="H7" i="4"/>
  <c r="J28" i="4"/>
  <c r="J26" i="4" s="1"/>
  <c r="J112" i="4"/>
  <c r="J111" i="4" s="1"/>
  <c r="D116" i="4"/>
  <c r="E152" i="4"/>
  <c r="J197" i="4"/>
  <c r="J196" i="4" s="1"/>
  <c r="J195" i="4" s="1"/>
  <c r="J217" i="4"/>
  <c r="D216" i="4"/>
  <c r="J323" i="4"/>
  <c r="J322" i="4" s="1"/>
  <c r="J325" i="4"/>
  <c r="J324" i="4" s="1"/>
  <c r="H319" i="4"/>
  <c r="D384" i="4"/>
  <c r="D381" i="4" s="1"/>
  <c r="D380" i="4" s="1"/>
  <c r="D379" i="4" s="1"/>
  <c r="D378" i="4" s="1"/>
  <c r="J386" i="4"/>
  <c r="E214" i="4"/>
  <c r="H331" i="4"/>
  <c r="I7" i="4"/>
  <c r="J13" i="4"/>
  <c r="J11" i="4" s="1"/>
  <c r="J16" i="4"/>
  <c r="J14" i="4" s="1"/>
  <c r="D37" i="4"/>
  <c r="D39" i="4"/>
  <c r="E84" i="4"/>
  <c r="E72" i="4" s="1"/>
  <c r="J87" i="4"/>
  <c r="J84" i="4" s="1"/>
  <c r="J72" i="4" s="1"/>
  <c r="J71" i="4" s="1"/>
  <c r="D121" i="4"/>
  <c r="D120" i="4"/>
  <c r="J121" i="4"/>
  <c r="J120" i="4"/>
  <c r="J115" i="4" s="1"/>
  <c r="G152" i="4"/>
  <c r="E198" i="4"/>
  <c r="E194" i="4" s="1"/>
  <c r="E193" i="4" s="1"/>
  <c r="H215" i="4"/>
  <c r="D316" i="4"/>
  <c r="D314" i="4" s="1"/>
  <c r="D313" i="4" s="1"/>
  <c r="G347" i="4"/>
  <c r="G339" i="4" s="1"/>
  <c r="G335" i="4" s="1"/>
  <c r="G315" i="4" s="1"/>
  <c r="J385" i="4"/>
  <c r="J384" i="4" s="1"/>
  <c r="J381" i="4" s="1"/>
  <c r="J380" i="4" s="1"/>
  <c r="J379" i="4" s="1"/>
  <c r="J378" i="4" s="1"/>
  <c r="F384" i="4"/>
  <c r="F381" i="4" s="1"/>
  <c r="F380" i="4" s="1"/>
  <c r="F379" i="4" s="1"/>
  <c r="F378" i="4" s="1"/>
  <c r="J164" i="4"/>
  <c r="J163" i="4" s="1"/>
  <c r="J162" i="4" s="1"/>
  <c r="J186" i="4"/>
  <c r="J209" i="4"/>
  <c r="J207" i="4" s="1"/>
  <c r="G290" i="4"/>
  <c r="G215" i="4" s="1"/>
  <c r="J291" i="4"/>
  <c r="E317" i="4"/>
  <c r="E316" i="4" s="1"/>
  <c r="E314" i="4" s="1"/>
  <c r="J330" i="4"/>
  <c r="J329" i="4" s="1"/>
  <c r="H348" i="4"/>
  <c r="J47" i="4"/>
  <c r="J46" i="4" s="1"/>
  <c r="J43" i="4" s="1"/>
  <c r="J42" i="4" s="1"/>
  <c r="J41" i="4" s="1"/>
  <c r="I151" i="4"/>
  <c r="I214" i="4"/>
  <c r="G314" i="4"/>
  <c r="I347" i="4"/>
  <c r="I339" i="4" s="1"/>
  <c r="I335" i="4" s="1"/>
  <c r="I315" i="4" s="1"/>
  <c r="I150" i="4" s="1"/>
  <c r="I397" i="4" s="1"/>
  <c r="J219" i="4"/>
  <c r="J263" i="4"/>
  <c r="J262" i="4" s="1"/>
  <c r="D262" i="4"/>
  <c r="F347" i="4"/>
  <c r="F339" i="4" s="1"/>
  <c r="F335" i="4" s="1"/>
  <c r="F315" i="4" s="1"/>
  <c r="F150" i="4" s="1"/>
  <c r="J354" i="4"/>
  <c r="J348" i="4" s="1"/>
  <c r="J347" i="4" s="1"/>
  <c r="J339" i="4" s="1"/>
  <c r="J335" i="4" s="1"/>
  <c r="J315" i="4" s="1"/>
  <c r="J200" i="4"/>
  <c r="J199" i="4" s="1"/>
  <c r="J198" i="4" s="1"/>
  <c r="J318" i="4"/>
  <c r="J317" i="4" s="1"/>
  <c r="J321" i="4"/>
  <c r="J320" i="4" s="1"/>
  <c r="J327" i="4"/>
  <c r="J326" i="4" s="1"/>
  <c r="J154" i="4"/>
  <c r="J153" i="4" s="1"/>
  <c r="J152" i="4" s="1"/>
  <c r="D273" i="4"/>
  <c r="J273" i="4" s="1"/>
  <c r="E339" i="4"/>
  <c r="E335" i="4" s="1"/>
  <c r="E315" i="4" s="1"/>
  <c r="E150" i="4" s="1"/>
  <c r="J15" i="1"/>
  <c r="E25" i="1"/>
  <c r="F26" i="1"/>
  <c r="F117" i="1"/>
  <c r="D116" i="1"/>
  <c r="F23" i="1"/>
  <c r="J23" i="1" s="1"/>
  <c r="F27" i="1"/>
  <c r="J27" i="1" s="1"/>
  <c r="J26" i="1" s="1"/>
  <c r="J25" i="1" s="1"/>
  <c r="E37" i="1"/>
  <c r="J44" i="1"/>
  <c r="I50" i="1"/>
  <c r="J52" i="1"/>
  <c r="J58" i="1"/>
  <c r="J66" i="1"/>
  <c r="F68" i="1"/>
  <c r="I68" i="1"/>
  <c r="J89" i="1"/>
  <c r="E116" i="1"/>
  <c r="E115" i="1" s="1"/>
  <c r="J20" i="1"/>
  <c r="F37" i="1"/>
  <c r="J70" i="1"/>
  <c r="J71" i="1"/>
  <c r="E86" i="1"/>
  <c r="E62" i="1" s="1"/>
  <c r="E61" i="1" s="1"/>
  <c r="E49" i="1" s="1"/>
  <c r="E48" i="1" s="1"/>
  <c r="J93" i="1"/>
  <c r="J118" i="1"/>
  <c r="F119" i="1"/>
  <c r="J119" i="1" s="1"/>
  <c r="J126" i="1"/>
  <c r="I10" i="1"/>
  <c r="J18" i="1"/>
  <c r="J30" i="1"/>
  <c r="G37" i="1"/>
  <c r="G25" i="1" s="1"/>
  <c r="G68" i="1"/>
  <c r="G62" i="1" s="1"/>
  <c r="G61" i="1" s="1"/>
  <c r="G49" i="1" s="1"/>
  <c r="G48" i="1" s="1"/>
  <c r="C98" i="1"/>
  <c r="C90" i="1"/>
  <c r="I86" i="1"/>
  <c r="F104" i="1"/>
  <c r="J106" i="1"/>
  <c r="F121" i="1"/>
  <c r="D120" i="1"/>
  <c r="J16" i="1"/>
  <c r="I26" i="1"/>
  <c r="I25" i="1" s="1"/>
  <c r="D50" i="1"/>
  <c r="F51" i="1"/>
  <c r="J63" i="1"/>
  <c r="C68" i="1"/>
  <c r="C65" i="1"/>
  <c r="C66" i="1" s="1"/>
  <c r="C67" i="1" s="1"/>
  <c r="I62" i="1"/>
  <c r="I61" i="1" s="1"/>
  <c r="D86" i="1"/>
  <c r="D62" i="1" s="1"/>
  <c r="D61" i="1" s="1"/>
  <c r="J88" i="1"/>
  <c r="C97" i="1"/>
  <c r="G104" i="1"/>
  <c r="G103" i="1" s="1"/>
  <c r="G102" i="1" s="1"/>
  <c r="G101" i="1" s="1"/>
  <c r="E103" i="1"/>
  <c r="E102" i="1" s="1"/>
  <c r="E101" i="1" s="1"/>
  <c r="C10" i="1"/>
  <c r="J14" i="1"/>
  <c r="J10" i="1" s="1"/>
  <c r="J41" i="1"/>
  <c r="J54" i="1"/>
  <c r="J60" i="1"/>
  <c r="J73" i="1"/>
  <c r="J91" i="1"/>
  <c r="J100" i="1"/>
  <c r="J114" i="1"/>
  <c r="J38" i="1"/>
  <c r="J37" i="1" s="1"/>
  <c r="I8" i="3"/>
  <c r="I7" i="3" s="1"/>
  <c r="I6" i="3" s="1"/>
  <c r="I103" i="3"/>
  <c r="I104" i="3" s="1"/>
  <c r="J87" i="3"/>
  <c r="J86" i="3"/>
  <c r="J85" i="3" s="1"/>
  <c r="J84" i="3" s="1"/>
  <c r="J105" i="3"/>
  <c r="E86" i="3"/>
  <c r="E85" i="3" s="1"/>
  <c r="E84" i="3" s="1"/>
  <c r="E87" i="3"/>
  <c r="D28" i="3"/>
  <c r="K26" i="3"/>
  <c r="K25" i="3" s="1"/>
  <c r="D25" i="3"/>
  <c r="D16" i="3" s="1"/>
  <c r="I88" i="3"/>
  <c r="J74" i="3"/>
  <c r="J73" i="3" s="1"/>
  <c r="J50" i="3" s="1"/>
  <c r="J49" i="3" s="1"/>
  <c r="F22" i="3"/>
  <c r="F16" i="3" s="1"/>
  <c r="K23" i="3"/>
  <c r="K22" i="3" s="1"/>
  <c r="H8" i="3"/>
  <c r="H7" i="3" s="1"/>
  <c r="H103" i="3"/>
  <c r="H104" i="3" s="1"/>
  <c r="E105" i="3"/>
  <c r="J101" i="3"/>
  <c r="G94" i="3"/>
  <c r="G89" i="3" s="1"/>
  <c r="G88" i="3" s="1"/>
  <c r="K74" i="3"/>
  <c r="K73" i="3" s="1"/>
  <c r="E74" i="3"/>
  <c r="E73" i="3" s="1"/>
  <c r="K37" i="3"/>
  <c r="K28" i="3"/>
  <c r="H16" i="3"/>
  <c r="H15" i="3" s="1"/>
  <c r="H14" i="3" s="1"/>
  <c r="J16" i="3"/>
  <c r="J15" i="3" s="1"/>
  <c r="J14" i="3" s="1"/>
  <c r="K11" i="3"/>
  <c r="K10" i="3" s="1"/>
  <c r="K9" i="3" s="1"/>
  <c r="I51" i="3"/>
  <c r="I50" i="3" s="1"/>
  <c r="I49" i="3" s="1"/>
  <c r="I101" i="3"/>
  <c r="D8" i="3"/>
  <c r="D7" i="3" s="1"/>
  <c r="H89" i="3"/>
  <c r="D101" i="3"/>
  <c r="K100" i="3"/>
  <c r="G95" i="3"/>
  <c r="K93" i="3"/>
  <c r="D86" i="3"/>
  <c r="D85" i="3" s="1"/>
  <c r="D84" i="3" s="1"/>
  <c r="K79" i="3"/>
  <c r="F74" i="3"/>
  <c r="F73" i="3" s="1"/>
  <c r="F50" i="3" s="1"/>
  <c r="F49" i="3" s="1"/>
  <c r="K18" i="3"/>
  <c r="K17" i="3" s="1"/>
  <c r="E16" i="3"/>
  <c r="J8" i="3"/>
  <c r="J7" i="3" s="1"/>
  <c r="F105" i="3"/>
  <c r="F86" i="3"/>
  <c r="F85" i="3" s="1"/>
  <c r="F84" i="3" s="1"/>
  <c r="F87" i="3"/>
  <c r="K90" i="3"/>
  <c r="D105" i="3"/>
  <c r="K98" i="3"/>
  <c r="H95" i="3"/>
  <c r="D74" i="3"/>
  <c r="D73" i="3" s="1"/>
  <c r="D50" i="3" s="1"/>
  <c r="D49" i="3" s="1"/>
  <c r="K52" i="3"/>
  <c r="K53" i="3"/>
  <c r="E52" i="3"/>
  <c r="E53" i="3"/>
  <c r="E44" i="3"/>
  <c r="E28" i="3"/>
  <c r="H101" i="3"/>
  <c r="K96" i="3"/>
  <c r="K92" i="3"/>
  <c r="J53" i="3"/>
  <c r="D53" i="3"/>
  <c r="G8" i="6"/>
  <c r="G7" i="6" s="1"/>
  <c r="G6" i="6" s="1"/>
  <c r="F8" i="6"/>
  <c r="F7" i="6" s="1"/>
  <c r="F6" i="6" s="1"/>
  <c r="E8" i="6"/>
  <c r="E7" i="6" s="1"/>
  <c r="E6" i="6" s="1"/>
  <c r="H16" i="6"/>
  <c r="H15" i="6" s="1"/>
  <c r="H10" i="6"/>
  <c r="H9" i="6" s="1"/>
  <c r="H8" i="6" s="1"/>
  <c r="H7" i="6" s="1"/>
  <c r="H6" i="6" s="1"/>
  <c r="E159" i="6"/>
  <c r="E161" i="6"/>
  <c r="E230" i="6"/>
  <c r="E228" i="6" s="1"/>
  <c r="E229" i="6"/>
  <c r="F206" i="6"/>
  <c r="H91" i="6"/>
  <c r="H90" i="6" s="1"/>
  <c r="H89" i="6" s="1"/>
  <c r="F140" i="6"/>
  <c r="G206" i="6"/>
  <c r="E343" i="6"/>
  <c r="E342" i="6" s="1"/>
  <c r="F161" i="6"/>
  <c r="E209" i="6"/>
  <c r="E208" i="6" s="1"/>
  <c r="E207" i="6" s="1"/>
  <c r="G295" i="6"/>
  <c r="G294" i="6" s="1"/>
  <c r="H312" i="6"/>
  <c r="H327" i="6"/>
  <c r="G58" i="6"/>
  <c r="G82" i="6"/>
  <c r="G81" i="6" s="1"/>
  <c r="F82" i="6"/>
  <c r="F81" i="6" s="1"/>
  <c r="G93" i="6"/>
  <c r="G92" i="6" s="1"/>
  <c r="H105" i="6"/>
  <c r="H104" i="6" s="1"/>
  <c r="H103" i="6" s="1"/>
  <c r="F264" i="6"/>
  <c r="F263" i="6" s="1"/>
  <c r="H266" i="6"/>
  <c r="H264" i="6" s="1"/>
  <c r="H263" i="6" s="1"/>
  <c r="H379" i="6"/>
  <c r="G380" i="6"/>
  <c r="F391" i="6"/>
  <c r="F390" i="6" s="1"/>
  <c r="F389" i="6" s="1"/>
  <c r="F388" i="6" s="1"/>
  <c r="D93" i="6"/>
  <c r="D92" i="6" s="1"/>
  <c r="D195" i="6"/>
  <c r="G270" i="6"/>
  <c r="G269" i="6" s="1"/>
  <c r="H318" i="6"/>
  <c r="G42" i="6"/>
  <c r="F42" i="6"/>
  <c r="D46" i="6"/>
  <c r="D45" i="6" s="1"/>
  <c r="D118" i="6"/>
  <c r="D117" i="6" s="1"/>
  <c r="H122" i="6"/>
  <c r="H141" i="6"/>
  <c r="G154" i="6"/>
  <c r="G153" i="6" s="1"/>
  <c r="D206" i="6"/>
  <c r="F337" i="6"/>
  <c r="F336" i="6" s="1"/>
  <c r="G349" i="6"/>
  <c r="G348" i="6" s="1"/>
  <c r="D419" i="6"/>
  <c r="D418" i="6" s="1"/>
  <c r="D140" i="6"/>
  <c r="D29" i="6"/>
  <c r="D28" i="6" s="1"/>
  <c r="E29" i="6"/>
  <c r="E28" i="6" s="1"/>
  <c r="E24" i="6" s="1"/>
  <c r="H44" i="6"/>
  <c r="H42" i="6" s="1"/>
  <c r="H95" i="6"/>
  <c r="H98" i="6"/>
  <c r="G147" i="6"/>
  <c r="G146" i="6" s="1"/>
  <c r="H163" i="6"/>
  <c r="H162" i="6" s="1"/>
  <c r="H180" i="6"/>
  <c r="H261" i="6"/>
  <c r="F29" i="6"/>
  <c r="F28" i="6" s="1"/>
  <c r="F24" i="6" s="1"/>
  <c r="G46" i="6"/>
  <c r="G45" i="6" s="1"/>
  <c r="G24" i="6" s="1"/>
  <c r="H99" i="6"/>
  <c r="H119" i="6"/>
  <c r="F129" i="6"/>
  <c r="F128" i="6" s="1"/>
  <c r="E140" i="6"/>
  <c r="F209" i="6"/>
  <c r="F208" i="6" s="1"/>
  <c r="F207" i="6" s="1"/>
  <c r="H212" i="6"/>
  <c r="D209" i="6"/>
  <c r="D208" i="6" s="1"/>
  <c r="D207" i="6" s="1"/>
  <c r="F229" i="6"/>
  <c r="F230" i="6"/>
  <c r="F228" i="6" s="1"/>
  <c r="E234" i="6"/>
  <c r="H338" i="6"/>
  <c r="G411" i="6"/>
  <c r="G410" i="6" s="1"/>
  <c r="H51" i="6"/>
  <c r="D82" i="6"/>
  <c r="D81" i="6" s="1"/>
  <c r="H94" i="6"/>
  <c r="H100" i="6"/>
  <c r="H127" i="6"/>
  <c r="H130" i="6"/>
  <c r="I218" i="6"/>
  <c r="I216" i="6" s="1"/>
  <c r="D307" i="6"/>
  <c r="D306" i="6" s="1"/>
  <c r="H223" i="6"/>
  <c r="H222" i="6" s="1"/>
  <c r="G222" i="6"/>
  <c r="D58" i="6"/>
  <c r="H86" i="6"/>
  <c r="H88" i="6"/>
  <c r="H101" i="6"/>
  <c r="D129" i="6"/>
  <c r="D128" i="6" s="1"/>
  <c r="D146" i="6"/>
  <c r="H156" i="6"/>
  <c r="H234" i="6"/>
  <c r="E247" i="6"/>
  <c r="E246" i="6" s="1"/>
  <c r="E245" i="6" s="1"/>
  <c r="E244" i="6" s="1"/>
  <c r="E248" i="6"/>
  <c r="D264" i="6"/>
  <c r="D263" i="6" s="1"/>
  <c r="F349" i="6"/>
  <c r="F348" i="6" s="1"/>
  <c r="F254" i="6" s="1"/>
  <c r="F243" i="6" s="1"/>
  <c r="F369" i="6"/>
  <c r="F368" i="6" s="1"/>
  <c r="H374" i="6"/>
  <c r="D369" i="6"/>
  <c r="D368" i="6" s="1"/>
  <c r="D391" i="6"/>
  <c r="D390" i="6" s="1"/>
  <c r="D389" i="6" s="1"/>
  <c r="D388" i="6" s="1"/>
  <c r="D42" i="6"/>
  <c r="D41" i="6" s="1"/>
  <c r="H41" i="6" s="1"/>
  <c r="H57" i="6"/>
  <c r="H56" i="6" s="1"/>
  <c r="H55" i="6" s="1"/>
  <c r="E58" i="6"/>
  <c r="F58" i="6"/>
  <c r="H69" i="6"/>
  <c r="H68" i="6" s="1"/>
  <c r="D74" i="6"/>
  <c r="D73" i="6" s="1"/>
  <c r="D72" i="6" s="1"/>
  <c r="E82" i="6"/>
  <c r="E81" i="6" s="1"/>
  <c r="H87" i="6"/>
  <c r="H102" i="6"/>
  <c r="D104" i="6"/>
  <c r="D103" i="6" s="1"/>
  <c r="H139" i="6"/>
  <c r="F160" i="6"/>
  <c r="F158" i="6" s="1"/>
  <c r="H171" i="6"/>
  <c r="H170" i="6" s="1"/>
  <c r="H169" i="6" s="1"/>
  <c r="D170" i="6"/>
  <c r="D169" i="6" s="1"/>
  <c r="G247" i="6"/>
  <c r="G246" i="6" s="1"/>
  <c r="G245" i="6" s="1"/>
  <c r="G244" i="6" s="1"/>
  <c r="D377" i="6"/>
  <c r="D376" i="6" s="1"/>
  <c r="H412" i="6"/>
  <c r="D411" i="6"/>
  <c r="D186" i="6"/>
  <c r="G209" i="6"/>
  <c r="G208" i="6" s="1"/>
  <c r="G207" i="6" s="1"/>
  <c r="H262" i="6"/>
  <c r="H299" i="6"/>
  <c r="H298" i="6" s="1"/>
  <c r="G307" i="6"/>
  <c r="G306" i="6" s="1"/>
  <c r="H373" i="6"/>
  <c r="F154" i="6"/>
  <c r="F153" i="6" s="1"/>
  <c r="F146" i="6" s="1"/>
  <c r="H157" i="6"/>
  <c r="D159" i="6"/>
  <c r="H174" i="6"/>
  <c r="H173" i="6" s="1"/>
  <c r="H172" i="6" s="1"/>
  <c r="H192" i="6"/>
  <c r="H225" i="6"/>
  <c r="D270" i="6"/>
  <c r="D269" i="6" s="1"/>
  <c r="E289" i="6"/>
  <c r="E288" i="6" s="1"/>
  <c r="H293" i="6"/>
  <c r="H341" i="6"/>
  <c r="H350" i="6"/>
  <c r="H349" i="6" s="1"/>
  <c r="H348" i="6" s="1"/>
  <c r="D380" i="6"/>
  <c r="E391" i="6"/>
  <c r="E390" i="6" s="1"/>
  <c r="E389" i="6" s="1"/>
  <c r="E388" i="6" s="1"/>
  <c r="H413" i="6"/>
  <c r="H423" i="6"/>
  <c r="G186" i="6"/>
  <c r="G179" i="6" s="1"/>
  <c r="G178" i="6" s="1"/>
  <c r="G177" i="6" s="1"/>
  <c r="G176" i="6" s="1"/>
  <c r="H193" i="6"/>
  <c r="D234" i="6"/>
  <c r="H287" i="6"/>
  <c r="H286" i="6" s="1"/>
  <c r="H285" i="6" s="1"/>
  <c r="H311" i="6"/>
  <c r="H307" i="6" s="1"/>
  <c r="H306" i="6" s="1"/>
  <c r="F307" i="6"/>
  <c r="F306" i="6" s="1"/>
  <c r="H314" i="6"/>
  <c r="H317" i="6"/>
  <c r="H323" i="6"/>
  <c r="H326" i="6"/>
  <c r="F343" i="6"/>
  <c r="F342" i="6" s="1"/>
  <c r="H351" i="6"/>
  <c r="E369" i="6"/>
  <c r="E368" i="6" s="1"/>
  <c r="E419" i="6"/>
  <c r="E418" i="6" s="1"/>
  <c r="H194" i="6"/>
  <c r="H198" i="6"/>
  <c r="H211" i="6"/>
  <c r="D246" i="6"/>
  <c r="D245" i="6" s="1"/>
  <c r="D244" i="6" s="1"/>
  <c r="H257" i="6"/>
  <c r="H256" i="6" s="1"/>
  <c r="H255" i="6" s="1"/>
  <c r="H271" i="6"/>
  <c r="G289" i="6"/>
  <c r="G288" i="6" s="1"/>
  <c r="E307" i="6"/>
  <c r="E306" i="6" s="1"/>
  <c r="H378" i="6"/>
  <c r="H377" i="6" s="1"/>
  <c r="H376" i="6" s="1"/>
  <c r="F419" i="6"/>
  <c r="E414" i="6"/>
  <c r="E408" i="6" s="1"/>
  <c r="E407" i="6" s="1"/>
  <c r="E409" i="6"/>
  <c r="H40" i="6"/>
  <c r="H38" i="6" s="1"/>
  <c r="H37" i="6" s="1"/>
  <c r="E79" i="6"/>
  <c r="E78" i="6" s="1"/>
  <c r="H80" i="6"/>
  <c r="H79" i="6" s="1"/>
  <c r="H78" i="6" s="1"/>
  <c r="H111" i="6"/>
  <c r="H110" i="6" s="1"/>
  <c r="H109" i="6" s="1"/>
  <c r="G118" i="6"/>
  <c r="G117" i="6" s="1"/>
  <c r="G72" i="6" s="1"/>
  <c r="E129" i="6"/>
  <c r="E128" i="6" s="1"/>
  <c r="H190" i="6"/>
  <c r="H213" i="6"/>
  <c r="H386" i="6"/>
  <c r="H385" i="6" s="1"/>
  <c r="H384" i="6" s="1"/>
  <c r="H380" i="6" s="1"/>
  <c r="H83" i="6"/>
  <c r="E164" i="6"/>
  <c r="E160" i="6"/>
  <c r="E158" i="6" s="1"/>
  <c r="H47" i="6"/>
  <c r="H66" i="6"/>
  <c r="H65" i="6" s="1"/>
  <c r="H159" i="6"/>
  <c r="H161" i="6"/>
  <c r="H249" i="6"/>
  <c r="H50" i="6"/>
  <c r="H63" i="6"/>
  <c r="H62" i="6" s="1"/>
  <c r="H58" i="6" s="1"/>
  <c r="E118" i="6"/>
  <c r="E117" i="6" s="1"/>
  <c r="H142" i="6"/>
  <c r="H140" i="6" s="1"/>
  <c r="G162" i="6"/>
  <c r="D160" i="6"/>
  <c r="D164" i="6"/>
  <c r="H199" i="6"/>
  <c r="H214" i="6"/>
  <c r="D248" i="6"/>
  <c r="H315" i="6"/>
  <c r="E337" i="6"/>
  <c r="E336" i="6" s="1"/>
  <c r="H397" i="6"/>
  <c r="G391" i="6"/>
  <c r="G390" i="6" s="1"/>
  <c r="G389" i="6" s="1"/>
  <c r="G388" i="6" s="1"/>
  <c r="H64" i="6"/>
  <c r="F118" i="6"/>
  <c r="F117" i="6" s="1"/>
  <c r="F72" i="6" s="1"/>
  <c r="H124" i="6"/>
  <c r="H155" i="6"/>
  <c r="D158" i="6"/>
  <c r="E195" i="6"/>
  <c r="E179" i="6" s="1"/>
  <c r="E178" i="6" s="1"/>
  <c r="E177" i="6" s="1"/>
  <c r="E176" i="6" s="1"/>
  <c r="E175" i="6" s="1"/>
  <c r="H210" i="6"/>
  <c r="H220" i="6"/>
  <c r="H375" i="6"/>
  <c r="H387" i="6"/>
  <c r="H123" i="6"/>
  <c r="H118" i="6" s="1"/>
  <c r="H117" i="6" s="1"/>
  <c r="H134" i="6"/>
  <c r="H129" i="6" s="1"/>
  <c r="H128" i="6" s="1"/>
  <c r="H138" i="6"/>
  <c r="E154" i="6"/>
  <c r="E153" i="6" s="1"/>
  <c r="E146" i="6" s="1"/>
  <c r="F195" i="6"/>
  <c r="F179" i="6" s="1"/>
  <c r="F178" i="6" s="1"/>
  <c r="F177" i="6" s="1"/>
  <c r="F176" i="6" s="1"/>
  <c r="F175" i="6" s="1"/>
  <c r="H232" i="6"/>
  <c r="H231" i="6" s="1"/>
  <c r="D231" i="6"/>
  <c r="H367" i="6"/>
  <c r="H366" i="6" s="1"/>
  <c r="H365" i="6" s="1"/>
  <c r="F409" i="6"/>
  <c r="F418" i="6"/>
  <c r="F408" i="6" s="1"/>
  <c r="F407" i="6" s="1"/>
  <c r="F234" i="6"/>
  <c r="F248" i="6"/>
  <c r="H260" i="6"/>
  <c r="H259" i="6" s="1"/>
  <c r="H258" i="6" s="1"/>
  <c r="H273" i="6"/>
  <c r="H270" i="6" s="1"/>
  <c r="H269" i="6" s="1"/>
  <c r="H292" i="6"/>
  <c r="H289" i="6" s="1"/>
  <c r="H288" i="6" s="1"/>
  <c r="E295" i="6"/>
  <c r="E294" i="6" s="1"/>
  <c r="E254" i="6" s="1"/>
  <c r="E243" i="6" s="1"/>
  <c r="H296" i="6"/>
  <c r="H319" i="6"/>
  <c r="H320" i="6"/>
  <c r="H321" i="6"/>
  <c r="H340" i="6"/>
  <c r="H345" i="6"/>
  <c r="H371" i="6"/>
  <c r="G369" i="6"/>
  <c r="G368" i="6" s="1"/>
  <c r="H399" i="6"/>
  <c r="H401" i="6"/>
  <c r="H422" i="6"/>
  <c r="H419" i="6" s="1"/>
  <c r="H418" i="6" s="1"/>
  <c r="H425" i="6"/>
  <c r="G230" i="6"/>
  <c r="G228" i="6" s="1"/>
  <c r="G229" i="6"/>
  <c r="H297" i="6"/>
  <c r="H324" i="6"/>
  <c r="H325" i="6"/>
  <c r="H335" i="6"/>
  <c r="H339" i="6"/>
  <c r="H344" i="6"/>
  <c r="H370" i="6"/>
  <c r="E380" i="6"/>
  <c r="H417" i="6"/>
  <c r="H415" i="6" s="1"/>
  <c r="H414" i="6" s="1"/>
  <c r="G419" i="6"/>
  <c r="G418" i="6" s="1"/>
  <c r="G408" i="6" s="1"/>
  <c r="G407" i="6" s="1"/>
  <c r="H424" i="6"/>
  <c r="C282" i="6"/>
  <c r="C283" i="6"/>
  <c r="H47" i="1" l="1"/>
  <c r="H132" i="1"/>
  <c r="F149" i="4"/>
  <c r="F151" i="4"/>
  <c r="J104" i="1"/>
  <c r="D115" i="1"/>
  <c r="D103" i="1" s="1"/>
  <c r="D102" i="1" s="1"/>
  <c r="D101" i="1" s="1"/>
  <c r="D115" i="4"/>
  <c r="G47" i="1"/>
  <c r="F8" i="4"/>
  <c r="F397" i="4" s="1"/>
  <c r="E47" i="1"/>
  <c r="I103" i="1"/>
  <c r="I102" i="1" s="1"/>
  <c r="I101" i="1" s="1"/>
  <c r="I321" i="4"/>
  <c r="I320" i="4" s="1"/>
  <c r="I325" i="4"/>
  <c r="I324" i="4" s="1"/>
  <c r="G214" i="4"/>
  <c r="G150" i="4"/>
  <c r="G397" i="4" s="1"/>
  <c r="E71" i="4"/>
  <c r="E33" i="4" s="1"/>
  <c r="E8" i="4"/>
  <c r="E397" i="4" s="1"/>
  <c r="J8" i="4"/>
  <c r="J151" i="4"/>
  <c r="H6" i="4"/>
  <c r="F313" i="4"/>
  <c r="G149" i="4"/>
  <c r="G151" i="4"/>
  <c r="D215" i="4"/>
  <c r="G6" i="4"/>
  <c r="F148" i="4"/>
  <c r="F131" i="4" s="1"/>
  <c r="G313" i="4"/>
  <c r="E313" i="4"/>
  <c r="D149" i="4"/>
  <c r="J216" i="4"/>
  <c r="J7" i="4"/>
  <c r="J10" i="4"/>
  <c r="J9" i="4" s="1"/>
  <c r="I6" i="4"/>
  <c r="J316" i="4"/>
  <c r="J314" i="4" s="1"/>
  <c r="J313" i="4" s="1"/>
  <c r="J194" i="4"/>
  <c r="J193" i="4" s="1"/>
  <c r="J290" i="4"/>
  <c r="J33" i="4"/>
  <c r="H214" i="4"/>
  <c r="H347" i="4"/>
  <c r="H339" i="4" s="1"/>
  <c r="H335" i="4" s="1"/>
  <c r="H315" i="4" s="1"/>
  <c r="H150" i="4" s="1"/>
  <c r="H397" i="4" s="1"/>
  <c r="D36" i="4"/>
  <c r="D35" i="4" s="1"/>
  <c r="E149" i="4"/>
  <c r="E148" i="4" s="1"/>
  <c r="E131" i="4" s="1"/>
  <c r="E151" i="4"/>
  <c r="F396" i="4"/>
  <c r="F6" i="4"/>
  <c r="E396" i="4"/>
  <c r="E6" i="4"/>
  <c r="G9" i="1"/>
  <c r="G8" i="1"/>
  <c r="E8" i="1"/>
  <c r="E9" i="1"/>
  <c r="G132" i="1"/>
  <c r="C70" i="1"/>
  <c r="C86" i="1"/>
  <c r="I49" i="1"/>
  <c r="I48" i="1" s="1"/>
  <c r="J117" i="1"/>
  <c r="J116" i="1" s="1"/>
  <c r="F116" i="1"/>
  <c r="C99" i="1"/>
  <c r="C91" i="1"/>
  <c r="C92" i="1" s="1"/>
  <c r="C93" i="1" s="1"/>
  <c r="C94" i="1" s="1"/>
  <c r="C95" i="1" s="1"/>
  <c r="C96" i="1" s="1"/>
  <c r="H9" i="1"/>
  <c r="H8" i="1"/>
  <c r="J86" i="1"/>
  <c r="F50" i="1"/>
  <c r="J51" i="1"/>
  <c r="J50" i="1" s="1"/>
  <c r="F120" i="1"/>
  <c r="J121" i="1"/>
  <c r="J120" i="1" s="1"/>
  <c r="F62" i="1"/>
  <c r="F61" i="1" s="1"/>
  <c r="J68" i="1"/>
  <c r="J62" i="1" s="1"/>
  <c r="J61" i="1" s="1"/>
  <c r="F10" i="1"/>
  <c r="D49" i="1"/>
  <c r="D48" i="1" s="1"/>
  <c r="E132" i="1"/>
  <c r="F25" i="1"/>
  <c r="D15" i="3"/>
  <c r="D14" i="3" s="1"/>
  <c r="D103" i="3"/>
  <c r="D104" i="3" s="1"/>
  <c r="G105" i="3"/>
  <c r="G106" i="3" s="1"/>
  <c r="G86" i="3"/>
  <c r="G85" i="3" s="1"/>
  <c r="G84" i="3" s="1"/>
  <c r="G87" i="3"/>
  <c r="F15" i="3"/>
  <c r="F14" i="3" s="1"/>
  <c r="F6" i="3" s="1"/>
  <c r="F103" i="3"/>
  <c r="F104" i="3" s="1"/>
  <c r="F106" i="3" s="1"/>
  <c r="E15" i="3"/>
  <c r="E14" i="3" s="1"/>
  <c r="E6" i="3" s="1"/>
  <c r="E103" i="3"/>
  <c r="E104" i="3" s="1"/>
  <c r="K16" i="3"/>
  <c r="K8" i="3" s="1"/>
  <c r="K7" i="3" s="1"/>
  <c r="D6" i="3"/>
  <c r="H6" i="3"/>
  <c r="J103" i="3"/>
  <c r="J104" i="3" s="1"/>
  <c r="H88" i="3"/>
  <c r="J106" i="3"/>
  <c r="I107" i="3" s="1"/>
  <c r="I108" i="3" s="1"/>
  <c r="K89" i="3"/>
  <c r="I87" i="3"/>
  <c r="I105" i="3"/>
  <c r="I86" i="3"/>
  <c r="I85" i="3" s="1"/>
  <c r="I84" i="3" s="1"/>
  <c r="D106" i="3"/>
  <c r="I106" i="3"/>
  <c r="K95" i="3"/>
  <c r="E101" i="3"/>
  <c r="E106" i="3" s="1"/>
  <c r="E107" i="3" s="1"/>
  <c r="E108" i="3" s="1"/>
  <c r="E51" i="3"/>
  <c r="E50" i="3" s="1"/>
  <c r="E49" i="3" s="1"/>
  <c r="K94" i="3"/>
  <c r="K101" i="3"/>
  <c r="K51" i="3"/>
  <c r="K50" i="3" s="1"/>
  <c r="K49" i="3" s="1"/>
  <c r="J6" i="3"/>
  <c r="H82" i="6"/>
  <c r="H81" i="6" s="1"/>
  <c r="G254" i="6"/>
  <c r="G243" i="6" s="1"/>
  <c r="H160" i="6"/>
  <c r="H158" i="6" s="1"/>
  <c r="H391" i="6"/>
  <c r="H390" i="6" s="1"/>
  <c r="H389" i="6" s="1"/>
  <c r="H388" i="6" s="1"/>
  <c r="D254" i="6"/>
  <c r="D243" i="6" s="1"/>
  <c r="H46" i="6"/>
  <c r="H45" i="6" s="1"/>
  <c r="H186" i="6"/>
  <c r="H24" i="6"/>
  <c r="H369" i="6"/>
  <c r="H368" i="6" s="1"/>
  <c r="H411" i="6"/>
  <c r="H410" i="6" s="1"/>
  <c r="H408" i="6" s="1"/>
  <c r="H407" i="6" s="1"/>
  <c r="D179" i="6"/>
  <c r="D178" i="6" s="1"/>
  <c r="D177" i="6" s="1"/>
  <c r="D176" i="6" s="1"/>
  <c r="I215" i="6"/>
  <c r="I213" i="6" s="1"/>
  <c r="I214" i="6"/>
  <c r="G409" i="6"/>
  <c r="H154" i="6"/>
  <c r="H153" i="6" s="1"/>
  <c r="H146" i="6" s="1"/>
  <c r="H195" i="6"/>
  <c r="H179" i="6" s="1"/>
  <c r="H178" i="6" s="1"/>
  <c r="H177" i="6" s="1"/>
  <c r="H176" i="6" s="1"/>
  <c r="H343" i="6"/>
  <c r="H342" i="6" s="1"/>
  <c r="H93" i="6"/>
  <c r="H92" i="6" s="1"/>
  <c r="H72" i="6" s="1"/>
  <c r="H23" i="6" s="1"/>
  <c r="D409" i="6"/>
  <c r="D410" i="6"/>
  <c r="D408" i="6" s="1"/>
  <c r="D407" i="6" s="1"/>
  <c r="H337" i="6"/>
  <c r="H336" i="6" s="1"/>
  <c r="G175" i="6"/>
  <c r="F23" i="6"/>
  <c r="D24" i="6"/>
  <c r="E72" i="6"/>
  <c r="E23" i="6" s="1"/>
  <c r="E430" i="6" s="1"/>
  <c r="H247" i="6"/>
  <c r="H246" i="6" s="1"/>
  <c r="H245" i="6" s="1"/>
  <c r="H244" i="6" s="1"/>
  <c r="H248" i="6"/>
  <c r="H409" i="6"/>
  <c r="D23" i="6"/>
  <c r="I208" i="6"/>
  <c r="I209" i="6"/>
  <c r="H295" i="6"/>
  <c r="H294" i="6" s="1"/>
  <c r="H254" i="6" s="1"/>
  <c r="D230" i="6"/>
  <c r="D229" i="6"/>
  <c r="D228" i="6" s="1"/>
  <c r="D175" i="6" s="1"/>
  <c r="H229" i="6"/>
  <c r="H230" i="6"/>
  <c r="H228" i="6" s="1"/>
  <c r="H206" i="6"/>
  <c r="H209" i="6"/>
  <c r="H208" i="6" s="1"/>
  <c r="H207" i="6" s="1"/>
  <c r="G159" i="6"/>
  <c r="G158" i="6" s="1"/>
  <c r="G23" i="6" s="1"/>
  <c r="G161" i="6"/>
  <c r="F430" i="6"/>
  <c r="F398" i="4" l="1"/>
  <c r="F49" i="1"/>
  <c r="G148" i="4"/>
  <c r="G131" i="4" s="1"/>
  <c r="J49" i="1"/>
  <c r="J48" i="1" s="1"/>
  <c r="H321" i="4"/>
  <c r="H320" i="4" s="1"/>
  <c r="H325" i="4"/>
  <c r="H324" i="4" s="1"/>
  <c r="J215" i="4"/>
  <c r="G396" i="4"/>
  <c r="G398" i="4" s="1"/>
  <c r="J6" i="4"/>
  <c r="D150" i="4"/>
  <c r="D397" i="4" s="1"/>
  <c r="D214" i="4"/>
  <c r="E398" i="4"/>
  <c r="D148" i="4"/>
  <c r="D131" i="4" s="1"/>
  <c r="J149" i="4"/>
  <c r="J396" i="4" s="1"/>
  <c r="D34" i="4"/>
  <c r="D33" i="4" s="1"/>
  <c r="D7" i="4"/>
  <c r="I47" i="1"/>
  <c r="I132" i="1"/>
  <c r="F48" i="1"/>
  <c r="D47" i="1"/>
  <c r="C72" i="1"/>
  <c r="C74" i="1" s="1"/>
  <c r="C76" i="1"/>
  <c r="C77" i="1" s="1"/>
  <c r="C78" i="1" s="1"/>
  <c r="C79" i="1" s="1"/>
  <c r="C80" i="1" s="1"/>
  <c r="C81" i="1" s="1"/>
  <c r="C82" i="1" s="1"/>
  <c r="C83" i="1" s="1"/>
  <c r="C84" i="1" s="1"/>
  <c r="F115" i="1"/>
  <c r="F103" i="1" s="1"/>
  <c r="F102" i="1" s="1"/>
  <c r="F101" i="1" s="1"/>
  <c r="F132" i="1" s="1"/>
  <c r="G133" i="1" s="1"/>
  <c r="D132" i="1"/>
  <c r="J115" i="1"/>
  <c r="J103" i="1" s="1"/>
  <c r="J102" i="1" s="1"/>
  <c r="J101" i="1" s="1"/>
  <c r="J132" i="1" s="1"/>
  <c r="K88" i="3"/>
  <c r="K102" i="3"/>
  <c r="K15" i="3"/>
  <c r="K14" i="3" s="1"/>
  <c r="K6" i="3" s="1"/>
  <c r="H87" i="3"/>
  <c r="H105" i="3"/>
  <c r="H106" i="3" s="1"/>
  <c r="H108" i="3" s="1"/>
  <c r="H86" i="3"/>
  <c r="H85" i="3" s="1"/>
  <c r="H84" i="3" s="1"/>
  <c r="G108" i="3"/>
  <c r="G107" i="3"/>
  <c r="K103" i="3"/>
  <c r="G430" i="6"/>
  <c r="D430" i="6"/>
  <c r="E431" i="6" s="1"/>
  <c r="H175" i="6"/>
  <c r="H243" i="6"/>
  <c r="D6" i="4" l="1"/>
  <c r="D396" i="4"/>
  <c r="D398" i="4" s="1"/>
  <c r="F399" i="4" s="1"/>
  <c r="J150" i="4"/>
  <c r="J397" i="4" s="1"/>
  <c r="J398" i="4" s="1"/>
  <c r="J399" i="4" s="1"/>
  <c r="J214" i="4"/>
  <c r="F133" i="1"/>
  <c r="F47" i="1"/>
  <c r="I133" i="1"/>
  <c r="I8" i="1"/>
  <c r="I9" i="1"/>
  <c r="J133" i="1"/>
  <c r="J47" i="1"/>
  <c r="D8" i="1"/>
  <c r="D9" i="1"/>
  <c r="K86" i="3"/>
  <c r="K85" i="3" s="1"/>
  <c r="K84" i="3" s="1"/>
  <c r="K87" i="3"/>
  <c r="K105" i="3"/>
  <c r="K106" i="3" s="1"/>
  <c r="K107" i="3" s="1"/>
  <c r="K108" i="3" s="1"/>
  <c r="K104" i="3"/>
  <c r="G431" i="6"/>
  <c r="H430" i="6"/>
  <c r="H431" i="6" s="1"/>
  <c r="E399" i="4" l="1"/>
  <c r="G399" i="4"/>
  <c r="D399" i="4" s="1"/>
  <c r="J148" i="4"/>
  <c r="J131" i="4" s="1"/>
  <c r="F9" i="1"/>
  <c r="F8" i="1"/>
  <c r="J8" i="1"/>
  <c r="J9" i="1"/>
  <c r="D431" i="6"/>
  <c r="I148" i="1" l="1"/>
  <c r="H148" i="1"/>
  <c r="G148" i="1"/>
  <c r="E148" i="1"/>
  <c r="F148" i="1" s="1"/>
  <c r="J148" i="1" s="1"/>
  <c r="C148" i="1"/>
  <c r="B148" i="1"/>
  <c r="A148" i="1"/>
  <c r="I147" i="1"/>
  <c r="H147" i="1"/>
  <c r="G147" i="1"/>
  <c r="E147" i="1"/>
  <c r="F147" i="1" s="1"/>
  <c r="J147" i="1" s="1"/>
  <c r="C147" i="1"/>
  <c r="B147" i="1"/>
  <c r="A147" i="1"/>
  <c r="I146" i="1"/>
  <c r="H146" i="1"/>
  <c r="G146" i="1"/>
  <c r="F146" i="1"/>
  <c r="E146" i="1"/>
  <c r="B146" i="1"/>
  <c r="A146" i="1"/>
  <c r="I145" i="1"/>
  <c r="H145" i="1"/>
  <c r="G145" i="1"/>
  <c r="E145" i="1"/>
  <c r="F145" i="1" s="1"/>
  <c r="C145" i="1"/>
  <c r="B145" i="1"/>
  <c r="A145" i="1"/>
  <c r="I144" i="1"/>
  <c r="I143" i="1" s="1"/>
  <c r="H144" i="1"/>
  <c r="G144" i="1"/>
  <c r="E144" i="1"/>
  <c r="F144" i="1" s="1"/>
  <c r="C144" i="1"/>
  <c r="B144" i="1"/>
  <c r="A144" i="1"/>
  <c r="D143" i="1"/>
  <c r="C143" i="1"/>
  <c r="B143" i="1"/>
  <c r="A143" i="1"/>
  <c r="G143" i="1" l="1"/>
  <c r="E143" i="1"/>
  <c r="H143" i="1"/>
  <c r="J146" i="1"/>
  <c r="J144" i="1"/>
  <c r="J143" i="1" s="1"/>
  <c r="F143" i="1"/>
  <c r="J145" i="1"/>
  <c r="I150" i="1" l="1"/>
  <c r="H150" i="1"/>
  <c r="E150" i="1"/>
  <c r="G150" i="1"/>
  <c r="D150" i="1" l="1"/>
  <c r="J150" i="1" l="1"/>
  <c r="F150" i="1"/>
  <c r="I151" i="1" s="1"/>
  <c r="J151" i="1" l="1"/>
  <c r="F151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H131" i="4" l="1"/>
  <c r="H148" i="4"/>
  <c r="I131" i="4"/>
  <c r="I148" i="4"/>
  <c r="I153" i="6"/>
  <c r="I154" i="6"/>
  <c r="H326" i="4"/>
  <c r="H327" i="4"/>
  <c r="I326" i="4"/>
  <c r="I327" i="4"/>
  <c r="I149" i="4"/>
  <c r="I396" i="4"/>
  <c r="I398" i="4"/>
  <c r="I399" i="4"/>
  <c r="I323" i="4"/>
  <c r="I322" i="4"/>
  <c r="I316" i="4"/>
  <c r="I314" i="4"/>
  <c r="I313" i="4"/>
  <c r="H149" i="4"/>
  <c r="H396" i="4"/>
  <c r="H398" i="4"/>
  <c r="H399" i="4"/>
  <c r="H323" i="4"/>
  <c r="H322" i="4"/>
  <c r="H316" i="4"/>
  <c r="H314" i="4"/>
  <c r="H313" i="4"/>
</calcChain>
</file>

<file path=xl/sharedStrings.xml><?xml version="1.0" encoding="utf-8"?>
<sst xmlns="http://schemas.openxmlformats.org/spreadsheetml/2006/main" count="600" uniqueCount="287">
  <si>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</si>
  <si>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</si>
  <si>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</si>
  <si>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</si>
  <si>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</si>
  <si>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</si>
  <si>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</si>
  <si>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</si>
  <si>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</si>
  <si>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</si>
  <si>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</si>
  <si>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</si>
  <si>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</si>
  <si>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</si>
  <si>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</si>
  <si>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</si>
  <si>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</si>
  <si>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</si>
  <si>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</si>
  <si>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</si>
  <si>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</si>
  <si>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</si>
  <si>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</si>
  <si>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</si>
  <si>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</si>
  <si>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</si>
  <si>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</si>
  <si>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</si>
  <si>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</si>
  <si>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</si>
  <si>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</si>
  <si>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</si>
  <si>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</si>
  <si>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</si>
  <si>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</si>
  <si>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</si>
  <si>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</si>
  <si>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</si>
  <si>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</si>
  <si>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</si>
  <si>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</si>
  <si>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</si>
  <si>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</si>
  <si>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</si>
  <si>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</si>
  <si>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</si>
  <si>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</si>
  <si>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</si>
  <si>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</si>
  <si>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</si>
  <si>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</si>
  <si>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</si>
  <si>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</si>
  <si>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</si>
  <si>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</si>
  <si>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</si>
  <si>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</si>
  <si>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</si>
  <si>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</si>
  <si>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</si>
  <si>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</si>
  <si>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</si>
  <si>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</si>
  <si>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</si>
  <si>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</si>
  <si>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</si>
  <si>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</si>
  <si>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</si>
  <si>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</si>
  <si>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</si>
  <si>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</si>
  <si>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</si>
  <si>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</si>
  <si>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</si>
  <si>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</si>
  <si>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</si>
  <si>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</si>
  <si>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</si>
  <si>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</si>
  <si>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</si>
  <si>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</si>
  <si>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</si>
  <si>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</si>
  <si>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</si>
  <si>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</si>
  <si>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</si>
  <si>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</si>
  <si>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</si>
  <si>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</si>
  <si>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</si>
  <si>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</si>
  <si>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</si>
  <si>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</si>
  <si>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</si>
  <si>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</si>
  <si>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</si>
  <si>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</si>
  <si>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</si>
  <si>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</si>
  <si>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</si>
  <si>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</si>
  <si>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</si>
  <si>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</si>
  <si>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</si>
  <si>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</si>
  <si>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</si>
  <si>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</si>
  <si>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</si>
  <si>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</si>
  <si>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</si>
  <si>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</si>
  <si>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</si>
  <si>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</si>
  <si>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</si>
  <si>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</si>
  <si>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</si>
  <si>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</si>
  <si>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</si>
  <si>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</si>
  <si>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</si>
  <si>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</si>
  <si>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</si>
  <si>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</si>
  <si>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</si>
  <si>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</si>
  <si>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</si>
  <si>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</si>
  <si>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</si>
  <si>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</si>
  <si>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</si>
  <si>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</si>
  <si>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</si>
  <si>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</si>
  <si>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</si>
  <si>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</si>
  <si>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</si>
  <si>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</si>
  <si>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</si>
  <si>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</si>
  <si>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</si>
  <si>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</si>
  <si>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</si>
  <si>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</si>
  <si>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</si>
  <si>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</si>
  <si>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</si>
  <si>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</si>
  <si>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</si>
  <si>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</si>
  <si>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</si>
  <si>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</si>
  <si>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</si>
  <si>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</si>
  <si>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</si>
  <si>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</si>
  <si>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</si>
  <si>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</si>
  <si>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</si>
  <si>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</si>
  <si>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</si>
  <si>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</si>
  <si>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</si>
  <si>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</si>
  <si>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</si>
  <si>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</si>
  <si>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</si>
  <si>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</si>
  <si>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</si>
  <si>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</si>
  <si>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</si>
  <si>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</si>
  <si>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</si>
  <si>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</si>
  <si>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</si>
  <si>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</si>
  <si>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</si>
  <si>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</si>
  <si>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</si>
  <si>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</si>
  <si>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</si>
  <si>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</si>
  <si>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</si>
  <si>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</si>
  <si>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</si>
  <si>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</si>
  <si>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</si>
  <si>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</si>
  <si>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</si>
  <si>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</si>
  <si>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</si>
  <si>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</si>
  <si>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</si>
  <si>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</si>
  <si>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</si>
  <si>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</si>
  <si>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</si>
  <si>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</si>
  <si>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</si>
  <si>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</si>
  <si>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</si>
  <si>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</si>
  <si>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</si>
  <si>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</si>
  <si>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</si>
  <si>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</si>
  <si>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</si>
  <si>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</si>
  <si>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</si>
  <si>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</si>
  <si>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</si>
  <si>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</si>
  <si>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</si>
  <si>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</si>
  <si>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</si>
  <si>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</si>
  <si>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</si>
  <si>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</si>
  <si>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</si>
  <si>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</si>
  <si>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</si>
  <si>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</si>
  <si>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</si>
  <si>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</si>
  <si>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</si>
  <si>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</si>
  <si>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</si>
  <si>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</si>
  <si>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</si>
  <si>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</si>
  <si>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</si>
  <si>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</si>
  <si>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</si>
  <si>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</si>
  <si>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</si>
  <si>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</si>
  <si>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</si>
  <si>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</si>
  <si>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</si>
  <si>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</si>
  <si>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</si>
  <si>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</si>
  <si>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</si>
  <si>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</si>
  <si>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</si>
  <si>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</si>
  <si>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</si>
  <si>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</si>
  <si>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</si>
  <si>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</si>
  <si>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</si>
  <si>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</si>
  <si>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</si>
  <si>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</si>
  <si>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</si>
  <si>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</si>
  <si>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</si>
  <si>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 xml:space="preserve">        ลงชื่อ                                ผู้จัดทำ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</si>
  <si>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</si>
  <si>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</si>
  <si>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</si>
  <si>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</si>
  <si>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</si>
  <si>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>ตรวจสอบแล้วถูกต้อง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</si>
  <si>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</si>
  <si>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</si>
  <si>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</si>
  <si>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กลุ่มนิเทศน์ติดตามและประเมินการจัดการศึกษา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</si>
  <si>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</si>
  <si>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</si>
  <si>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</si>
  <si>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</si>
  <si>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ไอลดา +ดอกลักษณ์</t>
  </si>
  <si>
    <r>
      <t>กลุ่มบริหารงานบุคคล (</t>
    </r>
    <r>
      <rPr>
        <sz val="12"/>
        <color rgb="FFFF0000"/>
        <rFont val="TH Sarabun New"/>
        <family val="2"/>
      </rPr>
      <t>ขอให้ดำเนินการโดยด่วน</t>
    </r>
    <r>
      <rPr>
        <sz val="12"/>
        <rFont val="TH Sarabun New"/>
        <family val="2"/>
      </rPr>
      <t>)</t>
    </r>
  </si>
  <si>
    <t>กลุ่มนิเทศติดตามและประเมินผล</t>
  </si>
  <si>
    <t>กลุ่มพัฒนาบุคลากรทางการศึกษา</t>
  </si>
  <si>
    <t>1.1.1.2</t>
  </si>
  <si>
    <t xml:space="preserve">        ลงชื่อ                                   ผู้จัดทำ</t>
  </si>
  <si>
    <t>ประจำเดือน กุมภาพันธ์ 2568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</si>
  <si>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</si>
  <si>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</si>
  <si>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</si>
  <si>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</si>
  <si>
    <t xml:space="preserve">     ประจำเดือนมีนาคม 2568</t>
  </si>
  <si>
    <t xml:space="preserve">เบิกจ่ายและใช้จ่าย                (√) เป็น (  ) ไม่เป็น            ตามมาตรการภาครัฐ        </t>
  </si>
  <si>
    <t xml:space="preserve">ผลการเบิกจ่าย                   (  ) เป็น    (√) ไม่เป็น          และผลการใช้จ่าย             (√) เป็น  (  ) ไม่เป็น         ตามมาตรการภาครัฐ        </t>
  </si>
  <si>
    <t>สำนักงานเขตพื้นที่การศึกษาประถมศึกษาปทุมธานี เขต 2</t>
  </si>
  <si>
    <r>
      <t xml:space="preserve">ผลการเบิกจ่าย                   ( </t>
    </r>
    <r>
      <rPr>
        <sz val="12"/>
        <rFont val="Wingdings"/>
        <charset val="2"/>
      </rPr>
      <t>ü</t>
    </r>
    <r>
      <rPr>
        <sz val="12"/>
        <rFont val="TH Sarabun New"/>
        <family val="2"/>
      </rPr>
      <t xml:space="preserve"> ) เป็น    ( ) ไม่เป็น          และผลการใช้จ่าย             (√) เป็น  (  ) ไม่เป็น         ตามมาตรการภาครัฐ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</si>
</sst>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0"/>
      <color rgb="FF000000"/>
      <name val="Tahoma"/>
      <family val="2"/>
      <scheme val="minor"/>
    </font>
    <font>
      <sz val="10"/>
      <color rgb="FFFF0000"/>
      <name val="TH Sarabun New"/>
      <family val="2"/>
    </font>
    <font>
      <b/>
      <sz val="10"/>
      <name val="TH Sarabun New"/>
      <family val="2"/>
    </font>
    <font>
      <sz val="16"/>
      <color theme="0"/>
      <name val="TH Sarabun New"/>
      <family val="2"/>
    </font>
    <font>
      <b/>
      <sz val="14"/>
      <color theme="0"/>
      <name val="TH Sarabun New"/>
      <family val="2"/>
    </font>
    <font>
      <b/>
      <sz val="13"/>
      <color theme="1"/>
      <name val="TH Sarabun New"/>
      <family val="2"/>
    </font>
    <font>
      <sz val="12"/>
      <name val="Wingdings"/>
      <charset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41" fillId="0" borderId="0"/>
  </cellStyleXfs>
  <cellXfs count="1419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49" fontId="14" fillId="7" borderId="6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4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2" fontId="10" fillId="22" borderId="11" xfId="0" applyNumberFormat="1" applyFont="1" applyFill="1" applyBorder="1" applyAlignment="1">
      <alignment vertical="top" wrapText="1"/>
    </xf>
    <xf numFmtId="0" fontId="14" fillId="22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0" fontId="14" fillId="0" borderId="6" xfId="0" applyFont="1" applyBorder="1"/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8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187" fontId="14" fillId="0" borderId="16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91" fontId="10" fillId="0" borderId="16" xfId="1" applyNumberFormat="1" applyFont="1" applyFill="1" applyBorder="1"/>
    <xf numFmtId="187" fontId="10" fillId="0" borderId="16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0" borderId="0" xfId="0" applyNumberFormat="1" applyFont="1"/>
    <xf numFmtId="187" fontId="14" fillId="28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2" fontId="14" fillId="6" borderId="6" xfId="1" applyNumberFormat="1" applyFont="1" applyFill="1" applyBorder="1" applyAlignment="1">
      <alignment horizontal="center" vertical="top"/>
    </xf>
    <xf numFmtId="189" fontId="14" fillId="13" borderId="6" xfId="1" applyNumberFormat="1" applyFont="1" applyFill="1" applyBorder="1" applyAlignment="1">
      <alignment horizontal="right" vertical="center"/>
    </xf>
    <xf numFmtId="2" fontId="14" fillId="13" borderId="6" xfId="0" applyNumberFormat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vertical="center"/>
    </xf>
    <xf numFmtId="0" fontId="14" fillId="13" borderId="6" xfId="0" applyFont="1" applyFill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187" fontId="10" fillId="25" borderId="6" xfId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14" fillId="25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5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4" borderId="6" xfId="0" applyFont="1" applyFill="1" applyBorder="1" applyAlignment="1">
      <alignment horizontal="center" vertical="top"/>
    </xf>
    <xf numFmtId="2" fontId="10" fillId="24" borderId="6" xfId="0" applyNumberFormat="1" applyFont="1" applyFill="1" applyBorder="1" applyAlignment="1">
      <alignment vertical="top" wrapText="1"/>
    </xf>
    <xf numFmtId="2" fontId="10" fillId="24" borderId="6" xfId="0" applyNumberFormat="1" applyFont="1" applyFill="1" applyBorder="1" applyAlignment="1">
      <alignment vertical="top"/>
    </xf>
    <xf numFmtId="187" fontId="10" fillId="24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3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3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27" fillId="22" borderId="6" xfId="0" applyFont="1" applyFill="1" applyBorder="1" applyAlignment="1">
      <alignment horizontal="center" vertical="top"/>
    </xf>
    <xf numFmtId="187" fontId="10" fillId="22" borderId="6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7" borderId="2" xfId="0" applyFont="1" applyFill="1" applyBorder="1" applyAlignment="1">
      <alignment horizontal="center" vertical="center"/>
    </xf>
    <xf numFmtId="2" fontId="11" fillId="27" borderId="2" xfId="0" applyNumberFormat="1" applyFont="1" applyFill="1" applyBorder="1" applyAlignment="1">
      <alignment horizontal="left"/>
    </xf>
    <xf numFmtId="187" fontId="11" fillId="27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0" fontId="14" fillId="27" borderId="13" xfId="0" applyFont="1" applyFill="1" applyBorder="1" applyAlignment="1">
      <alignment horizontal="center" vertical="center"/>
    </xf>
    <xf numFmtId="2" fontId="11" fillId="27" borderId="13" xfId="0" applyNumberFormat="1" applyFont="1" applyFill="1" applyBorder="1"/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5" borderId="6" xfId="0" applyFont="1" applyFill="1" applyBorder="1" applyAlignment="1">
      <alignment horizontal="center" vertical="center"/>
    </xf>
    <xf numFmtId="0" fontId="11" fillId="25" borderId="6" xfId="0" applyFont="1" applyFill="1" applyBorder="1" applyAlignment="1">
      <alignment horizontal="left" vertical="top" wrapText="1"/>
    </xf>
    <xf numFmtId="187" fontId="11" fillId="25" borderId="6" xfId="1" applyFont="1" applyFill="1" applyBorder="1" applyAlignment="1">
      <alignment horizontal="right" vertical="top"/>
    </xf>
    <xf numFmtId="0" fontId="17" fillId="25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5" borderId="6" xfId="0" applyNumberFormat="1" applyFont="1" applyFill="1" applyBorder="1" applyAlignment="1">
      <alignment horizontal="center" vertical="center"/>
    </xf>
    <xf numFmtId="2" fontId="11" fillId="25" borderId="6" xfId="0" applyNumberFormat="1" applyFont="1" applyFill="1" applyBorder="1" applyAlignment="1">
      <alignment horizontal="left" vertical="top"/>
    </xf>
    <xf numFmtId="187" fontId="17" fillId="25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 applyAlignment="1">
      <alignment horizontal="right"/>
    </xf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18" xfId="0" applyFont="1" applyFill="1" applyBorder="1"/>
    <xf numFmtId="0" fontId="11" fillId="6" borderId="0" xfId="0" applyFont="1" applyFill="1" applyAlignment="1">
      <alignment horizontal="center" vertical="center"/>
    </xf>
    <xf numFmtId="0" fontId="21" fillId="6" borderId="0" xfId="0" applyFont="1" applyFill="1"/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5" borderId="6" xfId="0" applyFont="1" applyFill="1" applyBorder="1" applyAlignment="1">
      <alignment vertical="center"/>
    </xf>
    <xf numFmtId="2" fontId="9" fillId="25" borderId="6" xfId="0" applyNumberFormat="1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187" fontId="9" fillId="25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2" fontId="9" fillId="7" borderId="6" xfId="1" applyNumberFormat="1" applyFont="1" applyFill="1" applyBorder="1" applyAlignment="1">
      <alignment horizontal="center" vertical="center" wrapText="1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43" fontId="9" fillId="26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14" fillId="23" borderId="6" xfId="1" applyFont="1" applyFill="1" applyBorder="1" applyAlignment="1">
      <alignment horizontal="center" vertic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2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43" fontId="9" fillId="7" borderId="6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left" vertical="center"/>
    </xf>
    <xf numFmtId="187" fontId="11" fillId="0" borderId="0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7" borderId="5" xfId="0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0" xfId="0" applyNumberFormat="1" applyFont="1" applyFill="1" applyAlignment="1">
      <alignment vertical="center"/>
    </xf>
    <xf numFmtId="2" fontId="14" fillId="9" borderId="4" xfId="0" applyNumberFormat="1" applyFont="1" applyFill="1" applyBorder="1" applyAlignment="1">
      <alignment vertical="center"/>
    </xf>
    <xf numFmtId="187" fontId="14" fillId="9" borderId="16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187" fontId="14" fillId="0" borderId="16" xfId="1" applyFont="1" applyBorder="1" applyAlignment="1">
      <alignment vertical="top"/>
    </xf>
    <xf numFmtId="187" fontId="18" fillId="0" borderId="16" xfId="0" applyNumberFormat="1" applyFont="1" applyBorder="1" applyAlignment="1">
      <alignment vertical="top"/>
    </xf>
    <xf numFmtId="2" fontId="18" fillId="0" borderId="4" xfId="0" applyNumberFormat="1" applyFont="1" applyBorder="1" applyAlignment="1">
      <alignment vertical="top"/>
    </xf>
    <xf numFmtId="187" fontId="14" fillId="0" borderId="16" xfId="1" applyFont="1" applyBorder="1" applyAlignment="1">
      <alignment vertical="center"/>
    </xf>
    <xf numFmtId="187" fontId="18" fillId="0" borderId="16" xfId="0" applyNumberFormat="1" applyFont="1" applyBorder="1" applyAlignment="1">
      <alignment vertical="center"/>
    </xf>
    <xf numFmtId="187" fontId="14" fillId="0" borderId="16" xfId="0" applyNumberFormat="1" applyFont="1" applyBorder="1"/>
    <xf numFmtId="187" fontId="14" fillId="28" borderId="0" xfId="1" applyFont="1" applyFill="1" applyAlignment="1">
      <alignment vertical="center"/>
    </xf>
    <xf numFmtId="187" fontId="14" fillId="9" borderId="4" xfId="1" applyFont="1" applyFill="1" applyBorder="1" applyAlignment="1">
      <alignment vertical="center"/>
    </xf>
    <xf numFmtId="187" fontId="14" fillId="0" borderId="16" xfId="0" applyNumberFormat="1" applyFont="1" applyBorder="1" applyAlignment="1">
      <alignment vertical="center"/>
    </xf>
    <xf numFmtId="187" fontId="10" fillId="0" borderId="16" xfId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12" fillId="0" borderId="0" xfId="0" applyFont="1" applyAlignment="1">
      <alignment vertical="center"/>
    </xf>
    <xf numFmtId="43" fontId="9" fillId="0" borderId="0" xfId="2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/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188" fontId="14" fillId="9" borderId="9" xfId="1" applyNumberFormat="1" applyFont="1" applyFill="1" applyBorder="1" applyAlignment="1">
      <alignment horizontal="right" vertical="top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14" fillId="22" borderId="6" xfId="1" applyFont="1" applyFill="1" applyBorder="1" applyAlignment="1">
      <alignment horizontal="center" vertical="center"/>
    </xf>
    <xf numFmtId="187" fontId="42" fillId="0" borderId="12" xfId="1" applyFont="1" applyFill="1" applyBorder="1"/>
    <xf numFmtId="187" fontId="14" fillId="5" borderId="6" xfId="0" applyNumberFormat="1" applyFont="1" applyFill="1" applyBorder="1"/>
    <xf numFmtId="0" fontId="43" fillId="0" borderId="0" xfId="0" applyFont="1"/>
    <xf numFmtId="49" fontId="37" fillId="6" borderId="6" xfId="1" applyNumberFormat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/>
    </xf>
    <xf numFmtId="49" fontId="37" fillId="16" borderId="6" xfId="1" applyNumberFormat="1" applyFont="1" applyFill="1" applyBorder="1" applyAlignment="1">
      <alignment horizontal="left"/>
    </xf>
    <xf numFmtId="49" fontId="37" fillId="20" borderId="6" xfId="1" applyNumberFormat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top"/>
    </xf>
    <xf numFmtId="2" fontId="11" fillId="7" borderId="5" xfId="0" applyNumberFormat="1" applyFont="1" applyFill="1" applyBorder="1" applyAlignment="1">
      <alignment horizontal="left" vertical="top"/>
    </xf>
    <xf numFmtId="49" fontId="37" fillId="7" borderId="6" xfId="1" applyNumberFormat="1" applyFont="1" applyFill="1" applyBorder="1" applyAlignment="1">
      <alignment horizontal="left" vertical="top"/>
    </xf>
    <xf numFmtId="187" fontId="17" fillId="7" borderId="6" xfId="1" applyFont="1" applyFill="1" applyBorder="1" applyAlignment="1">
      <alignment horizontal="right" vertical="top"/>
    </xf>
    <xf numFmtId="2" fontId="11" fillId="7" borderId="5" xfId="0" applyNumberFormat="1" applyFont="1" applyFill="1" applyBorder="1" applyAlignment="1">
      <alignment vertical="top"/>
    </xf>
    <xf numFmtId="49" fontId="37" fillId="21" borderId="5" xfId="1" applyNumberFormat="1" applyFont="1" applyFill="1" applyBorder="1" applyAlignment="1">
      <alignment horizontal="left" vertical="top" wrapText="1"/>
    </xf>
    <xf numFmtId="49" fontId="37" fillId="9" borderId="6" xfId="1" applyNumberFormat="1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horizontal="left" vertical="top"/>
    </xf>
    <xf numFmtId="0" fontId="17" fillId="7" borderId="6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49" fontId="37" fillId="10" borderId="6" xfId="1" applyNumberFormat="1" applyFont="1" applyFill="1" applyBorder="1" applyAlignment="1">
      <alignment horizontal="left" vertical="top" wrapText="1"/>
    </xf>
    <xf numFmtId="49" fontId="37" fillId="7" borderId="6" xfId="1" applyNumberFormat="1" applyFont="1" applyFill="1" applyBorder="1" applyAlignment="1">
      <alignment horizontal="left"/>
    </xf>
    <xf numFmtId="49" fontId="37" fillId="15" borderId="6" xfId="1" applyNumberFormat="1" applyFont="1" applyFill="1" applyBorder="1" applyAlignment="1">
      <alignment horizontal="left" vertical="top" wrapText="1"/>
    </xf>
    <xf numFmtId="49" fontId="37" fillId="6" borderId="17" xfId="1" applyNumberFormat="1" applyFont="1" applyFill="1" applyBorder="1" applyAlignment="1">
      <alignment horizontal="left"/>
    </xf>
    <xf numFmtId="49" fontId="37" fillId="7" borderId="6" xfId="1" applyNumberFormat="1" applyFont="1" applyFill="1" applyBorder="1" applyAlignment="1">
      <alignment horizontal="left" vertical="top" wrapText="1"/>
    </xf>
    <xf numFmtId="49" fontId="37" fillId="12" borderId="5" xfId="1" applyNumberFormat="1" applyFont="1" applyFill="1" applyBorder="1" applyAlignment="1">
      <alignment horizontal="left"/>
    </xf>
    <xf numFmtId="49" fontId="37" fillId="9" borderId="5" xfId="1" applyNumberFormat="1" applyFont="1" applyFill="1" applyBorder="1" applyAlignment="1">
      <alignment horizontal="left" vertical="top"/>
    </xf>
    <xf numFmtId="49" fontId="37" fillId="27" borderId="13" xfId="1" applyNumberFormat="1" applyFont="1" applyFill="1" applyBorder="1" applyAlignment="1">
      <alignment horizontal="left"/>
    </xf>
    <xf numFmtId="49" fontId="37" fillId="12" borderId="13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wrapText="1"/>
    </xf>
    <xf numFmtId="49" fontId="11" fillId="12" borderId="13" xfId="1" applyNumberFormat="1" applyFont="1" applyFill="1" applyBorder="1" applyAlignment="1">
      <alignment vertical="top" wrapText="1"/>
    </xf>
    <xf numFmtId="49" fontId="37" fillId="0" borderId="14" xfId="1" applyNumberFormat="1" applyFont="1" applyBorder="1" applyAlignment="1">
      <alignment horizontal="left" vertical="top"/>
    </xf>
    <xf numFmtId="49" fontId="37" fillId="12" borderId="6" xfId="1" applyNumberFormat="1" applyFont="1" applyFill="1" applyBorder="1" applyAlignment="1">
      <alignment horizontal="left" vertical="top" wrapText="1"/>
    </xf>
    <xf numFmtId="49" fontId="37" fillId="6" borderId="5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vertical="top" wrapText="1"/>
    </xf>
    <xf numFmtId="49" fontId="37" fillId="12" borderId="14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 wrapText="1"/>
    </xf>
    <xf numFmtId="49" fontId="37" fillId="18" borderId="5" xfId="1" applyNumberFormat="1" applyFont="1" applyFill="1" applyBorder="1" applyAlignment="1">
      <alignment horizontal="left" vertical="top" wrapText="1"/>
    </xf>
    <xf numFmtId="49" fontId="37" fillId="7" borderId="5" xfId="1" applyNumberFormat="1" applyFont="1" applyFill="1" applyBorder="1" applyAlignment="1">
      <alignment horizontal="left"/>
    </xf>
    <xf numFmtId="49" fontId="37" fillId="22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/>
    </xf>
    <xf numFmtId="49" fontId="37" fillId="18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/>
    </xf>
    <xf numFmtId="49" fontId="37" fillId="18" borderId="14" xfId="1" applyNumberFormat="1" applyFont="1" applyFill="1" applyBorder="1" applyAlignment="1">
      <alignment horizontal="left" wrapText="1"/>
    </xf>
    <xf numFmtId="49" fontId="37" fillId="18" borderId="6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 vertical="top"/>
    </xf>
    <xf numFmtId="49" fontId="37" fillId="11" borderId="5" xfId="1" applyNumberFormat="1" applyFont="1" applyFill="1" applyBorder="1" applyAlignment="1">
      <alignment horizontal="left"/>
    </xf>
    <xf numFmtId="49" fontId="38" fillId="11" borderId="6" xfId="1" applyNumberFormat="1" applyFont="1" applyFill="1" applyBorder="1" applyAlignment="1">
      <alignment horizontal="left"/>
    </xf>
    <xf numFmtId="49" fontId="38" fillId="15" borderId="6" xfId="1" applyNumberFormat="1" applyFont="1" applyFill="1" applyBorder="1" applyAlignment="1">
      <alignment horizontal="left" vertical="top" wrapText="1"/>
    </xf>
    <xf numFmtId="49" fontId="38" fillId="9" borderId="6" xfId="1" applyNumberFormat="1" applyFont="1" applyFill="1" applyBorder="1" applyAlignment="1">
      <alignment horizontal="left" vertical="top"/>
    </xf>
    <xf numFmtId="49" fontId="37" fillId="22" borderId="19" xfId="1" applyNumberFormat="1" applyFont="1" applyFill="1" applyBorder="1" applyAlignment="1">
      <alignment horizontal="left" vertical="center" wrapText="1"/>
    </xf>
    <xf numFmtId="49" fontId="37" fillId="6" borderId="19" xfId="1" applyNumberFormat="1" applyFont="1" applyFill="1" applyBorder="1" applyAlignment="1">
      <alignment horizontal="left"/>
    </xf>
    <xf numFmtId="49" fontId="38" fillId="7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/>
    </xf>
    <xf numFmtId="49" fontId="37" fillId="5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 vertical="top"/>
    </xf>
    <xf numFmtId="49" fontId="37" fillId="23" borderId="6" xfId="1" applyNumberFormat="1" applyFont="1" applyFill="1" applyBorder="1" applyAlignment="1">
      <alignment horizontal="left"/>
    </xf>
    <xf numFmtId="49" fontId="37" fillId="6" borderId="5" xfId="1" applyNumberFormat="1" applyFont="1" applyFill="1" applyBorder="1" applyAlignment="1">
      <alignment horizontal="left" vertical="top"/>
    </xf>
    <xf numFmtId="49" fontId="38" fillId="9" borderId="5" xfId="1" applyNumberFormat="1" applyFont="1" applyFill="1" applyBorder="1" applyAlignment="1">
      <alignment horizontal="left" vertical="top" wrapText="1"/>
    </xf>
    <xf numFmtId="49" fontId="37" fillId="0" borderId="6" xfId="1" applyNumberFormat="1" applyFont="1" applyBorder="1" applyAlignment="1">
      <alignment horizontal="left" vertical="top"/>
    </xf>
    <xf numFmtId="49" fontId="36" fillId="0" borderId="6" xfId="1" applyNumberFormat="1" applyFont="1" applyBorder="1" applyAlignment="1">
      <alignment horizontal="left" vertical="top"/>
    </xf>
    <xf numFmtId="49" fontId="37" fillId="25" borderId="6" xfId="1" applyNumberFormat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horizontal="left" vertical="top" wrapText="1"/>
    </xf>
    <xf numFmtId="49" fontId="39" fillId="0" borderId="6" xfId="1" applyNumberFormat="1" applyFont="1" applyBorder="1" applyAlignment="1">
      <alignment horizontal="center"/>
    </xf>
    <xf numFmtId="49" fontId="14" fillId="0" borderId="6" xfId="1" applyNumberFormat="1" applyFont="1" applyBorder="1"/>
    <xf numFmtId="1" fontId="38" fillId="9" borderId="5" xfId="1" applyNumberFormat="1" applyFont="1" applyFill="1" applyBorder="1" applyAlignment="1">
      <alignment horizontal="left" vertical="top" wrapText="1"/>
    </xf>
    <xf numFmtId="49" fontId="38" fillId="15" borderId="6" xfId="1" applyNumberFormat="1" applyFont="1" applyFill="1" applyBorder="1" applyAlignment="1">
      <alignment horizontal="left" wrapText="1"/>
    </xf>
    <xf numFmtId="49" fontId="38" fillId="6" borderId="6" xfId="1" applyNumberFormat="1" applyFont="1" applyFill="1" applyBorder="1" applyAlignment="1">
      <alignment horizontal="left"/>
    </xf>
    <xf numFmtId="49" fontId="38" fillId="6" borderId="6" xfId="1" applyNumberFormat="1" applyFont="1" applyFill="1" applyBorder="1" applyAlignment="1">
      <alignment horizontal="left" vertical="top"/>
    </xf>
    <xf numFmtId="49" fontId="38" fillId="7" borderId="6" xfId="1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/>
    </xf>
    <xf numFmtId="187" fontId="11" fillId="6" borderId="6" xfId="1" applyFont="1" applyFill="1" applyBorder="1" applyAlignment="1">
      <alignment horizontal="left" vertical="center" wrapText="1"/>
    </xf>
    <xf numFmtId="49" fontId="38" fillId="6" borderId="6" xfId="1" applyNumberFormat="1" applyFont="1" applyFill="1" applyBorder="1" applyAlignment="1">
      <alignment horizontal="left" vertical="center" wrapText="1"/>
    </xf>
    <xf numFmtId="187" fontId="24" fillId="6" borderId="6" xfId="1" applyFont="1" applyFill="1" applyBorder="1" applyAlignment="1">
      <alignment vertical="center"/>
    </xf>
    <xf numFmtId="49" fontId="38" fillId="6" borderId="6" xfId="1" applyNumberFormat="1" applyFont="1" applyFill="1" applyBorder="1" applyAlignment="1">
      <alignment horizontal="left" wrapText="1"/>
    </xf>
    <xf numFmtId="188" fontId="10" fillId="15" borderId="6" xfId="1" applyNumberFormat="1" applyFont="1" applyFill="1" applyBorder="1" applyAlignment="1">
      <alignment horizontal="center" vertical="center" wrapText="1"/>
    </xf>
    <xf numFmtId="49" fontId="10" fillId="15" borderId="6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left" vertical="center"/>
    </xf>
    <xf numFmtId="49" fontId="38" fillId="7" borderId="5" xfId="1" applyNumberFormat="1" applyFont="1" applyFill="1" applyBorder="1" applyAlignment="1">
      <alignment horizontal="left" vertical="top" wrapText="1"/>
    </xf>
    <xf numFmtId="49" fontId="38" fillId="11" borderId="6" xfId="1" applyNumberFormat="1" applyFont="1" applyFill="1" applyBorder="1" applyAlignment="1">
      <alignment horizontal="left" vertical="top"/>
    </xf>
    <xf numFmtId="49" fontId="37" fillId="22" borderId="4" xfId="1" applyNumberFormat="1" applyFont="1" applyFill="1" applyBorder="1" applyAlignment="1">
      <alignment horizontal="left" vertical="top" wrapText="1"/>
    </xf>
    <xf numFmtId="0" fontId="11" fillId="10" borderId="6" xfId="0" applyFont="1" applyFill="1" applyBorder="1" applyAlignment="1">
      <alignment horizontal="center" vertical="top"/>
    </xf>
    <xf numFmtId="49" fontId="37" fillId="8" borderId="6" xfId="1" applyNumberFormat="1" applyFont="1" applyFill="1" applyBorder="1" applyAlignment="1">
      <alignment horizontal="center"/>
    </xf>
    <xf numFmtId="49" fontId="37" fillId="23" borderId="0" xfId="1" applyNumberFormat="1" applyFont="1" applyFill="1" applyBorder="1" applyAlignment="1">
      <alignment horizontal="center"/>
    </xf>
    <xf numFmtId="49" fontId="37" fillId="6" borderId="0" xfId="1" applyNumberFormat="1" applyFont="1" applyFill="1" applyBorder="1" applyAlignment="1">
      <alignment horizontal="left"/>
    </xf>
    <xf numFmtId="0" fontId="17" fillId="6" borderId="18" xfId="0" applyFont="1" applyFill="1" applyBorder="1"/>
    <xf numFmtId="49" fontId="11" fillId="6" borderId="0" xfId="1" applyNumberFormat="1" applyFont="1" applyFill="1" applyBorder="1" applyAlignment="1">
      <alignment horizontal="left"/>
    </xf>
    <xf numFmtId="49" fontId="9" fillId="6" borderId="0" xfId="1" applyNumberFormat="1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87" fontId="23" fillId="0" borderId="0" xfId="1" applyFont="1" applyFill="1" applyBorder="1" applyAlignment="1"/>
    <xf numFmtId="187" fontId="23" fillId="0" borderId="0" xfId="1" applyFont="1" applyFill="1" applyBorder="1" applyAlignment="1">
      <alignment horizontal="center"/>
    </xf>
    <xf numFmtId="187" fontId="23" fillId="0" borderId="0" xfId="0" applyNumberFormat="1" applyFont="1"/>
    <xf numFmtId="0" fontId="44" fillId="0" borderId="0" xfId="0" applyFont="1"/>
    <xf numFmtId="187" fontId="44" fillId="0" borderId="0" xfId="0" applyNumberFormat="1" applyFont="1"/>
    <xf numFmtId="0" fontId="45" fillId="6" borderId="0" xfId="0" applyFont="1" applyFill="1"/>
    <xf numFmtId="189" fontId="14" fillId="6" borderId="0" xfId="1" applyNumberFormat="1" applyFont="1" applyFill="1" applyBorder="1" applyAlignment="1">
      <alignment horizontal="center" vertical="center"/>
    </xf>
    <xf numFmtId="49" fontId="38" fillId="6" borderId="0" xfId="1" applyNumberFormat="1" applyFont="1" applyFill="1" applyBorder="1" applyAlignment="1">
      <alignment horizontal="left"/>
    </xf>
    <xf numFmtId="187" fontId="17" fillId="6" borderId="0" xfId="1" applyFont="1" applyFill="1" applyBorder="1" applyAlignment="1">
      <alignment horizontal="center"/>
    </xf>
    <xf numFmtId="49" fontId="46" fillId="0" borderId="0" xfId="1" applyNumberFormat="1" applyFont="1" applyBorder="1" applyAlignment="1">
      <alignment horizontal="left"/>
    </xf>
    <xf numFmtId="187" fontId="8" fillId="0" borderId="0" xfId="1" applyFont="1" applyBorder="1" applyAlignment="1">
      <alignment horizontal="right"/>
    </xf>
    <xf numFmtId="187" fontId="8" fillId="0" borderId="0" xfId="1" applyFont="1" applyBorder="1"/>
    <xf numFmtId="2" fontId="8" fillId="0" borderId="0" xfId="0" applyNumberFormat="1" applyFont="1"/>
    <xf numFmtId="0" fontId="8" fillId="0" borderId="0" xfId="0" applyFont="1"/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43" fontId="9" fillId="7" borderId="10" xfId="0" applyNumberFormat="1" applyFont="1" applyFill="1" applyBorder="1" applyAlignment="1">
      <alignment horizontal="center" vertical="center"/>
    </xf>
    <xf numFmtId="43" fontId="9" fillId="7" borderId="11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9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 applyAlignment="1">
      <alignment horizontal="center" vertical="center"/>
    </xf>
    <xf numFmtId="187" fontId="12" fillId="0" borderId="0" xfId="1" applyFont="1" applyAlignment="1">
      <alignment horizont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187" fontId="44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49" fontId="37" fillId="7" borderId="2" xfId="1" applyNumberFormat="1" applyFont="1" applyFill="1" applyBorder="1" applyAlignment="1">
      <alignment horizontal="center" vertical="center" wrapText="1"/>
    </xf>
    <xf numFmtId="49" fontId="37" fillId="7" borderId="5" xfId="1" applyNumberFormat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87" fontId="8" fillId="0" borderId="1" xfId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187" fontId="31" fillId="6" borderId="0" xfId="1" applyFont="1" applyFill="1" applyBorder="1" applyAlignment="1">
      <alignment horizontal="center"/>
    </xf>
    <xf numFmtId="187" fontId="31" fillId="0" borderId="0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187" fontId="14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5">
    <cellStyle name="Normal 3 2" xfId="4" xr:uid="{929F01DC-9758-4941-8B43-58AFF1565E20}"/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585;&#3614;%20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7;&#3588;%206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588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&#3585;.&#3614;.%2068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สรุปกัน67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499000</v>
          </cell>
          <cell r="J70">
            <v>0</v>
          </cell>
          <cell r="K70"/>
          <cell r="L70">
            <v>0</v>
          </cell>
          <cell r="M70">
            <v>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K76"/>
          <cell r="L76">
            <v>0</v>
          </cell>
          <cell r="M76">
            <v>457000</v>
          </cell>
          <cell r="N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476000</v>
          </cell>
          <cell r="J82">
            <v>0</v>
          </cell>
          <cell r="K82"/>
          <cell r="L82">
            <v>0</v>
          </cell>
          <cell r="M82">
            <v>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479000</v>
          </cell>
          <cell r="J88">
            <v>0</v>
          </cell>
          <cell r="K88"/>
          <cell r="L88">
            <v>0</v>
          </cell>
          <cell r="M88">
            <v>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0</v>
          </cell>
          <cell r="J94">
            <v>0</v>
          </cell>
          <cell r="K94"/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  <cell r="F95"/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0">
          <cell r="H100"/>
          <cell r="I100"/>
          <cell r="J100"/>
          <cell r="K100"/>
          <cell r="L100"/>
          <cell r="M100"/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K101"/>
          <cell r="L101">
            <v>0</v>
          </cell>
          <cell r="M101">
            <v>0</v>
          </cell>
          <cell r="N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  <cell r="F102"/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K107"/>
          <cell r="L107">
            <v>0</v>
          </cell>
          <cell r="M107">
            <v>0</v>
          </cell>
          <cell r="N107">
            <v>487000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  <cell r="F108"/>
        </row>
        <row r="113">
          <cell r="G113">
            <v>481500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481500</v>
          </cell>
        </row>
        <row r="114">
          <cell r="A114" t="str">
            <v>3.1.6</v>
          </cell>
          <cell r="E114" t="str">
            <v xml:space="preserve">เครื่องแท็ปเล็ต แบบ 2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3.1.6.1</v>
          </cell>
          <cell r="E115" t="str">
            <v>สพป.ปท.2 จำนวน 2 เครื่อง</v>
          </cell>
          <cell r="F115" t="str">
            <v>2000436002110ปท4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/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/>
        </row>
        <row r="147">
          <cell r="A147"/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/>
      <sheetData sheetId="2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5">
          <cell r="A35"/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0">
          <cell r="A50"/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80">
          <cell r="F80">
            <v>5809700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5809700</v>
          </cell>
        </row>
        <row r="85">
          <cell r="A85" t="str">
            <v>1)</v>
          </cell>
        </row>
      </sheetData>
      <sheetData sheetId="3"/>
      <sheetData sheetId="4"/>
      <sheetData sheetId="5"/>
      <sheetData sheetId="6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/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/>
          <cell r="D22" t="str">
            <v>6611310</v>
          </cell>
          <cell r="E22" t="str">
            <v>งบลงทุน ค่าครุภัณฑ์ 6611310</v>
          </cell>
        </row>
        <row r="23">
          <cell r="A23"/>
          <cell r="D23"/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7">
          <cell r="D27"/>
          <cell r="F27"/>
          <cell r="G27"/>
          <cell r="H27"/>
          <cell r="I27"/>
          <cell r="J27"/>
          <cell r="K27"/>
          <cell r="L27"/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H34"/>
          <cell r="I34">
            <v>0</v>
          </cell>
          <cell r="J34"/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/>
          <cell r="L36"/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8">
          <cell r="A38"/>
          <cell r="E38"/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  <cell r="F42"/>
          <cell r="G42"/>
          <cell r="H42"/>
          <cell r="I42"/>
          <cell r="J42"/>
          <cell r="K42"/>
          <cell r="L42"/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D142"/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ควบคุมสิ่งก่อสร้าง 37001 "/>
      <sheetName val="ขั้นพื้นฐานสนับสนุนการศึกษา"/>
      <sheetName val="ส่งเสริมการอ่าน 3720 1000"/>
      <sheetName val="งบลงทุน68"/>
      <sheetName val="ยุธศาสตร์เรียนดีปร3100116003211"/>
      <sheetName val="คุมงบ 36001 36002 ครุภัณฑ์"/>
      <sheetName val="มัธยม350002"/>
      <sheetName val="โครงการพัฒนาสมรรถนะครูฯ"/>
      <sheetName val="1408บุคลากรภาครัฐ"/>
      <sheetName val="6020บูรณาการต่อต้านการทุจร 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งบลงทุน รายงานแผนผล 68 "/>
      <sheetName val="ยุทศาสตร์ โครงการยั่งยืน310061"/>
      <sheetName val="รายงานเงินงวด"/>
      <sheetName val="ทะเบียนคุมย่อย"/>
      <sheetName val="ประถม3720 1000"/>
      <sheetName val="บริหารสำนักงานเขต 3720 1000"/>
      <sheetName val="มาตการ รวมงบบุคลากร"/>
      <sheetName val="รายงานผลปี68"/>
      <sheetName val="Sheet4"/>
      <sheetName val="สรุปผลการเบิกจ่าย+"/>
      <sheetName val="งบประจำและงบกลยุทธ์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82">
          <cell r="C282" t="str">
            <v>20004370010003214866</v>
          </cell>
          <cell r="E282" t="str">
            <v>โรงเรียนเจริญดีวิทยา</v>
          </cell>
        </row>
        <row r="283">
          <cell r="E283" t="str">
            <v>ผูกพัน 14 ม.ค.68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</sheetData>
      <sheetData sheetId="52"/>
      <sheetData sheetId="53"/>
      <sheetData sheetId="54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55">
        <row r="218">
          <cell r="E218" t="str">
            <v>โรงเรียนวัดโพสพผลเจริญ</v>
          </cell>
        </row>
        <row r="230">
          <cell r="E230" t="str">
            <v>โรงเรียนวัดแสงสรรค์</v>
          </cell>
        </row>
        <row r="240">
          <cell r="E240" t="str">
            <v>โรงเรียนวัดแสงสรรค์</v>
          </cell>
        </row>
        <row r="372">
          <cell r="E372" t="str">
            <v>โรงเรียนธัญญสิทธิศิลป์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4">
          <cell r="A4" t="str">
            <v xml:space="preserve">ประจำเดือนมีนาคม 2568 </v>
          </cell>
        </row>
        <row r="40">
          <cell r="B40" t="str">
            <v>งบลงทุน 6811310-6811320</v>
          </cell>
        </row>
        <row r="41">
          <cell r="B41" t="str">
            <v>ครุภัณฑ์ 6811310</v>
          </cell>
        </row>
        <row r="125">
          <cell r="A125" t="str">
            <v>3.1.2.1.2</v>
          </cell>
          <cell r="B125" t="str">
            <v>วัดศรีสโมสร</v>
          </cell>
          <cell r="C125" t="str">
            <v>20005 310061 410170</v>
          </cell>
        </row>
        <row r="135">
          <cell r="A135" t="str">
            <v>3.3.1</v>
          </cell>
          <cell r="B135" t="str">
            <v>งบลงทุน 6811310</v>
          </cell>
        </row>
        <row r="136">
          <cell r="A136" t="str">
            <v>3.3.1.1</v>
          </cell>
          <cell r="B136" t="str">
            <v xml:space="preserve">ครุภัณฑ์ห้องปฏิบัติการวิทยาศาสตร์                </v>
          </cell>
          <cell r="C136" t="str">
            <v>ศธ 04002/ว2582 ลว.  25 ตค 67 โอนครั้งที่ 8</v>
          </cell>
          <cell r="F136">
            <v>249800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249800</v>
          </cell>
        </row>
        <row r="139">
          <cell r="B139" t="str">
            <v>งบลงทุน 6811320</v>
          </cell>
          <cell r="F139">
            <v>214600</v>
          </cell>
          <cell r="G139">
            <v>0</v>
          </cell>
          <cell r="H139">
            <v>176100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3.3.2</v>
          </cell>
          <cell r="B140" t="str">
            <v>ปรับปรุงซ่อมแซมห้องปฏิบัติการวิทยาศาสตร์</v>
          </cell>
          <cell r="C140" t="str">
            <v>ศธ 04002/ว2582 ลว.  25 ตค 67 โอนครั้งที่ 8</v>
          </cell>
        </row>
        <row r="169">
          <cell r="A169" t="str">
            <v>3.6.2.1</v>
          </cell>
          <cell r="C169" t="str">
            <v>20004 31006100 3110010</v>
          </cell>
        </row>
        <row r="170">
          <cell r="A170" t="str">
            <v>1)</v>
          </cell>
          <cell r="B170" t="str">
            <v>สพป.ปท.2</v>
          </cell>
          <cell r="C170" t="str">
            <v>20004 31006100 3110010</v>
          </cell>
        </row>
        <row r="171">
          <cell r="A171" t="str">
            <v>3.6.2.2</v>
          </cell>
          <cell r="B171" t="str">
            <v xml:space="preserve">เครื่องปรับอากาศแบบติดผนัง (ระบบ INVERTER) ขนาด 18,000 บีทียู       </v>
          </cell>
          <cell r="C171" t="str">
            <v>20005 31006100 3110011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2)</v>
          </cell>
          <cell r="B172" t="str">
            <v>สพป.ปท.2</v>
          </cell>
          <cell r="C172" t="str">
            <v>20005 31006100 3110011</v>
          </cell>
        </row>
        <row r="173">
          <cell r="A173" t="str">
            <v>3.6.2.3</v>
          </cell>
          <cell r="B173" t="str">
            <v xml:space="preserve">โพเดียม </v>
          </cell>
          <cell r="C173" t="str">
            <v>20008 31006100 3110014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3)</v>
          </cell>
          <cell r="B174" t="str">
            <v>สพป.ปท.2</v>
          </cell>
          <cell r="C174" t="str">
            <v>20008 31006100 3110014</v>
          </cell>
        </row>
        <row r="175">
          <cell r="B175" t="str">
            <v>ครุภัณฑ์โฆษณาและเผยแพร่ 120601</v>
          </cell>
          <cell r="C175" t="str">
            <v>โอนเปลี่ยนแปลงครั้งที่ 1/66 บท.กลุ่มนโยบายและแผน  ที่ ศธ 04087/1957 ลว. 28 กย 66</v>
          </cell>
        </row>
        <row r="176">
          <cell r="A176" t="str">
            <v>3.6.2.4</v>
          </cell>
          <cell r="B176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1)</v>
          </cell>
          <cell r="B177" t="str">
            <v>สพป.ปท.2</v>
          </cell>
        </row>
        <row r="178">
          <cell r="A178" t="str">
            <v>3.6.2.5</v>
          </cell>
          <cell r="B178" t="str">
            <v xml:space="preserve">ไมโครโฟนไร้สาย 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2)</v>
          </cell>
          <cell r="B179" t="str">
            <v>สพป.ปท.2</v>
          </cell>
        </row>
        <row r="180">
          <cell r="A180" t="str">
            <v>3.6.2.6</v>
          </cell>
          <cell r="B180" t="str">
            <v xml:space="preserve">เครื่องมัลติมีเดีย โปรเจคเตอร์ ระดับ XGA ขนาด 5000 ANSI Lumens  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284">
          <cell r="B284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4" t="str">
            <v>ศธ 04002/ว292 ลว. 24 ม.ค.68 โอนครั้งที่ 215</v>
          </cell>
        </row>
        <row r="286">
          <cell r="B286" t="str">
            <v>ค่าครุภัณฑ์   6811310</v>
          </cell>
        </row>
        <row r="287">
          <cell r="B287" t="str">
            <v>ครุภัณฑ์  งานบ้านงานครัว 120612</v>
          </cell>
          <cell r="C287">
            <v>120612</v>
          </cell>
        </row>
        <row r="288">
          <cell r="A288" t="str">
            <v>5.1.1</v>
          </cell>
          <cell r="B288" t="str">
            <v>เครื่องตัดหญ้า แบบข้ออ่อน 2 เครื่องละ 10,600 บาท</v>
          </cell>
          <cell r="C288" t="str">
            <v>ที่ ศธ 04087/ว5376/1 พย 67 ครั้งที่ 39</v>
          </cell>
          <cell r="F288">
            <v>21200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21200</v>
          </cell>
        </row>
        <row r="289">
          <cell r="A289" t="str">
            <v>1)</v>
          </cell>
          <cell r="B289" t="str">
            <v>โรงเรียนชุมชนวัดพิชิตปิตยาราม</v>
          </cell>
          <cell r="C289" t="str">
            <v>200043300B8003110235</v>
          </cell>
        </row>
        <row r="290">
          <cell r="A290" t="str">
            <v>5.1.2</v>
          </cell>
          <cell r="B290" t="str">
            <v xml:space="preserve">เครื่องตัดหญ้า แบบเข็น </v>
          </cell>
          <cell r="C290" t="str">
            <v>ที่ ศธ 04087/ว5376/1 พย 67 ครั้งที่ 39</v>
          </cell>
          <cell r="F290">
            <v>13800</v>
          </cell>
          <cell r="G290">
            <v>0</v>
          </cell>
          <cell r="H290">
            <v>13800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B294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4" t="str">
            <v>20004 68 00134 00000</v>
          </cell>
        </row>
        <row r="295">
          <cell r="A295" t="str">
            <v>5.3.1</v>
          </cell>
          <cell r="B295" t="str">
            <v>ค่าครุภัณฑ์   6811310</v>
          </cell>
        </row>
        <row r="296">
          <cell r="B296" t="str">
            <v>ครุภัณฑ์สำนักงาน 120601</v>
          </cell>
          <cell r="C296" t="str">
            <v>12061</v>
          </cell>
        </row>
        <row r="297">
          <cell r="A297" t="str">
            <v>5.3.1.1</v>
          </cell>
          <cell r="B297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7" t="str">
            <v>ที่ ศธ 04087/ว5376/1 พย 67 ครั้งที่ 39</v>
          </cell>
          <cell r="F297">
            <v>240000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240000</v>
          </cell>
        </row>
        <row r="298">
          <cell r="A298" t="str">
            <v>1)</v>
          </cell>
          <cell r="B298" t="str">
            <v xml:space="preserve"> โรงเรียนวัดลาดสนุ่น</v>
          </cell>
          <cell r="C298" t="str">
            <v>200043300B8003110842</v>
          </cell>
        </row>
        <row r="299">
          <cell r="A299" t="str">
            <v>5.3.1.2</v>
          </cell>
          <cell r="B299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9" t="str">
            <v>ที่ ศธ 04087/ว5376/1 พย 67 ครั้งที่ 39</v>
          </cell>
          <cell r="F299">
            <v>200000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197500</v>
          </cell>
        </row>
        <row r="304">
          <cell r="B304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</row>
        <row r="326">
          <cell r="B326" t="str">
            <v>ผูกพัน ครบ 16 กค 67</v>
          </cell>
          <cell r="C326">
            <v>4100398104</v>
          </cell>
        </row>
        <row r="328">
          <cell r="B328" t="str">
            <v>โอนกลับส่วนกลาง</v>
          </cell>
          <cell r="C328" t="str">
            <v>ศธ04002/ว4285 ลว.13 กย 67 โอนครั้งที่ 401</v>
          </cell>
        </row>
        <row r="329">
          <cell r="B329" t="str">
            <v>โรงเรียนวัดอัยยิการาม</v>
          </cell>
          <cell r="C329" t="str">
            <v>200043100B6003111308</v>
          </cell>
        </row>
        <row r="330">
          <cell r="B330" t="str">
            <v>ผูกพัน ครบ 19 มิย 67</v>
          </cell>
          <cell r="C330">
            <v>4100385714</v>
          </cell>
        </row>
        <row r="331">
          <cell r="B331" t="str">
            <v>โรงเรียนชุมชนประชานิกรอํานวยเวทย์</v>
          </cell>
          <cell r="C331" t="str">
            <v>200043100B6003111311</v>
          </cell>
        </row>
        <row r="332">
          <cell r="B332" t="str">
            <v>ผูกพัน ครบ 28 มิย 67</v>
          </cell>
          <cell r="C332">
            <v>4100398158</v>
          </cell>
        </row>
        <row r="333">
          <cell r="B333" t="str">
            <v>โรงเรียนนิกรราษฎร์บํารุงวิทย์</v>
          </cell>
          <cell r="C333" t="str">
            <v>200043100B6003111312</v>
          </cell>
        </row>
        <row r="334">
          <cell r="B334" t="str">
            <v>ผูกพัน ครบ 28 มิย 67</v>
          </cell>
          <cell r="C334">
            <v>4100397984</v>
          </cell>
        </row>
        <row r="336">
          <cell r="B336" t="str">
            <v xml:space="preserve">โอนกลับส่วนกลาง </v>
          </cell>
          <cell r="C336" t="str">
            <v>ศธ 04002/ว4285 ลว. 13 กย 67 โอนครั้งที่401</v>
          </cell>
        </row>
        <row r="337">
          <cell r="B337" t="str">
            <v>โรงเรียนวัดขุมแก้ว</v>
          </cell>
        </row>
        <row r="338">
          <cell r="B338" t="str">
            <v>ผูกพัน ครบ 18 มค 68</v>
          </cell>
          <cell r="C338">
            <v>0</v>
          </cell>
        </row>
        <row r="339">
          <cell r="A339" t="str">
            <v>5.1.2.2.5</v>
          </cell>
          <cell r="B339" t="str">
            <v xml:space="preserve">ครุภัณฑ์พัฒนาทักษะ ระดับก่อนประถมศึกษา แบบ 3 </v>
          </cell>
          <cell r="C339" t="str">
            <v>200043100B6003111311</v>
          </cell>
          <cell r="F339">
            <v>0</v>
          </cell>
          <cell r="H339">
            <v>0</v>
          </cell>
          <cell r="J339">
            <v>0</v>
          </cell>
          <cell r="L339">
            <v>0</v>
          </cell>
        </row>
        <row r="341">
          <cell r="B341" t="str">
            <v>โอนกลับส่วนกลาง 2000</v>
          </cell>
          <cell r="C341" t="str">
            <v>ศธ 04002/ว2009 ลว.22/05/2023 โอนครั้งที่ 537</v>
          </cell>
        </row>
        <row r="344">
          <cell r="B344" t="str">
            <v>งบลงทุน  ค่าที่ดินและสิ่งก่อสร้าง 6811320</v>
          </cell>
          <cell r="C344">
            <v>6811320</v>
          </cell>
        </row>
        <row r="347">
          <cell r="A347" t="str">
            <v>*</v>
          </cell>
          <cell r="B347" t="str">
            <v>โอนงบวัดเกตุประภาากลับคืนส่วนกลาง 114000 วัดมูลจินดาราม</v>
          </cell>
          <cell r="C347" t="str">
            <v>ศธ 04002/ว2009 ลว.22/05/2023 โอนครั้งที่ 537</v>
          </cell>
        </row>
        <row r="349">
          <cell r="B349" t="str">
            <v>ผูกพัน  ครบ 12 มค 67</v>
          </cell>
          <cell r="C349">
            <v>4100547788</v>
          </cell>
        </row>
        <row r="350">
          <cell r="C350" t="str">
            <v>200043100B6003211500</v>
          </cell>
        </row>
        <row r="353">
          <cell r="B353" t="str">
            <v>โอนกลับส่วนกลาง</v>
          </cell>
          <cell r="C353" t="str">
            <v>ศธ04002/ว4285 ลว.13 กย 67 โอนครั้งที่ 401</v>
          </cell>
        </row>
        <row r="354">
          <cell r="C354" t="str">
            <v>200043100B6003211501</v>
          </cell>
        </row>
        <row r="356">
          <cell r="B356" t="str">
            <v>โอนกลับส่วนกลาง</v>
          </cell>
          <cell r="C356" t="str">
            <v>ศธ04002/ว4285 ลว.13 กย 67 โอนครั้งที่ 401</v>
          </cell>
        </row>
        <row r="357">
          <cell r="B357" t="str">
            <v>วัดจตุพิธวราวาส</v>
          </cell>
        </row>
        <row r="358">
          <cell r="B358" t="str">
            <v>ผูกพัน ครบ 25 กค 67</v>
          </cell>
          <cell r="C358">
            <v>4100387916</v>
          </cell>
        </row>
        <row r="359">
          <cell r="B359" t="str">
            <v>วัดจุฬาจินดาราม</v>
          </cell>
        </row>
        <row r="366">
          <cell r="A366" t="str">
            <v>5.3.2</v>
          </cell>
          <cell r="B366" t="str">
            <v xml:space="preserve">ห้องน้ำห้องส้วมนักเรียนหญิง 4 ที่/49 </v>
          </cell>
          <cell r="C366" t="str">
            <v>ศธ04002/ว5174 ลว.21 ตค 67 โอนครั้งที่4</v>
          </cell>
          <cell r="D366">
            <v>794400</v>
          </cell>
          <cell r="G366">
            <v>0</v>
          </cell>
          <cell r="H366">
            <v>740000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โรงเรียนวัดแสงสรรค์</v>
          </cell>
        </row>
        <row r="368">
          <cell r="B368" t="str">
            <v>ครบ  20 มีค 68</v>
          </cell>
          <cell r="C368">
            <v>4100555915</v>
          </cell>
        </row>
        <row r="369">
          <cell r="B369" t="str">
            <v>โรงเรียนวัดแสงสรรค์</v>
          </cell>
        </row>
        <row r="373">
          <cell r="B373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3" t="str">
            <v>ศธ 04002/ว5914 ลว.9 ธค 67 โอนครั้งที่ 109</v>
          </cell>
        </row>
        <row r="374">
          <cell r="B374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</row>
        <row r="375">
          <cell r="B375" t="str">
            <v>งบลงทุน  ค่าครุภัณฑ์ 6711310</v>
          </cell>
        </row>
        <row r="376">
          <cell r="B376" t="str">
            <v>ครุภัณฑ์การศึกษา 120611</v>
          </cell>
          <cell r="C376" t="str">
            <v>200043100B600</v>
          </cell>
        </row>
        <row r="377">
          <cell r="B377" t="str">
            <v xml:space="preserve">โต๊ะเก้าอี้นักเรียนระดับประถมศึกษา ชุดละ 1,500 บาท </v>
          </cell>
          <cell r="C377" t="str">
            <v>ศธ04002/ว1802 ลว.8 พค 67 โอนครั้งที่ 7</v>
          </cell>
        </row>
        <row r="378">
          <cell r="B378" t="str">
            <v xml:space="preserve">โรงเรียนชุมชนบึงบา </v>
          </cell>
          <cell r="C378" t="str">
            <v>200043100B6003113826</v>
          </cell>
        </row>
        <row r="380">
          <cell r="B380" t="str">
            <v>โอนกลับส่วนกลาง</v>
          </cell>
        </row>
        <row r="381">
          <cell r="B381" t="str">
            <v>งบลงทุน  ค่าที่ดินสิ่งก่อสร้าง 6711320</v>
          </cell>
          <cell r="C381" t="str">
            <v>20004 3100B600 321xxxx</v>
          </cell>
        </row>
        <row r="382">
          <cell r="A382" t="str">
            <v>5.3.2</v>
          </cell>
          <cell r="B382" t="str">
            <v>เงินชดเชยค่างานก่อสร้างตามสัญญาแบบปรับราคาได้ (ค่า K)</v>
          </cell>
          <cell r="C382" t="str">
            <v>ศธ04002/ว4285 ลว.13 กย 67 โอนครั้งที่ 401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 t="str">
            <v>1)</v>
          </cell>
          <cell r="B383" t="str">
            <v>โรงเรียนธัญญสิทธิศิลป์</v>
          </cell>
          <cell r="C383" t="str">
            <v>20004 3100B600 321YYY</v>
          </cell>
        </row>
        <row r="384">
          <cell r="A384" t="str">
            <v>2)</v>
          </cell>
          <cell r="B384" t="str">
            <v>โรงเรียนชุมชนเลิศพินิจพิทยาคม</v>
          </cell>
          <cell r="C384" t="str">
            <v>20004 3100B600 321YYY</v>
          </cell>
        </row>
        <row r="392">
          <cell r="A392" t="str">
            <v>5.4.1.1</v>
          </cell>
        </row>
        <row r="402">
          <cell r="J402">
            <v>0</v>
          </cell>
        </row>
        <row r="403">
          <cell r="J403">
            <v>0</v>
          </cell>
        </row>
        <row r="497">
          <cell r="B497" t="str">
            <v xml:space="preserve"> งบลงทุน 6811310</v>
          </cell>
        </row>
        <row r="505">
          <cell r="B505" t="str">
            <v>ครุภัณฑ์การศึกษา 120611</v>
          </cell>
        </row>
        <row r="506">
          <cell r="A506" t="str">
            <v>2.2.1</v>
          </cell>
          <cell r="B506" t="str">
            <v>ครุภัณฑ์ทดแทนโรงเรียนที่ใช้การศึกษาทางไกลผ่านดาวเทีม New DLTV</v>
          </cell>
          <cell r="C506" t="str">
            <v>ศธ 04002/ว455 ลว. 4 กพ 68 โอนครั้งที่ 239</v>
          </cell>
          <cell r="F506">
            <v>111000</v>
          </cell>
          <cell r="G506">
            <v>0</v>
          </cell>
          <cell r="H506">
            <v>108000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2.2.1.1</v>
          </cell>
          <cell r="B507" t="str">
            <v>โรงเรียนวัดแสงมณี</v>
          </cell>
          <cell r="C507" t="str">
            <v>20004 45004900 3110234</v>
          </cell>
          <cell r="F507">
            <v>37000</v>
          </cell>
          <cell r="G507">
            <v>0</v>
          </cell>
          <cell r="H507">
            <v>36000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>2.2.1.2</v>
          </cell>
          <cell r="B508" t="str">
            <v>โรงเรียนวัดอดิศร</v>
          </cell>
          <cell r="C508" t="str">
            <v>20005 45004900 3110235</v>
          </cell>
          <cell r="F508">
            <v>37000</v>
          </cell>
          <cell r="G508">
            <v>0</v>
          </cell>
          <cell r="H508">
            <v>36000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2.2.1.3</v>
          </cell>
          <cell r="B509" t="str">
            <v>โรงเรียนศาลาลอย</v>
          </cell>
          <cell r="C509" t="str">
            <v>20006 45004900 3110236</v>
          </cell>
          <cell r="F509">
            <v>37000</v>
          </cell>
          <cell r="G509">
            <v>0</v>
          </cell>
          <cell r="H509">
            <v>36000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 t="str">
            <v>2.2.1.4</v>
          </cell>
        </row>
        <row r="511">
          <cell r="A511" t="str">
            <v>2.2.1.5</v>
          </cell>
        </row>
        <row r="512">
          <cell r="A512" t="str">
            <v>2.2.1.6</v>
          </cell>
        </row>
        <row r="513">
          <cell r="A513" t="str">
            <v>2.2.1.7</v>
          </cell>
        </row>
        <row r="514">
          <cell r="A514" t="str">
            <v>2.2.1.8</v>
          </cell>
        </row>
        <row r="515">
          <cell r="A515" t="str">
            <v>2.2.2</v>
          </cell>
          <cell r="B515" t="str">
            <v xml:space="preserve">ครุภัณฑ์ทดแทนห้องเรียน DLTV สำหรับโรงเรียน Stan Alone      </v>
          </cell>
          <cell r="C515" t="str">
            <v>ศธ 04002/ว3517 ลว. 22/สค./2566 โอนครั้งที่ 794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2.2.1.9</v>
          </cell>
          <cell r="B516" t="str">
            <v>คลอง 11 ศาลาครุ</v>
          </cell>
          <cell r="C516" t="str">
            <v>200044200470031113337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31">
          <cell r="A531" t="str">
            <v>ง</v>
          </cell>
          <cell r="B531" t="str">
            <v>แผนงานพื้นฐานด้านการพัฒนาและเสริมสร้างศักยภาพทรัพยากรมนุษย์</v>
          </cell>
          <cell r="C531" t="str">
            <v xml:space="preserve">20004 3720 </v>
          </cell>
          <cell r="D531">
            <v>22557375</v>
          </cell>
          <cell r="E531">
            <v>3000000</v>
          </cell>
          <cell r="F531">
            <v>25557375</v>
          </cell>
          <cell r="G531">
            <v>54526.400000000001</v>
          </cell>
          <cell r="H531">
            <v>10850531.689999999</v>
          </cell>
          <cell r="I531">
            <v>0</v>
          </cell>
          <cell r="J531">
            <v>0</v>
          </cell>
          <cell r="K531">
            <v>2738920.8</v>
          </cell>
          <cell r="L531">
            <v>10806563.710000001</v>
          </cell>
          <cell r="M531">
            <v>1106832.3999999999</v>
          </cell>
          <cell r="N531">
            <v>25557375</v>
          </cell>
          <cell r="O531">
            <v>10905058.09</v>
          </cell>
          <cell r="P531">
            <v>13545484.51</v>
          </cell>
          <cell r="Q531">
            <v>10905058.09</v>
          </cell>
          <cell r="R531">
            <v>13545484.51</v>
          </cell>
        </row>
        <row r="532">
          <cell r="B532" t="str">
            <v xml:space="preserve"> งบดำเนินงาน 68112xx</v>
          </cell>
        </row>
        <row r="533">
          <cell r="B533" t="str">
            <v>รวมงบลงทุน 68113xx</v>
          </cell>
        </row>
        <row r="536">
          <cell r="B536" t="str">
            <v>งบลงทุน 68113xx</v>
          </cell>
        </row>
        <row r="538">
          <cell r="B538" t="str">
            <v>สิ่งก่อสร้าง</v>
          </cell>
        </row>
        <row r="595">
          <cell r="B595" t="str">
            <v xml:space="preserve"> งบลงทุน 6811310</v>
          </cell>
        </row>
        <row r="596">
          <cell r="B596" t="str">
            <v>ครุภัณฑ์การศึกษา 120611</v>
          </cell>
        </row>
        <row r="597">
          <cell r="A597" t="str">
            <v>1.1.1</v>
          </cell>
          <cell r="B597" t="str">
            <v>เครื่องเล่นสนามระดับก่อนประถมศึกษาแบบ 2</v>
          </cell>
          <cell r="C597" t="str">
            <v>ศธ04002/ว1802 ลว.8 พค 67 โอนครั้งที่ 7</v>
          </cell>
        </row>
        <row r="598">
          <cell r="B598" t="str">
            <v>โรงเรียนทองพูลอุทิศ</v>
          </cell>
          <cell r="C598" t="str">
            <v>20004350001003110490</v>
          </cell>
        </row>
        <row r="599">
          <cell r="B599" t="str">
            <v>ผูกพัน ครบ 16 กค 67</v>
          </cell>
          <cell r="C599">
            <v>4100385427</v>
          </cell>
        </row>
        <row r="600">
          <cell r="B600" t="str">
            <v>โรงเรียนวัดชัยมังคลาราม</v>
          </cell>
          <cell r="C600" t="str">
            <v>20004350001003110491</v>
          </cell>
        </row>
        <row r="601">
          <cell r="B601" t="str">
            <v>ผูกพัน ครบ 16 กค 67</v>
          </cell>
          <cell r="C601">
            <v>4100398102</v>
          </cell>
        </row>
        <row r="602">
          <cell r="B602" t="str">
            <v>โรงเรียนวัดดอนใหญ่</v>
          </cell>
          <cell r="C602" t="str">
            <v>20004350001003110492</v>
          </cell>
        </row>
        <row r="603">
          <cell r="B603" t="str">
            <v>ผูกพัน ครบ 19 กค 67</v>
          </cell>
          <cell r="C603">
            <v>410034351</v>
          </cell>
        </row>
        <row r="610">
          <cell r="A610" t="str">
            <v>1.1.2</v>
          </cell>
          <cell r="B610" t="str">
            <v xml:space="preserve">เครื่องเล่นสนามระดับก่อนประถมศึกษา แบบ 1 </v>
          </cell>
          <cell r="C610" t="str">
            <v>ศธ04002/ว1802 ลว.8 พค 67 โอนครั้งที่ 7</v>
          </cell>
        </row>
        <row r="611">
          <cell r="B611" t="str">
            <v>โรงเรียนวัดแสงมณี</v>
          </cell>
          <cell r="C611" t="str">
            <v>20004350001003110493</v>
          </cell>
        </row>
        <row r="625">
          <cell r="B625" t="str">
            <v>ผลผลิตผู้จบการศึกษาขั้นพื้นฐาน</v>
          </cell>
        </row>
        <row r="626">
          <cell r="B626" t="str">
            <v xml:space="preserve"> รวมงบดำเนินงาน 68112xx</v>
          </cell>
          <cell r="C626" t="str">
            <v>20004 3720 1000 2000000</v>
          </cell>
        </row>
        <row r="628">
          <cell r="B628" t="str">
            <v>รวมงบลงทุน 68113xx</v>
          </cell>
        </row>
        <row r="629">
          <cell r="B629" t="str">
            <v>งบลงทุน ครุภัณฑ์ 6811310</v>
          </cell>
        </row>
        <row r="643">
          <cell r="A643">
            <v>1.4</v>
          </cell>
          <cell r="B643" t="str">
            <v>กิจกรรมการบริหารจัดการในเขตพื้นที่การศึกษา</v>
          </cell>
          <cell r="C643" t="str">
            <v>20004 68 00148 00000</v>
          </cell>
        </row>
        <row r="650">
          <cell r="A650" t="str">
            <v>1.4.1</v>
          </cell>
          <cell r="B650" t="str">
            <v>งบประจำ บริหารจัดการสำนักงาน 3,200,000 บาท</v>
          </cell>
        </row>
        <row r="651">
          <cell r="A651">
            <v>1</v>
          </cell>
          <cell r="B65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51" t="str">
            <v xml:space="preserve">ศธ04002/ว5273 ลว.27 ต.ค.67 ครั้งที่ 1 โอนครั้งที่ 19 </v>
          </cell>
          <cell r="F651">
            <v>0</v>
          </cell>
        </row>
        <row r="652">
          <cell r="A652" t="str">
            <v>1)</v>
          </cell>
          <cell r="B652" t="str">
            <v>ค่าสาธารณูปโภค    900,000 บาท อนุมัตครั้งที่ 1 300,000 บาท</v>
          </cell>
          <cell r="C652" t="str">
            <v xml:space="preserve">ศธ04002/ว5273 ลว.27 ต.ค.67 ครั้งที่ 1 โอนครั้งที่ 19 </v>
          </cell>
          <cell r="F652">
            <v>334679.8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334679.8</v>
          </cell>
          <cell r="L652">
            <v>0</v>
          </cell>
        </row>
        <row r="653">
          <cell r="A653" t="str">
            <v>2)</v>
          </cell>
          <cell r="B653" t="str">
            <v>ค้าจ้างเหมาบริการ ลูกจ้างสพป.ปท.2 15000x5คนx12 เดือน 900,000 บาท ครั้งที่ 1 300,000 บาท</v>
          </cell>
          <cell r="F653">
            <v>300000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297612.90999999997</v>
          </cell>
          <cell r="L653">
            <v>0</v>
          </cell>
        </row>
        <row r="654">
          <cell r="A654" t="str">
            <v>3)</v>
          </cell>
          <cell r="B654" t="str">
            <v>ค่าใช้จ่ายในการประชุม อ.ก.ค.ศ. เขตพื้นที่การศึกษา  60,000 บาท</v>
          </cell>
          <cell r="C654" t="str">
            <v xml:space="preserve">ศธ04002/ว5273 ลว.27 ต.ค.67 ครั้งที่ 1 โอนครั้งที่ 19 </v>
          </cell>
          <cell r="F654">
            <v>111978</v>
          </cell>
          <cell r="G654">
            <v>0</v>
          </cell>
          <cell r="I654">
            <v>0</v>
          </cell>
          <cell r="J654">
            <v>0</v>
          </cell>
          <cell r="K654">
            <v>111978</v>
          </cell>
          <cell r="L654">
            <v>0</v>
          </cell>
        </row>
        <row r="655">
          <cell r="A655" t="str">
            <v>4)</v>
          </cell>
          <cell r="B655" t="str">
            <v>ค่าซ่อมแซมยานพาหนะและขนส่ง 200,000 บาท</v>
          </cell>
          <cell r="F655">
            <v>65094.43</v>
          </cell>
          <cell r="G655">
            <v>0</v>
          </cell>
          <cell r="I655">
            <v>0</v>
          </cell>
          <cell r="J655">
            <v>0</v>
          </cell>
          <cell r="K655">
            <v>61521.85</v>
          </cell>
          <cell r="L655">
            <v>0</v>
          </cell>
        </row>
        <row r="656">
          <cell r="A656" t="str">
            <v>5)</v>
          </cell>
          <cell r="B656" t="str">
            <v>ค่าซ่อมแซมครุภัณฑ์ 100,000 บาท</v>
          </cell>
          <cell r="C656" t="str">
            <v xml:space="preserve">ศธ04002/ว5273 ลว.27 ต.ค.67 ครั้งที่ 1 โอนครั้งที่ 19 </v>
          </cell>
          <cell r="F656">
            <v>50000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49927.3</v>
          </cell>
          <cell r="L656">
            <v>0</v>
          </cell>
        </row>
        <row r="657">
          <cell r="A657" t="str">
            <v>6)</v>
          </cell>
          <cell r="B657" t="str">
            <v>ค่าวัสดุสำนักงาน 350,000 บาท อนุมัติ 150,000 บาท</v>
          </cell>
          <cell r="C657" t="str">
            <v xml:space="preserve">ศธ04002/ว5273 ลว.27 ต.ค.67 ครั้งที่ 1 โอนครั้งที่ 19 </v>
          </cell>
          <cell r="F657">
            <v>180000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168959.52</v>
          </cell>
          <cell r="L657">
            <v>0</v>
          </cell>
        </row>
        <row r="658">
          <cell r="A658" t="str">
            <v>7)</v>
          </cell>
          <cell r="B658" t="str">
            <v>ค่าน้ำมันเชื้อเพลิงและหล่อลื่น 200,000 บาท อนุมัติ 100,000 บาท</v>
          </cell>
          <cell r="C658" t="str">
            <v xml:space="preserve">ศธ04002/ว5273 ลว.27 ต.ค.67 ครั้งที่ 1 โอนครั้งที่ 19 </v>
          </cell>
          <cell r="F658">
            <v>33962.6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33962.6</v>
          </cell>
          <cell r="L658">
            <v>0</v>
          </cell>
        </row>
        <row r="659">
          <cell r="A659" t="str">
            <v>8)</v>
          </cell>
          <cell r="B659" t="str">
            <v>งบกลาง 585,685 บาท</v>
          </cell>
          <cell r="C659" t="str">
            <v xml:space="preserve">ศธ04002/ว5273 ลว.27 ต.ค.67 ครั้งที่ 1 โอนครั้งที่ 19 </v>
          </cell>
          <cell r="F659">
            <v>124285.17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124285.17</v>
          </cell>
          <cell r="L659">
            <v>0</v>
          </cell>
        </row>
        <row r="660">
          <cell r="A660" t="str">
            <v>8.1)</v>
          </cell>
          <cell r="B660" t="str">
            <v>งบกลางปรับปรุงซ่อมแซมอาคารสำนักงาน 160,860 บาท</v>
          </cell>
          <cell r="C660" t="str">
            <v xml:space="preserve">ศธ04002/ว5273 ลว.27 ต.ค.67 ครั้งที่ 1 โอนครั้งที่ 19 </v>
          </cell>
          <cell r="F660">
            <v>60000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60000</v>
          </cell>
          <cell r="L660">
            <v>0</v>
          </cell>
        </row>
        <row r="666">
          <cell r="A666" t="str">
            <v>1.4.2</v>
          </cell>
          <cell r="B666" t="str">
            <v>งบพัฒนาเพื่อพัฒนาคุณภาพการศึกษา 1,800,000 บาท</v>
          </cell>
          <cell r="C666" t="str">
            <v xml:space="preserve">ศธ04002/ว5273 ลว.27 ต.ค.67 ครั้งที่ 1 โอนครั้งที่ 19 </v>
          </cell>
        </row>
        <row r="668">
          <cell r="A668" t="str">
            <v>1.4.2.1</v>
          </cell>
          <cell r="B668" t="str">
            <v>งบกลยุทธ์ ของสพป.ปท.2 1,800,000 บาท</v>
          </cell>
          <cell r="C668" t="str">
            <v>20004 3720 1000 2000000</v>
          </cell>
        </row>
        <row r="669">
          <cell r="A669" t="str">
            <v>1)</v>
          </cell>
          <cell r="B669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9">
            <v>38000</v>
          </cell>
          <cell r="F669">
            <v>38000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11900</v>
          </cell>
          <cell r="L669">
            <v>0</v>
          </cell>
        </row>
        <row r="671">
          <cell r="A671" t="str">
            <v>2)</v>
          </cell>
          <cell r="B671" t="str">
            <v>โครงการเพิ่มโอกาสและความเสมอภาคทางการศึกษา 20,060 บาท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A672" t="str">
            <v>3)</v>
          </cell>
          <cell r="B672" t="str">
            <v>โครงการส่งเสริมประชาธิปไตยในโรงเรียน 25,840 บาท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4)</v>
          </cell>
          <cell r="B673" t="str">
            <v>โครงการพัฒนาประสิทธิภาพในการจัดการเรียนรู้สำหรับผู้เรียนที่มีความต้องการพิเศษ 58,100 บาท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5)</v>
          </cell>
          <cell r="B674" t="str">
            <v>ปรับปรุงซ่อมแซมอาคารสำนักงาน 160860</v>
          </cell>
          <cell r="E674">
            <v>62000</v>
          </cell>
          <cell r="F674">
            <v>62000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62000</v>
          </cell>
          <cell r="L674">
            <v>0</v>
          </cell>
        </row>
        <row r="675">
          <cell r="A675" t="str">
            <v>3)</v>
          </cell>
          <cell r="B675" t="str">
            <v>โครงการยกระดับคุณภาพการศึกษา 900,000 บาท อนุมัติครั้ที่ 1  240,000 บาท</v>
          </cell>
        </row>
        <row r="677">
          <cell r="A677" t="str">
            <v>3.1)</v>
          </cell>
          <cell r="B677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77">
            <v>18140</v>
          </cell>
          <cell r="F677">
            <v>18140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17030</v>
          </cell>
          <cell r="L677">
            <v>0</v>
          </cell>
        </row>
        <row r="678">
          <cell r="A678" t="str">
            <v>3.2)</v>
          </cell>
          <cell r="B678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8">
            <v>18600</v>
          </cell>
          <cell r="F678">
            <v>18600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13600</v>
          </cell>
          <cell r="L678">
            <v>0</v>
          </cell>
        </row>
        <row r="679">
          <cell r="A679" t="str">
            <v>3.3)</v>
          </cell>
          <cell r="B679" t="str">
            <v>โครงการพัฒนาคุณภาพผู้เรียนสู่ศตวรรษที่ 21   46,440 บาท</v>
          </cell>
          <cell r="E679">
            <v>6440</v>
          </cell>
          <cell r="F679">
            <v>6440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3.4)</v>
          </cell>
          <cell r="B680" t="str">
            <v>โครงการพัฒนาหลักสูตรสถานศึกษาส่านสมรรถนะ  15,000 บาท</v>
          </cell>
          <cell r="E680">
            <v>15000</v>
          </cell>
          <cell r="F680">
            <v>15000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3.5)</v>
          </cell>
          <cell r="B681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E681">
            <v>13600</v>
          </cell>
          <cell r="F681">
            <v>13600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3.6)</v>
          </cell>
          <cell r="B682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82">
            <v>31320</v>
          </cell>
          <cell r="F682">
            <v>31320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16775</v>
          </cell>
          <cell r="L682">
            <v>0</v>
          </cell>
        </row>
        <row r="683">
          <cell r="A683" t="str">
            <v>3.7)</v>
          </cell>
          <cell r="B683" t="str">
            <v>โครงการบ้านนักวิทยาศาสตร์น้อย ประเทศไทย ระดับประถมศึกษา 21,250 บาท</v>
          </cell>
          <cell r="E683">
            <v>21250</v>
          </cell>
          <cell r="F683">
            <v>21250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21250</v>
          </cell>
          <cell r="L683">
            <v>0</v>
          </cell>
        </row>
        <row r="684">
          <cell r="A684" t="str">
            <v>3.8)</v>
          </cell>
          <cell r="B684" t="str">
            <v>โครงการบ้านนักวิทยาศาสตร์น้อย ประเทศไทย ระดับปฐมวัย 21,250 บาท</v>
          </cell>
          <cell r="E684">
            <v>21250</v>
          </cell>
          <cell r="F684">
            <v>21250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21250</v>
          </cell>
          <cell r="L684">
            <v>0</v>
          </cell>
        </row>
        <row r="685">
          <cell r="A685" t="str">
            <v>3.9)</v>
          </cell>
          <cell r="B685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E685">
            <v>10200</v>
          </cell>
          <cell r="F685">
            <v>10200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3.10)</v>
          </cell>
          <cell r="B686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6">
            <v>30000</v>
          </cell>
          <cell r="F686">
            <v>30000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11900</v>
          </cell>
          <cell r="L686">
            <v>0</v>
          </cell>
        </row>
        <row r="687">
          <cell r="A687" t="str">
            <v>3.11)</v>
          </cell>
          <cell r="B687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3.12)</v>
          </cell>
          <cell r="B688" t="str">
            <v>โครงการพัฒนานวัตกรรมสื่อการจัดการเรียนรู้เทคโนโลยีที่ทันสมัย 5,100 บาท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3.13)</v>
          </cell>
          <cell r="B689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89">
            <v>40000</v>
          </cell>
          <cell r="F689">
            <v>40000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37700</v>
          </cell>
          <cell r="L689">
            <v>0</v>
          </cell>
        </row>
        <row r="690">
          <cell r="A690" t="str">
            <v>3.14)</v>
          </cell>
          <cell r="B690" t="str">
            <v>โครงการโรงเรียนคุณธรรม สพฐ. 34,000 บาท</v>
          </cell>
          <cell r="E690">
            <v>14200</v>
          </cell>
          <cell r="F690">
            <v>14200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11900</v>
          </cell>
          <cell r="L690">
            <v>0</v>
          </cell>
        </row>
        <row r="691">
          <cell r="A691" t="str">
            <v>3.15)</v>
          </cell>
          <cell r="B691" t="str">
            <v>โครงการส่งเสริมทักษะอาชีพให้แก่นักเรียน 25,400 บาท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A693" t="str">
            <v>4)</v>
          </cell>
          <cell r="B693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93" t="str">
            <v xml:space="preserve">ศธ04002/ว5273 ลว.27 ต.ค.67 ครั้งที่ 1 โอนครั้งที่ 19 </v>
          </cell>
        </row>
        <row r="695">
          <cell r="A695" t="str">
            <v>4.1)</v>
          </cell>
          <cell r="B695" t="str">
            <v>โครงการพัฒนาประสิทธิภาพการบริหารจัดการงานอำนวยการ 150,045 บาท</v>
          </cell>
          <cell r="E695">
            <v>17350</v>
          </cell>
          <cell r="F695">
            <v>17350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17350</v>
          </cell>
          <cell r="L695">
            <v>0</v>
          </cell>
        </row>
        <row r="696">
          <cell r="A696" t="str">
            <v>4.2)</v>
          </cell>
          <cell r="B69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6">
            <v>59095</v>
          </cell>
          <cell r="F696">
            <v>59095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58100</v>
          </cell>
          <cell r="L696">
            <v>0</v>
          </cell>
        </row>
        <row r="697">
          <cell r="A697" t="str">
            <v>4.2.1)</v>
          </cell>
          <cell r="B697" t="str">
            <v>ปรับปรุงซ่อมแซมอาคารสำนักงาน 160860</v>
          </cell>
          <cell r="E697">
            <v>38860</v>
          </cell>
          <cell r="F697">
            <v>38860</v>
          </cell>
          <cell r="G697">
            <v>0</v>
          </cell>
          <cell r="H697">
            <v>0</v>
          </cell>
          <cell r="K697">
            <v>38860</v>
          </cell>
          <cell r="L697">
            <v>0</v>
          </cell>
        </row>
        <row r="698">
          <cell r="A698" t="str">
            <v>4.3)</v>
          </cell>
          <cell r="B698" t="str">
            <v>โครงการขับเคลื่อนคุณภาพการจัดการเรียนการสอนทางไกลผ่านดาวเทียม (DLTV  ) 13,800 บาท</v>
          </cell>
          <cell r="E698">
            <v>13800</v>
          </cell>
          <cell r="F698">
            <v>13800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5100</v>
          </cell>
          <cell r="L698">
            <v>0</v>
          </cell>
        </row>
        <row r="699">
          <cell r="A699" t="str">
            <v>4.4)</v>
          </cell>
          <cell r="B699" t="str">
            <v>โครงการพัฒนาระบบดิจิทัล เพื่อการศึกษา 85,300 บาท</v>
          </cell>
          <cell r="E699">
            <v>20000</v>
          </cell>
          <cell r="F699">
            <v>20000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17200</v>
          </cell>
          <cell r="L699">
            <v>0</v>
          </cell>
        </row>
        <row r="700">
          <cell r="A700" t="str">
            <v>4.5)</v>
          </cell>
          <cell r="B700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 t="str">
            <v>4.6)</v>
          </cell>
          <cell r="B701" t="str">
            <v>โครงการเสริมสร้างสมรรถนะครูผู้ช่วยสู่การเป็นครูมืออาชีพ 67,000 บาท</v>
          </cell>
          <cell r="E701">
            <v>67000</v>
          </cell>
          <cell r="F701">
            <v>67000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67000</v>
          </cell>
          <cell r="L701">
            <v>0</v>
          </cell>
        </row>
        <row r="702">
          <cell r="A702" t="str">
            <v>4.7)</v>
          </cell>
          <cell r="B702" t="str">
            <v>โครงการยกย่องเชิดชูเกียรติข้าราชการครูและบุคลากรทางการศึกษา 59,700 บาท</v>
          </cell>
          <cell r="E702">
            <v>1550</v>
          </cell>
          <cell r="F702">
            <v>1550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1550</v>
          </cell>
          <cell r="L702">
            <v>0</v>
          </cell>
        </row>
        <row r="703">
          <cell r="A703" t="str">
            <v>4.8)</v>
          </cell>
          <cell r="B703" t="str">
            <v>โครงการงานศิลปหัตถกรรมนักเรียน ระดับเขตพื้นที่การศึกษา ปีการศึกษา 148,500 บาท</v>
          </cell>
          <cell r="E703">
            <v>112800</v>
          </cell>
          <cell r="F703">
            <v>112800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94800</v>
          </cell>
          <cell r="L703">
            <v>18000</v>
          </cell>
        </row>
        <row r="704">
          <cell r="A704" t="str">
            <v>4.9)</v>
          </cell>
          <cell r="B704" t="str">
            <v>โครงการพัฒนาศักยภาพบุคลากรทางการศึกษาสังกัดสพป.ปทุมธานี เขต 2 58,570 บาท</v>
          </cell>
          <cell r="E704">
            <v>47570</v>
          </cell>
          <cell r="F704">
            <v>47570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47372.6</v>
          </cell>
          <cell r="L704">
            <v>0</v>
          </cell>
        </row>
        <row r="705">
          <cell r="A705" t="str">
            <v>4.10)</v>
          </cell>
          <cell r="B70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5">
            <v>20000</v>
          </cell>
          <cell r="F705">
            <v>20000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20000</v>
          </cell>
          <cell r="L705">
            <v>0</v>
          </cell>
        </row>
        <row r="706">
          <cell r="A706" t="str">
            <v>4.11)</v>
          </cell>
          <cell r="B706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4.12)</v>
          </cell>
          <cell r="B707" t="str">
            <v>โครงการเสริมสร้างประสิทธิภาพและสมรรถนะการบริหารงานบุคคล 50,000 บาท</v>
          </cell>
          <cell r="E707">
            <v>1975</v>
          </cell>
          <cell r="F707">
            <v>1975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1975</v>
          </cell>
          <cell r="L707">
            <v>0</v>
          </cell>
        </row>
        <row r="757">
          <cell r="B757" t="str">
            <v>กิจกรรมการจัดการศึกษาประถมศึกษาสำหรับโรงเรียนปกติ</v>
          </cell>
          <cell r="C757" t="str">
            <v>20004 68 05164 00000</v>
          </cell>
        </row>
        <row r="758">
          <cell r="B758" t="str">
            <v>งบดำเนินงาน  68112xx</v>
          </cell>
        </row>
        <row r="759">
          <cell r="B759" t="str">
            <v>งบประมาณสพป.ปหุมธานี เขต 2</v>
          </cell>
        </row>
        <row r="760">
          <cell r="B760" t="str">
            <v>งบประจำ บริหารจัดการสำนักงาน 818,000 บาท</v>
          </cell>
          <cell r="C760" t="str">
            <v>20004 3720 1000 2000000</v>
          </cell>
        </row>
        <row r="761">
          <cell r="A761">
            <v>1</v>
          </cell>
          <cell r="B76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61" t="str">
            <v>ศธ04002/ว465 ลว.5 กพ 68 ครั้งที่ 2 โอนครั้งที่242 1,000,000 บาท</v>
          </cell>
        </row>
        <row r="762">
          <cell r="A762" t="str">
            <v>1)</v>
          </cell>
          <cell r="B762" t="str">
            <v>ค่าสาธารณูปโภค    900,000 บาท อนุมัตครั้งที่ 1 300,000 บาท ครั้งที่ 2  300,000 บาท</v>
          </cell>
          <cell r="C762" t="str">
            <v>ศธ04002/ว465 ลว.5 กพ 68 ครั้งที่ 2 โอนครั้งที่242 1,000,000 บาท</v>
          </cell>
          <cell r="E762">
            <v>193320.2</v>
          </cell>
          <cell r="G762">
            <v>0</v>
          </cell>
          <cell r="H762">
            <v>0</v>
          </cell>
          <cell r="K762">
            <v>88112.24</v>
          </cell>
          <cell r="L762">
            <v>0</v>
          </cell>
        </row>
        <row r="763">
          <cell r="A763" t="str">
            <v>2)</v>
          </cell>
          <cell r="B763" t="str">
            <v>ค้าจ้างเหมาบริการ ลูกจ้างสพป.ปท.2 15000x5คนx12 เดือน 900,000 บาท ครั้งที่ 1 300,000 บาท</v>
          </cell>
          <cell r="C763" t="str">
            <v>ศธ04002/ว465 ลว.5 กพ 68 ครั้งที่ 2 โอนครั้งที่242 1,000,000 บาท</v>
          </cell>
          <cell r="E763">
            <v>240000</v>
          </cell>
          <cell r="G763">
            <v>0</v>
          </cell>
          <cell r="H763">
            <v>0</v>
          </cell>
          <cell r="K763">
            <v>58928.58</v>
          </cell>
          <cell r="L763">
            <v>0</v>
          </cell>
        </row>
        <row r="764">
          <cell r="A764" t="str">
            <v>3)</v>
          </cell>
          <cell r="B764" t="str">
            <v>ค่าใช้จ่ายในการประชุม อ.ก.ค.ศ. เขตพื้นที่การศึกษา  60,000 บาท</v>
          </cell>
          <cell r="C764" t="str">
            <v>ศธ04002/ว465 ลว.5 กพ 68 ครั้งที่ 2 โอนครั้งที่242 1,000,000 บาท</v>
          </cell>
          <cell r="G764">
            <v>0</v>
          </cell>
          <cell r="H764">
            <v>0</v>
          </cell>
          <cell r="K764">
            <v>0</v>
          </cell>
          <cell r="L764">
            <v>0</v>
          </cell>
        </row>
        <row r="765">
          <cell r="A765" t="str">
            <v>4)</v>
          </cell>
          <cell r="B765" t="str">
            <v>ค่าซ่อมแซมยานพาหนะและขนส่ง 200,000 บาท</v>
          </cell>
          <cell r="C765" t="str">
            <v>ศธ04002/ว465 ลว.5 กพ 68 ครั้งที่ 2 โอนครั้งที่242 1,000,000 บาท</v>
          </cell>
          <cell r="E765">
            <v>34679.800000000003</v>
          </cell>
          <cell r="G765">
            <v>0</v>
          </cell>
          <cell r="H765">
            <v>0</v>
          </cell>
          <cell r="K765">
            <v>34662.65</v>
          </cell>
          <cell r="L765">
            <v>0</v>
          </cell>
        </row>
        <row r="766">
          <cell r="A766" t="str">
            <v>5)</v>
          </cell>
          <cell r="B766" t="str">
            <v>ค่าซ่อมแซมครุภัณฑ์ 100,000 บาท</v>
          </cell>
          <cell r="C766" t="str">
            <v>ศธ04002/ว465 ลว.5 กพ 68 ครั้งที่ 2 โอนครั้งที่242 1,000,000 บาท</v>
          </cell>
          <cell r="E766">
            <v>50000</v>
          </cell>
          <cell r="G766">
            <v>0</v>
          </cell>
          <cell r="H766">
            <v>0</v>
          </cell>
          <cell r="K766">
            <v>19145.5</v>
          </cell>
          <cell r="L766">
            <v>0</v>
          </cell>
        </row>
        <row r="767">
          <cell r="A767" t="str">
            <v>6)</v>
          </cell>
          <cell r="B767" t="str">
            <v>ค่าวัสดุสำนักงาน 350,000 บาท อนุมัติ 150,000 บาท</v>
          </cell>
          <cell r="C767" t="str">
            <v>ศธ04002/ว465 ลว.5 กพ 68 ครั้งที่ 2 โอนครั้งที่242 1,000,000 บาท</v>
          </cell>
          <cell r="E767">
            <v>120000</v>
          </cell>
          <cell r="G767">
            <v>0</v>
          </cell>
          <cell r="H767">
            <v>0</v>
          </cell>
          <cell r="K767">
            <v>63457.4</v>
          </cell>
          <cell r="L767">
            <v>0</v>
          </cell>
        </row>
        <row r="768">
          <cell r="A768" t="str">
            <v>7)</v>
          </cell>
          <cell r="B768" t="str">
            <v>ค่าน้ำมันเชื้อเพลิงและหล่อลื่น 200,000 บาท อนุมัติ 100,000 บาท</v>
          </cell>
          <cell r="C768" t="str">
            <v>ศธ04002/ว465 ลว.5 กพ 68 ครั้งที่ 2 โอนครั้งที่242 1,000,000 บาท</v>
          </cell>
          <cell r="E768">
            <v>66037.399999999994</v>
          </cell>
          <cell r="G768">
            <v>0</v>
          </cell>
          <cell r="H768">
            <v>0</v>
          </cell>
          <cell r="K768">
            <v>36850</v>
          </cell>
          <cell r="L768">
            <v>0</v>
          </cell>
        </row>
        <row r="769">
          <cell r="A769" t="str">
            <v>8)</v>
          </cell>
          <cell r="B769" t="str">
    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    </cell>
          <cell r="C769" t="str">
            <v>ศธ04002/ว465 ลว.5 กพ 68 ครั้งที่ 2 โอนครั้งที่242 1,000,000 บาท</v>
          </cell>
          <cell r="E769">
            <v>59212.6</v>
          </cell>
          <cell r="G769">
            <v>0</v>
          </cell>
          <cell r="H769">
            <v>0</v>
          </cell>
          <cell r="K769">
            <v>39440.879999999997</v>
          </cell>
          <cell r="L769">
            <v>0</v>
          </cell>
        </row>
        <row r="770">
          <cell r="A770" t="str">
            <v>8.1)</v>
          </cell>
          <cell r="B770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70" t="str">
            <v>ศธ04002/ว465 ลว.5 กพ 68 ครั้งที่ 2 โอนครั้งที่242 1,000,000 บาท</v>
          </cell>
          <cell r="E770">
            <v>12750</v>
          </cell>
          <cell r="G770">
            <v>0</v>
          </cell>
          <cell r="H770">
            <v>0</v>
          </cell>
          <cell r="K770">
            <v>12750</v>
          </cell>
          <cell r="L770">
            <v>0</v>
          </cell>
        </row>
        <row r="771">
          <cell r="B771" t="str">
            <v>กลยุทธ์ที่ 2 เพิ่มโอกาสและความเสมอภาคทางการศึกษา</v>
          </cell>
        </row>
        <row r="772">
          <cell r="A772" t="str">
            <v>1)</v>
          </cell>
          <cell r="B772" t="str">
            <v>โครงการเพิ่มโอกาสและความเสมอภาคทางการศึกษา 20,060 บาท</v>
          </cell>
          <cell r="C772" t="str">
            <v>ศธ04002/ว465 ลว.5 กพ 68 ครั้งที่ 2 โอนครั้งที่242 1,000,000 บาท</v>
          </cell>
          <cell r="E772">
            <v>20060</v>
          </cell>
          <cell r="G772">
            <v>0</v>
          </cell>
          <cell r="H772">
            <v>0</v>
          </cell>
          <cell r="K772">
            <v>10370</v>
          </cell>
          <cell r="L772">
            <v>0</v>
          </cell>
        </row>
        <row r="773">
          <cell r="B773" t="str">
            <v>โครงการส่งเสริมประชาธิปไตยในโรงเรียน 25,840 บาท</v>
          </cell>
          <cell r="C773" t="str">
            <v>ศธ04002/ว465 ลว.5 กพ 68 ครั้งที่ 2 โอนครั้งที่242 1,000,000 บาท</v>
          </cell>
          <cell r="E773">
            <v>25840</v>
          </cell>
          <cell r="G773">
            <v>0</v>
          </cell>
          <cell r="H773">
            <v>0</v>
          </cell>
          <cell r="K773">
            <v>23970</v>
          </cell>
          <cell r="L773">
            <v>0</v>
          </cell>
        </row>
        <row r="774">
          <cell r="B774" t="str">
    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    </cell>
          <cell r="C774" t="str">
            <v>ศธ04002/ว465 ลว.5 กพ 68 ครั้งที่ 2 โอนครั้งที่242 1,000,000 บาท</v>
          </cell>
          <cell r="E774">
            <v>58100</v>
          </cell>
          <cell r="G774">
            <v>0</v>
          </cell>
          <cell r="H774">
            <v>0</v>
          </cell>
          <cell r="K774">
            <v>57200</v>
          </cell>
          <cell r="L774">
            <v>0</v>
          </cell>
        </row>
        <row r="775">
          <cell r="A775" t="str">
            <v>1.5.1.2</v>
          </cell>
          <cell r="B775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77">
          <cell r="A777" t="str">
            <v>1)</v>
          </cell>
          <cell r="B777" t="str">
            <v>โครงการพัฒนาประสิทธิภาพการบริหารจัดการงานอำนวยการ 150,045 บาท ครั้งที่ 1   17,350 บาท</v>
          </cell>
          <cell r="C777" t="str">
            <v>ศธ04002/ว465 ลว.5 กพ 68 ครั้งที่ 2 โอนครั้งที่242 1,000,000 บาท</v>
          </cell>
          <cell r="G777">
            <v>0</v>
          </cell>
          <cell r="H777">
            <v>0</v>
          </cell>
          <cell r="K777">
            <v>0</v>
          </cell>
          <cell r="L777">
            <v>0</v>
          </cell>
        </row>
        <row r="778">
          <cell r="A778" t="str">
            <v>2)</v>
          </cell>
          <cell r="B778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78" t="str">
            <v>ศธ04002/ว465 ลว.5 กพ 68 ครั้งที่ 2 โอนครั้งที่242 1,000,000 บาท</v>
          </cell>
          <cell r="E778">
            <v>19300</v>
          </cell>
          <cell r="G778">
            <v>0</v>
          </cell>
          <cell r="H778">
            <v>0</v>
          </cell>
          <cell r="K778">
            <v>2240</v>
          </cell>
          <cell r="L778">
            <v>0</v>
          </cell>
        </row>
        <row r="779">
          <cell r="A779" t="str">
            <v>2.1)</v>
          </cell>
          <cell r="B779" t="str">
            <v>ปรับปรุงซ่อมแซมอาคารสำนักงาน 160860บาท จ่ายครั้งที่ 1 38,860 บาท</v>
          </cell>
          <cell r="G779">
            <v>0</v>
          </cell>
          <cell r="H779">
            <v>0</v>
          </cell>
          <cell r="K779">
            <v>0</v>
          </cell>
          <cell r="L779">
            <v>0</v>
          </cell>
        </row>
        <row r="780">
          <cell r="A780" t="str">
            <v>3)</v>
          </cell>
          <cell r="B780" t="str">
            <v>โครงการพัฒนาระบบดิจิทัล เพื่อการศึกษา 85,300 บาท ครั้งที่ 1  20,000 บาท</v>
          </cell>
          <cell r="G780">
            <v>0</v>
          </cell>
          <cell r="H780">
            <v>0</v>
          </cell>
          <cell r="K780">
            <v>0</v>
          </cell>
          <cell r="L780">
            <v>0</v>
          </cell>
        </row>
        <row r="781">
          <cell r="A781" t="str">
            <v>4)</v>
          </cell>
          <cell r="B781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781">
            <v>35000</v>
          </cell>
          <cell r="G781">
            <v>0</v>
          </cell>
          <cell r="H781">
            <v>0</v>
          </cell>
          <cell r="K781">
            <v>4250</v>
          </cell>
          <cell r="L781">
            <v>0</v>
          </cell>
        </row>
        <row r="782">
          <cell r="A782" t="str">
            <v>5)</v>
          </cell>
          <cell r="B782" t="str">
            <v>โครงการยกย่องเชิดชูเกียรติข้าราชการครูและบุคลากรทางการศึกษา 59,700 บาท ครั้งที่ 1 9,700 บาท</v>
          </cell>
          <cell r="C782" t="str">
            <v>บันทึกกลุ่มพัฒนาครูฯ ลว. 28 พ.ย.67</v>
          </cell>
          <cell r="G782">
            <v>0</v>
          </cell>
          <cell r="H782">
            <v>0</v>
          </cell>
          <cell r="K782">
            <v>0</v>
          </cell>
          <cell r="L782">
            <v>0</v>
          </cell>
        </row>
        <row r="783">
          <cell r="A783" t="str">
            <v>6)</v>
          </cell>
          <cell r="B783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783" t="str">
            <v>บันทึกกลุ่มส่งเสริมการจัดการศึกษา ลว 27 ธค 67</v>
          </cell>
          <cell r="E783">
            <v>35700</v>
          </cell>
          <cell r="G783">
            <v>0</v>
          </cell>
          <cell r="H783">
            <v>0</v>
          </cell>
          <cell r="K783">
            <v>700</v>
          </cell>
          <cell r="L783">
            <v>21000</v>
          </cell>
        </row>
        <row r="784">
          <cell r="A784" t="str">
            <v>7)</v>
          </cell>
          <cell r="B784" t="str">
            <v>โครงการพัฒนาศักยภาพบุคลากรทางการศึกษาสังกัดสพป.ปทุมธานี เขต 2 58,570 บาท ครั้งที่ 1 47,570 บาท</v>
          </cell>
          <cell r="C784" t="str">
            <v>บันทึกกลุ่มพัฒนาครูฯ ลว. 11 ธค 67</v>
          </cell>
          <cell r="G784">
            <v>0</v>
          </cell>
          <cell r="H784">
            <v>0</v>
          </cell>
          <cell r="K784">
            <v>0</v>
          </cell>
          <cell r="L784">
            <v>0</v>
          </cell>
        </row>
        <row r="785">
          <cell r="A785" t="str">
            <v>8)</v>
          </cell>
          <cell r="B78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785" t="str">
            <v>บันทึกกลุ่มนิเทศติดตามและประเมินผลการจัดการศึกษา ลว. 27 พ.ย.67</v>
          </cell>
          <cell r="E785">
            <v>30000</v>
          </cell>
          <cell r="G785">
            <v>0</v>
          </cell>
          <cell r="H785">
            <v>0</v>
          </cell>
          <cell r="K785">
            <v>25851</v>
          </cell>
          <cell r="L785">
            <v>0</v>
          </cell>
        </row>
        <row r="786">
          <cell r="A786" t="str">
            <v>9)</v>
          </cell>
          <cell r="B786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C786">
            <v>0</v>
          </cell>
          <cell r="G786">
            <v>0</v>
          </cell>
          <cell r="H786">
            <v>0</v>
          </cell>
          <cell r="K786">
            <v>0</v>
          </cell>
          <cell r="L786">
            <v>0</v>
          </cell>
        </row>
        <row r="787">
          <cell r="A787" t="str">
            <v>10)</v>
          </cell>
          <cell r="B787" t="str">
            <v>โครงการเสริมสร้างประสิทธิภาพและสมรรถนะการบริหารงานบุคคล 50,000 บาท จัดสรรครั้งที่ 1 11,140 บาท</v>
          </cell>
          <cell r="C787">
            <v>0</v>
          </cell>
          <cell r="G787">
            <v>0</v>
          </cell>
          <cell r="H787">
            <v>0</v>
          </cell>
          <cell r="K787">
            <v>0</v>
          </cell>
          <cell r="L787">
            <v>0</v>
          </cell>
        </row>
        <row r="820">
          <cell r="A820" t="str">
            <v>1.1.9.2</v>
          </cell>
        </row>
        <row r="821">
          <cell r="A821" t="str">
            <v>2.1.5.2</v>
          </cell>
          <cell r="B821" t="str">
            <v>ครุภัณฑ์โฆษณาและเผยแพร่  120604</v>
          </cell>
        </row>
        <row r="822">
          <cell r="A822" t="str">
            <v>2.1.5.2.1</v>
          </cell>
          <cell r="B822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22" t="str">
            <v>ศธ04002/ว1802 ลว.8 พค 67 โอนครั้งที่ 7</v>
          </cell>
        </row>
        <row r="823">
          <cell r="A823" t="str">
            <v>1)</v>
          </cell>
          <cell r="B823" t="str">
            <v>โรงเรียนวัดทศทิศ</v>
          </cell>
          <cell r="C823" t="str">
            <v>20004350002003112042</v>
          </cell>
        </row>
        <row r="825">
          <cell r="B825" t="str">
            <v>โอนกลับส่วนกลาง</v>
          </cell>
          <cell r="C825" t="str">
            <v>ศธ04002/ว4285 ลว.13 กย 67 โอนครั้งที่ 401</v>
          </cell>
        </row>
        <row r="826">
          <cell r="A826" t="str">
            <v>2)</v>
          </cell>
          <cell r="B826" t="str">
            <v>โรงเรียนวัดนิเทศน์</v>
          </cell>
          <cell r="C826" t="str">
            <v>20004350002003112043</v>
          </cell>
        </row>
        <row r="827">
          <cell r="B827" t="str">
            <v>ผูกพัน ครบ 27 พค 67</v>
          </cell>
          <cell r="C827">
            <v>4100397975</v>
          </cell>
        </row>
        <row r="828">
          <cell r="A828" t="str">
            <v>3)</v>
          </cell>
          <cell r="B828" t="str">
            <v>โรงเรียนวัดสอนดีศรีเจริญ</v>
          </cell>
          <cell r="C828" t="str">
            <v>20004350002003112047</v>
          </cell>
        </row>
        <row r="847">
          <cell r="B847" t="str">
            <v>ครุภัณฑ์งานบ้านงานครัว 120612</v>
          </cell>
        </row>
        <row r="848">
          <cell r="A848" t="str">
            <v>1.5.2.1</v>
          </cell>
          <cell r="B848" t="str">
            <v>เครื่องตัดหญ้า แบบข้ออ่อน  เครื่องละ 105,0000 บาท</v>
          </cell>
          <cell r="C848" t="str">
            <v>ศธ04002/ว5376 ลว. 1 พย 67 โอนครั้งที่ 39</v>
          </cell>
          <cell r="F848">
            <v>10600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10600</v>
          </cell>
        </row>
        <row r="849">
          <cell r="A849" t="str">
            <v>1)</v>
          </cell>
          <cell r="B849" t="str">
            <v>โรงเรียนวัดสมุหราษฎร์บํารุง</v>
          </cell>
          <cell r="C849" t="str">
            <v>20004370010003111465</v>
          </cell>
        </row>
        <row r="853">
          <cell r="A853" t="str">
            <v>1.5.2.2</v>
          </cell>
          <cell r="B853" t="str">
            <v xml:space="preserve">เครื่องตัดแต่งพุ่มไม้ ขนาด 29.5 นิ้ว </v>
          </cell>
          <cell r="C853" t="str">
            <v>ศธ04002/ว5376 ลว. 1 พย 67 โอนครั้งที่ 39</v>
          </cell>
          <cell r="F853">
            <v>17400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17400</v>
          </cell>
        </row>
        <row r="906">
          <cell r="B906" t="str">
            <v xml:space="preserve">ครุภัณฑ์การศึกษา 120611 </v>
          </cell>
        </row>
        <row r="907">
          <cell r="A907" t="str">
            <v>2.1.5.4.1</v>
          </cell>
          <cell r="B907" t="str">
            <v>ครุภัณฑ์งานอาชีพระดับประถมศึกษา แบบ 2 จำนวน 1 ชุด</v>
          </cell>
          <cell r="C907" t="str">
            <v>ศธ04002/ว1802 ลว.8 พค 67 โอนครั้งที่ 7</v>
          </cell>
        </row>
        <row r="908">
          <cell r="A908" t="str">
            <v>1)</v>
          </cell>
          <cell r="B908" t="str">
            <v>โรงเรียนกลางคลองสิบ</v>
          </cell>
          <cell r="C908" t="str">
            <v>20004350002003112040</v>
          </cell>
        </row>
        <row r="917">
          <cell r="A917" t="str">
            <v>2.1.5.4.2</v>
          </cell>
          <cell r="B917" t="str">
            <v>โต๊ะเก้าอี้นักเรียน ระดับประถมศึกษา ชุดละ 1500 บาท</v>
          </cell>
          <cell r="C917" t="str">
            <v>ศธ04002/ว1802 ลว.8 พค 67 โอนครั้งที่ 7</v>
          </cell>
        </row>
        <row r="918">
          <cell r="A918" t="str">
            <v>1)</v>
          </cell>
          <cell r="B918" t="str">
            <v>โรงเรียนคลองสิบสามผิวศรีราษฏร์บำรุง</v>
          </cell>
          <cell r="C918" t="str">
            <v>20004350002003112045</v>
          </cell>
        </row>
        <row r="920">
          <cell r="B920" t="str">
            <v>โอนกลับส่วนกลาง</v>
          </cell>
          <cell r="C920" t="str">
            <v>ศธ04002/ว4285 ลว.13 กย 67 โอนครั้งที่ 401</v>
          </cell>
        </row>
        <row r="921">
          <cell r="A921" t="str">
            <v>2)</v>
          </cell>
          <cell r="B921" t="str">
            <v>โรงเรียนวัดพวงแก้ว</v>
          </cell>
          <cell r="C921" t="str">
            <v>20004350002003112046</v>
          </cell>
        </row>
        <row r="923">
          <cell r="B923" t="str">
            <v>โอนกลับส่วนกลาง</v>
          </cell>
          <cell r="C923" t="str">
            <v>ศธ04002/ว4285 ลว.13 กย 67 โอนครั้งที่ 401</v>
          </cell>
        </row>
        <row r="924">
          <cell r="A924" t="str">
            <v>3)</v>
          </cell>
          <cell r="B924" t="str">
            <v>โรงเรียนหิรัญพงษ์อนุสรณ์</v>
          </cell>
          <cell r="C924" t="str">
            <v>20004350002003112048</v>
          </cell>
        </row>
        <row r="937">
          <cell r="A937" t="str">
            <v>2.1.2</v>
          </cell>
          <cell r="B937" t="str">
            <v xml:space="preserve"> งบลงทุน ค่าครุภัณฑ์ 6711310</v>
          </cell>
        </row>
        <row r="938">
          <cell r="B938" t="str">
            <v>ครุภัณฑ์คอมพิวเตอร์  120610</v>
          </cell>
        </row>
        <row r="939">
          <cell r="A939" t="str">
            <v>2.1.2.1.1</v>
          </cell>
          <cell r="B939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39" t="str">
            <v>ศธ 04002/ว2002 ลว 23 พค 67 โอนครั้งที่ 46</v>
          </cell>
        </row>
        <row r="1018">
          <cell r="B1018" t="str">
            <v xml:space="preserve"> งบดำเนินงาน 68112xx</v>
          </cell>
        </row>
        <row r="1034">
          <cell r="B1034" t="str">
            <v>ครุภัณฑ์สำนักงาน 120601</v>
          </cell>
        </row>
        <row r="1035">
          <cell r="A1035" t="str">
            <v>1.6.2.1</v>
          </cell>
          <cell r="B1035" t="str">
            <v>เครื่องถ่ายเอกสารระบบดิจิทัล (ขาว-ดำ) ความเร็ว 50 แผ่นต่อนาที</v>
          </cell>
          <cell r="C1035" t="str">
            <v>ที่ ศธ04002/ว5376 ลว 1 พย 67 ครั้งที่ 39</v>
          </cell>
          <cell r="F1035">
            <v>200000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197500</v>
          </cell>
          <cell r="L1035">
            <v>0</v>
          </cell>
        </row>
        <row r="1036">
          <cell r="A1036" t="str">
            <v>1)</v>
          </cell>
          <cell r="B1036" t="str">
            <v>สพป.ปทุมธานี เขต 2</v>
          </cell>
        </row>
        <row r="1037">
          <cell r="B1037" t="str">
            <v>ครุภัณฑ์งานบ้านงานครัว 120612</v>
          </cell>
        </row>
        <row r="1038">
          <cell r="A1038" t="str">
            <v>1.6.2.2</v>
          </cell>
          <cell r="B1038" t="str">
            <v xml:space="preserve">เครื่องตัดหญ้า แบบข้ออ่อน </v>
          </cell>
          <cell r="C1038" t="str">
            <v>ที่ ศธ04002/ว5376 ลว 1 พย 67 ครั้งที่ 39</v>
          </cell>
          <cell r="F1038">
            <v>10600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10600</v>
          </cell>
          <cell r="L1038">
            <v>0</v>
          </cell>
        </row>
        <row r="1075">
          <cell r="B1075" t="str">
            <v>ชุมชนเลิศพินิจพิทยาคม</v>
          </cell>
          <cell r="C1075" t="str">
            <v>20004350002003112994</v>
          </cell>
        </row>
        <row r="1076">
          <cell r="A1076" t="str">
            <v>2.2.1.2</v>
          </cell>
          <cell r="B1076" t="str">
            <v>ครุภัณฑ์เทคโนโลยีดิจิตอล แบบ 2</v>
          </cell>
          <cell r="C1076">
            <v>0</v>
          </cell>
          <cell r="D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 t="str">
            <v>1)</v>
          </cell>
          <cell r="B1077" t="str">
            <v>วัดทศทิศ</v>
          </cell>
          <cell r="C1077" t="str">
            <v>20004350002003112995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 t="str">
            <v>2)</v>
          </cell>
          <cell r="B1078" t="str">
            <v>วัดสมุหราษฎร์บํารุง</v>
          </cell>
          <cell r="C1078" t="str">
            <v>20004350002003112996</v>
          </cell>
        </row>
        <row r="1079">
          <cell r="A1079" t="str">
            <v>2.2.1.1</v>
          </cell>
          <cell r="B1079" t="str">
            <v xml:space="preserve">โต๊ะเก้าอี้นักเรียน ระดับประถมศึกษา </v>
          </cell>
          <cell r="C1079" t="str">
            <v>ศธ04002/ว1802 ลว.8 พค 67 โอนครั้งที่ 7</v>
          </cell>
        </row>
        <row r="1080">
          <cell r="B1080" t="str">
            <v>โรงเรียนวัดลาดสนุ่น</v>
          </cell>
          <cell r="C1080" t="str">
            <v>20004350002003114141</v>
          </cell>
        </row>
        <row r="1151">
          <cell r="A1151">
            <v>1.8</v>
          </cell>
          <cell r="B1151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1171">
          <cell r="A1171" t="str">
            <v>2.4.2</v>
          </cell>
          <cell r="B1171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1171" t="str">
            <v>ศธ 04002/ว135 ลว 12 ม.ค.65 โอนครั้งที่ 147</v>
          </cell>
        </row>
        <row r="1187">
          <cell r="B118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1188">
          <cell r="B1188" t="str">
            <v>ค่าที่ดินและสิ่งก่อสร้าง 6811320</v>
          </cell>
        </row>
        <row r="1189">
          <cell r="A1189" t="str">
            <v>1.10.1</v>
          </cell>
          <cell r="B1189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89" t="str">
            <v>ศธ 04002/ว5174 ลว 21 ตค 67 ครั้งที่ 4</v>
          </cell>
          <cell r="D1189">
            <v>734000</v>
          </cell>
          <cell r="G1189">
            <v>0</v>
          </cell>
          <cell r="H1189">
            <v>495000</v>
          </cell>
          <cell r="I1189">
            <v>0</v>
          </cell>
          <cell r="J1189">
            <v>0</v>
          </cell>
          <cell r="K1189">
            <v>0</v>
          </cell>
          <cell r="L1189">
            <v>235000</v>
          </cell>
        </row>
        <row r="1190">
          <cell r="B1190" t="str">
            <v>โรงเรียนนิกรราษฎร์บูรณะ(เหราบัตย์อุทิศ)</v>
          </cell>
          <cell r="C1190" t="str">
            <v>20004370010003210924</v>
          </cell>
        </row>
        <row r="1191">
          <cell r="B1191" t="str">
            <v>ครบ 27 มค 68</v>
          </cell>
          <cell r="C1191">
            <v>4100554857</v>
          </cell>
        </row>
        <row r="1192">
          <cell r="B1192" t="str">
            <v>โรงเรียนวัดธรรมราษฏร์เจริญผล</v>
          </cell>
          <cell r="C1192" t="str">
            <v>20004370010003210925</v>
          </cell>
        </row>
        <row r="1194">
          <cell r="B1194" t="str">
            <v>โอนกลับส่วนกลาง</v>
          </cell>
          <cell r="C1194" t="str">
            <v>ศธ04002/ว4285 ลว.13 กย 67 โอนครั้งที่ 401</v>
          </cell>
        </row>
        <row r="1195">
          <cell r="A1195" t="str">
            <v>1.10.2</v>
          </cell>
          <cell r="B1195" t="str">
            <v xml:space="preserve">ปรับปรุงซ่อมแซมห้องน้ำห้องส้วม 2 โรงเรียน </v>
          </cell>
          <cell r="C1195" t="str">
            <v>ศธ 04002/ว5174 ลว 21 ตค 67 ครั้งที่ 4</v>
          </cell>
          <cell r="D1195">
            <v>302000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302000</v>
          </cell>
        </row>
        <row r="1196">
          <cell r="B1196" t="str">
            <v>โรงเรียนนิกรราษฎร์บูรณะ (เหราบัตย์อุทิศ)</v>
          </cell>
          <cell r="C1196" t="str">
            <v>20004370010003213244</v>
          </cell>
        </row>
        <row r="1197">
          <cell r="B1197" t="str">
            <v>ครบ 27 มค 67</v>
          </cell>
          <cell r="C1197">
            <v>4100554844</v>
          </cell>
        </row>
        <row r="1198">
          <cell r="B1198" t="str">
            <v>โรงเรียนวัดนพรัตนาราม</v>
          </cell>
          <cell r="C1198" t="str">
            <v>20004370010003213243</v>
          </cell>
        </row>
        <row r="1200">
          <cell r="B1200" t="str">
            <v>โอนกลับส่วนกลาง</v>
          </cell>
          <cell r="C1200" t="str">
            <v>ศธ04002/ว4285 ลว.13 กย 67 โอนครั้งที่ 401</v>
          </cell>
        </row>
        <row r="1201">
          <cell r="B1201" t="str">
            <v>วัดกลางคลองสี่</v>
          </cell>
          <cell r="C1201" t="str">
            <v>20004350002003214513</v>
          </cell>
        </row>
        <row r="1202">
          <cell r="B1202" t="str">
            <v>ครบ 15 มิย 67</v>
          </cell>
          <cell r="C1202">
            <v>4100396155</v>
          </cell>
        </row>
        <row r="1203">
          <cell r="B1203" t="str">
            <v>วัดนิเทศน์</v>
          </cell>
          <cell r="C1203" t="str">
            <v>20004350002003214514</v>
          </cell>
        </row>
        <row r="1204">
          <cell r="B1204" t="str">
            <v>ครบ 27 สค 67</v>
          </cell>
          <cell r="C1204">
            <v>4100402151</v>
          </cell>
        </row>
        <row r="1205">
          <cell r="B1205" t="str">
            <v>ผูกพัน งวด 1 222,000 บาท</v>
          </cell>
        </row>
        <row r="1207">
          <cell r="B1207" t="str">
            <v>โอนกลับส่วนกลาง</v>
          </cell>
          <cell r="C1207" t="str">
            <v>ศธ04002/ว4285 ลว.13 กย 67 โอนครั้งที่ 401</v>
          </cell>
        </row>
        <row r="1208">
          <cell r="B1208" t="str">
            <v>วัดประชุมราษฏร์</v>
          </cell>
          <cell r="C1208" t="str">
            <v>20004350002003214515</v>
          </cell>
        </row>
        <row r="1209">
          <cell r="B1209" t="str">
            <v>ครบ 19 มิย 67</v>
          </cell>
          <cell r="C1209">
            <v>4100395245</v>
          </cell>
        </row>
        <row r="1210">
          <cell r="B1210" t="str">
            <v>วัดประยูรธรรมาราม</v>
          </cell>
          <cell r="C1210" t="str">
            <v>20004350002003214516</v>
          </cell>
        </row>
        <row r="1211">
          <cell r="B1211" t="str">
            <v>ครบ 26 มิย 67</v>
          </cell>
          <cell r="C1211">
            <v>4100397176</v>
          </cell>
        </row>
        <row r="1212">
          <cell r="B1212" t="str">
            <v>วัดลานนา</v>
          </cell>
          <cell r="C1212" t="str">
            <v>20004350002003214517</v>
          </cell>
        </row>
        <row r="1213">
          <cell r="B1213" t="str">
            <v>ครบ 19 มิ.ย.67</v>
          </cell>
          <cell r="C1213" t="str">
            <v>ครบ 19 มิย 67</v>
          </cell>
        </row>
        <row r="1214">
          <cell r="B1214" t="str">
            <v>วัดอดิศร</v>
          </cell>
          <cell r="C1214" t="str">
            <v>20004350002003214518</v>
          </cell>
        </row>
        <row r="1215">
          <cell r="B1215" t="str">
            <v>ครบ 26 กค 67</v>
          </cell>
          <cell r="C1215" t="str">
            <v>4100393861</v>
          </cell>
        </row>
        <row r="1216">
          <cell r="B1216" t="str">
            <v>สหราษฎร์บํารุง</v>
          </cell>
          <cell r="C1216" t="str">
            <v>20004350002003214519</v>
          </cell>
        </row>
        <row r="1217">
          <cell r="B1217" t="str">
            <v>ครบ 14 มิย 67</v>
          </cell>
          <cell r="C1217" t="str">
            <v>4100394897</v>
          </cell>
        </row>
        <row r="1218">
          <cell r="B1218" t="str">
            <v>คลอง 11 ศาลาครุ (เทียมอุปถัมภ์)</v>
          </cell>
          <cell r="C1218" t="str">
            <v>20004350002003214520</v>
          </cell>
        </row>
        <row r="1219">
          <cell r="B1219" t="str">
            <v>ครบ 15 กค 67</v>
          </cell>
          <cell r="C1219" t="str">
            <v>4100398138</v>
          </cell>
        </row>
        <row r="1222">
          <cell r="B1222" t="str">
            <v>โอนกลับส่วนกลาง</v>
          </cell>
          <cell r="C1222" t="str">
            <v>ศธ04002/ว4285 ลว.13 กย 67 โอนครั้งที่ 401</v>
          </cell>
        </row>
        <row r="1223">
          <cell r="B1223" t="str">
            <v>วัดเจริญบุญ</v>
          </cell>
          <cell r="C1223" t="str">
            <v>20004350002003214522</v>
          </cell>
        </row>
        <row r="1224">
          <cell r="B1224" t="str">
            <v>ครบ 17 กค 67</v>
          </cell>
          <cell r="C1224" t="str">
            <v>4100396212</v>
          </cell>
        </row>
        <row r="1225">
          <cell r="B1225" t="str">
            <v>วัดนพรัตนาราม</v>
          </cell>
          <cell r="C1225" t="str">
            <v>20004350002003214523</v>
          </cell>
        </row>
        <row r="1226">
          <cell r="B1226" t="str">
            <v>งวด 1  174,000 บาท ครบ 16 กค 67</v>
          </cell>
        </row>
        <row r="1228">
          <cell r="B1228" t="str">
            <v>โอนกลับส่วนกลาง</v>
          </cell>
          <cell r="C1228" t="str">
            <v>ศธ04002/ว4285 ลว.13 กย 67 โอนครั้งที่ 401</v>
          </cell>
        </row>
        <row r="1229">
          <cell r="B1229" t="str">
            <v>วัดพวงแก้ว</v>
          </cell>
          <cell r="C1229" t="str">
            <v>20004350002003214524</v>
          </cell>
        </row>
        <row r="1230">
          <cell r="B1230" t="str">
            <v>ครบ 2 สค 67</v>
          </cell>
          <cell r="C1230" t="str">
            <v>4100402841</v>
          </cell>
        </row>
        <row r="1231">
          <cell r="B1231" t="str">
            <v>วัดสุขบุญฑริการาม</v>
          </cell>
          <cell r="C1231" t="str">
            <v>20004350002003214525</v>
          </cell>
        </row>
        <row r="1232">
          <cell r="B1232" t="str">
            <v>ครบ 27 มิย 67</v>
          </cell>
          <cell r="C1232" t="str">
            <v>4100396195</v>
          </cell>
        </row>
        <row r="1233">
          <cell r="B1233" t="str">
            <v>วัดแสงมณี</v>
          </cell>
          <cell r="C1233" t="str">
            <v>20004350002003214526</v>
          </cell>
        </row>
        <row r="1234">
          <cell r="B1234" t="str">
            <v>ครบ 30 กค 67</v>
          </cell>
          <cell r="C1234" t="str">
            <v>4100400728</v>
          </cell>
        </row>
        <row r="1235">
          <cell r="B1235" t="str">
            <v>หิรัญพงษ์อนุสรณ์</v>
          </cell>
          <cell r="C1235" t="str">
            <v>20004350002003214527</v>
          </cell>
        </row>
        <row r="1237">
          <cell r="B1237" t="str">
            <v>โอนกลับส่วนกลาง</v>
          </cell>
          <cell r="C1237" t="str">
            <v>ศธ04002/ว4285 ลว.13 กย 67 โอนครั้งที่ 401</v>
          </cell>
        </row>
        <row r="1238">
          <cell r="A1238" t="str">
            <v>20)</v>
          </cell>
          <cell r="B1238" t="str">
            <v>อยู่ประชานุเคราะห์</v>
          </cell>
          <cell r="C1238" t="str">
            <v>20004350002003214528</v>
          </cell>
        </row>
        <row r="1239">
          <cell r="B1239" t="str">
            <v>ครบ 6 มิย 67</v>
          </cell>
          <cell r="C1239" t="str">
            <v>4100402861</v>
          </cell>
        </row>
        <row r="1241">
          <cell r="A1241" t="str">
            <v>1)</v>
          </cell>
        </row>
        <row r="1242">
          <cell r="A1242" t="str">
            <v>1.10.3</v>
          </cell>
          <cell r="B1242" t="str">
            <v>ห้องส้วม OBEC 4 ที่/61 ชาย-หญิง (ชาย 2 ที่ หญิง 2 ที่)</v>
          </cell>
          <cell r="C1242" t="str">
            <v>ศธ 04002/ว5174 ลว 21 ตค 67 ครั้งที่ 4</v>
          </cell>
          <cell r="D1242">
            <v>565200</v>
          </cell>
          <cell r="G1242">
            <v>0</v>
          </cell>
          <cell r="H1242">
            <v>182756</v>
          </cell>
          <cell r="I1242">
            <v>0</v>
          </cell>
          <cell r="J1242">
            <v>0</v>
          </cell>
          <cell r="K1242">
            <v>0</v>
          </cell>
          <cell r="L1242">
            <v>274134</v>
          </cell>
        </row>
        <row r="1243">
          <cell r="B1243" t="str">
            <v>โรงเรียนวัดราษฎรบำรุง</v>
          </cell>
          <cell r="C1243" t="str">
            <v>20004370010003213242</v>
          </cell>
        </row>
        <row r="1244">
          <cell r="B1244" t="str">
            <v>ครบ 26 มค 68</v>
          </cell>
          <cell r="C1244" t="str">
            <v>งวด 1 จำนวน 137067 บาท</v>
          </cell>
        </row>
        <row r="1248">
          <cell r="A1248" t="str">
            <v>1.10.4</v>
          </cell>
          <cell r="B1248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48" t="str">
            <v>ที่ ศธ 04002/ว5187/21 ตค 67 ครั้งที่ 5</v>
          </cell>
          <cell r="F1248">
            <v>3158700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3158640</v>
          </cell>
        </row>
        <row r="1276">
          <cell r="A1276" t="str">
            <v>2.5.3</v>
          </cell>
          <cell r="B1276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276" t="e">
            <v>#REF!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 t="str">
            <v xml:space="preserve"> โรงเรียนวัดกลางคลองสี่ </v>
          </cell>
          <cell r="C1277" t="str">
            <v>20004350002003214557</v>
          </cell>
        </row>
        <row r="1279">
          <cell r="B1279" t="str">
            <v>จัดสรร 38,731,000 บาท ปี67 5,809,700 บาท ปี</v>
          </cell>
        </row>
        <row r="1299">
          <cell r="B1299" t="str">
            <v>งวดที่ 15  1,865,000 ครบ 5 มค 69</v>
          </cell>
        </row>
        <row r="1379">
          <cell r="B1379" t="str">
    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    </cell>
        </row>
        <row r="1380">
          <cell r="B1380" t="str">
            <v>งบลงทุน  ค่าครุภัณฑ์ 6811310</v>
          </cell>
        </row>
        <row r="1381">
          <cell r="B1381" t="str">
            <v>งบลงทุน  ค่าที่ดินและสิ่งก่อสร้าง 6811320</v>
          </cell>
        </row>
        <row r="1382">
          <cell r="B1382" t="str">
            <v>ครุภัณฑ์สำนักงาน 120601</v>
          </cell>
        </row>
        <row r="1383">
          <cell r="A1383" t="str">
            <v>1.11.1.1</v>
          </cell>
          <cell r="B1383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83" t="str">
            <v>ศธ 04002/ว5678  ลว 21  พย 67ครั้งที่ 76</v>
          </cell>
          <cell r="F1383">
            <v>37000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37000</v>
          </cell>
        </row>
        <row r="1384">
          <cell r="A1384" t="str">
            <v>1)</v>
          </cell>
          <cell r="B1384" t="str">
            <v>โรงเรียนร่วมใจประสิทธิ์</v>
          </cell>
          <cell r="C1384" t="str">
            <v>20004370010003112870</v>
          </cell>
          <cell r="F1384">
            <v>18500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18500</v>
          </cell>
        </row>
        <row r="1385">
          <cell r="A1385" t="str">
            <v>2)</v>
          </cell>
          <cell r="B1385" t="str">
            <v>โรงเรียนรวมราษฎร์สามัคคี</v>
          </cell>
          <cell r="C1385" t="str">
            <v>20004370010003112871</v>
          </cell>
        </row>
        <row r="1386">
          <cell r="A1386" t="str">
            <v>1.11.1.2</v>
          </cell>
          <cell r="B1386" t="str">
            <v>เครื่องถ่ายเอกสารระบบดิจิทัล (ขาว-ดำ) ความเร็ว 20 แผ่นต่อนาที</v>
          </cell>
          <cell r="C1386" t="str">
            <v>ศธ 04002/ว5678  ลว 21  พย 67ครั้งที่ 76</v>
          </cell>
          <cell r="F1386">
            <v>92100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92100</v>
          </cell>
        </row>
        <row r="1387">
          <cell r="A1387" t="str">
            <v>1)</v>
          </cell>
          <cell r="B1387" t="str">
            <v>โรงเรียนร่วมใจประสิทธิ์</v>
          </cell>
          <cell r="C1387" t="str">
            <v>20004370010003112876</v>
          </cell>
        </row>
        <row r="1388">
          <cell r="A1388" t="str">
            <v>1.11.1.3</v>
          </cell>
          <cell r="B1388" t="str">
            <v xml:space="preserve">เก้าอี้ครู </v>
          </cell>
          <cell r="C1388" t="str">
            <v>ศธ 04002/ว5678  ลว 21  พย 67ครั้งที่ 76</v>
          </cell>
          <cell r="F1388">
            <v>1300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1300</v>
          </cell>
        </row>
        <row r="1389">
          <cell r="A1389" t="str">
            <v>1)</v>
          </cell>
          <cell r="B1389" t="str">
            <v>โรงเรียนรวมราษฎร์สามัคคี</v>
          </cell>
          <cell r="C1389" t="str">
            <v>20004370010003112868</v>
          </cell>
        </row>
        <row r="1390">
          <cell r="A1390" t="str">
            <v>1.11.1.4</v>
          </cell>
          <cell r="B1390" t="str">
            <v>โต๊ะครู จำนวน 2 ตัวๆละ 4,000 บาท</v>
          </cell>
          <cell r="C1390" t="str">
            <v>ศธ 04002/ว5678  ลว 21  พย 67ครั้งที่ 76</v>
          </cell>
          <cell r="F1390">
            <v>8000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8000</v>
          </cell>
        </row>
        <row r="1391">
          <cell r="A1391" t="str">
            <v>1)</v>
          </cell>
          <cell r="B1391" t="str">
            <v>โรงเรียนรวมราษฎร์สามัคคี</v>
          </cell>
          <cell r="C1391" t="str">
            <v>20004370010003112881</v>
          </cell>
        </row>
        <row r="1392">
          <cell r="A1392" t="str">
            <v>1.11.1.5</v>
          </cell>
          <cell r="B1392" t="str">
            <v>พัดลม แบบโคจรติดผนัง ขนาดไม่น้อยกว่า 16 นิ้ว (400 มิลลิเมตร) 11 เครื่องๆละ 1,000 บาท</v>
          </cell>
          <cell r="C1392" t="str">
            <v>ศธ 04002/ว5678  ลว 21  พย 67ครั้งที่ 76</v>
          </cell>
          <cell r="F1392">
            <v>11000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11000</v>
          </cell>
        </row>
        <row r="1395">
          <cell r="B1395" t="str">
            <v>ครุภัณฑ์การศึกษา 120611</v>
          </cell>
          <cell r="F1395">
            <v>45000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45000</v>
          </cell>
        </row>
        <row r="1396">
          <cell r="A1396" t="str">
            <v>1.11.1.6</v>
          </cell>
          <cell r="B1396" t="str">
            <v>โต๊ะเก้าอี้นักเรียน สำหรับนักเรียนประถมศึกษา 30 ชุดๆละ 1,500 บาท</v>
          </cell>
          <cell r="C1396" t="str">
            <v>ศธ 04002/ว5678  ลว 21  พย 67ครั้งที่ 76</v>
          </cell>
          <cell r="F1396">
            <v>45000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45000</v>
          </cell>
        </row>
        <row r="1397">
          <cell r="A1397" t="str">
            <v>1)</v>
          </cell>
          <cell r="B1397" t="str">
            <v xml:space="preserve">โรงเรียนรวมราษฎร์สามัคคี </v>
          </cell>
          <cell r="C1397" t="str">
            <v>20004370010003112878</v>
          </cell>
        </row>
        <row r="1399">
          <cell r="B1399" t="str">
            <v>ครุภัณฑ์งานบ้านงานครัว 120612</v>
          </cell>
          <cell r="F1399">
            <v>11000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11000</v>
          </cell>
        </row>
        <row r="1400">
          <cell r="A1400" t="str">
            <v>1.11.1.7</v>
          </cell>
          <cell r="B1400" t="str">
            <v xml:space="preserve">เครื่องตัดแต่งพุ่มไม้ ขนาด 22 นิ้ว </v>
          </cell>
          <cell r="C1400" t="str">
            <v>ศธ 04002/ว5678  ลว 21  พย 67ครั้งที่ 76</v>
          </cell>
          <cell r="F1400">
            <v>11000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11000</v>
          </cell>
        </row>
        <row r="1401">
          <cell r="A1401" t="str">
            <v>1)</v>
          </cell>
          <cell r="B1401" t="str">
            <v>โรงเรียนร่วมใจประสิทธิ์</v>
          </cell>
          <cell r="C1401" t="str">
            <v>20004370010003112872</v>
          </cell>
        </row>
        <row r="1405">
          <cell r="A1405" t="str">
            <v>2.6.2</v>
          </cell>
          <cell r="B1405" t="str">
            <v>เครื่องตัดหญ้าแบบข้ออ่อน</v>
          </cell>
          <cell r="C1405" t="str">
            <v>ศธ 04002/ว2043  ลว 24  พค 67ครั้งที่ 55</v>
          </cell>
        </row>
        <row r="1406">
          <cell r="A1406" t="str">
            <v>1)</v>
          </cell>
          <cell r="B1406" t="str">
            <v>โรงเรียนรวมราษฎร์สามัคคี</v>
          </cell>
          <cell r="C1406" t="str">
            <v>20004350002003114847</v>
          </cell>
        </row>
        <row r="1407">
          <cell r="B1407" t="str">
            <v>ผูกพัน ครบ 8 มค 68</v>
          </cell>
          <cell r="C1407">
            <v>0</v>
          </cell>
        </row>
        <row r="1408">
          <cell r="A1408" t="str">
            <v>2.6.3</v>
          </cell>
          <cell r="B1408" t="str">
            <v>เครื่องตัดแต่งพุ่มไม้ขนาด29.5นิ้ว</v>
          </cell>
          <cell r="C1408" t="str">
            <v>ศธ 04002/ว2043  ลว 24  พค 67ครั้งที่ 55</v>
          </cell>
        </row>
        <row r="1409">
          <cell r="A1409" t="str">
            <v>1)</v>
          </cell>
          <cell r="B1409" t="str">
            <v>โรงเรียนร่วมใจประสิทธิ์</v>
          </cell>
          <cell r="C1409" t="str">
            <v>20004350002003114849</v>
          </cell>
        </row>
        <row r="1410">
          <cell r="B1410" t="str">
            <v>ผูกพัน ครบ 2 ธค 67</v>
          </cell>
          <cell r="C1410">
            <v>4100549176</v>
          </cell>
        </row>
        <row r="1411">
          <cell r="A1411" t="str">
            <v>2.6.4</v>
          </cell>
          <cell r="B1411" t="str">
            <v>ตู้เย็นขนาด9คิวบิกฟุต</v>
          </cell>
          <cell r="C1411" t="str">
            <v>ศธ 04002/ว2043  ลว 24  พค 67ครั้งที่ 55</v>
          </cell>
        </row>
        <row r="1412">
          <cell r="A1412" t="str">
            <v>1)</v>
          </cell>
          <cell r="B1412" t="str">
            <v>โรงเรียนร่วมใจประสิทธิ์</v>
          </cell>
          <cell r="C1412" t="str">
            <v>20004350002003114850</v>
          </cell>
        </row>
        <row r="1413">
          <cell r="B1413" t="str">
            <v>ผูกพัน ครบ 8 มค 68</v>
          </cell>
        </row>
        <row r="1414">
          <cell r="A1414" t="str">
            <v>1.9.2</v>
          </cell>
          <cell r="B1414" t="str">
            <v>งบลงทุน  ค่าที่ดินและสิ่งก่อสร้าง 6811320</v>
          </cell>
        </row>
        <row r="1415">
          <cell r="A1415" t="str">
            <v>1.11.2.1</v>
          </cell>
          <cell r="B1415" t="str">
            <v>ปรับปรุงซ่อมแซมอาคารเรียนอาคารประกอบและสิ่งก่อสร้างอื่น</v>
          </cell>
          <cell r="C1415" t="str">
            <v>ศธ 04002/ว5644  ลว 19 พย 67ครั้งที่ 69</v>
          </cell>
          <cell r="F1415">
            <v>350000</v>
          </cell>
          <cell r="H1415">
            <v>350000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1)</v>
          </cell>
          <cell r="B1416" t="str">
            <v>โรงเรียนร่วมใจประสิทธิ์</v>
          </cell>
        </row>
        <row r="1419">
          <cell r="B1419" t="str">
            <v>โอนกลับส่วนกลาง</v>
          </cell>
        </row>
        <row r="1420">
          <cell r="A1420" t="str">
            <v>1.11.2.2</v>
          </cell>
          <cell r="B1420" t="str">
            <v xml:space="preserve">ห้องน้ำห้องส้วมนักเรียนชาย 6 ที่/49 </v>
          </cell>
          <cell r="C1420" t="str">
            <v>ศธ 04002/ว5644  ลว 19 พย 67ครั้งที่ 69</v>
          </cell>
          <cell r="F1420">
            <v>636900</v>
          </cell>
          <cell r="G1420">
            <v>0</v>
          </cell>
          <cell r="H1420">
            <v>529650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64">
          <cell r="B1464" t="str">
            <v>งบลงทุน  ค่าที่ดินและสิ่งก่อสร้าง 6611320</v>
          </cell>
          <cell r="C1464" t="str">
            <v xml:space="preserve"> 6611320</v>
          </cell>
        </row>
        <row r="1465">
          <cell r="A1465" t="str">
            <v>3.2.1</v>
          </cell>
          <cell r="B1465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65" t="str">
            <v>ศธ04002/ว3478 ลว.21 ส.ค.66 โอนครั้งที่ 782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1)</v>
          </cell>
          <cell r="B1466" t="str">
            <v>โรงเรียนวัดพืชอุดม</v>
          </cell>
          <cell r="C1466" t="str">
            <v xml:space="preserve">20004 35000300 321ZZZZ 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527">
          <cell r="F1527">
            <v>4239500</v>
          </cell>
          <cell r="G1527">
            <v>0</v>
          </cell>
          <cell r="H1527">
            <v>0</v>
          </cell>
          <cell r="K1527">
            <v>342380</v>
          </cell>
          <cell r="L1527">
            <v>2891712.26</v>
          </cell>
        </row>
        <row r="1528">
          <cell r="F1528">
            <v>6562275</v>
          </cell>
          <cell r="G1528">
            <v>54526.400000000001</v>
          </cell>
          <cell r="H1528">
            <v>848313</v>
          </cell>
          <cell r="K1528">
            <v>3213739.26</v>
          </cell>
          <cell r="L1528">
            <v>974147.4</v>
          </cell>
        </row>
        <row r="1529">
          <cell r="F1529">
            <v>112011927</v>
          </cell>
          <cell r="G1529">
            <v>0</v>
          </cell>
          <cell r="H1529">
            <v>0</v>
          </cell>
          <cell r="K1529">
            <v>0</v>
          </cell>
          <cell r="L1529">
            <v>112001065</v>
          </cell>
        </row>
        <row r="1530">
          <cell r="F1530">
            <v>18077800</v>
          </cell>
          <cell r="G1530">
            <v>0</v>
          </cell>
          <cell r="H1530">
            <v>0</v>
          </cell>
          <cell r="K1530">
            <v>143846.53</v>
          </cell>
          <cell r="L1530">
            <v>9281128.0999999996</v>
          </cell>
        </row>
        <row r="1531">
          <cell r="C1531">
            <v>20</v>
          </cell>
          <cell r="F1531">
            <v>1279800</v>
          </cell>
        </row>
        <row r="1532">
          <cell r="F1532">
            <v>21347300</v>
          </cell>
        </row>
        <row r="1533">
          <cell r="G1533">
            <v>0</v>
          </cell>
          <cell r="H1533">
            <v>11040118.689999999</v>
          </cell>
          <cell r="K1533">
            <v>208100</v>
          </cell>
          <cell r="L1533">
            <v>11058361.310000001</v>
          </cell>
        </row>
        <row r="1534">
          <cell r="F1534">
            <v>163518602</v>
          </cell>
          <cell r="G1534">
            <v>54526.400000000001</v>
          </cell>
          <cell r="H1534">
            <v>11888431.689999999</v>
          </cell>
          <cell r="K1534">
            <v>3908065.79</v>
          </cell>
          <cell r="L1534">
            <v>136206414.06999999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918">
          <cell r="I918"/>
          <cell r="J918"/>
        </row>
        <row r="919">
          <cell r="I919"/>
          <cell r="J919"/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ส่งเสริมการอ่าน 3720 1000"/>
      <sheetName val="ยกระดับคุณภาพกศ บ้านนักวิท3720 "/>
      <sheetName val="57037บูรณาการต่อต้านการทุจร "/>
      <sheetName val="ขั้นพื้นฐานสนับสนุนการศึกษา"/>
      <sheetName val="ยุธศาสตร์เรียนดีปร3100116003211"/>
      <sheetName val="ยุทศาสตร์ โครงการยั่งยืน310061"/>
      <sheetName val="งบลงทุน รายงานแผนผล 68 "/>
      <sheetName val="คุมงบ 36001 36002 ครุภัณฑ์"/>
      <sheetName val="ควบคุมสิ่งก่อสร้าง 37001 "/>
      <sheetName val="งบประจำและงบกลยุทธ์"/>
      <sheetName val="งบสพฐ"/>
      <sheetName val="มาตการ รวมงบบุคลากร"/>
      <sheetName val="ระบบการควบคุมฯ"/>
      <sheetName val="งบลงทุน รายงานแผนผล 68 แบบ1 (2)"/>
      <sheetName val="ยุทธศาสตร์ โครการพัฒนาหลักสูตร "/>
      <sheetName val="3022ยุทธศาสตร์สร้างความเสมอภาค"/>
      <sheetName val="งบลงทุน68"/>
      <sheetName val="โครงการโรงเรียนคุณภาพ"/>
      <sheetName val="ทะเบียนคุมย่อย"/>
      <sheetName val="ประถม3720 1000"/>
      <sheetName val="1408บุคลากรภาครัฐ"/>
      <sheetName val="ส่งเสริมสนับสนุน3720"/>
      <sheetName val="กิจกรรมประถม รองพัฒนาระบบการวัด"/>
      <sheetName val="บริหารสำนักงานเขต 3720 1000"/>
      <sheetName val="มัธยม350002"/>
      <sheetName val="การพัฒนาเด็กปฐมวัย 86176"/>
      <sheetName val="3720 ช่วยเหลือกลุ่ม  ขับเคลื่"/>
      <sheetName val="รายงานเงินงว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952">
          <cell r="A952" t="str">
            <v>2.1.3.4.2</v>
          </cell>
          <cell r="B952" t="str">
            <v>งบเพิ่มประสิทธิผลกลยุทธ์ของ สพฐ. 1,500,000 บาท (20004 66 05164 05272)</v>
          </cell>
          <cell r="C952" t="str">
            <v>ที่ ศธ 04002/ว824/1 มีค 66  ครั้งที่ 352</v>
          </cell>
        </row>
        <row r="955">
          <cell r="A955" t="str">
            <v>1)</v>
          </cell>
          <cell r="B955" t="str">
            <v>โครงการพัฒนาศักยภาพการบริหารจัดการ 100,000 บาท</v>
          </cell>
          <cell r="C955" t="str">
            <v>บันทึกกลุ่มนโยบายและแผน ลว.27 มค 66 ดอกลักษณ์</v>
          </cell>
          <cell r="E955"/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2)</v>
          </cell>
          <cell r="B956" t="str">
            <v>โครงการเสริมสร้างความรู้ความเข้าใจระบบการประเมินวิทยฐานดิจิทัล(DPA) 30,000 บาท</v>
          </cell>
          <cell r="C956" t="str">
            <v>บันทึกกลุ่มนโยบายและแผน ลว.26 มค 66 น้ำผึ้ง</v>
          </cell>
          <cell r="E956"/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 t="str">
            <v>3)</v>
          </cell>
          <cell r="B95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E957"/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 t="str">
            <v>4)</v>
          </cell>
          <cell r="B958" t="str">
            <v>โครงการส่งเสริมศักยภาพตามการเรียนรู้ที่หลากหลาย 150,000 บาท</v>
          </cell>
          <cell r="C958" t="str">
            <v xml:space="preserve">บท.แผนลว. 31 มี.ค. 66 </v>
          </cell>
          <cell r="E958"/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 t="str">
            <v>6)</v>
          </cell>
          <cell r="B959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9" t="str">
            <v>บันทึกกลุ่มนโยบายและแผน ลว.27 มีค 66 ศน จิราภรณ์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1408บุคลากรภาครัฐ"/>
      <sheetName val="57037บูรณาการต่อต้านการทุจร "/>
      <sheetName val="3022ยุทธศาสตร์สร้างความเสมอภาค"/>
      <sheetName val="ยุทศาสตร์ โครงการยั่งยืน310061"/>
      <sheetName val="ควบคุมสิ่งก่อสร้าง 37001 "/>
      <sheetName val="บริหารสำนักงานเขต 3720 1000"/>
      <sheetName val="ขั้นพื้นฐานสนับสนุนการศึกษา"/>
      <sheetName val="ส่งเสริมการอ่าน 3720 1000"/>
      <sheetName val="รายงานเงินงวด"/>
      <sheetName val="งบลงทุน68"/>
      <sheetName val="ยุธศาสตร์เรียนดีปร3100116003211"/>
      <sheetName val="งบลงทุน รายงานแผนผล 68 "/>
      <sheetName val="คุมงบ 36001 36002 ครุภัณฑ์"/>
      <sheetName val="ประถม3720 1000"/>
      <sheetName val="มัธยม350002"/>
      <sheetName val="ทะเบียนคุมย่อย"/>
      <sheetName val="ระบบการควบคุมฯ"/>
      <sheetName val="งบประจำและงบกลยุทธ์"/>
      <sheetName val="งบสพฐ"/>
      <sheetName val="มาตการ รวมงบบุคลากร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การพัฒนาเด็กปฐมวัย 86176"/>
      <sheetName val="3720 ช่วยเหลือกลุ่ม  ขับเคลื่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  <row r="38">
          <cell r="I38"/>
          <cell r="J38"/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83">
          <cell r="C283">
            <v>4100569081</v>
          </cell>
        </row>
      </sheetData>
      <sheetData sheetId="56"/>
      <sheetData sheetId="57"/>
      <sheetData sheetId="58"/>
      <sheetData sheetId="59"/>
      <sheetData sheetId="60">
        <row r="216">
          <cell r="B216" t="str">
            <v>ค่าที่ดินและสิ่งก่อสร้าง 6811320</v>
          </cell>
        </row>
      </sheetData>
      <sheetData sheetId="61">
        <row r="219">
          <cell r="E219" t="str">
            <v>ผูกพัน  ครบ 12 มค 67</v>
          </cell>
        </row>
      </sheetData>
      <sheetData sheetId="62"/>
      <sheetData sheetId="63"/>
      <sheetData sheetId="64"/>
      <sheetData sheetId="65"/>
      <sheetData sheetId="66"/>
      <sheetData sheetId="67">
        <row r="4">
          <cell r="A4" t="str">
            <v xml:space="preserve">ประจำเดือนกุมภาพันธ์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4239500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283050</v>
          </cell>
          <cell r="L14">
            <v>2319812.2599999998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A22"/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152000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83565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516406.46</v>
          </cell>
          <cell r="L32">
            <v>135700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C37" t="str">
            <v>20004 3300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13380</v>
          </cell>
          <cell r="L54">
            <v>0</v>
          </cell>
        </row>
        <row r="58">
          <cell r="B58"/>
          <cell r="C58"/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  <cell r="B63"/>
          <cell r="C63"/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D82"/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20004 3300 4700</v>
          </cell>
        </row>
        <row r="90">
          <cell r="B90" t="str">
            <v xml:space="preserve">กิจกรรมพัฒนาการจัดการเรียนการสอนภาษาอังกฤษ </v>
          </cell>
        </row>
        <row r="94">
          <cell r="B94" t="str">
            <v>งบดำเนินงาน   68112xx</v>
          </cell>
        </row>
        <row r="96">
          <cell r="A96">
            <v>2.2999999999999998</v>
          </cell>
          <cell r="B96" t="str">
            <v xml:space="preserve">กิจกรรมพัฒนาศูนย์ HCEC </v>
          </cell>
          <cell r="C96" t="str">
            <v>20004 67 00103 00000</v>
          </cell>
        </row>
        <row r="97">
          <cell r="B97" t="str">
            <v>งบดำเนินงาน   68112xx</v>
          </cell>
          <cell r="C97" t="str">
            <v>20004 31004500 2000000</v>
          </cell>
        </row>
        <row r="98">
          <cell r="A98" t="str">
            <v>2.3.1</v>
          </cell>
          <cell r="B98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8" t="str">
            <v>ศธ 04002/ว2163 ลว. 4 มิย 67 โอนครั้งที่ 87</v>
          </cell>
        </row>
        <row r="100">
          <cell r="A100">
            <v>2.4</v>
          </cell>
          <cell r="B100" t="str">
            <v xml:space="preserve">กิจกรรมพัฒนาครูเพื่อการจัดการเรียนรู้สู่ฐานสมรรถนะ  </v>
          </cell>
          <cell r="C100" t="str">
            <v>20004 67 00104 00000</v>
          </cell>
        </row>
        <row r="101">
          <cell r="A101"/>
          <cell r="B101" t="str">
            <v>งบดำเนินงาน   68112xx</v>
          </cell>
          <cell r="C101" t="str">
            <v>20004 31004500 2000000</v>
          </cell>
        </row>
        <row r="102">
          <cell r="A102" t="str">
            <v>2.4.1</v>
          </cell>
          <cell r="B102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2" t="str">
            <v>ศธ 04002/ว2072 ลว. 27 พค 67 โอนครั้งที่ 59</v>
          </cell>
        </row>
        <row r="106">
          <cell r="A106">
            <v>3</v>
          </cell>
          <cell r="C106" t="str">
            <v xml:space="preserve">20004 3300630 </v>
          </cell>
        </row>
        <row r="112">
          <cell r="A112">
            <v>3.1</v>
          </cell>
          <cell r="B112" t="str">
            <v xml:space="preserve">กิจกรรมสานความร่วมมือภาคีเครือข่ายด้านการจัดการศึกษา </v>
          </cell>
          <cell r="C112" t="str">
            <v>20004 68 00078 00000</v>
          </cell>
        </row>
        <row r="113">
          <cell r="A113">
            <v>1</v>
          </cell>
          <cell r="B113" t="str">
            <v>งบรายจ่ายอื่น   6811500</v>
          </cell>
        </row>
        <row r="115">
          <cell r="A115" t="str">
            <v>3.1.1.1</v>
          </cell>
          <cell r="B115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5" t="str">
            <v>ศธ 04002/ว1915 ลว.  11 พค 66 โอนครั้งที่ 515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3.1.1</v>
          </cell>
          <cell r="B116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6" t="str">
            <v xml:space="preserve">ศธ 04002/ว5680 ลว.  27 ธค  66 โอนครั้งที่ 110 </v>
          </cell>
        </row>
        <row r="117">
          <cell r="A117" t="str">
            <v>3.1.2</v>
          </cell>
          <cell r="B117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7" t="str">
            <v>ศธ 04002/ว3488 ลว.  9 สค 67 โอนครั้งที่ 297</v>
          </cell>
        </row>
        <row r="118">
          <cell r="A118">
            <v>3.2</v>
          </cell>
          <cell r="B118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8" t="str">
            <v>20004 68 00085 00000</v>
          </cell>
        </row>
        <row r="119">
          <cell r="A119" t="str">
            <v>3.2.1</v>
          </cell>
          <cell r="B119" t="str">
            <v>งบดำเนินงาน   6811xx</v>
          </cell>
          <cell r="C119" t="str">
            <v>20004 3320 6300 2000000</v>
          </cell>
        </row>
        <row r="120">
          <cell r="A120" t="str">
            <v>3.2.1.1</v>
          </cell>
          <cell r="B120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0" t="str">
            <v>ศธ 04002/ว789 ลว.  26 กพ 68 โอนครั้งที่ 292</v>
          </cell>
          <cell r="D120">
            <v>7000</v>
          </cell>
          <cell r="G120">
            <v>0</v>
          </cell>
          <cell r="H120">
            <v>0</v>
          </cell>
          <cell r="K120">
            <v>0</v>
          </cell>
          <cell r="L120">
            <v>0</v>
          </cell>
        </row>
        <row r="125">
          <cell r="A125">
            <v>3.3</v>
          </cell>
          <cell r="B125" t="str">
            <v>กิจกรรมการยกระดับคุณภาพด้านวิทยาศาสตร์ศึกษาเพื่อความเป็นเลิศ</v>
          </cell>
          <cell r="C125" t="str">
            <v>20004 68 00093 00000</v>
          </cell>
        </row>
        <row r="126">
          <cell r="B126" t="str">
            <v>งบดำเนินงาน   68112xx</v>
          </cell>
          <cell r="C126" t="str">
            <v>20004 3320 6300 2000000</v>
          </cell>
        </row>
        <row r="127">
          <cell r="A127" t="str">
            <v>3.3.1.1</v>
          </cell>
          <cell r="B127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7" t="str">
            <v>ศธ 04002/ว5375 ลว.  1 พย 67 โอนครั้งที่ 37</v>
          </cell>
          <cell r="F127">
            <v>30000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12000</v>
          </cell>
        </row>
        <row r="128">
          <cell r="A128" t="str">
            <v>3.3.2</v>
          </cell>
          <cell r="B128"/>
          <cell r="C128"/>
          <cell r="F128">
            <v>0</v>
          </cell>
        </row>
        <row r="130">
          <cell r="A130" t="str">
            <v>3.3.3</v>
          </cell>
        </row>
        <row r="131">
          <cell r="A131" t="str">
            <v>3.3.4</v>
          </cell>
          <cell r="B131"/>
          <cell r="C131"/>
          <cell r="F131">
            <v>0</v>
          </cell>
        </row>
        <row r="132">
          <cell r="A132" t="str">
            <v>3.3.5</v>
          </cell>
          <cell r="B132"/>
          <cell r="C132"/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42">
          <cell r="A142">
            <v>3.4</v>
          </cell>
        </row>
        <row r="143">
          <cell r="A143"/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/>
          <cell r="B149"/>
          <cell r="C149"/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90">
          <cell r="A190">
            <v>3.6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A191"/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3.6.1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85000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34000</v>
          </cell>
        </row>
        <row r="193">
          <cell r="A193" t="str">
            <v>3.7.1.1</v>
          </cell>
          <cell r="B193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3" t="str">
            <v>ศธ 04002/ว1954 ลว.21/5/2024 โอนครั้งที่ 39</v>
          </cell>
        </row>
        <row r="194">
          <cell r="A194" t="str">
            <v>3.3.1.2</v>
          </cell>
          <cell r="B194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4" t="str">
            <v>ศธ 04002/ว2665 ลว.5/7/2023 โอนครั้งที่ 636</v>
          </cell>
        </row>
        <row r="195">
          <cell r="A195" t="str">
            <v>3.3.1.3</v>
          </cell>
          <cell r="B195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95" t="str">
            <v>ศธ 04002/ว2666 ลว.5/7/2023 โอนครั้งที่ 640</v>
          </cell>
        </row>
        <row r="198">
          <cell r="A198">
            <v>3.7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A199"/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3.7.1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1674000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1086096.76</v>
          </cell>
        </row>
        <row r="201">
          <cell r="A201" t="str">
            <v>3.7.1.1</v>
          </cell>
          <cell r="B201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3">
          <cell r="A203" t="str">
            <v>3.7.2</v>
          </cell>
          <cell r="B203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3" t="str">
            <v>ศธ 04002/ว4997 ลว 25 ตค 66 ครั้งที่ 9</v>
          </cell>
        </row>
        <row r="204">
          <cell r="A204" t="str">
            <v>3.7.2.1</v>
          </cell>
          <cell r="B204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4" t="str">
            <v>ศธ 04002/ว1906 ลว 16 พค 67ครั้งที่ 26</v>
          </cell>
        </row>
        <row r="205">
          <cell r="A205" t="str">
            <v>3.7.2.2</v>
          </cell>
          <cell r="B205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05" t="str">
            <v>ศธ 04002/ว3222   ลว 30 กค 67 ครั้งที่ 262</v>
          </cell>
        </row>
        <row r="206">
          <cell r="A206"/>
          <cell r="B206"/>
          <cell r="C206"/>
        </row>
        <row r="207">
          <cell r="A207">
            <v>3.8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A218"/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3.8.1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216000</v>
          </cell>
          <cell r="I220">
            <v>0</v>
          </cell>
          <cell r="J220">
            <v>0</v>
          </cell>
          <cell r="K220">
            <v>92003.22</v>
          </cell>
          <cell r="L220">
            <v>0</v>
          </cell>
        </row>
        <row r="221">
          <cell r="A221" t="str">
            <v>3.8.1.1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1" t="str">
            <v>ศธ 04002/ว507 ลว. 5 กพ 67 โอนครั้งที่ 166</v>
          </cell>
        </row>
        <row r="222">
          <cell r="A222" t="str">
            <v>3.8.1.2</v>
          </cell>
          <cell r="B222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2" t="str">
            <v>ศธ 04002/ว1830 ลว.9 พค 67 โอนครั้งที่ 9</v>
          </cell>
        </row>
        <row r="223">
          <cell r="A223" t="str">
            <v>3.8.1.3</v>
          </cell>
          <cell r="B223"/>
          <cell r="C223"/>
          <cell r="F223"/>
          <cell r="G223"/>
          <cell r="H223"/>
          <cell r="I223"/>
          <cell r="J223"/>
          <cell r="K223"/>
          <cell r="L223"/>
        </row>
        <row r="225">
          <cell r="A225" t="str">
            <v>3.8.2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2160000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1411588.72</v>
          </cell>
        </row>
        <row r="226">
          <cell r="A226" t="str">
            <v>3.8.2.1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26" t="str">
            <v>ศธ 04002/ว5274 ลว.29/ต.ค./2024 โอนครั้งที่ 18</v>
          </cell>
        </row>
        <row r="227">
          <cell r="A227"/>
          <cell r="B227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27" t="str">
            <v>ศธ 04002/ว1830 ลว.9 พค 67 โอนครั้งที่ 9</v>
          </cell>
        </row>
        <row r="228">
          <cell r="A228"/>
          <cell r="B228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28" t="str">
            <v>ศธ 04002/ว3482 ลว.9 สค 67 โอนครั้งที่ 298</v>
          </cell>
          <cell r="F228"/>
          <cell r="G228"/>
          <cell r="H228"/>
          <cell r="I228"/>
          <cell r="J228"/>
          <cell r="K228"/>
          <cell r="L228"/>
        </row>
        <row r="230">
          <cell r="A230" t="str">
            <v>3.8.3</v>
          </cell>
          <cell r="B230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0" t="str">
            <v>ศธ 04002/ว5512 ลว. 11 พย 67 โอนครั้งที่ 55</v>
          </cell>
          <cell r="F230">
            <v>270000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180000</v>
          </cell>
        </row>
        <row r="232">
          <cell r="A232">
            <v>3.9</v>
          </cell>
          <cell r="B232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2" t="str">
            <v>20004 68 00154 87195</v>
          </cell>
        </row>
        <row r="234">
          <cell r="A234">
            <v>1</v>
          </cell>
          <cell r="B234" t="str">
            <v xml:space="preserve"> งบรายจ่ายอื่น 6811500</v>
          </cell>
          <cell r="C234" t="str">
            <v>20004 33006300 5000007</v>
          </cell>
        </row>
        <row r="236">
          <cell r="A236" t="str">
            <v>3.10.1</v>
          </cell>
          <cell r="B236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6" t="str">
            <v>ศธ 04002/ว4543ลว.31/ต.ค./2023 โอนครั้งที่ 14</v>
          </cell>
          <cell r="F236">
            <v>2880000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1902548.39</v>
          </cell>
        </row>
        <row r="237">
          <cell r="B237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37" t="str">
            <v>ศธ 04002/ว507 ลว. 5 กพ 67 โอนครั้งที่ 166</v>
          </cell>
        </row>
        <row r="238">
          <cell r="A238" t="str">
            <v>3.9.1.2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38" t="str">
            <v>ศธ 04002/ว1830 ลว.9 พค 67 โอนครั้งที่ 9</v>
          </cell>
        </row>
        <row r="239">
          <cell r="A239" t="str">
            <v>3.9.1.3</v>
          </cell>
          <cell r="B239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39" t="str">
            <v xml:space="preserve">ศธ 04002/ว3482 ลว.9 สค 67 โอนครั้งที่ 298 </v>
          </cell>
        </row>
        <row r="240">
          <cell r="A240" t="str">
            <v>3.10.2</v>
          </cell>
          <cell r="B240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0" t="str">
            <v>ศธ 04002/ว4236 ลว.25 ตค 67 โอนครั้งที่ 14</v>
          </cell>
          <cell r="F240">
            <v>1080000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716225.81</v>
          </cell>
        </row>
        <row r="241">
          <cell r="B241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41" t="str">
            <v>ศธ 04002/ว507 ลว. 5 กพ 67 โอนครั้งที่ 166</v>
          </cell>
        </row>
        <row r="242">
          <cell r="B242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42" t="str">
            <v>ศธ 04002/ว4236 ลว.25 ตค 67 โอนครั้งที่ 14</v>
          </cell>
        </row>
        <row r="243">
          <cell r="B243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43" t="str">
            <v xml:space="preserve">ศธ 04002/ว3482 ลว.9 สค 67 โอนครั้งที่ 298 </v>
          </cell>
        </row>
        <row r="244">
          <cell r="A244" t="str">
            <v>3.10.3</v>
          </cell>
          <cell r="B244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4" t="str">
            <v>ศธ 04002/ว4236 ลว.25 ตค 67 โอนครั้งที่ 14</v>
          </cell>
          <cell r="F244">
            <v>3240000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2046261.29</v>
          </cell>
        </row>
        <row r="245">
          <cell r="A245" t="str">
            <v>3.10.4</v>
          </cell>
          <cell r="B245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5" t="str">
            <v>ศธ 04002/ว5486 ลว. 8 พย 67 โอนครั้งที่ 50</v>
          </cell>
          <cell r="F245">
            <v>135000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43800</v>
          </cell>
        </row>
        <row r="248">
          <cell r="A248">
            <v>2</v>
          </cell>
          <cell r="B248" t="str">
            <v xml:space="preserve"> งบรายจ่ายอื่น 6811500</v>
          </cell>
          <cell r="C248" t="str">
            <v>20004 31006100 5000027</v>
          </cell>
        </row>
        <row r="249">
          <cell r="A249" t="str">
            <v>3.11.2.1</v>
          </cell>
          <cell r="B249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49" t="str">
            <v>ศธ 04002/ว3430 ลว. 17 สค 66 โอนครั้งที่ 770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3.11.2.2</v>
          </cell>
          <cell r="B250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0" t="str">
            <v>ศธ 04002/ว3449 ลว. 17 สค 66 โอนครั้งที่ 777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2">
          <cell r="A252">
            <v>3.11</v>
          </cell>
          <cell r="B252" t="str">
            <v xml:space="preserve">กิจกรรมการยกระดับคุณภาพการเรียนรู้ภาษาไทย  </v>
          </cell>
          <cell r="C252" t="str">
            <v>20004 67 96778 00000</v>
          </cell>
        </row>
        <row r="253">
          <cell r="A253"/>
          <cell r="B253" t="str">
            <v xml:space="preserve"> งบรายจ่ายอื่น 6811500</v>
          </cell>
          <cell r="C253" t="str">
            <v>20004 31006100 5000029</v>
          </cell>
        </row>
        <row r="254">
          <cell r="A254" t="str">
            <v>3.10.1</v>
          </cell>
          <cell r="B254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4" t="str">
            <v>ศธ 04002/ว2546 ลว 24 มิย 67 โอนครั้งที่ 152</v>
          </cell>
        </row>
        <row r="262">
          <cell r="B26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2" t="str">
            <v xml:space="preserve">ศธ 04002/ว2221 ลว. 5 มิย 2567 โอนครั้งที่ 86  </v>
          </cell>
        </row>
        <row r="263">
          <cell r="B263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3" t="str">
            <v>ศธ 04002/ว2796 ลว.2 ก.ค. 2567 โอนครั้งที่ 175</v>
          </cell>
        </row>
        <row r="264">
          <cell r="A264"/>
          <cell r="B264" t="str">
            <v>งบรายจ่ายอื่น 6711500</v>
          </cell>
          <cell r="C264" t="str">
            <v>20004 31006200 5000001</v>
          </cell>
        </row>
        <row r="265">
          <cell r="A265" t="str">
            <v>4.1.3</v>
          </cell>
          <cell r="B265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5" t="str">
            <v>ศธ 04002/ว3577 ลว.15 ส.ค. 2567 โอนครั้งที่ 351</v>
          </cell>
        </row>
        <row r="268">
          <cell r="B268" t="str">
            <v>งบรายจ่ายอื่น 6811500</v>
          </cell>
        </row>
        <row r="269">
          <cell r="A269" t="str">
            <v>4.2.1</v>
          </cell>
          <cell r="B269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69" t="str">
            <v>ศธ 04002/ว58 ลว. 9 มค 66 โอนครั้งที่ 176</v>
          </cell>
          <cell r="F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4.2.2</v>
          </cell>
          <cell r="B270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0" t="str">
            <v>ศธ 04002/ว3099 ลว. 3 สค 66 โอนครั้งที่ 719</v>
          </cell>
          <cell r="F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4">
          <cell r="A274">
            <v>5</v>
          </cell>
          <cell r="B274" t="str">
            <v>โครงการโรงเรียนคุณภาพ</v>
          </cell>
          <cell r="C274" t="str">
            <v>20004 3300 B800</v>
          </cell>
        </row>
        <row r="275">
          <cell r="C275" t="str">
            <v>20004 3320 B800 2000000</v>
          </cell>
        </row>
        <row r="279">
          <cell r="A279">
            <v>5.0999999999999996</v>
          </cell>
          <cell r="B279" t="str">
            <v xml:space="preserve">กิจกรรมขับเคลื่อนโรงเรียนคุณภาพ  </v>
          </cell>
          <cell r="C279" t="str">
            <v>20004 68 00132 00000</v>
          </cell>
        </row>
        <row r="280">
          <cell r="A280"/>
          <cell r="B280" t="str">
            <v>งบดำเนินงาน  68112xx</v>
          </cell>
          <cell r="C280" t="str">
            <v>20004 3320 B800 2000000</v>
          </cell>
        </row>
        <row r="281">
          <cell r="A281" t="str">
            <v>5.1.1</v>
          </cell>
          <cell r="B281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1" t="str">
            <v>ศธ 04002/ว292 ลว. 24 ม.ค.68 โอนครั้งที่ 215</v>
          </cell>
          <cell r="F281">
            <v>15840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5.2</v>
          </cell>
          <cell r="B282" t="str">
            <v>กิจกรรมการยกระดับคุณภาพการศึกษาเพื่อขับเคลื่อนโรงเรียนคุณภาพ</v>
          </cell>
          <cell r="C282" t="str">
            <v>20004 68 00133 00000</v>
          </cell>
        </row>
        <row r="291">
          <cell r="A291">
            <v>5.3</v>
          </cell>
          <cell r="B291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1" t="str">
            <v>20004 68 00134 00000</v>
          </cell>
        </row>
        <row r="298">
          <cell r="B298" t="str">
            <v>งบรายจ่ายอื่น   6811500</v>
          </cell>
          <cell r="C298" t="str">
            <v>20004 3100B600 5000001</v>
          </cell>
        </row>
        <row r="299">
          <cell r="A299" t="str">
            <v>5.1.1.1</v>
          </cell>
          <cell r="B299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299" t="str">
            <v>ศธ 04002/ว1964 ลว.23 พค 67 โอนครั้งที่ 42</v>
          </cell>
        </row>
        <row r="300">
          <cell r="A300" t="str">
            <v>5.1.1.2</v>
          </cell>
          <cell r="B300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0" t="str">
            <v>ศธ 04002/ว2152 ลว.31 พค โอนครั้งที่ 78</v>
          </cell>
        </row>
        <row r="301">
          <cell r="A301" t="str">
            <v>5.1.1.3</v>
          </cell>
          <cell r="B301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1" t="str">
            <v>ศธ 04002/ว3401 ลว.6 ส.ค.2567 โอนครั้งที่ 289 กำหนดส่ง 31 สค 67</v>
          </cell>
        </row>
        <row r="368">
          <cell r="A368">
            <v>5.5</v>
          </cell>
          <cell r="B368" t="str">
            <v xml:space="preserve">กิจกรรมการบริหารจัดการโรงเรียนขนาดเล็ก </v>
          </cell>
          <cell r="C368" t="str">
            <v>20004 68 52010 00000</v>
          </cell>
        </row>
        <row r="369">
          <cell r="A369" t="str">
            <v>5.5.1</v>
          </cell>
          <cell r="B369" t="str">
            <v>งบดำเนินงาน   68112xx</v>
          </cell>
          <cell r="C369" t="str">
            <v>20004 3320 B800 2000000</v>
          </cell>
        </row>
        <row r="370">
          <cell r="A370" t="str">
            <v>5.5.1.1</v>
          </cell>
          <cell r="B370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0" t="str">
            <v>ศธ 04002/ว5914 ลว.9 ธค 67 โอนครั้งที่ 109</v>
          </cell>
          <cell r="F370">
            <v>22000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97">
          <cell r="A397">
            <v>1</v>
          </cell>
          <cell r="B397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7" t="str">
            <v>20004 45002400</v>
          </cell>
        </row>
        <row r="399">
          <cell r="A399">
            <v>1.1000000000000001</v>
          </cell>
          <cell r="B399" t="str">
            <v xml:space="preserve">กิจกรรมการสนับสนุนค่าใช้จ่ายในการจัดการศึกษาขั้นพื้นฐาน </v>
          </cell>
          <cell r="C399" t="str">
            <v>20004 68 51993 00000</v>
          </cell>
        </row>
        <row r="400">
          <cell r="B400" t="str">
            <v xml:space="preserve"> งบเงินอุดหนุน 6811410</v>
          </cell>
          <cell r="C400" t="str">
            <v>20004 45002400</v>
          </cell>
        </row>
        <row r="401">
          <cell r="A401" t="str">
            <v>1.1.1</v>
          </cell>
          <cell r="B401" t="str">
            <v xml:space="preserve">เงินอุดหนุนทั่วไป รายการค่าใช้จ่ายในการจัดการศึกษาขั้นพื้นฐาน </v>
          </cell>
          <cell r="C401">
            <v>0</v>
          </cell>
        </row>
        <row r="402">
          <cell r="A402" t="str">
            <v>1.1.1.1</v>
          </cell>
          <cell r="B402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2" t="str">
            <v>ศธ 04002/ว1018 ลว.8/3/2024โอนครั้งที่ 209</v>
          </cell>
        </row>
        <row r="404">
          <cell r="A404" t="str">
            <v>1)</v>
          </cell>
          <cell r="B404" t="str">
            <v>ค่าหนังสือเรียน รหัสบัญชีย่อย 0022001/10,931,200</v>
          </cell>
          <cell r="C404" t="str">
            <v>20004 42002270 4100040</v>
          </cell>
        </row>
        <row r="406">
          <cell r="A406" t="str">
            <v>2)</v>
          </cell>
          <cell r="B406" t="str">
            <v>ค่าอุปกรณ์การเรียน รหัสบัญชีย่อย 0022002/3,421,000</v>
          </cell>
          <cell r="C406" t="str">
            <v>20004 42002270 4100117</v>
          </cell>
        </row>
        <row r="407">
          <cell r="A407" t="str">
            <v>3)</v>
          </cell>
          <cell r="B407" t="str">
            <v>ค่าเครื่องแบบนักเรียน รหัสบัญชีย่อย 0022003/6,461,500</v>
          </cell>
          <cell r="C407" t="str">
            <v>20004 42002270 4100194</v>
          </cell>
        </row>
        <row r="409">
          <cell r="A409" t="str">
            <v>4)</v>
          </cell>
          <cell r="B409" t="str">
            <v>ค่ากิจกรรมพัฒนาคุณภาพผู้เรียน รหัสบัญชีย่อย 0022004/2,636,400</v>
          </cell>
          <cell r="C409" t="str">
            <v>20005 42002270 4100271</v>
          </cell>
        </row>
        <row r="411">
          <cell r="A411" t="str">
            <v>5)</v>
          </cell>
          <cell r="B411" t="str">
            <v>ค่าจัดการเรียนการสอน รหัสบัญชีย่อย 0022005/4,713,100</v>
          </cell>
          <cell r="C411" t="str">
            <v>20006 42002270 4100348</v>
          </cell>
        </row>
        <row r="413">
          <cell r="A413" t="str">
            <v>1.1.1.2</v>
          </cell>
          <cell r="B413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  <cell r="C413"/>
        </row>
        <row r="414">
          <cell r="A414">
            <v>1</v>
          </cell>
          <cell r="B414" t="str">
            <v xml:space="preserve"> ภาคเรียนที่ 2/2567 70%  จำนวน 35,866,384‬.00 บาท</v>
          </cell>
          <cell r="C414" t="str">
            <v>ศธ 04002/ว5233 ลว.25/ต.ค./2024 โอนครั้งที่ 9</v>
          </cell>
        </row>
        <row r="415">
          <cell r="A415">
            <v>2</v>
          </cell>
          <cell r="B415" t="str">
            <v xml:space="preserve"> ภาคเรียนที่ 2/2567 30% จำนวน 14,453,317‬.00 บาท</v>
          </cell>
          <cell r="C415" t="str">
            <v>ศธ 04002/ว5976 ลว.12/ธ.ค./2024 โอนครั้งที่ 121</v>
          </cell>
        </row>
        <row r="416">
          <cell r="A416">
            <v>3</v>
          </cell>
          <cell r="B416" t="str">
            <v xml:space="preserve"> ภาคเรียนที่ 1/2568 70%  จำนวน 40,209,500‬.00 บาท</v>
          </cell>
          <cell r="C416" t="str">
            <v>ศธ 04002/ว799 ลว.27/ก.พ./2025 โอนครั้งที่ 291</v>
          </cell>
        </row>
        <row r="417">
          <cell r="A417" t="str">
            <v>1)</v>
          </cell>
          <cell r="B417" t="str">
            <v>ค่าจัดการเรียนการสอน รหัสบัญชีย่อย 0024315/25,377,708/10,219,9446/17,709,100</v>
          </cell>
          <cell r="C417" t="str">
            <v>20006 45002400 4100348</v>
          </cell>
          <cell r="F417">
            <v>53306752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35597507</v>
          </cell>
        </row>
        <row r="418">
          <cell r="A418" t="str">
            <v>2)</v>
          </cell>
          <cell r="B418" t="str">
            <v>ค่าอุปกรณ์การเรียน รหัสบัญชีย่อย 0024084/4,293,970/1,734,630/2,982,600</v>
          </cell>
          <cell r="C418" t="str">
            <v>20004 45002400 4100117</v>
          </cell>
          <cell r="F418">
            <v>9011200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6026145</v>
          </cell>
        </row>
        <row r="419">
          <cell r="A419" t="str">
            <v>3)</v>
          </cell>
          <cell r="B419" t="str">
            <v>ค่ากิจกรรมพัฒนาคุณภาพผู้เรียน รหัสบัญชีย่อย 0024238/6194706/2,498,743/4,329,300</v>
          </cell>
          <cell r="C419" t="str">
            <v>20005 45002400 4100271</v>
          </cell>
          <cell r="F419">
            <v>13022749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8693449</v>
          </cell>
        </row>
        <row r="420">
          <cell r="A420" t="str">
            <v>4)</v>
          </cell>
          <cell r="B420" t="str">
            <v xml:space="preserve">ค่าหนังสือเรียน รหัสบัญชีย่อย  0024007      </v>
          </cell>
          <cell r="C420" t="str">
            <v>20006 45002400 4100040</v>
          </cell>
          <cell r="F420">
            <v>9558600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 t="str">
            <v>5)</v>
          </cell>
          <cell r="B421" t="str">
            <v xml:space="preserve">ค่าเครื่องแบบนักเรียน   รหัสบัญชีย่อย 0024162      </v>
          </cell>
          <cell r="C421" t="str">
            <v>20007 45002400 4100194</v>
          </cell>
          <cell r="F421">
            <v>5629900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C422" t="str">
            <v xml:space="preserve">ศธ 04002/ว5681 ลว.20/12/2023 โอนครั้งที่ 99 จำนวน13,680,740‬.00บาท </v>
          </cell>
        </row>
        <row r="423">
          <cell r="A423" t="str">
            <v>1)</v>
          </cell>
          <cell r="B423" t="str">
            <v>ค่าอุปกรณ์การเรียน รหัสบัญชีย่อย 0022002/1745120</v>
          </cell>
          <cell r="C423" t="str">
            <v>20004 42002270 4100117</v>
          </cell>
        </row>
        <row r="425">
          <cell r="B425" t="str">
            <v>31 กค 67 โอนคืนส่วนกลาง ครั้ง 212 6700</v>
          </cell>
        </row>
        <row r="426">
          <cell r="A426" t="str">
            <v>2)</v>
          </cell>
          <cell r="B426" t="str">
            <v>ค่ากิจกรรมพัฒนาคุณภาพผู้เรียน รหัสบัญชีย่อย 0022004/2379548</v>
          </cell>
          <cell r="C426" t="str">
            <v>20005 42002270 4100271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3)</v>
          </cell>
          <cell r="B427" t="str">
            <v>ค่าจัดการเรียนการสอน รหัสบัญชีย่อย 0022005/9556072</v>
          </cell>
          <cell r="C427" t="str">
            <v>20006 42002270 4100348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1.1.1.4</v>
          </cell>
          <cell r="B428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28" t="str">
            <v>ศธ 04002/ว3172 ลว.22 กค 67 โอนครั้งที่ 253 จำนวน 23,956,921.00  บาท</v>
          </cell>
        </row>
        <row r="429">
          <cell r="A429" t="str">
            <v>1)</v>
          </cell>
          <cell r="B429" t="str">
            <v>ค่าหนังสือเรียน 5,720,936 รหัสกิจกรรมย่อย 0022001</v>
          </cell>
          <cell r="C429" t="str">
            <v>20004 42002200 4100037</v>
          </cell>
        </row>
        <row r="430">
          <cell r="A430" t="str">
            <v>2)</v>
          </cell>
          <cell r="B430" t="str">
            <v>ค่าอุปกรณ์การเรียน รหัสบัญชีย่อย 0022002/2,632,890บาท</v>
          </cell>
          <cell r="C430" t="str">
            <v>20004 42002200 4100114</v>
          </cell>
        </row>
        <row r="431">
          <cell r="A431" t="str">
            <v>3)</v>
          </cell>
          <cell r="B431" t="str">
            <v>ค่าเครื่องแบบนักเรียน รหัสบัญชีย่อย 0022003/3,360,875</v>
          </cell>
          <cell r="C431" t="str">
            <v>20004 42002200 4100191</v>
          </cell>
        </row>
        <row r="432">
          <cell r="A432" t="str">
            <v>4)</v>
          </cell>
          <cell r="B432" t="str">
            <v>ค่ากิจกรรมพัฒนาคุณภาพผู้เรียน รหัสบัญชีย่อย 0022004/2,436,510</v>
          </cell>
          <cell r="C432" t="str">
            <v>20005 42002200 4100268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0022005/9,805,710</v>
          </cell>
          <cell r="C433" t="str">
            <v>20006 42002200 4100345</v>
          </cell>
        </row>
        <row r="446">
          <cell r="A446" t="str">
            <v>1.1.2</v>
          </cell>
          <cell r="B44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47">
          <cell r="A447" t="str">
            <v>1.1.2.1</v>
          </cell>
          <cell r="B447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47" t="str">
            <v>ศธ 04002/ว5969 ลว.11/12/2024 โอนครั้งที่ 117</v>
          </cell>
        </row>
        <row r="448">
          <cell r="B448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49">
          <cell r="A449" t="str">
            <v>1)</v>
          </cell>
          <cell r="B449" t="str">
            <v>ค่าอุปกรณ์การเรียน รหัสบัญชีย่อย 0024084/123,230/</v>
          </cell>
          <cell r="C449" t="str">
            <v>20004 45002400 4100117</v>
          </cell>
          <cell r="D449">
            <v>123230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123010</v>
          </cell>
        </row>
        <row r="450">
          <cell r="A450" t="str">
            <v>2)</v>
          </cell>
          <cell r="B450" t="str">
            <v>ค่ากิจกรรมพัฒนาคุณภาพผู้เรียน รหัสบัญชีย่อย 0024238 /245,485</v>
          </cell>
          <cell r="C450" t="str">
            <v>20004 45002400 4100117</v>
          </cell>
          <cell r="D450">
            <v>245485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245212</v>
          </cell>
        </row>
        <row r="452">
          <cell r="A452" t="str">
            <v>3)</v>
          </cell>
          <cell r="B452" t="str">
            <v>ค่าจัดกิจกรรมการเรียนการสอน รหัสบัญชีย่อย 0024315/3,145,806</v>
          </cell>
          <cell r="C452" t="str">
            <v>20004 45002400 4100348</v>
          </cell>
          <cell r="F452">
            <v>3145806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3141537</v>
          </cell>
        </row>
        <row r="454">
          <cell r="A454" t="str">
            <v>1.1.2.2</v>
          </cell>
          <cell r="B45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5">
          <cell r="A455" t="str">
            <v>1.1.2.2.1</v>
          </cell>
          <cell r="B455" t="str">
            <v>หนังสือเรียน รหัสบัญชีย่อย 0022001</v>
          </cell>
          <cell r="C455" t="str">
            <v>20004 42002200 4100037</v>
          </cell>
        </row>
        <row r="456">
          <cell r="A456" t="str">
            <v>1.1.2.2.2</v>
          </cell>
          <cell r="B456" t="str">
            <v>ค่าอุปกรณ์การเรียน รหัสบัญชีย่อย 0022002</v>
          </cell>
          <cell r="C456" t="str">
            <v>20004 42002200 4100114</v>
          </cell>
        </row>
        <row r="457">
          <cell r="A457" t="str">
            <v>1.1.2.2.3</v>
          </cell>
          <cell r="B457" t="str">
            <v>ค่าเครื่องแบบนักเรียน รหัสบัญชีย่อย 0022003</v>
          </cell>
          <cell r="C457" t="str">
            <v>20004 42002200 4100191</v>
          </cell>
        </row>
        <row r="458">
          <cell r="A458" t="str">
            <v>1.1.2.2.4</v>
          </cell>
          <cell r="B458" t="str">
            <v>ค่ากิจกรรมพัฒนาคุณภาพผู้เรียน รหัสบัญชีย่อย 0022004</v>
          </cell>
          <cell r="C458" t="str">
            <v>20005 42002200 4100268</v>
          </cell>
        </row>
        <row r="459">
          <cell r="A459" t="str">
            <v>1.1.2.2.5</v>
          </cell>
          <cell r="B459" t="str">
            <v>ค่าจัดการเรียนการสอน รหัสบัญชีย่อย 0022005</v>
          </cell>
          <cell r="C459" t="str">
            <v>20006 42002200 4100345</v>
          </cell>
        </row>
        <row r="460">
          <cell r="A460" t="str">
            <v>1.1.2.2</v>
          </cell>
          <cell r="B46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0" t="str">
            <v>ศธ 04002/ว5898 ลว.6/12/2024 โอนครั้งที่ 5</v>
          </cell>
        </row>
        <row r="461">
          <cell r="A461" t="str">
            <v>1.1.2.2.1</v>
          </cell>
          <cell r="B461" t="str">
            <v>ค่าเครื่องแบบนักเรียน รหัสบัญชีย่อย 0022003</v>
          </cell>
          <cell r="C461" t="str">
            <v>20004 42002200 4100191</v>
          </cell>
        </row>
        <row r="462">
          <cell r="A462" t="str">
            <v>1.1.3</v>
          </cell>
          <cell r="B46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2" t="str">
            <v>20004450024004100000</v>
          </cell>
        </row>
        <row r="464">
          <cell r="A464" t="str">
            <v>1.1.3.1</v>
          </cell>
          <cell r="B46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4" t="str">
            <v>ศธ 04002/ว307 ลว.27 ม.ค.68 โอนครั้งที่ 222</v>
          </cell>
          <cell r="F464">
            <v>712000</v>
          </cell>
          <cell r="G464">
            <v>0</v>
          </cell>
          <cell r="H464">
            <v>0</v>
          </cell>
          <cell r="K464">
            <v>0</v>
          </cell>
          <cell r="L464">
            <v>711500</v>
          </cell>
        </row>
        <row r="466">
          <cell r="B466" t="str">
            <v>โอนกลับส่วนกลาง ที่ ศธ 04002/ว3206/ 15 กค 67 ครั้งที่ 212</v>
          </cell>
        </row>
        <row r="469">
          <cell r="A469" t="str">
            <v>1.1.3.2</v>
          </cell>
          <cell r="B469" t="str">
            <v xml:space="preserve">รายการค่าจัดการเรียนการสอน (ปัจจัยพื้นฐานนักเรียนยากจน) </v>
          </cell>
          <cell r="C469" t="str">
            <v xml:space="preserve">20004 42002200 4100345 </v>
          </cell>
        </row>
        <row r="470">
          <cell r="A470" t="str">
            <v>1.1.3.2.1</v>
          </cell>
          <cell r="B470"/>
          <cell r="C470"/>
        </row>
        <row r="471">
          <cell r="A471" t="str">
            <v>1.1.3.2.2</v>
          </cell>
          <cell r="B47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1" t="str">
            <v>ศธ 04002/ว3973 ลว.3 กย 67 โอนครั้งที่ 379</v>
          </cell>
        </row>
        <row r="491">
          <cell r="A491">
            <v>2</v>
          </cell>
          <cell r="B491" t="str">
            <v xml:space="preserve">โครงการพัฒนาสื่อและเทคโนโลยีสารสนเทศเพื่อการศึกษา </v>
          </cell>
          <cell r="C491" t="str">
            <v xml:space="preserve">20004 4520 4900 </v>
          </cell>
        </row>
        <row r="492">
          <cell r="B492" t="str">
            <v xml:space="preserve"> งบดำเนินงาน 68112xx</v>
          </cell>
        </row>
        <row r="494">
          <cell r="A494">
            <v>2.1</v>
          </cell>
          <cell r="B494" t="str">
            <v xml:space="preserve">กิจกรรมการส่งเสริมการจัดการศึกษาทางไกล </v>
          </cell>
          <cell r="C494" t="str">
            <v>20004 68 86184 00000</v>
          </cell>
        </row>
        <row r="495">
          <cell r="A495" t="str">
            <v>2.1.1</v>
          </cell>
          <cell r="B495" t="str">
            <v xml:space="preserve"> งบดำเนินงาน 68112xx</v>
          </cell>
          <cell r="C495" t="str">
            <v xml:space="preserve">20004 4520 4900 2000000 </v>
          </cell>
        </row>
        <row r="496">
          <cell r="A496" t="str">
            <v>2.1.1.1</v>
          </cell>
          <cell r="B496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6" t="str">
            <v>ศธ 04002/ว72 ลว.7  มค 68 โอนครั้งที่ 174</v>
          </cell>
          <cell r="F496">
            <v>35000</v>
          </cell>
          <cell r="G496">
            <v>0</v>
          </cell>
          <cell r="H496">
            <v>0</v>
          </cell>
          <cell r="K496">
            <v>0</v>
          </cell>
          <cell r="L496">
            <v>0</v>
          </cell>
        </row>
        <row r="497">
          <cell r="A497" t="str">
            <v>2.1.1.2</v>
          </cell>
          <cell r="B497"/>
          <cell r="C497"/>
        </row>
        <row r="515">
          <cell r="A515">
            <v>3</v>
          </cell>
          <cell r="B515" t="str">
            <v>โครงการสร้างโอกาสและลดความเหลื่อมล้ำทางการศึกษาในระดับพื้นที่</v>
          </cell>
          <cell r="C515" t="str">
            <v>20004 42006700 2000000</v>
          </cell>
        </row>
        <row r="516">
          <cell r="A516">
            <v>3.1</v>
          </cell>
          <cell r="B516" t="str">
            <v xml:space="preserve">กิจกรรมการยกระดับคุณภาพโรงเรียนขยายโอกาส </v>
          </cell>
          <cell r="C516" t="str">
            <v xml:space="preserve">20004 67 00106 00000 </v>
          </cell>
        </row>
        <row r="517">
          <cell r="B517" t="str">
            <v xml:space="preserve"> งบดำเนินงาน 67112xx</v>
          </cell>
          <cell r="C517" t="str">
            <v>20004 42006770 2000000</v>
          </cell>
        </row>
        <row r="519">
          <cell r="A519" t="str">
            <v>3.1.1.1</v>
          </cell>
          <cell r="B51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19" t="str">
            <v>ศธ 04002/ว2048 ลว.24 พค 67 โอนครั้งที่ 53</v>
          </cell>
        </row>
        <row r="520">
          <cell r="A520" t="str">
            <v>3.1.1.2</v>
          </cell>
          <cell r="B52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20" t="str">
            <v>ศธ 04002/ว4277 ลว.12 กย 67 โอนครั้งที่ 402</v>
          </cell>
        </row>
        <row r="521">
          <cell r="A521">
            <v>4</v>
          </cell>
          <cell r="B521" t="str">
            <v>กิจกรรมพัฒนาการจัดการศึกษาโรงเรียนที่ตั้งในพื้นที่ลักษณะพิเศษ</v>
          </cell>
          <cell r="C521" t="str">
            <v>20004 67 00017 00000</v>
          </cell>
        </row>
        <row r="522">
          <cell r="B522" t="str">
            <v xml:space="preserve"> งบดำเนินงาน 67112xx</v>
          </cell>
          <cell r="C522" t="str">
            <v xml:space="preserve">20004 42006700 2000000 </v>
          </cell>
        </row>
        <row r="523">
          <cell r="A523">
            <v>4.0999999999999996</v>
          </cell>
          <cell r="B52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3" t="str">
            <v>ศธ 04002/ว2091 ลว.28 พค 67 โอนครั้งที่ 60</v>
          </cell>
        </row>
        <row r="528">
          <cell r="B528" t="str">
            <v xml:space="preserve"> งบดำเนินงาน 68112xx</v>
          </cell>
        </row>
        <row r="530">
          <cell r="B530" t="str">
            <v xml:space="preserve">ผลผลิตผู้จบการศึกษาก่อนประถมศึกษา </v>
          </cell>
        </row>
        <row r="531">
          <cell r="C531" t="str">
            <v>20004 3720 1000 2000000</v>
          </cell>
        </row>
        <row r="535">
          <cell r="A535">
            <v>1.1000000000000001</v>
          </cell>
          <cell r="B535" t="str">
            <v xml:space="preserve">กิจกรรมการจัดการศึกษาก่อนประถมศึกษา  </v>
          </cell>
          <cell r="C535" t="str">
            <v>20004 68 05162 00000</v>
          </cell>
        </row>
        <row r="537">
          <cell r="B537" t="str">
            <v xml:space="preserve"> งบดำเนินงาน 68112xx</v>
          </cell>
        </row>
        <row r="574">
          <cell r="A574">
            <v>1</v>
          </cell>
          <cell r="B574" t="str">
            <v>งบสพฐ.</v>
          </cell>
        </row>
        <row r="575">
          <cell r="C575"/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611">
          <cell r="C611"/>
        </row>
        <row r="613">
          <cell r="A613">
            <v>1.2</v>
          </cell>
          <cell r="B61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3" t="str">
            <v>20004 67 00080  00000</v>
          </cell>
        </row>
        <row r="614">
          <cell r="B614" t="str">
            <v xml:space="preserve"> งบดำเนินงาน 68112xx</v>
          </cell>
          <cell r="C614" t="str">
            <v>20004 3720 1000 2000000</v>
          </cell>
        </row>
        <row r="615">
          <cell r="A615" t="str">
            <v>1.2.1</v>
          </cell>
          <cell r="B61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5" t="str">
            <v>ที่ ศธ04002/ว5680 ลว 20 ธค 66 ครั้งที่ 100</v>
          </cell>
        </row>
        <row r="616">
          <cell r="A616" t="str">
            <v>1.2.2</v>
          </cell>
          <cell r="B61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6" t="str">
            <v>ที่ ศธ04002/ว3094 ลว 18 กค 67 ครั้งที่ 230</v>
          </cell>
        </row>
        <row r="621">
          <cell r="A621">
            <v>0</v>
          </cell>
          <cell r="B621" t="str">
            <v>ผลผลิตผู้จบการศึกษาขั้นพื้นฐาน</v>
          </cell>
          <cell r="C621" t="str">
            <v>20004 3720 1000 2000000</v>
          </cell>
        </row>
        <row r="627">
          <cell r="A627">
            <v>1.1000000000000001</v>
          </cell>
          <cell r="B62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27" t="str">
            <v>20004 68 00080 00000</v>
          </cell>
        </row>
        <row r="629">
          <cell r="A629" t="str">
            <v>1.1.1</v>
          </cell>
          <cell r="B629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29" t="str">
            <v>ที่ ศธ04002/ว5967 ลว 11 ธค 67 ครั้งที่ 119</v>
          </cell>
          <cell r="F629">
            <v>1100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800</v>
          </cell>
          <cell r="L629">
            <v>0</v>
          </cell>
        </row>
        <row r="630">
          <cell r="A630">
            <v>1.2</v>
          </cell>
          <cell r="B630" t="str">
            <v>กิจกรรมการสนับสนุนการศึกษาขั้นพื้นฐาน</v>
          </cell>
          <cell r="C630" t="str">
            <v>20004 68 00146 00000</v>
          </cell>
        </row>
        <row r="631">
          <cell r="B631" t="str">
            <v xml:space="preserve"> งบดำเนินงาน 68112xx </v>
          </cell>
          <cell r="C631" t="str">
            <v>20004 3720 1000 2000000</v>
          </cell>
        </row>
        <row r="632">
          <cell r="A632" t="str">
            <v>1.2.1</v>
          </cell>
          <cell r="B632" t="str">
            <v xml:space="preserve">ค่าเช่าใช้บริการสัญญาณอินเทอร์เน็ต </v>
          </cell>
          <cell r="C632"/>
          <cell r="F632">
            <v>1488303</v>
          </cell>
          <cell r="G632">
            <v>973952.1</v>
          </cell>
          <cell r="H632">
            <v>0</v>
          </cell>
          <cell r="I632">
            <v>0</v>
          </cell>
          <cell r="J632">
            <v>0</v>
          </cell>
          <cell r="K632">
            <v>79365</v>
          </cell>
          <cell r="L632">
            <v>367219.5</v>
          </cell>
        </row>
        <row r="633">
          <cell r="A633" t="str">
            <v>1)</v>
          </cell>
          <cell r="B633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3" t="str">
            <v>ศธ 04002/ว5931 ลว. 9 ธค 67 โอนครั้งที่ 111</v>
          </cell>
          <cell r="F633"/>
          <cell r="G633"/>
          <cell r="H633"/>
          <cell r="I633"/>
          <cell r="J633"/>
          <cell r="K633"/>
          <cell r="L633"/>
        </row>
        <row r="634">
          <cell r="A634" t="str">
            <v>2)</v>
          </cell>
          <cell r="B634" t="str">
            <v>ค่าเช่าใช้บริการสัญญาณอินเทอร์เน็ต  9 เดือน (มกราคม - กันยายน 2568) 973,953 บาท</v>
          </cell>
          <cell r="C634" t="str">
            <v>ศธ 04002/ว6222 ลว. 25 ธค 67 โอนครั้งที่ 160</v>
          </cell>
          <cell r="F634"/>
          <cell r="G634"/>
          <cell r="H634"/>
          <cell r="I634"/>
          <cell r="J634"/>
          <cell r="K634"/>
          <cell r="L634"/>
        </row>
        <row r="635">
          <cell r="A635">
            <v>1.3</v>
          </cell>
          <cell r="B635" t="str">
            <v>กิจกรรมส่งเสริมการอ่าน</v>
          </cell>
          <cell r="C635" t="str">
            <v>20004 68 00147 00000</v>
          </cell>
        </row>
        <row r="637">
          <cell r="A637" t="str">
            <v>1.3.1</v>
          </cell>
          <cell r="B637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37" t="str">
            <v>ศธ04002/ว5817 ลว.28 พย 67 ครั้งที่ 91</v>
          </cell>
          <cell r="F637">
            <v>800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800</v>
          </cell>
          <cell r="L637">
            <v>0</v>
          </cell>
        </row>
        <row r="638">
          <cell r="A638" t="str">
            <v>1.3.2</v>
          </cell>
          <cell r="B638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    </cell>
          <cell r="C638" t="str">
            <v>ศธ04002/ว524 ลว. 11 กุมภาพันธ์ 2568 ครั้งที่ 241</v>
          </cell>
          <cell r="F638">
            <v>10000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1.4</v>
          </cell>
          <cell r="B639" t="str">
            <v>กิจกรรมการบริหารจัดการในเขตพื้นที่การศึกษา</v>
          </cell>
          <cell r="C639" t="str">
            <v>20004 68 00148 00000</v>
          </cell>
        </row>
        <row r="641">
          <cell r="B641" t="str">
            <v xml:space="preserve"> งบดำเนินงาน 68112xx </v>
          </cell>
        </row>
        <row r="734">
          <cell r="A734"/>
          <cell r="B734"/>
          <cell r="C734"/>
        </row>
        <row r="735">
          <cell r="A735"/>
          <cell r="B735"/>
          <cell r="C735"/>
        </row>
        <row r="736">
          <cell r="A736"/>
          <cell r="B736"/>
          <cell r="C736"/>
        </row>
        <row r="744">
          <cell r="A744" t="str">
            <v>2.1.4</v>
          </cell>
          <cell r="B744"/>
          <cell r="C744"/>
        </row>
        <row r="745">
          <cell r="A745" t="str">
            <v>1)</v>
          </cell>
          <cell r="B745"/>
        </row>
        <row r="747">
          <cell r="A747" t="str">
            <v>2)</v>
          </cell>
          <cell r="B747"/>
        </row>
        <row r="749">
          <cell r="A749" t="str">
            <v>3)</v>
          </cell>
          <cell r="B749"/>
        </row>
        <row r="751">
          <cell r="A751" t="str">
            <v>4)</v>
          </cell>
          <cell r="B751"/>
        </row>
        <row r="753">
          <cell r="A753">
            <v>1.5</v>
          </cell>
          <cell r="B753" t="str">
            <v>กิจกรรมการจัดการศึกษาประถมศึกษาสำหรับโรงเรียนปกติ</v>
          </cell>
          <cell r="C753" t="str">
            <v>20004 68 05164 00000</v>
          </cell>
        </row>
        <row r="754">
          <cell r="B754" t="str">
            <v>งบดำเนินงาน  68112xx</v>
          </cell>
        </row>
        <row r="785">
          <cell r="A785" t="str">
            <v>1)</v>
          </cell>
          <cell r="B785" t="str">
            <v xml:space="preserve">ค่าตอบแทนวิทยากรสอนอิสลามศึกษารายชั่วโมง </v>
          </cell>
          <cell r="F785">
            <v>312000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166200</v>
          </cell>
        </row>
        <row r="786">
          <cell r="A786" t="str">
            <v>1.1)</v>
          </cell>
          <cell r="B786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86" t="str">
            <v>ศธ 04002/ว5854  ลว 29 พย67 โอนครั้งที่ 97</v>
          </cell>
        </row>
        <row r="787">
          <cell r="A787" t="str">
            <v>1.2)</v>
          </cell>
          <cell r="B787" t="str">
            <v>ค่าขนย้ายสิ่งของส่วนตัวในการเดินทางไปราชการประจำของข้าราชการ</v>
          </cell>
          <cell r="C787" t="str">
            <v>ศธ 04002/ว6234  ลว 25 ธค 67 โอนครั้งที่ 161</v>
          </cell>
          <cell r="F787">
            <v>55352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55352</v>
          </cell>
          <cell r="L787">
            <v>0</v>
          </cell>
        </row>
        <row r="788">
          <cell r="B788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788" t="str">
            <v>ศธ 04002/ว6234  ลว 25 ธค 67 โอนครั้งที่ 161</v>
          </cell>
        </row>
        <row r="789">
          <cell r="B789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789" t="str">
            <v>ศธ 04002/ว366  ลว 29 ม.ค. 68 โอนครั้งที่ 230</v>
          </cell>
        </row>
        <row r="790">
          <cell r="A790" t="str">
            <v>1.3)</v>
          </cell>
          <cell r="B790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790" t="str">
            <v>ศธ 04002/ว805  ลว 27 กพ 68 โอนครั้งที่ 295</v>
          </cell>
          <cell r="F790">
            <v>3600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922">
          <cell r="A922" t="str">
            <v>1.5.1.1</v>
          </cell>
          <cell r="B922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22" t="str">
            <v xml:space="preserve">20004 68 05164 00144 </v>
          </cell>
        </row>
        <row r="923">
          <cell r="B923" t="str">
            <v xml:space="preserve"> งบดำเนินงาน 68112xx </v>
          </cell>
          <cell r="C923" t="str">
            <v>20004 3720 1000 2000000</v>
          </cell>
        </row>
        <row r="924">
          <cell r="A924" t="str">
            <v>1.5.1.1.1</v>
          </cell>
          <cell r="B924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24" t="str">
            <v>ศธ 04002/ว153 ลว 14 ม.ค. 68 โอนครั้งที่ 190</v>
          </cell>
          <cell r="F924">
            <v>18000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7">
          <cell r="A927" t="str">
            <v>1.5.1.2</v>
          </cell>
          <cell r="B927" t="str">
            <v xml:space="preserve">กิจกรรมรองเทคโนโลยีดิจิทัลเพื่อการศึกษาขั้นพื้นฐาน </v>
          </cell>
          <cell r="C927" t="str">
            <v>20004 67 05164 00063</v>
          </cell>
        </row>
        <row r="928">
          <cell r="B928" t="str">
            <v xml:space="preserve"> งบดำเนินงาน 68112xx</v>
          </cell>
          <cell r="C928" t="str">
            <v>20004 35000200 2000000</v>
          </cell>
        </row>
        <row r="929">
          <cell r="A929" t="str">
            <v>2.1.1.1</v>
          </cell>
          <cell r="B929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29" t="str">
            <v>ศธ 04002/ว1003 ลว 7 มีค 67โอนครั้งที่ 207</v>
          </cell>
        </row>
        <row r="930">
          <cell r="A930" t="str">
            <v>2.1.1.2</v>
          </cell>
          <cell r="B930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30" t="str">
            <v>ศธ 04002/ว3577 ลว 15 สค 67 โอนครั้งที่ 334</v>
          </cell>
        </row>
        <row r="931"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/>
          <cell r="B932"/>
          <cell r="C932"/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42">
          <cell r="A942">
            <v>1.6</v>
          </cell>
          <cell r="B942" t="str">
            <v>กิจกรรมการสนับสนุนการศึกษาขั้นพื้นฐาน</v>
          </cell>
          <cell r="C942" t="str">
            <v>20004 68 0146 00000</v>
          </cell>
        </row>
        <row r="965">
          <cell r="A965"/>
          <cell r="B965" t="str">
            <v xml:space="preserve"> งบดำเนินงาน 68112xx </v>
          </cell>
          <cell r="C965" t="str">
            <v>20004 37201000 2000000</v>
          </cell>
        </row>
        <row r="966">
          <cell r="A966" t="str">
            <v>2.1.2.1</v>
          </cell>
          <cell r="B966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66" t="str">
            <v>ศธ 04002/ว5700 ลว 21 ธค 66 โอนครั้งที่ 103</v>
          </cell>
        </row>
        <row r="967">
          <cell r="A967" t="str">
            <v>2.1.2.2</v>
          </cell>
          <cell r="B967" t="str">
            <v xml:space="preserve">เงินสมทบกองทุนเงินทดแทน ประจำปี พ.ศ. 2567 (มกราคม - ธันวาคม 2567)                             </v>
          </cell>
          <cell r="C967" t="str">
            <v>ศธ 04002/ว35 ลว 4 มค 67 โอนครั้งที่ 117</v>
          </cell>
        </row>
        <row r="968">
          <cell r="B968" t="str">
            <v>ค่าเช่าใช้บริการสัญญาณอินเทอร์เน็ต 6 เดือน (เมย-มิย 66)   603600บาท</v>
          </cell>
          <cell r="C968" t="str">
            <v>ศธ 04002/ว1923   ลว 20 พค 67 โอนครั้งที่ 30</v>
          </cell>
        </row>
        <row r="969">
          <cell r="B969" t="str">
            <v>ค่าเช่าใช้บริการสัญญาณอินเทอร์เน็ต 3 เดือน (กรกฎาคม 2567 – กันยายน 2567)   514,3500บาท</v>
          </cell>
          <cell r="C969" t="str">
            <v>ศธ 04002/ว2864 ลว 2 กรกฎาคม 2567 โอนครั้งที่ 185</v>
          </cell>
        </row>
        <row r="970">
          <cell r="A970" t="str">
            <v>2.1.3.2</v>
          </cell>
          <cell r="B970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70" t="str">
            <v>ศธ 04002/ว4582 ลว 20 กย 67 โอนครั้งที่ 433</v>
          </cell>
        </row>
        <row r="997">
          <cell r="B997" t="str">
            <v>กิจกรรมรองการพัฒนาประสิทธิภาพการบริหารจัดการการศึกษาขั้นพื้นฐาน</v>
          </cell>
        </row>
        <row r="998">
          <cell r="A998"/>
          <cell r="B998" t="str">
            <v xml:space="preserve"> งบดำเนินงาน 68112xx </v>
          </cell>
        </row>
        <row r="999">
          <cell r="A999" t="str">
            <v>2.1.3.1</v>
          </cell>
          <cell r="B999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99" t="str">
            <v>ศธ 04002/ว5407 ลว 27 พย 66 โอนครั้งที่ 66</v>
          </cell>
        </row>
        <row r="1002">
          <cell r="A1002" t="str">
            <v>2.1.4</v>
          </cell>
          <cell r="B1002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03">
          <cell r="A1003"/>
          <cell r="B1003" t="str">
            <v xml:space="preserve"> งบดำเนินงาน 67112xx </v>
          </cell>
        </row>
        <row r="1004">
          <cell r="A1004" t="str">
            <v>2.1.4.1</v>
          </cell>
          <cell r="B100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04" t="str">
            <v>ที่ ศธ 04002/ว    /9 กพ 67  ครั้งที่ 165</v>
          </cell>
        </row>
        <row r="1005">
          <cell r="A1005" t="str">
            <v>2.1.4.2</v>
          </cell>
          <cell r="B100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05" t="str">
            <v>ศธ04002/ว2276 ลว. 7 มิย 67 โอนครั้งที่ 102</v>
          </cell>
        </row>
        <row r="1006">
          <cell r="A1006" t="str">
            <v>2.1.4.3</v>
          </cell>
          <cell r="B100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06" t="str">
            <v>ศธ04002/ว3560 ลว. 15 สค 67 โอนครั้งที่ 323</v>
          </cell>
        </row>
        <row r="1007">
          <cell r="A1007" t="str">
            <v>1.5.1.3</v>
          </cell>
          <cell r="B100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07" t="str">
            <v>20004 68 05164 36263</v>
          </cell>
        </row>
        <row r="1008">
          <cell r="B1008" t="str">
            <v xml:space="preserve"> งบดำเนินงาน 68112xx</v>
          </cell>
          <cell r="C1008" t="str">
            <v>20004 3720 1000 2000000</v>
          </cell>
        </row>
        <row r="1009">
          <cell r="A1009">
            <v>1</v>
          </cell>
          <cell r="B100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09" t="str">
            <v>ศธ04002/ว5487ว.8 พย 67 โอนครั้งที่ 47</v>
          </cell>
          <cell r="F1009">
            <v>5000</v>
          </cell>
          <cell r="G1009">
            <v>0</v>
          </cell>
          <cell r="H1009">
            <v>0</v>
          </cell>
          <cell r="K1009">
            <v>1200</v>
          </cell>
          <cell r="L1009">
            <v>0</v>
          </cell>
        </row>
        <row r="1010">
          <cell r="A1010">
            <v>2</v>
          </cell>
          <cell r="B101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10" t="str">
            <v>ศธ04002/ว5487ว.8 พย 67 โอนครั้งที่ 47</v>
          </cell>
          <cell r="F1010">
            <v>23000</v>
          </cell>
          <cell r="G1010">
            <v>0</v>
          </cell>
          <cell r="H1010">
            <v>0</v>
          </cell>
          <cell r="K1010">
            <v>18200</v>
          </cell>
          <cell r="L1010">
            <v>0</v>
          </cell>
        </row>
        <row r="1013">
          <cell r="A1013">
            <v>1.7</v>
          </cell>
          <cell r="B1013" t="str">
            <v xml:space="preserve">กิจกรรมการจัดการศึกษามัธยมศึกษาตอนต้นสำหรับโรงเรียนปกติ  </v>
          </cell>
          <cell r="C1013" t="str">
            <v>20004 68 0516500000</v>
          </cell>
        </row>
        <row r="1014">
          <cell r="A1014" t="str">
            <v>1.6.1</v>
          </cell>
          <cell r="B1014" t="str">
            <v xml:space="preserve"> งบดำเนินงาน 68112xx</v>
          </cell>
          <cell r="C1014" t="str">
            <v>20004 3720 1000 2000000</v>
          </cell>
          <cell r="F1014"/>
          <cell r="G1014"/>
          <cell r="H1014"/>
          <cell r="I1014"/>
          <cell r="J1014"/>
          <cell r="K1014"/>
          <cell r="L1014"/>
        </row>
        <row r="1082">
          <cell r="A1082" t="str">
            <v>1.7.1</v>
          </cell>
          <cell r="B1082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82" t="str">
            <v>20004 68 05165 51999</v>
          </cell>
        </row>
        <row r="1083">
          <cell r="A1083"/>
          <cell r="B1083" t="str">
            <v xml:space="preserve"> งบดำเนินงาน 68112xx </v>
          </cell>
          <cell r="C1083" t="str">
            <v>20004 3720 1000 2000000</v>
          </cell>
        </row>
        <row r="1084">
          <cell r="A1084" t="str">
            <v>1.7.1.1</v>
          </cell>
          <cell r="B1084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84" t="str">
            <v>ศธ04002/5373 ลว. 1 พ.ย. 67 โอนครั้งที่ 36</v>
          </cell>
          <cell r="D1084">
            <v>60000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45220</v>
          </cell>
          <cell r="L1084">
            <v>0</v>
          </cell>
        </row>
        <row r="1085">
          <cell r="A1085" t="str">
            <v>1.7.1.2</v>
          </cell>
          <cell r="B1085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85" t="str">
            <v>ศธ 04002/ว114  ลว 10 ม.ค. 68 ครั้งที่ 182</v>
          </cell>
          <cell r="D1085">
            <v>1600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1600</v>
          </cell>
          <cell r="L1085">
            <v>0</v>
          </cell>
        </row>
        <row r="1086">
          <cell r="A1086" t="str">
            <v>1.7.1.3</v>
          </cell>
          <cell r="B1086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86" t="str">
            <v>ศธ04002/ว152 ลว 14 ม.ค. 68 โอนครั้งที่ 189</v>
          </cell>
          <cell r="D1086">
            <v>7720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1.7.1.4</v>
          </cell>
          <cell r="B1087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087" t="str">
            <v>ศธ04002/ว831 ลว 28 กพ 68 โอนครั้งที่ 298</v>
          </cell>
          <cell r="D1087">
            <v>800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98">
          <cell r="A1098" t="str">
            <v>2.2.3</v>
          </cell>
          <cell r="B1098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98" t="str">
            <v>20004 66 05165 90691</v>
          </cell>
        </row>
        <row r="1099">
          <cell r="B1099" t="str">
            <v xml:space="preserve"> งบดำเนินงาน 66112xx </v>
          </cell>
          <cell r="C1099" t="str">
            <v>20004 35000200 2000000</v>
          </cell>
        </row>
        <row r="1100">
          <cell r="A1100" t="str">
            <v>2.2.3.1</v>
          </cell>
          <cell r="B1100" t="str">
            <v xml:space="preserve">ค่าใช้จ่าย  รณรงค์ และติดตาม การใช้หนังสือพระราชนิพนธ์  </v>
          </cell>
          <cell r="C1100" t="str">
            <v>ศธ 04002/ว2953/25 กค 66 ครั้งที่ 689 จำนวนเงิน 61,055 บาท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 t="str">
            <v>2.2.3.2</v>
          </cell>
          <cell r="B1101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01" t="str">
            <v>ศธ 04002/ว3089/29 กค 66 ครั้งที่ 712 จำนวนเงิน 1,200.-บาท เขียนเขต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47">
          <cell r="A1147">
            <v>1.8</v>
          </cell>
          <cell r="B1147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47" t="str">
            <v>20004 68 5201500000</v>
          </cell>
        </row>
        <row r="1148">
          <cell r="B1148" t="str">
            <v xml:space="preserve"> งบดำเนินงาน 68112xx</v>
          </cell>
          <cell r="C1148" t="str">
            <v>20004 3720 1000 2000000</v>
          </cell>
        </row>
        <row r="1149">
          <cell r="A1149" t="str">
            <v>1.8.1</v>
          </cell>
          <cell r="B1149" t="str">
            <v>ค่าใช้จ่ายในการเข้าร่วมประชุม (โรงเรียนกพด.)3200 บาท ค่าใช้จ่ายประชุมคณะทำงาน</v>
          </cell>
          <cell r="C1149" t="str">
            <v>ศธ 04002/ว5490 ลว8 พย 67 ครั้งที่ 51</v>
          </cell>
          <cell r="F1149">
            <v>5600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1600</v>
          </cell>
          <cell r="L1149">
            <v>3200</v>
          </cell>
        </row>
        <row r="1150">
          <cell r="A1150" t="str">
            <v>1.8.2</v>
          </cell>
          <cell r="B1150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50" t="str">
            <v>ศธ 04002/ว5655 ลว 19 พย 67 โอนครั้งที่ 71</v>
          </cell>
          <cell r="F1150">
            <v>10000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 t="str">
            <v>2.3.4</v>
          </cell>
          <cell r="B1151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51" t="str">
            <v>ศธ 04002/ว2569  ลว 25 มิย 67 ครั้งที่ 160</v>
          </cell>
        </row>
        <row r="1152">
          <cell r="A1152" t="str">
            <v>2.3.5</v>
          </cell>
          <cell r="B1152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52" t="str">
            <v>ศธ 04002/ว3035 ลว 15 กค 67 ครั้งที่ 226</v>
          </cell>
        </row>
        <row r="1153">
          <cell r="A1153" t="str">
            <v>2.3.6</v>
          </cell>
          <cell r="B1153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53" t="str">
            <v>ศธ 04002/ว3603 ลว 16 สค 67 ครั้งที่ 338</v>
          </cell>
        </row>
        <row r="1154">
          <cell r="A1154"/>
          <cell r="B1154"/>
        </row>
        <row r="1155">
          <cell r="A1155"/>
          <cell r="B1155" t="str">
            <v>งบบริหารจัดการ สพป.ปท.2</v>
          </cell>
          <cell r="C1155" t="str">
            <v>20004 35000200 00000</v>
          </cell>
        </row>
        <row r="1162">
          <cell r="A1162"/>
          <cell r="B1162"/>
          <cell r="C1162" t="str">
            <v>20004 1300 Q2669/20004 65 0005400000</v>
          </cell>
        </row>
        <row r="1163">
          <cell r="B1163" t="str">
            <v xml:space="preserve"> งบดำเนินงาน 68112xx</v>
          </cell>
        </row>
        <row r="1168">
          <cell r="A1168">
            <v>1.9</v>
          </cell>
          <cell r="B1168" t="str">
            <v xml:space="preserve">กิจกรรมช่วยเหลือกลุ่มเป้าหมายทางสังคม  </v>
          </cell>
        </row>
        <row r="1169">
          <cell r="B1169" t="str">
            <v xml:space="preserve"> งบดำเนินงาน 68112xx</v>
          </cell>
          <cell r="C1169" t="str">
            <v>20004 33720 1000 2000000</v>
          </cell>
        </row>
        <row r="1170">
          <cell r="A1170" t="str">
            <v>1.9.1</v>
          </cell>
          <cell r="B117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70" t="str">
            <v>ศธ 04002/ว129 ลว 13 ม.ค.68 ครั้งที่ 184</v>
          </cell>
          <cell r="F1170">
            <v>25000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2.6.2</v>
          </cell>
          <cell r="B1171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71" t="str">
            <v>ศธ 04002/ว161 (2/2) ลว 1 กพ 67 ครั้งที่ 161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2.4.1.2</v>
          </cell>
          <cell r="B1172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72" t="str">
            <v>ศธ 04002/ว3402 ลว 6 สค 67 ครั้งที่290</v>
          </cell>
        </row>
        <row r="1174">
          <cell r="A1174" t="str">
            <v>2.4.4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2.4.5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 t="str">
            <v>2.4.6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422">
          <cell r="A1422">
            <v>1.1200000000000001</v>
          </cell>
          <cell r="B1422" t="str">
            <v xml:space="preserve">กิจกรรมการพัฒนาเด็กปฐมวัยอย่างมีคุณภาพ </v>
          </cell>
          <cell r="C1422" t="str">
            <v>20004 68 86176 00000</v>
          </cell>
        </row>
        <row r="1423">
          <cell r="B1423" t="str">
            <v>งบดำเนินงาน 68112xx</v>
          </cell>
          <cell r="C1423" t="str">
            <v>20004 3720 1000 200000</v>
          </cell>
        </row>
        <row r="1424">
          <cell r="A1424" t="str">
            <v>1.12.1</v>
          </cell>
          <cell r="B1424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24" t="str">
            <v>ศธ 04002/ว48 ลว 6 มค ครั้งที่ 173</v>
          </cell>
          <cell r="F1424">
            <v>3600</v>
          </cell>
          <cell r="G1424">
            <v>0</v>
          </cell>
          <cell r="H1424">
            <v>0</v>
          </cell>
          <cell r="K1424">
            <v>0</v>
          </cell>
          <cell r="L1424">
            <v>0</v>
          </cell>
        </row>
        <row r="1425">
          <cell r="A1425" t="str">
            <v>1.12.2</v>
          </cell>
          <cell r="B1425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25" t="str">
            <v>ศธ 04002/ว63 ลว 7 มค ครั้งที่ 175</v>
          </cell>
          <cell r="F1425">
            <v>800</v>
          </cell>
          <cell r="G1425">
            <v>0</v>
          </cell>
          <cell r="H1425">
            <v>0</v>
          </cell>
          <cell r="K1425">
            <v>0</v>
          </cell>
          <cell r="L1425">
            <v>800</v>
          </cell>
        </row>
        <row r="1452">
          <cell r="A1452">
            <v>3</v>
          </cell>
          <cell r="B1452" t="str">
            <v xml:space="preserve">ผลผลิตผู้จบการศึกษามัธยมศึกษาตอนปลาย  </v>
          </cell>
          <cell r="C1452" t="str">
            <v>20004 35000300 2000000</v>
          </cell>
        </row>
        <row r="1453">
          <cell r="B1453" t="str">
            <v xml:space="preserve"> งบดำเนินงาน 68112xx</v>
          </cell>
        </row>
        <row r="1455">
          <cell r="A1455">
            <v>3.1</v>
          </cell>
          <cell r="B1455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55" t="str">
            <v>20004 67 50194 32857</v>
          </cell>
        </row>
        <row r="1457">
          <cell r="A1457" t="str">
            <v>3.1.1</v>
          </cell>
          <cell r="B1457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7" t="str">
            <v>ศธ04002/ว1864 ลว. 14 พค 67 โอนครั้งที่ 13</v>
          </cell>
        </row>
        <row r="1466">
          <cell r="B1466" t="str">
            <v xml:space="preserve">โครงการป้องกันและแก้ไขปัญหายาเสพติดในสถานศึกษา    </v>
          </cell>
          <cell r="C1466" t="str">
            <v>20004 06003600</v>
          </cell>
        </row>
        <row r="1467">
          <cell r="A1467">
            <v>1.1000000000000001</v>
          </cell>
          <cell r="B1467" t="str">
            <v xml:space="preserve"> กิจกรรมป้องกันและแก้ไขปัญหายาเสพติดในสถานศึกษา  </v>
          </cell>
        </row>
        <row r="1468">
          <cell r="B1468" t="str">
            <v xml:space="preserve"> งบรายจ่ายอื่น 6711500</v>
          </cell>
        </row>
        <row r="1469">
          <cell r="C1469" t="str">
            <v>20004 06003600 5000002</v>
          </cell>
        </row>
        <row r="1470">
          <cell r="A1470" t="str">
            <v>1.1.1</v>
          </cell>
          <cell r="B1470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70" t="str">
            <v>ศธ 04002/ว2972 ลว 10 ก.ค. 67 ครั้งที่ 210</v>
          </cell>
        </row>
        <row r="1471">
          <cell r="A1471" t="str">
            <v>1.1.1.1</v>
          </cell>
          <cell r="B1471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71" t="str">
            <v>ศธ 04002/ว3392 ลว 6 ส.ค. 67 ครั้งที่ 285</v>
          </cell>
        </row>
        <row r="1472">
          <cell r="A1472" t="str">
            <v>1.1.1.2</v>
          </cell>
          <cell r="B1472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72" t="str">
            <v>ศธ 04002/ว322 ลว 15 ส.ค. 67 ครั้งที่ 322</v>
          </cell>
        </row>
        <row r="1476">
          <cell r="A1476" t="str">
            <v>1.1.2</v>
          </cell>
          <cell r="B1476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6" t="str">
            <v>ศธ 04002/ว3233 ลว 30 กค 67 ครั้งที่ 260</v>
          </cell>
        </row>
        <row r="1485">
          <cell r="A1485" t="str">
            <v>ฉ</v>
          </cell>
          <cell r="B1485" t="str">
            <v>แผนบูรณาการต่อต้านการทุจริตและประพฤติมิชอบ</v>
          </cell>
          <cell r="C1485" t="str">
            <v>20004 6020 3900 2000000</v>
          </cell>
        </row>
        <row r="1486">
          <cell r="A1486">
            <v>1</v>
          </cell>
          <cell r="B1486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86" t="str">
            <v>20004 6020 3900 2000000</v>
          </cell>
        </row>
        <row r="1487">
          <cell r="B1487" t="str">
            <v>งบดำเนินงาน 68112XX</v>
          </cell>
        </row>
        <row r="1488">
          <cell r="A1488">
            <v>1.1000000000000001</v>
          </cell>
          <cell r="B1488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8" t="str">
            <v xml:space="preserve">20004 68 00118 00000  </v>
          </cell>
        </row>
        <row r="1489">
          <cell r="B1489" t="str">
            <v xml:space="preserve"> งบดำเนินงาน 68112xx</v>
          </cell>
        </row>
        <row r="1490">
          <cell r="A1490" t="str">
            <v>1.1.1</v>
          </cell>
          <cell r="B1490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    </cell>
          <cell r="C1490" t="str">
            <v>ศธ 04002/ว6119 ลว 19 ธค 67 ครั้งที่ 141</v>
          </cell>
          <cell r="F1490">
            <v>1000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800</v>
          </cell>
        </row>
        <row r="1491">
          <cell r="A1491" t="str">
            <v>1.1.3</v>
          </cell>
          <cell r="B1491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491" t="str">
            <v>ศธ 04002/ว715 ลว 21 กพ 68  ครั้งที่ 277</v>
          </cell>
          <cell r="F1491">
            <v>2000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5">
          <cell r="B1495" t="str">
            <v xml:space="preserve"> งบดำเนินงาน 68112xx</v>
          </cell>
        </row>
        <row r="1496">
          <cell r="A1496" t="str">
            <v>1.2.1</v>
          </cell>
          <cell r="B1496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6" t="str">
            <v>ที่ ศธ 04002/ว2974 ลว. 10 กค 67 ครั้งที่ 199</v>
          </cell>
        </row>
        <row r="1497">
          <cell r="A1497" t="str">
            <v>1.2.2</v>
          </cell>
          <cell r="B1497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7" t="str">
            <v>ที่ ศธ 04002/ว3656 ลว. 28 สค 66 ครั้งที่ 819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1.2</v>
          </cell>
          <cell r="B149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8" t="str">
            <v>20004 67 00068 00000</v>
          </cell>
        </row>
        <row r="1499">
          <cell r="B1499" t="str">
            <v xml:space="preserve"> งบดำเนินงาน 68112xx</v>
          </cell>
          <cell r="C1499" t="str">
            <v>20004 56003700 2000000</v>
          </cell>
        </row>
        <row r="1500">
          <cell r="A1500" t="str">
            <v>1.2.1</v>
          </cell>
          <cell r="B1500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500" t="str">
            <v>ศธ04087/1378 ลว 27 พค 67 โอนครั้งที่ 61</v>
          </cell>
        </row>
        <row r="1501">
          <cell r="A1501" t="str">
            <v>1.1.3</v>
          </cell>
          <cell r="B1501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01" t="str">
            <v>ศธ 04002/ว3641 ลว 17 สค ครั้งที่ 350</v>
          </cell>
        </row>
      </sheetData>
      <sheetData sheetId="68">
        <row r="4">
          <cell r="A4" t="str">
            <v xml:space="preserve">     ประจำเดือนกุมภาพันธ์ 2568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workbookViewId="0">
      <selection activeCell="G11" sqref="G11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339" t="s">
        <v>243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</row>
    <row r="2" spans="1:11" ht="21" x14ac:dyDescent="0.25">
      <c r="A2" s="1339" t="str">
        <f>+'[1]สิ่งก่อสร้าง งบอุดหนุน  67'!A3:N3</f>
        <v>สำนักงานเขตพื้นที่การศึกษาประถมศึกษาปทุมธานี เขต 2</v>
      </c>
      <c r="B2" s="1339"/>
      <c r="C2" s="1339"/>
      <c r="D2" s="1339"/>
      <c r="E2" s="1339"/>
      <c r="F2" s="1339"/>
      <c r="G2" s="1339"/>
      <c r="H2" s="1339"/>
      <c r="I2" s="1339"/>
      <c r="J2" s="1339"/>
      <c r="K2" s="1339"/>
    </row>
    <row r="3" spans="1:11" ht="21" x14ac:dyDescent="0.25">
      <c r="A3" s="1340" t="s">
        <v>277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</row>
    <row r="4" spans="1:11" ht="21" x14ac:dyDescent="0.25">
      <c r="A4" s="1333" t="s">
        <v>23</v>
      </c>
      <c r="B4" s="1333" t="s">
        <v>24</v>
      </c>
      <c r="C4" s="40" t="s">
        <v>26</v>
      </c>
      <c r="D4" s="1335" t="s">
        <v>41</v>
      </c>
      <c r="E4" s="1337" t="s">
        <v>3</v>
      </c>
      <c r="F4" s="1338"/>
      <c r="G4" s="1337" t="s">
        <v>42</v>
      </c>
      <c r="H4" s="1338"/>
      <c r="I4" s="1337" t="s">
        <v>4</v>
      </c>
      <c r="J4" s="1338"/>
      <c r="K4" s="1333" t="s">
        <v>5</v>
      </c>
    </row>
    <row r="5" spans="1:11" ht="21" x14ac:dyDescent="0.25">
      <c r="A5" s="1334"/>
      <c r="B5" s="1334"/>
      <c r="C5" s="41" t="s">
        <v>43</v>
      </c>
      <c r="D5" s="1336"/>
      <c r="E5" s="1017">
        <v>220</v>
      </c>
      <c r="F5" s="1017">
        <v>221</v>
      </c>
      <c r="G5" s="1017">
        <v>220</v>
      </c>
      <c r="H5" s="1017">
        <v>221</v>
      </c>
      <c r="I5" s="1017">
        <v>220</v>
      </c>
      <c r="J5" s="1017">
        <v>221</v>
      </c>
      <c r="K5" s="1334"/>
    </row>
    <row r="6" spans="1:11" ht="36" customHeight="1" x14ac:dyDescent="0.25">
      <c r="A6" s="1018" t="s">
        <v>74</v>
      </c>
      <c r="B6" s="1019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020"/>
      <c r="D6" s="1021">
        <f>+D7+D14</f>
        <v>4598500</v>
      </c>
      <c r="E6" s="1021">
        <f t="shared" ref="E6:K6" si="0">+E7+E14</f>
        <v>0</v>
      </c>
      <c r="F6" s="1021">
        <f t="shared" si="0"/>
        <v>2659500</v>
      </c>
      <c r="G6" s="1021">
        <f t="shared" si="0"/>
        <v>0</v>
      </c>
      <c r="H6" s="1021">
        <f t="shared" si="0"/>
        <v>0</v>
      </c>
      <c r="I6" s="1021">
        <f t="shared" si="0"/>
        <v>0</v>
      </c>
      <c r="J6" s="1021">
        <f t="shared" si="0"/>
        <v>1939000</v>
      </c>
      <c r="K6" s="1021">
        <f t="shared" si="0"/>
        <v>0</v>
      </c>
    </row>
    <row r="7" spans="1:11" ht="36" customHeight="1" x14ac:dyDescent="0.25">
      <c r="A7" s="1022">
        <v>1</v>
      </c>
      <c r="B7" s="1023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024" t="str">
        <f>+'[1]ดำเนินงานครุภัณฑ์ 310061ยั่งยืน'!D7</f>
        <v xml:space="preserve">20004 31006100 </v>
      </c>
      <c r="D7" s="1025">
        <f>+D8</f>
        <v>100000</v>
      </c>
      <c r="E7" s="1025">
        <f t="shared" ref="E7:K9" si="1">+E8</f>
        <v>0</v>
      </c>
      <c r="F7" s="1025">
        <f t="shared" si="1"/>
        <v>0</v>
      </c>
      <c r="G7" s="1025"/>
      <c r="H7" s="1025">
        <f t="shared" si="1"/>
        <v>0</v>
      </c>
      <c r="I7" s="1025">
        <f t="shared" si="1"/>
        <v>0</v>
      </c>
      <c r="J7" s="1025">
        <f t="shared" si="1"/>
        <v>100000</v>
      </c>
      <c r="K7" s="1025">
        <f t="shared" si="1"/>
        <v>0</v>
      </c>
    </row>
    <row r="8" spans="1:11" ht="42" customHeight="1" x14ac:dyDescent="0.25">
      <c r="A8" s="1026">
        <v>1.1000000000000001</v>
      </c>
      <c r="B8" s="1130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028" t="str">
        <f>+'[1]ดำเนินงานครุภัณฑ์ 310061ยั่งยืน'!D8</f>
        <v>20004 67 52010 00000</v>
      </c>
      <c r="D8" s="1029">
        <f>+D9</f>
        <v>100000</v>
      </c>
      <c r="E8" s="1029">
        <f t="shared" si="1"/>
        <v>0</v>
      </c>
      <c r="F8" s="1029">
        <f t="shared" si="1"/>
        <v>0</v>
      </c>
      <c r="G8" s="1029">
        <f t="shared" si="1"/>
        <v>0</v>
      </c>
      <c r="H8" s="1029">
        <f t="shared" si="1"/>
        <v>0</v>
      </c>
      <c r="I8" s="1029">
        <f t="shared" si="1"/>
        <v>0</v>
      </c>
      <c r="J8" s="1029">
        <f t="shared" si="1"/>
        <v>100000</v>
      </c>
      <c r="K8" s="1029">
        <f t="shared" ref="K8" si="2">+K9+K16</f>
        <v>0</v>
      </c>
    </row>
    <row r="9" spans="1:11" ht="37.200000000000003" customHeight="1" x14ac:dyDescent="0.25">
      <c r="A9" s="1030"/>
      <c r="B9" s="1031" t="str">
        <f>+'[1]ดำเนินงานครุภัณฑ์ 310061ยั่งยืน'!E115</f>
        <v>งบลงทุน สิ่งก่อสร้าง 6711320</v>
      </c>
      <c r="C9" s="1032" t="str">
        <f>+'[1]ดำเนินงานครุภัณฑ์ 310061ยั่งยืน'!D115</f>
        <v>6711320</v>
      </c>
      <c r="D9" s="1033">
        <f>+D10</f>
        <v>100000</v>
      </c>
      <c r="E9" s="1033">
        <f t="shared" si="1"/>
        <v>0</v>
      </c>
      <c r="F9" s="1033">
        <f t="shared" si="1"/>
        <v>0</v>
      </c>
      <c r="G9" s="1033"/>
      <c r="H9" s="1033">
        <f t="shared" si="1"/>
        <v>0</v>
      </c>
      <c r="I9" s="1033">
        <f t="shared" si="1"/>
        <v>0</v>
      </c>
      <c r="J9" s="1033">
        <f t="shared" si="1"/>
        <v>100000</v>
      </c>
      <c r="K9" s="1033">
        <f t="shared" si="1"/>
        <v>0</v>
      </c>
    </row>
    <row r="10" spans="1:11" ht="21" customHeight="1" x14ac:dyDescent="0.25">
      <c r="A10" s="1034" t="s">
        <v>39</v>
      </c>
      <c r="B10" s="1035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36" t="str">
        <f>+'[1]ดำเนินงานครุภัณฑ์ 310061ยั่งยืน'!D116</f>
        <v>20004 31006100 321AAAA</v>
      </c>
      <c r="D10" s="1037">
        <f>SUM(D11:D13)</f>
        <v>100000</v>
      </c>
      <c r="E10" s="1037">
        <f t="shared" ref="E10:J10" si="3">SUM(E11:E13)</f>
        <v>0</v>
      </c>
      <c r="F10" s="1037">
        <f t="shared" si="3"/>
        <v>0</v>
      </c>
      <c r="G10" s="1037"/>
      <c r="H10" s="1037">
        <f t="shared" si="3"/>
        <v>0</v>
      </c>
      <c r="I10" s="1037">
        <f t="shared" si="3"/>
        <v>0</v>
      </c>
      <c r="J10" s="1037">
        <f t="shared" si="3"/>
        <v>100000</v>
      </c>
      <c r="K10" s="1037">
        <f t="shared" ref="K10" si="4">SUM(K11:K12)</f>
        <v>0</v>
      </c>
    </row>
    <row r="11" spans="1:11" ht="21" customHeight="1" x14ac:dyDescent="0.25">
      <c r="A11" s="1038" t="s">
        <v>75</v>
      </c>
      <c r="B11" s="1039" t="str">
        <f>+'[1]ดำเนินงานครุภัณฑ์ 310061ยั่งยืน'!E117</f>
        <v>ร.ร.วัดราษฎร์บำรุง</v>
      </c>
      <c r="C11" s="1040">
        <f>+'[1]ดำเนินงานครุภัณฑ์ 310061ยั่งยืน'!D118</f>
        <v>4100523172</v>
      </c>
      <c r="D11" s="1041">
        <f>+'[1]ดำเนินงานครุภัณฑ์ 310061ยั่งยืน'!F122</f>
        <v>100000</v>
      </c>
      <c r="E11" s="1041">
        <f>+'[1]ดำเนินงานครุภัณฑ์ 310061ยั่งยืน'!G122</f>
        <v>0</v>
      </c>
      <c r="F11" s="1041">
        <f>+'[1]ดำเนินงานครุภัณฑ์ 310061ยั่งยืน'!H122</f>
        <v>0</v>
      </c>
      <c r="G11" s="1041">
        <f>+'[1]ดำเนินงานครุภัณฑ์ 310061ยั่งยืน'!I122</f>
        <v>0</v>
      </c>
      <c r="H11" s="1041">
        <f>+'[1]ดำเนินงานครุภัณฑ์ 310061ยั่งยืน'!J122</f>
        <v>0</v>
      </c>
      <c r="I11" s="1041">
        <f>+'[1]ดำเนินงานครุภัณฑ์ 310061ยั่งยืน'!K122</f>
        <v>0</v>
      </c>
      <c r="J11" s="1041">
        <f>+'[1]ดำเนินงานครุภัณฑ์ 310061ยั่งยืน'!L122</f>
        <v>100000</v>
      </c>
      <c r="K11" s="1041">
        <f>+D11-E11-F11-G11-H11-I11-J11</f>
        <v>0</v>
      </c>
    </row>
    <row r="12" spans="1:11" ht="21" hidden="1" customHeight="1" x14ac:dyDescent="0.25">
      <c r="A12" s="1038" t="s">
        <v>76</v>
      </c>
      <c r="B12" s="1039"/>
      <c r="C12" s="1042"/>
      <c r="D12" s="1041">
        <f>+'[1]ดำเนินงานครุภัณฑ์ 310061ยั่งยืน'!F16</f>
        <v>0</v>
      </c>
      <c r="E12" s="1041">
        <f>+'[1]ดำเนินงานครุภัณฑ์ 310061ยั่งยืน'!G16</f>
        <v>0</v>
      </c>
      <c r="F12" s="1041">
        <f>+'[1]ดำเนินงานครุภัณฑ์ 310061ยั่งยืน'!H16</f>
        <v>0</v>
      </c>
      <c r="G12" s="1041">
        <f>+'[1]ดำเนินงานครุภัณฑ์ 310061ยั่งยืน'!I16</f>
        <v>0</v>
      </c>
      <c r="H12" s="1041">
        <f>+'[1]ดำเนินงานครุภัณฑ์ 310061ยั่งยืน'!J16</f>
        <v>0</v>
      </c>
      <c r="I12" s="1041">
        <f>+'[1]ดำเนินงานครุภัณฑ์ 310061ยั่งยืน'!K16</f>
        <v>0</v>
      </c>
      <c r="J12" s="1041">
        <f>+'[1]ดำเนินงานครุภัณฑ์ 310061ยั่งยืน'!L16</f>
        <v>0</v>
      </c>
      <c r="K12" s="1041">
        <f>+D12-E12-F12-G12-H12-I12-J12</f>
        <v>0</v>
      </c>
    </row>
    <row r="13" spans="1:11" ht="21" hidden="1" customHeight="1" x14ac:dyDescent="0.25">
      <c r="A13" s="1038" t="s">
        <v>77</v>
      </c>
      <c r="B13" s="1039"/>
      <c r="C13" s="1042"/>
      <c r="D13" s="1041">
        <f>+'[1]ดำเนินงานครุภัณฑ์ 310061ยั่งยืน'!F21</f>
        <v>0</v>
      </c>
      <c r="E13" s="1041">
        <f>+'[1]ดำเนินงานครุภัณฑ์ 310061ยั่งยืน'!G21</f>
        <v>0</v>
      </c>
      <c r="F13" s="1041">
        <f>+'[1]ดำเนินงานครุภัณฑ์ 310061ยั่งยืน'!H21</f>
        <v>0</v>
      </c>
      <c r="G13" s="1041"/>
      <c r="H13" s="1041">
        <f>+'[1]ดำเนินงานครุภัณฑ์ 310061ยั่งยืน'!I21</f>
        <v>0</v>
      </c>
      <c r="I13" s="1041">
        <f>+'[1]ดำเนินงานครุภัณฑ์ 310061ยั่งยืน'!J21</f>
        <v>0</v>
      </c>
      <c r="J13" s="1041">
        <f>+'[1]ดำเนินงานครุภัณฑ์ 310061ยั่งยืน'!K21</f>
        <v>0</v>
      </c>
      <c r="K13" s="1041"/>
    </row>
    <row r="14" spans="1:11" ht="21" customHeight="1" x14ac:dyDescent="0.25">
      <c r="A14" s="1022">
        <v>2</v>
      </c>
      <c r="B14" s="1043" t="str">
        <f>+'[1]ดำเนินงานครุภัณฑ์ 310061ยั่งยืน'!E123</f>
        <v>โครงการโรงเรียนคุณภาพประจำตำบล</v>
      </c>
      <c r="C14" s="1024" t="str">
        <f>+'[1]ดำเนินงานครุภัณฑ์ 310061ยั่งยืน'!D123</f>
        <v>20004 3100B600</v>
      </c>
      <c r="D14" s="1025">
        <f>+D15</f>
        <v>4498500</v>
      </c>
      <c r="E14" s="1025">
        <f t="shared" ref="E14:K14" si="5">+E15</f>
        <v>0</v>
      </c>
      <c r="F14" s="1025">
        <f t="shared" si="5"/>
        <v>2659500</v>
      </c>
      <c r="G14" s="1025"/>
      <c r="H14" s="1025">
        <f t="shared" si="5"/>
        <v>0</v>
      </c>
      <c r="I14" s="1025">
        <f t="shared" si="5"/>
        <v>0</v>
      </c>
      <c r="J14" s="1025">
        <f t="shared" si="5"/>
        <v>1839000</v>
      </c>
      <c r="K14" s="1025">
        <f t="shared" si="5"/>
        <v>0</v>
      </c>
    </row>
    <row r="15" spans="1:11" ht="21" customHeight="1" x14ac:dyDescent="0.25">
      <c r="A15" s="1026">
        <v>2.1</v>
      </c>
      <c r="B15" s="1130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28" t="str">
        <f>+'[1]ดำเนินงานครุภัณฑ์ 310061ยั่งยืน'!D124</f>
        <v>20004 67000 7700000</v>
      </c>
      <c r="D15" s="1029">
        <f>+D16+D36</f>
        <v>4498500</v>
      </c>
      <c r="E15" s="1029">
        <f>+E16+E36</f>
        <v>0</v>
      </c>
      <c r="F15" s="1029">
        <f>+F16+F36</f>
        <v>2659500</v>
      </c>
      <c r="G15" s="1029"/>
      <c r="H15" s="1029">
        <f>+H16+H36</f>
        <v>0</v>
      </c>
      <c r="I15" s="1029">
        <f>+I16+I36</f>
        <v>0</v>
      </c>
      <c r="J15" s="1029">
        <f>+J16+J36</f>
        <v>1839000</v>
      </c>
      <c r="K15" s="1029">
        <f>+K16+K36</f>
        <v>0</v>
      </c>
    </row>
    <row r="16" spans="1:11" ht="21" customHeight="1" x14ac:dyDescent="0.25">
      <c r="A16" s="1030"/>
      <c r="B16" s="1031" t="str">
        <f>+'[1]ดำเนินงานครุภัณฑ์ 310061ยั่งยืน'!E125</f>
        <v>งบลงทุน ค่าสิ่งก่อสร้าง 6711320</v>
      </c>
      <c r="C16" s="1032"/>
      <c r="D16" s="1033">
        <f>+D17+D22+D25</f>
        <v>4498500</v>
      </c>
      <c r="E16" s="1033">
        <f t="shared" ref="E16:K16" si="6">+E17+E22+E25</f>
        <v>0</v>
      </c>
      <c r="F16" s="1033">
        <f t="shared" si="6"/>
        <v>2659500</v>
      </c>
      <c r="G16" s="1033">
        <f t="shared" si="6"/>
        <v>0</v>
      </c>
      <c r="H16" s="1033">
        <f t="shared" si="6"/>
        <v>0</v>
      </c>
      <c r="I16" s="1033">
        <f t="shared" si="6"/>
        <v>0</v>
      </c>
      <c r="J16" s="1033">
        <f t="shared" si="6"/>
        <v>1839000</v>
      </c>
      <c r="K16" s="1033">
        <f t="shared" si="6"/>
        <v>0</v>
      </c>
    </row>
    <row r="17" spans="1:11" ht="21" customHeight="1" x14ac:dyDescent="0.25">
      <c r="A17" s="1044" t="s">
        <v>31</v>
      </c>
      <c r="B17" s="43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45" t="str">
        <f>+'[1]ดำเนินงานครุภัณฑ์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1340000</v>
      </c>
      <c r="K17" s="42">
        <f>SUM(K18:K21)</f>
        <v>0</v>
      </c>
    </row>
    <row r="18" spans="1:11" ht="21" customHeight="1" x14ac:dyDescent="0.25">
      <c r="A18" s="1046" t="s">
        <v>75</v>
      </c>
      <c r="B18" s="1047" t="str">
        <f>+'[1]ดำเนินงานครุภัณฑ์ 310061ยั่งยืน'!E127</f>
        <v>วัดมงคลรัตน์</v>
      </c>
      <c r="C18" s="1048" t="str">
        <f>+'[1]ดำเนินงานครุภัณฑ์ 310061ยั่งยืน'!D127</f>
        <v>200043100B6003211500</v>
      </c>
      <c r="D18" s="1049">
        <f>+'[1]ดำเนินงานครุภัณฑ์ 310061ยั่งยืน'!F131</f>
        <v>670000</v>
      </c>
      <c r="E18" s="1049">
        <f>+'[1]ดำเนินงานครุภัณฑ์ 310061ยั่งยืน'!G131</f>
        <v>0</v>
      </c>
      <c r="F18" s="1049">
        <f>+'[1]ดำเนินงานครุภัณฑ์ 310061ยั่งยืน'!H131</f>
        <v>0</v>
      </c>
      <c r="G18" s="1049">
        <f>+'[1]ดำเนินงานครุภัณฑ์ 310061ยั่งยืน'!I131</f>
        <v>0</v>
      </c>
      <c r="H18" s="1049">
        <f>+'[1]ดำเนินงานครุภัณฑ์ 310061ยั่งยืน'!J131</f>
        <v>0</v>
      </c>
      <c r="I18" s="1049">
        <f>+'[1]ดำเนินงานครุภัณฑ์ 310061ยั่งยืน'!K131</f>
        <v>0</v>
      </c>
      <c r="J18" s="1049">
        <f>+'[1]ดำเนินงานครุภัณฑ์ 310061ยั่งยืน'!L131</f>
        <v>670000</v>
      </c>
      <c r="K18" s="1049">
        <f>+D18-E18-F18-G18-H18-I18-J18</f>
        <v>0</v>
      </c>
    </row>
    <row r="19" spans="1:11" ht="21" customHeight="1" x14ac:dyDescent="0.25">
      <c r="A19" s="1046"/>
      <c r="B19" s="1047"/>
      <c r="C19" s="1050">
        <f>+'[1]ดำเนินงานครุภัณฑ์ 310061ยั่งยืน'!C127</f>
        <v>4100408104</v>
      </c>
      <c r="D19" s="1049"/>
      <c r="E19" s="1049"/>
      <c r="F19" s="1049"/>
      <c r="G19" s="1049"/>
      <c r="H19" s="1049"/>
      <c r="I19" s="1049"/>
      <c r="J19" s="1049"/>
      <c r="K19" s="1049"/>
    </row>
    <row r="20" spans="1:11" ht="42" customHeight="1" x14ac:dyDescent="0.25">
      <c r="A20" s="1046" t="s">
        <v>76</v>
      </c>
      <c r="B20" s="1047" t="str">
        <f>+'[1]ดำเนินงานครุภัณฑ์ 310061ยั่งยืน'!E132</f>
        <v>วัดสุวรรณ</v>
      </c>
      <c r="C20" s="1048" t="str">
        <f>+'[1]ดำเนินงานครุภัณฑ์ 310061ยั่งยืน'!D132</f>
        <v>200043100B6003211501</v>
      </c>
      <c r="D20" s="1049">
        <f>+'[1]ดำเนินงานครุภัณฑ์ 310061ยั่งยืน'!F136</f>
        <v>670000</v>
      </c>
      <c r="E20" s="1049">
        <f>+'[1]ดำเนินงานครุภัณฑ์ 310061ยั่งยืน'!G136</f>
        <v>0</v>
      </c>
      <c r="F20" s="1049">
        <f>+'[1]ดำเนินงานครุภัณฑ์ 310061ยั่งยืน'!H136</f>
        <v>0</v>
      </c>
      <c r="G20" s="1049">
        <f>+'[1]ดำเนินงานครุภัณฑ์ 310061ยั่งยืน'!I136</f>
        <v>0</v>
      </c>
      <c r="H20" s="1049">
        <f>+'[1]ดำเนินงานครุภัณฑ์ 310061ยั่งยืน'!J136</f>
        <v>0</v>
      </c>
      <c r="I20" s="1049">
        <f>+'[1]ดำเนินงานครุภัณฑ์ 310061ยั่งยืน'!K136</f>
        <v>0</v>
      </c>
      <c r="J20" s="1049">
        <f>+'[1]ดำเนินงานครุภัณฑ์ 310061ยั่งยืน'!L136</f>
        <v>670000</v>
      </c>
      <c r="K20" s="1049">
        <f>+D20-E20-F20-G20-H20-I20-J20</f>
        <v>0</v>
      </c>
    </row>
    <row r="21" spans="1:11" ht="21" customHeight="1" x14ac:dyDescent="0.25">
      <c r="A21" s="1038"/>
      <c r="B21" s="1047"/>
      <c r="C21" s="1050">
        <f>+'[1]ดำเนินงานครุภัณฑ์ 310061ยั่งยืน'!C132</f>
        <v>4100409854</v>
      </c>
      <c r="D21" s="1049"/>
      <c r="E21" s="1049"/>
      <c r="F21" s="1049"/>
      <c r="G21" s="1049"/>
      <c r="H21" s="1049"/>
      <c r="I21" s="1049"/>
      <c r="J21" s="1049"/>
      <c r="K21" s="1049"/>
    </row>
    <row r="22" spans="1:11" ht="21" customHeight="1" x14ac:dyDescent="0.25">
      <c r="A22" s="1044" t="s">
        <v>32</v>
      </c>
      <c r="B22" s="1051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052" t="str">
        <f>+'[1]ดำเนินงานครุภัณฑ์ 310061ยั่งยืน'!D137</f>
        <v>ศธ04002/ว   ลว.27 กย 67 โอนครั้งที่ 450</v>
      </c>
      <c r="D22" s="1025">
        <f>+D23</f>
        <v>499000</v>
      </c>
      <c r="E22" s="1025">
        <f t="shared" ref="E22:K22" si="8">+E23</f>
        <v>0</v>
      </c>
      <c r="F22" s="1025">
        <f t="shared" si="8"/>
        <v>0</v>
      </c>
      <c r="G22" s="1025"/>
      <c r="H22" s="1025">
        <f t="shared" si="8"/>
        <v>0</v>
      </c>
      <c r="I22" s="1025">
        <f t="shared" si="8"/>
        <v>0</v>
      </c>
      <c r="J22" s="1025">
        <f t="shared" si="8"/>
        <v>499000</v>
      </c>
      <c r="K22" s="1025">
        <f t="shared" si="8"/>
        <v>0</v>
      </c>
    </row>
    <row r="23" spans="1:11" ht="21" customHeight="1" x14ac:dyDescent="0.25">
      <c r="A23" s="1046" t="s">
        <v>75</v>
      </c>
      <c r="B23" s="1047" t="str">
        <f>+'[1]ดำเนินงานครุภัณฑ์ 310061ยั่งยืน'!E138</f>
        <v>วัดราษฎรบำรุง</v>
      </c>
      <c r="C23" s="1048" t="str">
        <f>+'[1]ดำเนินงานครุภัณฑ์ 310061ยั่งยืน'!D138</f>
        <v xml:space="preserve">20004 3100B600 321ZZZZ                               </v>
      </c>
      <c r="D23" s="1049">
        <f>+'[1]ดำเนินงานครุภัณฑ์ 310061ยั่งยืน'!F142</f>
        <v>499000</v>
      </c>
      <c r="E23" s="1049">
        <f>+'[1]ดำเนินงานครุภัณฑ์ 310061ยั่งยืน'!G142</f>
        <v>0</v>
      </c>
      <c r="F23" s="1049">
        <f>+'[1]ดำเนินงานครุภัณฑ์ 310061ยั่งยืน'!H142</f>
        <v>0</v>
      </c>
      <c r="G23" s="1049">
        <f>+'[1]ดำเนินงานครุภัณฑ์ 310061ยั่งยืน'!I142</f>
        <v>0</v>
      </c>
      <c r="H23" s="1049">
        <f>+'[1]ดำเนินงานครุภัณฑ์ 310061ยั่งยืน'!J142</f>
        <v>0</v>
      </c>
      <c r="I23" s="1049">
        <f>+'[1]ดำเนินงานครุภัณฑ์ 310061ยั่งยืน'!K142</f>
        <v>0</v>
      </c>
      <c r="J23" s="1049">
        <f>+'[1]ดำเนินงานครุภัณฑ์ 310061ยั่งยืน'!L142</f>
        <v>499000</v>
      </c>
      <c r="K23" s="1049">
        <f>+D23-E23-F23-G23-H23-I23-J23</f>
        <v>0</v>
      </c>
    </row>
    <row r="24" spans="1:11" ht="15.75" customHeight="1" x14ac:dyDescent="0.25">
      <c r="A24" s="1046"/>
      <c r="B24" s="1047"/>
      <c r="C24" s="1050">
        <f>+'[1]ดำเนินงานครุภัณฑ์ 310061ยั่งยืน'!C138</f>
        <v>4100306259</v>
      </c>
      <c r="D24" s="1049"/>
      <c r="E24" s="1049"/>
      <c r="F24" s="1049"/>
      <c r="G24" s="1049"/>
      <c r="H24" s="1049"/>
      <c r="I24" s="1049"/>
      <c r="J24" s="1049"/>
      <c r="K24" s="1049"/>
    </row>
    <row r="25" spans="1:11" ht="21" customHeight="1" x14ac:dyDescent="0.25">
      <c r="A25" s="1044" t="s">
        <v>33</v>
      </c>
      <c r="B25" s="1051" t="str">
        <f>+'[1]ดำเนินงานครุภัณฑ์ 310061ยั่งยืน'!E143</f>
        <v xml:space="preserve">อาคารเรียนอนุบาล ขนาด 2 ห้องเรียน </v>
      </c>
      <c r="C25" s="1052" t="str">
        <f>+'[1]ดำเนินงานครุภัณฑ์ 310061ยั่งยืน'!D143</f>
        <v>ศธ04002/ว1787 ลว.7 พค 67 โอนครั้งที่ 5</v>
      </c>
      <c r="D25" s="1025">
        <f>+D26</f>
        <v>2659500</v>
      </c>
      <c r="E25" s="1025">
        <f t="shared" ref="E25:K25" si="9">+E26</f>
        <v>0</v>
      </c>
      <c r="F25" s="1025">
        <f t="shared" si="9"/>
        <v>2659500</v>
      </c>
      <c r="G25" s="1025"/>
      <c r="H25" s="1025">
        <f t="shared" si="9"/>
        <v>0</v>
      </c>
      <c r="I25" s="1025">
        <f t="shared" si="9"/>
        <v>0</v>
      </c>
      <c r="J25" s="1025">
        <f t="shared" si="9"/>
        <v>0</v>
      </c>
      <c r="K25" s="1025">
        <f t="shared" si="9"/>
        <v>0</v>
      </c>
    </row>
    <row r="26" spans="1:11" ht="21" customHeight="1" x14ac:dyDescent="0.25">
      <c r="A26" s="1046" t="s">
        <v>75</v>
      </c>
      <c r="B26" s="1047" t="str">
        <f>+'[1]ดำเนินงานครุภัณฑ์ 310061ยั่งยืน'!E144</f>
        <v>โรงเรียนนิกรราษฎร์บํารุงวิทย์</v>
      </c>
      <c r="C26" s="1048" t="str">
        <f>+'[1]ดำเนินงานครุภัณฑ์ 310061ยั่งยืน'!D144</f>
        <v>200043100B6003211498</v>
      </c>
      <c r="D26" s="1049">
        <f>+'[1]ดำเนินงานครุภัณฑ์ 310061ยั่งยืน'!F162</f>
        <v>2659500</v>
      </c>
      <c r="E26" s="1049">
        <f>+'[1]ดำเนินงานครุภัณฑ์ 310061ยั่งยืน'!G162</f>
        <v>0</v>
      </c>
      <c r="F26" s="1049">
        <f>+'[1]ดำเนินงานครุภัณฑ์ 310061ยั่งยืน'!H162</f>
        <v>2659500</v>
      </c>
      <c r="G26" s="1049">
        <f>+'[1]ดำเนินงานครุภัณฑ์ 310061ยั่งยืน'!I162</f>
        <v>0</v>
      </c>
      <c r="H26" s="1049">
        <f>+'[1]ดำเนินงานครุภัณฑ์ 310061ยั่งยืน'!J162</f>
        <v>0</v>
      </c>
      <c r="I26" s="1049">
        <f>+'[1]ดำเนินงานครุภัณฑ์ 310061ยั่งยืน'!K162</f>
        <v>0</v>
      </c>
      <c r="J26" s="1049">
        <f>+'[1]ดำเนินงานครุภัณฑ์ 310061ยั่งยืน'!L162</f>
        <v>0</v>
      </c>
      <c r="K26" s="1049">
        <f>+D26-E26-F26-G26-H26-I26-J26</f>
        <v>0</v>
      </c>
    </row>
    <row r="27" spans="1:11" ht="21" customHeight="1" x14ac:dyDescent="0.25">
      <c r="A27" s="1046"/>
      <c r="B27" s="1047"/>
      <c r="C27" s="1050">
        <f>+'[1]ดำเนินงานครุภัณฑ์ 310061ยั่งยืน'!C144</f>
        <v>4100432393</v>
      </c>
      <c r="D27" s="1049"/>
      <c r="E27" s="1049"/>
      <c r="F27" s="1049"/>
      <c r="G27" s="1049"/>
      <c r="H27" s="1049"/>
      <c r="I27" s="1049"/>
      <c r="J27" s="1049"/>
      <c r="K27" s="1049"/>
    </row>
    <row r="28" spans="1:11" ht="15" hidden="1" customHeight="1" x14ac:dyDescent="0.25">
      <c r="A28" s="1030"/>
      <c r="B28" s="1031" t="s">
        <v>244</v>
      </c>
      <c r="C28" s="1053">
        <f>+'[1]ดำเนินงานครุภัณฑ์ 310061ยั่งยืน'!D23</f>
        <v>0</v>
      </c>
      <c r="D28" s="1033">
        <f>+D31+D33+D35</f>
        <v>0</v>
      </c>
      <c r="E28" s="1033">
        <f t="shared" ref="E28:K28" si="10">+E31+E33+E35</f>
        <v>0</v>
      </c>
      <c r="F28" s="1033">
        <f t="shared" si="10"/>
        <v>0</v>
      </c>
      <c r="G28" s="1033"/>
      <c r="H28" s="1033">
        <f t="shared" si="10"/>
        <v>0</v>
      </c>
      <c r="I28" s="1033">
        <f t="shared" si="10"/>
        <v>0</v>
      </c>
      <c r="J28" s="1033">
        <f t="shared" si="10"/>
        <v>0</v>
      </c>
      <c r="K28" s="1033">
        <f t="shared" si="10"/>
        <v>0</v>
      </c>
    </row>
    <row r="29" spans="1:11" ht="15" hidden="1" customHeight="1" x14ac:dyDescent="0.25">
      <c r="A29" s="1022">
        <f>+'[1]งบกัน67 350002'!A35</f>
        <v>0</v>
      </c>
      <c r="B29" s="1054" t="str">
        <f>+'[1]ดำเนินงานครุภัณฑ์ 310061ยั่งยืน'!E22</f>
        <v>งบลงทุน ค่าครุภัณฑ์ 6611310</v>
      </c>
      <c r="C29" s="1055">
        <f>+'[1]ดำเนินงานครุภัณฑ์ 310061ยั่งยืน'!C22</f>
        <v>0</v>
      </c>
      <c r="D29" s="1025">
        <f>+D30</f>
        <v>0</v>
      </c>
      <c r="E29" s="1025">
        <f t="shared" ref="E29:K31" si="11">+E30</f>
        <v>0</v>
      </c>
      <c r="F29" s="1025">
        <f t="shared" si="11"/>
        <v>0</v>
      </c>
      <c r="G29" s="1025"/>
      <c r="H29" s="1025">
        <f t="shared" si="11"/>
        <v>0</v>
      </c>
      <c r="I29" s="1025">
        <f t="shared" si="11"/>
        <v>0</v>
      </c>
      <c r="J29" s="1025">
        <f t="shared" si="11"/>
        <v>0</v>
      </c>
      <c r="K29" s="1025">
        <f t="shared" si="11"/>
        <v>0</v>
      </c>
    </row>
    <row r="30" spans="1:11" ht="15" hidden="1" customHeight="1" x14ac:dyDescent="0.25">
      <c r="A30" s="1038">
        <f>+'[1]ดำเนินงานครุภัณฑ์ 310061ยั่งยืน'!A23</f>
        <v>0</v>
      </c>
      <c r="B30" s="1047" t="str">
        <f>+'[1]ดำเนินงานครุภัณฑ์ 310061ยั่งยืน'!E23</f>
        <v>ครุภัณฑ์สำนักงาน 120601</v>
      </c>
      <c r="C30" s="59" t="str">
        <f>+'[1]ดำเนินงานครุภัณฑ์ 310061ยั่งยืน'!D22</f>
        <v>6611310</v>
      </c>
      <c r="D30" s="1049">
        <f>+'[1]ดำเนินงานครุภัณฑ์ 310061ยั่งยืน'!F27</f>
        <v>0</v>
      </c>
      <c r="E30" s="1049">
        <f>+'[1]ดำเนินงานครุภัณฑ์ 310061ยั่งยืน'!G27</f>
        <v>0</v>
      </c>
      <c r="F30" s="1049">
        <f>+'[1]ดำเนินงานครุภัณฑ์ 310061ยั่งยืน'!H27</f>
        <v>0</v>
      </c>
      <c r="G30" s="1049"/>
      <c r="H30" s="1049">
        <f>+'[1]ดำเนินงานครุภัณฑ์ 310061ยั่งยืน'!I27</f>
        <v>0</v>
      </c>
      <c r="I30" s="1049">
        <f>+'[1]ดำเนินงานครุภัณฑ์ 310061ยั่งยืน'!J27</f>
        <v>0</v>
      </c>
      <c r="J30" s="1049">
        <f>+'[1]ดำเนินงานครุภัณฑ์ 310061ยั่งยืน'!K27</f>
        <v>0</v>
      </c>
      <c r="K30" s="1049">
        <f>+'[1]ดำเนินงานครุภัณฑ์ 310061ยั่งยืน'!L27</f>
        <v>0</v>
      </c>
    </row>
    <row r="31" spans="1:11" ht="15" hidden="1" customHeight="1" x14ac:dyDescent="0.25">
      <c r="A31" s="1022" t="str">
        <f>+'[1]งบกัน67 350002'!A37</f>
        <v>1.1.1</v>
      </c>
      <c r="B31" s="1054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55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25">
        <f>+D32</f>
        <v>0</v>
      </c>
      <c r="E31" s="1025">
        <f t="shared" si="11"/>
        <v>0</v>
      </c>
      <c r="F31" s="1025">
        <f t="shared" si="11"/>
        <v>0</v>
      </c>
      <c r="G31" s="1025"/>
      <c r="H31" s="1025">
        <f t="shared" si="11"/>
        <v>0</v>
      </c>
      <c r="I31" s="1025">
        <f t="shared" si="11"/>
        <v>0</v>
      </c>
      <c r="J31" s="1025">
        <f t="shared" si="11"/>
        <v>0</v>
      </c>
      <c r="K31" s="1025">
        <f t="shared" si="11"/>
        <v>0</v>
      </c>
    </row>
    <row r="32" spans="1:11" ht="15" hidden="1" customHeight="1" x14ac:dyDescent="0.25">
      <c r="A32" s="1038" t="str">
        <f>+'[1]ดำเนินงานครุภัณฑ์ 310061ยั่งยืน'!A25</f>
        <v>1)</v>
      </c>
      <c r="B32" s="1047" t="str">
        <f>+'[1]ดำเนินงานครุภัณฑ์ 310061ยั่งยืน'!E25</f>
        <v>สพป.ปท.2</v>
      </c>
      <c r="C32" s="59" t="str">
        <f>+'[1]ดำเนินงานครุภัณฑ์ 310061ยั่งยืน'!D24</f>
        <v>20004 31006100 3110010</v>
      </c>
      <c r="D32" s="1049">
        <f>+'[1]ดำเนินงานครุภัณฑ์ 310061ยั่งยืน'!F29</f>
        <v>0</v>
      </c>
      <c r="E32" s="1049">
        <f>+'[1]ดำเนินงานครุภัณฑ์ 310061ยั่งยืน'!G29</f>
        <v>0</v>
      </c>
      <c r="F32" s="1049">
        <f>+'[1]ดำเนินงานครุภัณฑ์ 310061ยั่งยืน'!H29</f>
        <v>0</v>
      </c>
      <c r="G32" s="1049"/>
      <c r="H32" s="1049">
        <f>+'[1]ดำเนินงานครุภัณฑ์ 310061ยั่งยืน'!I29</f>
        <v>0</v>
      </c>
      <c r="I32" s="1049">
        <f>+'[1]ดำเนินงานครุภัณฑ์ 310061ยั่งยืน'!J29</f>
        <v>0</v>
      </c>
      <c r="J32" s="1049">
        <f>+'[1]ดำเนินงานครุภัณฑ์ 310061ยั่งยืน'!K29</f>
        <v>0</v>
      </c>
      <c r="K32" s="1049">
        <f>+'[1]ดำเนินงานครุภัณฑ์ 310061ยั่งยืน'!L29</f>
        <v>0</v>
      </c>
    </row>
    <row r="33" spans="1:11" ht="15" hidden="1" customHeight="1" x14ac:dyDescent="0.25">
      <c r="A33" s="1022">
        <f>+'[1]ดำเนินงานครุภัณฑ์ 310061ยั่งยืน'!A30</f>
        <v>2</v>
      </c>
      <c r="B33" s="1056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55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25">
        <f>+D34</f>
        <v>0</v>
      </c>
      <c r="E33" s="1025">
        <f t="shared" ref="E33:J33" si="12">+E34</f>
        <v>0</v>
      </c>
      <c r="F33" s="1025">
        <f t="shared" si="12"/>
        <v>0</v>
      </c>
      <c r="G33" s="1025"/>
      <c r="H33" s="1025">
        <f t="shared" si="12"/>
        <v>0</v>
      </c>
      <c r="I33" s="1025">
        <f t="shared" si="12"/>
        <v>0</v>
      </c>
      <c r="J33" s="1025">
        <f t="shared" si="12"/>
        <v>0</v>
      </c>
      <c r="K33" s="1025">
        <f>+K34</f>
        <v>0</v>
      </c>
    </row>
    <row r="34" spans="1:11" ht="42" hidden="1" customHeight="1" x14ac:dyDescent="0.25">
      <c r="A34" s="1038" t="str">
        <f>+'[1]ดำเนินงานครุภัณฑ์ 310061ยั่งยืน'!A31</f>
        <v>1)</v>
      </c>
      <c r="B34" s="1057" t="str">
        <f>+'[1]ดำเนินงานครุภัณฑ์ 310061ยั่งยืน'!E31</f>
        <v>สพป.ปท.2</v>
      </c>
      <c r="C34" s="1058" t="str">
        <f>+'[1]ดำเนินงานครุภัณฑ์ 310061ยั่งยืน'!D30</f>
        <v>20005 31006100 3110011</v>
      </c>
      <c r="D34" s="1059">
        <f>+'[1]ดำเนินงานครุภัณฑ์ 310061ยั่งยืน'!F34</f>
        <v>0</v>
      </c>
      <c r="E34" s="1059">
        <f>+'[1]ดำเนินงานครุภัณฑ์ 310061ยั่งยืน'!G34</f>
        <v>0</v>
      </c>
      <c r="F34" s="1059">
        <f>+'[1]ดำเนินงานครุภัณฑ์ 310061ยั่งยืน'!H34</f>
        <v>0</v>
      </c>
      <c r="G34" s="1059"/>
      <c r="H34" s="1059">
        <f>+'[1]ดำเนินงานครุภัณฑ์ 310061ยั่งยืน'!I34</f>
        <v>0</v>
      </c>
      <c r="I34" s="1059">
        <f>+'[1]ดำเนินงานครุภัณฑ์ 310061ยั่งยืน'!J34</f>
        <v>0</v>
      </c>
      <c r="J34" s="1059">
        <f>+'[1]ดำเนินงานครุภัณฑ์ 310061ยั่งยืน'!K34</f>
        <v>0</v>
      </c>
      <c r="K34" s="1059">
        <f>+'[1]ดำเนินงานครุภัณฑ์ 310061ยั่งยืน'!L34</f>
        <v>0</v>
      </c>
    </row>
    <row r="35" spans="1:11" ht="105" hidden="1" customHeight="1" x14ac:dyDescent="0.25">
      <c r="A35" s="1022">
        <f>+'[1]ดำเนินงานครุภัณฑ์ 310061ยั่งยืน'!A35</f>
        <v>3</v>
      </c>
      <c r="B35" s="1056" t="str">
        <f>+'[1]ดำเนินงานครุภัณฑ์ 310061ยั่งยืน'!E35</f>
        <v xml:space="preserve">โพเดียม </v>
      </c>
      <c r="C35" s="1055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25">
        <f>+D36</f>
        <v>0</v>
      </c>
      <c r="E35" s="1025">
        <f t="shared" ref="E35:K35" si="13">+E36</f>
        <v>0</v>
      </c>
      <c r="F35" s="1025">
        <f t="shared" si="13"/>
        <v>0</v>
      </c>
      <c r="G35" s="1025"/>
      <c r="H35" s="1025">
        <f t="shared" si="13"/>
        <v>0</v>
      </c>
      <c r="I35" s="1025">
        <f t="shared" si="13"/>
        <v>0</v>
      </c>
      <c r="J35" s="1025">
        <f t="shared" si="13"/>
        <v>0</v>
      </c>
      <c r="K35" s="1025">
        <f t="shared" si="13"/>
        <v>0</v>
      </c>
    </row>
    <row r="36" spans="1:11" ht="42" hidden="1" customHeight="1" x14ac:dyDescent="0.25">
      <c r="A36" s="1038" t="str">
        <f>+'[1]ดำเนินงานครุภัณฑ์ 310061ยั่งยืน'!A36</f>
        <v>1)</v>
      </c>
      <c r="B36" s="1057" t="str">
        <f>+'[1]ดำเนินงานครุภัณฑ์ 310061ยั่งยืน'!E36</f>
        <v>สพป.ปท.2</v>
      </c>
      <c r="C36" s="1058" t="str">
        <f>+'[1]ดำเนินงานครุภัณฑ์ 310061ยั่งยืน'!D35</f>
        <v>20008 31006100 3110014</v>
      </c>
      <c r="D36" s="1059">
        <f>+'[1]ดำเนินงานครุภัณฑ์ 310061ยั่งยืน'!F36</f>
        <v>0</v>
      </c>
      <c r="E36" s="1059">
        <f>+'[1]ดำเนินงานครุภัณฑ์ 310061ยั่งยืน'!G39</f>
        <v>0</v>
      </c>
      <c r="F36" s="1059">
        <f>+'[1]ดำเนินงานครุภัณฑ์ 310061ยั่งยืน'!H39</f>
        <v>0</v>
      </c>
      <c r="G36" s="1059">
        <f>+'[1]ดำเนินงานครุภัณฑ์ 310061ยั่งยืน'!I39</f>
        <v>0</v>
      </c>
      <c r="H36" s="1059">
        <f>+'[1]ดำเนินงานครุภัณฑ์ 310061ยั่งยืน'!J39</f>
        <v>0</v>
      </c>
      <c r="I36" s="1059">
        <f>+'[1]ดำเนินงานครุภัณฑ์ 310061ยั่งยืน'!K39</f>
        <v>0</v>
      </c>
      <c r="J36" s="1059">
        <f>+'[1]ดำเนินงานครุภัณฑ์ 310061ยั่งยืน'!L39</f>
        <v>0</v>
      </c>
      <c r="K36" s="1059">
        <f>+'[1]ดำเนินงานครุภัณฑ์ 310061ยั่งยืน'!L36</f>
        <v>0</v>
      </c>
    </row>
    <row r="37" spans="1:11" ht="21" hidden="1" customHeight="1" x14ac:dyDescent="0.25">
      <c r="A37" s="1030"/>
      <c r="B37" s="1031" t="str">
        <f>+'[1]ดำเนินงานครุภัณฑ์ 310061ยั่งยืน'!E40</f>
        <v>ครุภัณฑ์โฆษณาและเผยแพร่ 120601</v>
      </c>
      <c r="C37" s="1053">
        <f>+'[1]ดำเนินงานครุภัณฑ์ 310061ยั่งยืน'!D27</f>
        <v>0</v>
      </c>
      <c r="D37" s="1033">
        <f>+D38+D40+D42</f>
        <v>0</v>
      </c>
      <c r="E37" s="1033">
        <f t="shared" ref="E37:K37" si="14">+E38+E40+E42</f>
        <v>0</v>
      </c>
      <c r="F37" s="1033">
        <f t="shared" si="14"/>
        <v>0</v>
      </c>
      <c r="G37" s="1033"/>
      <c r="H37" s="1033">
        <f t="shared" si="14"/>
        <v>0</v>
      </c>
      <c r="I37" s="1033">
        <f t="shared" si="14"/>
        <v>0</v>
      </c>
      <c r="J37" s="1033">
        <f t="shared" si="14"/>
        <v>0</v>
      </c>
      <c r="K37" s="1033">
        <f t="shared" si="14"/>
        <v>0</v>
      </c>
    </row>
    <row r="38" spans="1:11" ht="21" hidden="1" customHeight="1" x14ac:dyDescent="0.25">
      <c r="A38" s="1022">
        <f>+'[1]ดำเนินงานครุภัณฑ์ 310061ยั่งยืน'!A41</f>
        <v>1</v>
      </c>
      <c r="B38" s="1054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55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25">
        <f>+D39</f>
        <v>0</v>
      </c>
      <c r="E38" s="1025">
        <f t="shared" ref="E38:K38" si="15">+E39</f>
        <v>0</v>
      </c>
      <c r="F38" s="1025">
        <f t="shared" si="15"/>
        <v>0</v>
      </c>
      <c r="G38" s="1025"/>
      <c r="H38" s="1025">
        <f t="shared" si="15"/>
        <v>0</v>
      </c>
      <c r="I38" s="1025">
        <f t="shared" si="15"/>
        <v>0</v>
      </c>
      <c r="J38" s="1025">
        <f t="shared" si="15"/>
        <v>0</v>
      </c>
      <c r="K38" s="1025">
        <f t="shared" si="15"/>
        <v>0</v>
      </c>
    </row>
    <row r="39" spans="1:11" ht="21" hidden="1" customHeight="1" x14ac:dyDescent="0.25">
      <c r="A39" s="1038" t="str">
        <f>+'[1]ดำเนินงานครุภัณฑ์ 310061ยั่งยืน'!A42</f>
        <v>1)</v>
      </c>
      <c r="B39" s="1057" t="str">
        <f>+'[1]ดำเนินงานครุภัณฑ์ 310061ยั่งยืน'!E53</f>
        <v>สพป.ปท.2</v>
      </c>
      <c r="C39" s="1058" t="str">
        <f>+'[1]ดำเนินงานครุภัณฑ์ 310061ยั่งยืน'!D41</f>
        <v>20007 31006100 3110012</v>
      </c>
      <c r="D39" s="1059">
        <f>+'[1]ดำเนินงานครุภัณฑ์ 310061ยั่งยืน'!F46</f>
        <v>0</v>
      </c>
      <c r="E39" s="1059">
        <f>+'[1]ดำเนินงานครุภัณฑ์ 310061ยั่งยืน'!G46</f>
        <v>0</v>
      </c>
      <c r="F39" s="1059">
        <f>+'[1]ดำเนินงานครุภัณฑ์ 310061ยั่งยืน'!H46</f>
        <v>0</v>
      </c>
      <c r="G39" s="1059"/>
      <c r="H39" s="1059">
        <f>+'[1]ดำเนินงานครุภัณฑ์ 310061ยั่งยืน'!I46</f>
        <v>0</v>
      </c>
      <c r="I39" s="1059">
        <f>+'[1]ดำเนินงานครุภัณฑ์ 310061ยั่งยืน'!J46</f>
        <v>0</v>
      </c>
      <c r="J39" s="1059">
        <f>+'[1]ดำเนินงานครุภัณฑ์ 310061ยั่งยืน'!K46</f>
        <v>0</v>
      </c>
      <c r="K39" s="1059">
        <f>+'[1]ดำเนินงานครุภัณฑ์ 310061ยั่งยืน'!L46</f>
        <v>0</v>
      </c>
    </row>
    <row r="40" spans="1:11" ht="21" hidden="1" customHeight="1" x14ac:dyDescent="0.25">
      <c r="A40" s="1022">
        <f>+'[1]ดำเนินงานครุภัณฑ์ 310061ยั่งยืน'!A47</f>
        <v>2</v>
      </c>
      <c r="B40" s="1056" t="str">
        <f>+'[1]ดำเนินงานครุภัณฑ์ 310061ยั่งยืน'!E47</f>
        <v xml:space="preserve">ไมโครโฟนไร้สาย </v>
      </c>
      <c r="C40" s="1055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25">
        <f>+D41</f>
        <v>0</v>
      </c>
      <c r="E40" s="1025">
        <f t="shared" ref="E40:K40" si="16">+E41</f>
        <v>0</v>
      </c>
      <c r="F40" s="1025">
        <f t="shared" si="16"/>
        <v>0</v>
      </c>
      <c r="G40" s="1025"/>
      <c r="H40" s="1025">
        <f t="shared" si="16"/>
        <v>0</v>
      </c>
      <c r="I40" s="1025">
        <f t="shared" si="16"/>
        <v>0</v>
      </c>
      <c r="J40" s="1025">
        <f t="shared" si="16"/>
        <v>0</v>
      </c>
      <c r="K40" s="1025">
        <f t="shared" si="16"/>
        <v>0</v>
      </c>
    </row>
    <row r="41" spans="1:11" ht="21" hidden="1" customHeight="1" x14ac:dyDescent="0.25">
      <c r="A41" s="1038" t="str">
        <f>+'[1]ดำเนินงานครุภัณฑ์ 310061ยั่งยืน'!A48</f>
        <v>1)</v>
      </c>
      <c r="B41" s="1057" t="str">
        <f>+'[1]ดำเนินงานครุภัณฑ์ 310061ยั่งยืน'!E48</f>
        <v>สพป.ปท.2</v>
      </c>
      <c r="C41" s="1058" t="str">
        <f>+'[1]ดำเนินงานครุภัณฑ์ 310061ยั่งยืน'!D47</f>
        <v>20008 31006100 3110013</v>
      </c>
      <c r="D41" s="1059">
        <f>+'[1]ดำเนินงานครุภัณฑ์ 310061ยั่งยืน'!F51</f>
        <v>0</v>
      </c>
      <c r="E41" s="1059">
        <f>+'[1]ดำเนินงานครุภัณฑ์ 310061ยั่งยืน'!G51</f>
        <v>0</v>
      </c>
      <c r="F41" s="1059">
        <f>+'[1]ดำเนินงานครุภัณฑ์ 310061ยั่งยืน'!H51</f>
        <v>0</v>
      </c>
      <c r="G41" s="1059"/>
      <c r="H41" s="1059">
        <f>+'[1]ดำเนินงานครุภัณฑ์ 310061ยั่งยืน'!I51</f>
        <v>0</v>
      </c>
      <c r="I41" s="1059">
        <f>+'[1]ดำเนินงานครุภัณฑ์ 310061ยั่งยืน'!J51</f>
        <v>0</v>
      </c>
      <c r="J41" s="1059">
        <f>+'[1]ดำเนินงานครุภัณฑ์ 310061ยั่งยืน'!K51</f>
        <v>0</v>
      </c>
      <c r="K41" s="1059">
        <f>+'[1]ดำเนินงานครุภัณฑ์ 310061ยั่งยืน'!L51</f>
        <v>0</v>
      </c>
    </row>
    <row r="42" spans="1:11" ht="21" hidden="1" customHeight="1" x14ac:dyDescent="0.25">
      <c r="A42" s="1022">
        <f>+'[1]ดำเนินงานครุภัณฑ์ 310061ยั่งยืน'!A52</f>
        <v>3</v>
      </c>
      <c r="B42" s="1056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55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25">
        <f>+D43</f>
        <v>0</v>
      </c>
      <c r="E42" s="1025">
        <f t="shared" ref="E42:K42" si="17">+E43</f>
        <v>0</v>
      </c>
      <c r="F42" s="1025">
        <f t="shared" si="17"/>
        <v>0</v>
      </c>
      <c r="G42" s="1025"/>
      <c r="H42" s="1025">
        <f t="shared" si="17"/>
        <v>0</v>
      </c>
      <c r="I42" s="1025">
        <f t="shared" si="17"/>
        <v>0</v>
      </c>
      <c r="J42" s="1025">
        <f t="shared" si="17"/>
        <v>0</v>
      </c>
      <c r="K42" s="1025">
        <f t="shared" si="17"/>
        <v>0</v>
      </c>
    </row>
    <row r="43" spans="1:11" ht="21" hidden="1" customHeight="1" x14ac:dyDescent="0.25">
      <c r="A43" s="1038" t="str">
        <f>+'[1]ดำเนินงานครุภัณฑ์ 310061ยั่งยืน'!A53</f>
        <v>1)</v>
      </c>
      <c r="B43" s="1057" t="str">
        <f>+'[1]ดำเนินงานครุภัณฑ์ 310061ยั่งยืน'!E53</f>
        <v>สพป.ปท.2</v>
      </c>
      <c r="C43" s="1058" t="str">
        <f>+'[1]ดำเนินงานครุภัณฑ์ 310061ยั่งยืน'!D52</f>
        <v>20009 31006100 3110015</v>
      </c>
      <c r="D43" s="1059">
        <f>+'[1]ดำเนินงานครุภัณฑ์ 310061ยั่งยืน'!F56</f>
        <v>0</v>
      </c>
      <c r="E43" s="1059">
        <f>+'[1]ดำเนินงานครุภัณฑ์ 310061ยั่งยืน'!G56</f>
        <v>0</v>
      </c>
      <c r="F43" s="1059">
        <f>+'[1]ดำเนินงานครุภัณฑ์ 310061ยั่งยืน'!H56</f>
        <v>0</v>
      </c>
      <c r="G43" s="1059"/>
      <c r="H43" s="1059">
        <f>+'[1]ดำเนินงานครุภัณฑ์ 310061ยั่งยืน'!I56</f>
        <v>0</v>
      </c>
      <c r="I43" s="1059">
        <f>+'[1]ดำเนินงานครุภัณฑ์ 310061ยั่งยืน'!J56</f>
        <v>0</v>
      </c>
      <c r="J43" s="1059">
        <f>+'[1]ดำเนินงานครุภัณฑ์ 310061ยั่งยืน'!K56</f>
        <v>0</v>
      </c>
      <c r="K43" s="1059">
        <f>+'[1]ดำเนินงานครุภัณฑ์ 310061ยั่งยืน'!L56</f>
        <v>0</v>
      </c>
    </row>
    <row r="44" spans="1:11" ht="21" hidden="1" customHeight="1" x14ac:dyDescent="0.25">
      <c r="A44" s="1026">
        <v>1.1000000000000001</v>
      </c>
      <c r="B44" s="1027" t="str">
        <f>+'[1]ดำเนินงานครุภัณฑ์ 310061ยั่งยืน'!E142</f>
        <v>รวม</v>
      </c>
      <c r="C44" s="1028">
        <f>+'[1]ดำเนินงานครุภัณฑ์ 310061ยั่งยืน'!D142</f>
        <v>0</v>
      </c>
      <c r="D44" s="1029">
        <f>+D45+D54</f>
        <v>264800</v>
      </c>
      <c r="E44" s="1029">
        <f>+E45+E54</f>
        <v>0</v>
      </c>
      <c r="F44" s="1029">
        <f>+F45+F54</f>
        <v>0</v>
      </c>
      <c r="G44" s="1029"/>
      <c r="H44" s="1029">
        <f>+H45+H54</f>
        <v>0</v>
      </c>
      <c r="I44" s="1029">
        <f>+I45+I54</f>
        <v>264800</v>
      </c>
      <c r="J44" s="1029">
        <f>+J45+J54</f>
        <v>0</v>
      </c>
      <c r="K44" s="1029">
        <f>+K45+K54</f>
        <v>0</v>
      </c>
    </row>
    <row r="45" spans="1:11" ht="21" hidden="1" customHeight="1" x14ac:dyDescent="0.25">
      <c r="A45" s="1022">
        <f>+'[1]งบกัน67 350002'!A50</f>
        <v>0</v>
      </c>
      <c r="B45" s="1054" t="str">
        <f>+'[1]ดำเนินงานครุภัณฑ์ 310061ยั่งยืน'!E37</f>
        <v>เบิก</v>
      </c>
      <c r="C45" s="1055">
        <f>+'[1]ดำเนินงานครุภัณฑ์ 310061ยั่งยืน'!C37</f>
        <v>20</v>
      </c>
      <c r="D45" s="1025">
        <f>+D46</f>
        <v>0</v>
      </c>
      <c r="E45" s="1025">
        <f t="shared" ref="E45:K45" si="18">+E46</f>
        <v>0</v>
      </c>
      <c r="F45" s="1025">
        <f t="shared" si="18"/>
        <v>0</v>
      </c>
      <c r="G45" s="1025"/>
      <c r="H45" s="1025">
        <f t="shared" si="18"/>
        <v>0</v>
      </c>
      <c r="I45" s="1025">
        <f t="shared" si="18"/>
        <v>0</v>
      </c>
      <c r="J45" s="1025">
        <f t="shared" si="18"/>
        <v>0</v>
      </c>
      <c r="K45" s="1025">
        <f t="shared" si="18"/>
        <v>0</v>
      </c>
    </row>
    <row r="46" spans="1:11" ht="42" hidden="1" customHeight="1" x14ac:dyDescent="0.25">
      <c r="A46" s="1038">
        <f>+'[1]ดำเนินงานครุภัณฑ์ 310061ยั่งยืน'!A38</f>
        <v>0</v>
      </c>
      <c r="B46" s="1047">
        <f>+'[1]ดำเนินงานครุภัณฑ์ 310061ยั่งยืน'!E38</f>
        <v>0</v>
      </c>
      <c r="C46" s="59" t="str">
        <f>+'[1]ดำเนินงานครุภัณฑ์ 310061ยั่งยืน'!D37</f>
        <v>KB3100006110</v>
      </c>
      <c r="D46" s="1049">
        <f>+'[1]ดำเนินงานครุภัณฑ์ 310061ยั่งยืน'!F42</f>
        <v>0</v>
      </c>
      <c r="E46" s="1049">
        <f>+'[1]ดำเนินงานครุภัณฑ์ 310061ยั่งยืน'!G42</f>
        <v>0</v>
      </c>
      <c r="F46" s="1049">
        <f>+'[1]ดำเนินงานครุภัณฑ์ 310061ยั่งยืน'!H42</f>
        <v>0</v>
      </c>
      <c r="G46" s="1049"/>
      <c r="H46" s="1049">
        <f>+'[1]ดำเนินงานครุภัณฑ์ 310061ยั่งยืน'!I42</f>
        <v>0</v>
      </c>
      <c r="I46" s="1049">
        <f>+'[1]ดำเนินงานครุภัณฑ์ 310061ยั่งยืน'!J42</f>
        <v>0</v>
      </c>
      <c r="J46" s="1049">
        <f>+'[1]ดำเนินงานครุภัณฑ์ 310061ยั่งยืน'!K42</f>
        <v>0</v>
      </c>
      <c r="K46" s="1049">
        <f>+'[1]ดำเนินงานครุภัณฑ์ 310061ยั่งยืน'!L42</f>
        <v>0</v>
      </c>
    </row>
    <row r="47" spans="1:11" ht="21" hidden="1" customHeight="1" x14ac:dyDescent="0.25">
      <c r="A47" s="1038"/>
      <c r="B47" s="1057"/>
      <c r="C47" s="1058"/>
      <c r="D47" s="1059"/>
      <c r="E47" s="1059"/>
      <c r="F47" s="1059"/>
      <c r="G47" s="1059"/>
      <c r="H47" s="1059"/>
      <c r="I47" s="1059"/>
      <c r="J47" s="1059"/>
      <c r="K47" s="1059"/>
    </row>
    <row r="48" spans="1:11" ht="21" hidden="1" customHeight="1" x14ac:dyDescent="0.25">
      <c r="A48" s="1038"/>
      <c r="B48" s="1057"/>
      <c r="C48" s="1058"/>
      <c r="D48" s="1059"/>
      <c r="E48" s="1059"/>
      <c r="F48" s="1059"/>
      <c r="G48" s="1059"/>
      <c r="H48" s="1059"/>
      <c r="I48" s="1059"/>
      <c r="J48" s="1059"/>
      <c r="K48" s="1059"/>
    </row>
    <row r="49" spans="1:11" ht="21" hidden="1" customHeight="1" x14ac:dyDescent="0.25">
      <c r="A49" s="1018" t="s">
        <v>78</v>
      </c>
      <c r="B49" s="1060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1020"/>
      <c r="D49" s="1061">
        <f>+D50</f>
        <v>6960500</v>
      </c>
      <c r="E49" s="1061">
        <f t="shared" ref="E49:K49" si="19">+E50</f>
        <v>0</v>
      </c>
      <c r="F49" s="1061">
        <f t="shared" si="19"/>
        <v>0</v>
      </c>
      <c r="G49" s="1061">
        <f t="shared" si="19"/>
        <v>0</v>
      </c>
      <c r="H49" s="1061">
        <f t="shared" si="19"/>
        <v>0</v>
      </c>
      <c r="I49" s="1061">
        <f t="shared" si="19"/>
        <v>264800</v>
      </c>
      <c r="J49" s="1061">
        <f t="shared" si="19"/>
        <v>6695700</v>
      </c>
      <c r="K49" s="1061" t="e">
        <f t="shared" si="19"/>
        <v>#REF!</v>
      </c>
    </row>
    <row r="50" spans="1:11" ht="21" hidden="1" customHeight="1" x14ac:dyDescent="0.25">
      <c r="A50" s="1062">
        <v>1</v>
      </c>
      <c r="B50" s="1063" t="str">
        <f>+'[1]งบกัน67 350002'!E6</f>
        <v xml:space="preserve">ผลผลิตผู้จบการศึกษาภาคบังคับ </v>
      </c>
      <c r="C50" s="1064" t="str">
        <f>+'[1]งบกัน67 350002'!D6</f>
        <v>20004 35000200</v>
      </c>
      <c r="D50" s="1065">
        <f>+D51+D73</f>
        <v>6960500</v>
      </c>
      <c r="E50" s="1065">
        <f>+E51+E73</f>
        <v>0</v>
      </c>
      <c r="F50" s="1065">
        <f>+F51+F73</f>
        <v>0</v>
      </c>
      <c r="G50" s="1065"/>
      <c r="H50" s="1065">
        <f>+H51+H73</f>
        <v>0</v>
      </c>
      <c r="I50" s="1065">
        <f>+I51+I73</f>
        <v>264800</v>
      </c>
      <c r="J50" s="1065">
        <f>+J51+J73</f>
        <v>6695700</v>
      </c>
      <c r="K50" s="1065" t="e">
        <f>+K51+K73</f>
        <v>#REF!</v>
      </c>
    </row>
    <row r="51" spans="1:11" ht="21" hidden="1" customHeight="1" x14ac:dyDescent="0.25">
      <c r="A51" s="1026">
        <v>1.1000000000000001</v>
      </c>
      <c r="B51" s="1201" t="s">
        <v>245</v>
      </c>
      <c r="C51" s="1066" t="s">
        <v>246</v>
      </c>
      <c r="D51" s="1067">
        <f>+D52</f>
        <v>264800</v>
      </c>
      <c r="E51" s="1067">
        <f t="shared" ref="E51:J51" si="20">+E52</f>
        <v>0</v>
      </c>
      <c r="F51" s="1067">
        <f t="shared" si="20"/>
        <v>0</v>
      </c>
      <c r="G51" s="1067">
        <f t="shared" si="20"/>
        <v>0</v>
      </c>
      <c r="H51" s="1067">
        <f t="shared" si="20"/>
        <v>0</v>
      </c>
      <c r="I51" s="1067">
        <f t="shared" si="20"/>
        <v>264800</v>
      </c>
      <c r="J51" s="1067">
        <f t="shared" si="20"/>
        <v>0</v>
      </c>
      <c r="K51" s="1068" t="e">
        <f t="shared" ref="K51" si="21">+K52+K58</f>
        <v>#REF!</v>
      </c>
    </row>
    <row r="52" spans="1:11" ht="42" hidden="1" customHeight="1" x14ac:dyDescent="0.25">
      <c r="A52" s="1030"/>
      <c r="B52" s="1031" t="str">
        <f>+'[1]งบกัน67 350002'!E7</f>
        <v>งบดำเนินงาน</v>
      </c>
      <c r="C52" s="1069">
        <v>6711220</v>
      </c>
      <c r="D52" s="1070">
        <f>+D54</f>
        <v>264800</v>
      </c>
      <c r="E52" s="1070">
        <f t="shared" ref="E52:K52" si="22">+E54</f>
        <v>0</v>
      </c>
      <c r="F52" s="1070">
        <f t="shared" si="22"/>
        <v>0</v>
      </c>
      <c r="G52" s="1070">
        <f t="shared" si="22"/>
        <v>0</v>
      </c>
      <c r="H52" s="1070">
        <f t="shared" si="22"/>
        <v>0</v>
      </c>
      <c r="I52" s="1070">
        <f t="shared" si="22"/>
        <v>264800</v>
      </c>
      <c r="J52" s="1070">
        <f t="shared" si="22"/>
        <v>0</v>
      </c>
      <c r="K52" s="1070">
        <f t="shared" si="22"/>
        <v>0</v>
      </c>
    </row>
    <row r="53" spans="1:11" ht="21" hidden="1" customHeight="1" x14ac:dyDescent="0.25">
      <c r="A53" s="1071" t="s">
        <v>39</v>
      </c>
      <c r="B53" s="1072" t="s">
        <v>247</v>
      </c>
      <c r="C53" s="1073"/>
      <c r="D53" s="1074">
        <f>+D54</f>
        <v>264800</v>
      </c>
      <c r="E53" s="1074">
        <f t="shared" ref="E53:K53" si="23">+E54</f>
        <v>0</v>
      </c>
      <c r="F53" s="1074">
        <f t="shared" si="23"/>
        <v>0</v>
      </c>
      <c r="G53" s="1074">
        <f t="shared" si="23"/>
        <v>0</v>
      </c>
      <c r="H53" s="1074">
        <f t="shared" si="23"/>
        <v>0</v>
      </c>
      <c r="I53" s="1074">
        <f t="shared" si="23"/>
        <v>264800</v>
      </c>
      <c r="J53" s="1074">
        <f t="shared" si="23"/>
        <v>0</v>
      </c>
      <c r="K53" s="1074">
        <f t="shared" si="23"/>
        <v>0</v>
      </c>
    </row>
    <row r="54" spans="1:11" ht="42" hidden="1" customHeight="1" x14ac:dyDescent="0.25">
      <c r="A54" s="1038" t="s">
        <v>75</v>
      </c>
      <c r="B54" s="1075" t="s">
        <v>254</v>
      </c>
      <c r="C54" s="1048">
        <v>2.0004350020019999E+18</v>
      </c>
      <c r="D54" s="1059">
        <f>+'[1]งบกัน67 350002'!F16</f>
        <v>264800</v>
      </c>
      <c r="E54" s="1059">
        <f>+'[1]งบกัน67 350002'!G16</f>
        <v>0</v>
      </c>
      <c r="F54" s="1059">
        <f>+'[1]งบกัน67 350002'!H16</f>
        <v>0</v>
      </c>
      <c r="G54" s="1059">
        <f>+'[1]งบกัน67 350002'!I16</f>
        <v>0</v>
      </c>
      <c r="H54" s="1059">
        <f>+'[1]งบกัน67 350002'!J16</f>
        <v>0</v>
      </c>
      <c r="I54" s="1059">
        <f>+'[1]งบกัน67 350002'!K16</f>
        <v>264800</v>
      </c>
      <c r="J54" s="1059">
        <f>+'[1]งบกัน67 350002'!L16</f>
        <v>0</v>
      </c>
      <c r="K54" s="1059">
        <f>+D54-E54-F54-G54-H54-I54-J54</f>
        <v>0</v>
      </c>
    </row>
    <row r="55" spans="1:11" ht="21" hidden="1" customHeight="1" x14ac:dyDescent="0.25">
      <c r="A55" s="1038"/>
      <c r="B55" s="1059"/>
      <c r="C55" s="1076"/>
      <c r="D55" s="1059"/>
      <c r="E55" s="1059"/>
      <c r="F55" s="1077"/>
      <c r="G55" s="1077"/>
      <c r="H55" s="1077" t="e">
        <f>+'[1]สิ่งก่อสร้าง งบอุดหนุน  67'!#REF!</f>
        <v>#REF!</v>
      </c>
      <c r="I55" s="1077"/>
      <c r="J55" s="1077" t="e">
        <f>+'[1]สิ่งก่อสร้าง งบอุดหนุน  67'!#REF!</f>
        <v>#REF!</v>
      </c>
      <c r="K55" s="1059" t="e">
        <f>+'[1]สิ่งก่อสร้าง งบอุดหนุน  67'!#REF!</f>
        <v>#REF!</v>
      </c>
    </row>
    <row r="56" spans="1:11" ht="42" hidden="1" customHeight="1" x14ac:dyDescent="0.25">
      <c r="A56" s="1038"/>
      <c r="B56" s="1075"/>
      <c r="C56" s="411"/>
      <c r="D56" s="1059">
        <f>+'[1]สิ่งก่อสร้าง งบอุดหนุน  67'!G76</f>
        <v>457000</v>
      </c>
      <c r="E56" s="1059"/>
      <c r="F56" s="1059">
        <f>+'[1]สิ่งก่อสร้าง งบอุดหนุน  67'!I76</f>
        <v>0</v>
      </c>
      <c r="G56" s="1059"/>
      <c r="H56" s="1059">
        <f>+'[1]สิ่งก่อสร้าง งบอุดหนุน  67'!J76</f>
        <v>0</v>
      </c>
      <c r="I56" s="1059"/>
      <c r="J56" s="1059">
        <f>+'[1]สิ่งก่อสร้าง งบอุดหนุน  67'!L76</f>
        <v>0</v>
      </c>
      <c r="K56" s="1059">
        <f>+'[1]สิ่งก่อสร้าง งบอุดหนุน  67'!N76</f>
        <v>457000</v>
      </c>
    </row>
    <row r="57" spans="1:11" ht="21" hidden="1" customHeight="1" x14ac:dyDescent="0.25">
      <c r="A57" s="1038"/>
      <c r="B57" s="1038"/>
      <c r="C57" s="411"/>
      <c r="D57" s="1038"/>
      <c r="E57" s="1038"/>
      <c r="F57" s="1038"/>
      <c r="G57" s="1038"/>
      <c r="H57" s="1038"/>
      <c r="I57" s="1038"/>
      <c r="J57" s="1038"/>
      <c r="K57" s="1038"/>
    </row>
    <row r="58" spans="1:11" ht="21" hidden="1" customHeight="1" x14ac:dyDescent="0.25">
      <c r="A58" s="1078" t="e">
        <f>+'[1]สิ่งก่อสร้าง งบอุดหนุน  67'!#REF!</f>
        <v>#REF!</v>
      </c>
      <c r="B58" s="1079" t="e">
        <f>+'[1]สิ่งก่อสร้าง งบอุดหนุน  67'!#REF!</f>
        <v>#REF!</v>
      </c>
      <c r="C58" s="1080" t="e">
        <f>+'[1]สิ่งก่อสร้าง งบอุดหนุน  67'!#REF!</f>
        <v>#REF!</v>
      </c>
      <c r="D58" s="1078" t="e">
        <f>+'[1]สิ่งก่อสร้าง งบอุดหนุน  67'!#REF!</f>
        <v>#REF!</v>
      </c>
      <c r="E58" s="1078" t="e">
        <f>+'[1]สิ่งก่อสร้าง งบอุดหนุน  67'!#REF!</f>
        <v>#REF!</v>
      </c>
      <c r="F58" s="1081" t="e">
        <f>+'[1]สิ่งก่อสร้าง งบอุดหนุน  67'!#REF!</f>
        <v>#REF!</v>
      </c>
      <c r="G58" s="1081"/>
      <c r="H58" s="1081" t="e">
        <f>+'[1]สิ่งก่อสร้าง งบอุดหนุน  67'!#REF!</f>
        <v>#REF!</v>
      </c>
      <c r="I58" s="1081" t="e">
        <f>+'[1]สิ่งก่อสร้าง งบอุดหนุน  67'!#REF!</f>
        <v>#REF!</v>
      </c>
      <c r="J58" s="1081" t="e">
        <f>+'[1]สิ่งก่อสร้าง งบอุดหนุน  67'!#REF!</f>
        <v>#REF!</v>
      </c>
      <c r="K58" s="1078" t="e">
        <f>+'[1]สิ่งก่อสร้าง งบอุดหนุน  67'!#REF!</f>
        <v>#REF!</v>
      </c>
    </row>
    <row r="59" spans="1:11" ht="42" hidden="1" customHeight="1" x14ac:dyDescent="0.25">
      <c r="A59" s="1074" t="str">
        <f>+'[1]สิ่งก่อสร้าง งบอุดหนุน  67'!A95</f>
        <v>1.1.2</v>
      </c>
      <c r="B59" s="1082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59" s="1083">
        <f>+'[1]สิ่งก่อสร้าง งบอุดหนุน  67'!F95</f>
        <v>0</v>
      </c>
      <c r="D59" s="1074">
        <f>D60</f>
        <v>499200</v>
      </c>
      <c r="E59" s="1074">
        <f t="shared" ref="E59:K59" si="24">E60</f>
        <v>0</v>
      </c>
      <c r="F59" s="1074">
        <f t="shared" si="24"/>
        <v>0</v>
      </c>
      <c r="G59" s="1074"/>
      <c r="H59" s="1074">
        <f t="shared" si="24"/>
        <v>0</v>
      </c>
      <c r="I59" s="1074">
        <f t="shared" si="24"/>
        <v>0</v>
      </c>
      <c r="J59" s="1074">
        <f t="shared" si="24"/>
        <v>0</v>
      </c>
      <c r="K59" s="1074">
        <f t="shared" si="24"/>
        <v>499200</v>
      </c>
    </row>
    <row r="60" spans="1:11" ht="21" hidden="1" customHeight="1" x14ac:dyDescent="0.25">
      <c r="A60" s="1038" t="str">
        <f>+'[1]สิ่งก่อสร้าง งบอุดหนุน  67'!A96</f>
        <v>1)</v>
      </c>
      <c r="B60" s="1075" t="str">
        <f>+'[1]สิ่งก่อสร้าง งบอุดหนุน  67'!E96</f>
        <v>วัดเกตุประภา</v>
      </c>
      <c r="C60" s="411" t="str">
        <f>+'[1]สิ่งก่อสร้าง งบอุดหนุน  67'!D96</f>
        <v>20004420022004100386</v>
      </c>
      <c r="D60" s="1059">
        <f>+'[1]สิ่งก่อสร้าง งบอุดหนุน  67'!G101</f>
        <v>499200</v>
      </c>
      <c r="E60" s="1059"/>
      <c r="F60" s="1059">
        <f>+'[1]สิ่งก่อสร้าง งบอุดหนุน  67'!I101</f>
        <v>0</v>
      </c>
      <c r="G60" s="1059"/>
      <c r="H60" s="1059">
        <f>+'[1]สิ่งก่อสร้าง งบอุดหนุน  67'!J101</f>
        <v>0</v>
      </c>
      <c r="I60" s="1059">
        <f>+'[1]สิ่งก่อสร้าง งบอุดหนุน  67'!L101</f>
        <v>0</v>
      </c>
      <c r="J60" s="1084"/>
      <c r="K60" s="1059">
        <f>+'[1]สิ่งก่อสร้าง งบอุดหนุน  67'!N101</f>
        <v>499200</v>
      </c>
    </row>
    <row r="61" spans="1:11" s="6" customFormat="1" ht="21" hidden="1" customHeight="1" x14ac:dyDescent="0.25">
      <c r="A61" s="1071" t="e">
        <f>+'[1]สิ่งก่อสร้าง งบอุดหนุน  67'!#REF!</f>
        <v>#REF!</v>
      </c>
      <c r="B61" s="1082" t="e">
        <f>+'[1]สิ่งก่อสร้าง งบอุดหนุน  67'!#REF!</f>
        <v>#REF!</v>
      </c>
      <c r="C61" s="1083" t="e">
        <f>+'[1]สิ่งก่อสร้าง งบอุดหนุน  67'!#REF!</f>
        <v>#REF!</v>
      </c>
      <c r="D61" s="1074" t="e">
        <f>+'[1]สิ่งก่อสร้าง งบอุดหนุน  67'!#REF!</f>
        <v>#REF!</v>
      </c>
      <c r="E61" s="1074" t="e">
        <f>+'[1]สิ่งก่อสร้าง งบอุดหนุน  67'!#REF!</f>
        <v>#REF!</v>
      </c>
      <c r="F61" s="1074" t="e">
        <f>+'[1]สิ่งก่อสร้าง งบอุดหนุน  67'!#REF!</f>
        <v>#REF!</v>
      </c>
      <c r="G61" s="1074"/>
      <c r="H61" s="1074" t="e">
        <f>+'[1]สิ่งก่อสร้าง งบอุดหนุน  67'!#REF!</f>
        <v>#REF!</v>
      </c>
      <c r="I61" s="1074" t="e">
        <f>+'[1]สิ่งก่อสร้าง งบอุดหนุน  67'!#REF!</f>
        <v>#REF!</v>
      </c>
      <c r="J61" s="1074" t="e">
        <f>+'[1]สิ่งก่อสร้าง งบอุดหนุน  67'!#REF!</f>
        <v>#REF!</v>
      </c>
      <c r="K61" s="1074" t="e">
        <f>+'[1]สิ่งก่อสร้าง งบอุดหนุน  67'!#REF!</f>
        <v>#REF!</v>
      </c>
    </row>
    <row r="62" spans="1:11" s="6" customFormat="1" ht="9" hidden="1" customHeight="1" x14ac:dyDescent="0.25">
      <c r="A62" s="1038" t="str">
        <f>+'[1]สิ่งก่อสร้าง งบอุดหนุน  67'!A102</f>
        <v>2)</v>
      </c>
      <c r="B62" s="1075" t="str">
        <f>+'[1]สิ่งก่อสร้าง งบอุดหนุน  67'!E102</f>
        <v>วัดปัญจทายิกาวาส</v>
      </c>
      <c r="C62" s="411">
        <f>+'[1]สิ่งก่อสร้าง งบอุดหนุน  67'!F102</f>
        <v>0</v>
      </c>
      <c r="D62" s="1059">
        <f>+'[1]สิ่งก่อสร้าง งบอุดหนุน  67'!G107</f>
        <v>487000</v>
      </c>
      <c r="E62" s="1059">
        <f>+'[1]สิ่งก่อสร้าง งบอุดหนุน  67'!H107</f>
        <v>0</v>
      </c>
      <c r="F62" s="1077">
        <f>+'[1]สิ่งก่อสร้าง งบอุดหนุน  67'!I107</f>
        <v>0</v>
      </c>
      <c r="G62" s="1077"/>
      <c r="H62" s="1077">
        <f>+'[1]สิ่งก่อสร้าง งบอุดหนุน  67'!J107</f>
        <v>0</v>
      </c>
      <c r="I62" s="1077">
        <f>+'[1]สิ่งก่อสร้าง งบอุดหนุน  67'!L107</f>
        <v>0</v>
      </c>
      <c r="J62" s="1077">
        <f>+'[1]สิ่งก่อสร้าง งบอุดหนุน  67'!M107</f>
        <v>0</v>
      </c>
      <c r="K62" s="1059">
        <f>+'[1]สิ่งก่อสร้าง งบอุดหนุน  67'!N107</f>
        <v>487000</v>
      </c>
    </row>
    <row r="63" spans="1:11" ht="21" hidden="1" customHeight="1" x14ac:dyDescent="0.25">
      <c r="A63" s="1071" t="e">
        <f>+'[1]สิ่งก่อสร้าง งบอุดหนุน  67'!#REF!</f>
        <v>#REF!</v>
      </c>
      <c r="B63" s="1085" t="e">
        <f>+'[1]สิ่งก่อสร้าง งบอุดหนุน  67'!#REF!</f>
        <v>#REF!</v>
      </c>
      <c r="C63" s="1086"/>
      <c r="D63" s="1074">
        <f>+D64</f>
        <v>481500</v>
      </c>
      <c r="E63" s="1074">
        <f t="shared" ref="E63:K63" si="25">+E64</f>
        <v>0</v>
      </c>
      <c r="F63" s="1087">
        <f t="shared" si="25"/>
        <v>0</v>
      </c>
      <c r="G63" s="1087"/>
      <c r="H63" s="1087">
        <f t="shared" si="25"/>
        <v>0</v>
      </c>
      <c r="I63" s="1087">
        <f t="shared" si="25"/>
        <v>0</v>
      </c>
      <c r="J63" s="1087">
        <f t="shared" si="25"/>
        <v>0</v>
      </c>
      <c r="K63" s="1074">
        <f t="shared" si="25"/>
        <v>481500</v>
      </c>
    </row>
    <row r="64" spans="1:11" ht="21" hidden="1" customHeight="1" x14ac:dyDescent="0.25">
      <c r="A64" s="1038" t="str">
        <f>+'[1]สิ่งก่อสร้าง งบอุดหนุน  67'!A108</f>
        <v>3)</v>
      </c>
      <c r="B64" s="1075" t="str">
        <f>+'[1]สิ่งก่อสร้าง งบอุดหนุน  67'!E108</f>
        <v>วัดพวงแก้ว</v>
      </c>
      <c r="C64" s="411">
        <f>+'[1]สิ่งก่อสร้าง งบอุดหนุน  67'!F108</f>
        <v>0</v>
      </c>
      <c r="D64" s="1049">
        <f>+'[1]สิ่งก่อสร้าง งบอุดหนุน  67'!G113</f>
        <v>481500</v>
      </c>
      <c r="E64" s="1049">
        <f>+'[1]สิ่งก่อสร้าง งบอุดหนุน  67'!H113</f>
        <v>0</v>
      </c>
      <c r="F64" s="1049">
        <f>+'[1]สิ่งก่อสร้าง งบอุดหนุน  67'!I113</f>
        <v>0</v>
      </c>
      <c r="G64" s="1049"/>
      <c r="H64" s="1049">
        <f>+'[1]สิ่งก่อสร้าง งบอุดหนุน  67'!J113</f>
        <v>0</v>
      </c>
      <c r="I64" s="1049">
        <f>+'[1]สิ่งก่อสร้าง งบอุดหนุน  67'!L113</f>
        <v>0</v>
      </c>
      <c r="J64" s="1049">
        <f>+'[1]สิ่งก่อสร้าง งบอุดหนุน  67'!M113</f>
        <v>0</v>
      </c>
      <c r="K64" s="1049">
        <f>+'[1]สิ่งก่อสร้าง งบอุดหนุน  67'!N113</f>
        <v>481500</v>
      </c>
    </row>
    <row r="65" spans="1:11" ht="21" hidden="1" customHeight="1" x14ac:dyDescent="0.25">
      <c r="A65" s="1071" t="str">
        <f>+'[1]สิ่งก่อสร้าง งบอุดหนุน  67'!A114</f>
        <v>3.1.6</v>
      </c>
      <c r="B65" s="1085" t="str">
        <f>+'[1]สิ่งก่อสร้าง งบอุดหนุน  67'!E114</f>
        <v xml:space="preserve">เครื่องแท็ปเล็ต แบบ 2 </v>
      </c>
      <c r="C65" s="1086"/>
      <c r="D65" s="1074">
        <f>+'[1]สิ่งก่อสร้าง งบอุดหนุน  67'!G114</f>
        <v>0</v>
      </c>
      <c r="E65" s="1074">
        <f>+'[1]สิ่งก่อสร้าง งบอุดหนุน  67'!H114</f>
        <v>0</v>
      </c>
      <c r="F65" s="1087">
        <f>+'[1]สิ่งก่อสร้าง งบอุดหนุน  67'!I114</f>
        <v>0</v>
      </c>
      <c r="G65" s="1087"/>
      <c r="H65" s="1087">
        <f>+'[1]สิ่งก่อสร้าง งบอุดหนุน  67'!J114</f>
        <v>0</v>
      </c>
      <c r="I65" s="1087">
        <f>+'[1]สิ่งก่อสร้าง งบอุดหนุน  67'!L114</f>
        <v>0</v>
      </c>
      <c r="J65" s="1087">
        <f>+'[1]สิ่งก่อสร้าง งบอุดหนุน  67'!M114</f>
        <v>0</v>
      </c>
      <c r="K65" s="1074">
        <f>+'[1]สิ่งก่อสร้าง งบอุดหนุน  67'!N114</f>
        <v>0</v>
      </c>
    </row>
    <row r="66" spans="1:11" ht="42" hidden="1" customHeight="1" x14ac:dyDescent="0.25">
      <c r="A66" s="1038" t="str">
        <f>+'[1]สิ่งก่อสร้าง งบอุดหนุน  67'!A115</f>
        <v>3.1.6.1</v>
      </c>
      <c r="B66" s="1075" t="str">
        <f>+'[1]สิ่งก่อสร้าง งบอุดหนุน  67'!E115</f>
        <v>สพป.ปท.2 จำนวน 2 เครื่อง</v>
      </c>
      <c r="C66" s="411" t="str">
        <f>+'[1]สิ่งก่อสร้าง งบอุดหนุน  67'!F115</f>
        <v>2000436002110ปท4</v>
      </c>
      <c r="D66" s="1059">
        <f>+'[1]สิ่งก่อสร้าง งบอุดหนุน  67'!G120</f>
        <v>0</v>
      </c>
      <c r="E66" s="1059">
        <f>+'[1]สิ่งก่อสร้าง งบอุดหนุน  67'!H120</f>
        <v>0</v>
      </c>
      <c r="F66" s="1077">
        <f>+'[1]สิ่งก่อสร้าง งบอุดหนุน  67'!I120</f>
        <v>0</v>
      </c>
      <c r="G66" s="1077"/>
      <c r="H66" s="1077">
        <f>+'[1]สิ่งก่อสร้าง งบอุดหนุน  67'!J120</f>
        <v>0</v>
      </c>
      <c r="I66" s="1077">
        <f>+'[1]สิ่งก่อสร้าง งบอุดหนุน  67'!L120</f>
        <v>0</v>
      </c>
      <c r="J66" s="1077">
        <f>+'[1]สิ่งก่อสร้าง งบอุดหนุน  67'!M120</f>
        <v>0</v>
      </c>
      <c r="K66" s="1059">
        <f>+'[1]สิ่งก่อสร้าง งบอุดหนุน  67'!N120</f>
        <v>0</v>
      </c>
    </row>
    <row r="67" spans="1:11" ht="21" hidden="1" customHeight="1" x14ac:dyDescent="0.25">
      <c r="A67" s="1071" t="str">
        <f>+'[1]สิ่งก่อสร้าง งบอุดหนุน  67'!A121</f>
        <v>3.1.7</v>
      </c>
      <c r="B67" s="1088" t="str">
        <f>+'[1]สิ่งก่อสร้าง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67" s="1086"/>
      <c r="D67" s="1074">
        <f>+'[1]สิ่งก่อสร้าง งบอุดหนุน  67'!G121</f>
        <v>0</v>
      </c>
      <c r="E67" s="1074">
        <f>+'[1]สิ่งก่อสร้าง งบอุดหนุน  67'!H121</f>
        <v>0</v>
      </c>
      <c r="F67" s="1087">
        <f>+'[1]สิ่งก่อสร้าง งบอุดหนุน  67'!I121</f>
        <v>0</v>
      </c>
      <c r="G67" s="1087"/>
      <c r="H67" s="1087">
        <f>+'[1]สิ่งก่อสร้าง งบอุดหนุน  67'!J121</f>
        <v>0</v>
      </c>
      <c r="I67" s="1087">
        <f>+'[1]สิ่งก่อสร้าง งบอุดหนุน  67'!L121</f>
        <v>0</v>
      </c>
      <c r="J67" s="1087">
        <f>+'[1]สิ่งก่อสร้าง งบอุดหนุน  67'!M121</f>
        <v>0</v>
      </c>
      <c r="K67" s="1074">
        <f>+'[1]สิ่งก่อสร้าง งบอุดหนุน  67'!N121</f>
        <v>0</v>
      </c>
    </row>
    <row r="68" spans="1:11" ht="42" hidden="1" customHeight="1" x14ac:dyDescent="0.25">
      <c r="A68" s="1038" t="str">
        <f>+'[1]สิ่งก่อสร้าง งบอุดหนุน  67'!A122</f>
        <v>3.1.7.1</v>
      </c>
      <c r="B68" s="1075" t="str">
        <f>+'[1]สิ่งก่อสร้าง งบอุดหนุน  67'!E122</f>
        <v>สพป.ปท.2 จำนวน 3 เครื่อง</v>
      </c>
      <c r="C68" s="411" t="str">
        <f>+'[1]สิ่งก่อสร้าง งบอุดหนุน  67'!F122</f>
        <v>2000436002110DBW</v>
      </c>
      <c r="D68" s="1059">
        <f>+'[1]สิ่งก่อสร้าง งบอุดหนุน  67'!G127</f>
        <v>0</v>
      </c>
      <c r="E68" s="1059">
        <f>+'[1]สิ่งก่อสร้าง งบอุดหนุน  67'!H127</f>
        <v>0</v>
      </c>
      <c r="F68" s="1077">
        <f>+'[1]สิ่งก่อสร้าง งบอุดหนุน  67'!I127</f>
        <v>0</v>
      </c>
      <c r="G68" s="1077"/>
      <c r="H68" s="1077">
        <f>+'[1]สิ่งก่อสร้าง งบอุดหนุน  67'!J127</f>
        <v>0</v>
      </c>
      <c r="I68" s="1077">
        <f>+'[1]สิ่งก่อสร้าง งบอุดหนุน  67'!L127</f>
        <v>0</v>
      </c>
      <c r="J68" s="1077">
        <f>+'[1]สิ่งก่อสร้าง งบอุดหนุน  67'!M127</f>
        <v>0</v>
      </c>
      <c r="K68" s="1059">
        <f>+'[1]สิ่งก่อสร้าง งบอุดหนุน  67'!N127</f>
        <v>0</v>
      </c>
    </row>
    <row r="69" spans="1:11" ht="21" hidden="1" customHeight="1" x14ac:dyDescent="0.25">
      <c r="A69" s="1089">
        <f>+'[1]สิ่งก่อสร้าง งบอุดหนุน  67'!A128</f>
        <v>3.2</v>
      </c>
      <c r="B69" s="1090" t="str">
        <f>+'[1]สิ่งก่อสร้าง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69" s="1091" t="str">
        <f>+'[1]สิ่งก่อสร้าง งบอุดหนุน  67'!F128</f>
        <v>200041300P2792</v>
      </c>
      <c r="D69" s="1092">
        <f>+'[1]สิ่งก่อสร้าง งบอุดหนุน  67'!G128</f>
        <v>0</v>
      </c>
      <c r="E69" s="1092">
        <f>+'[1]สิ่งก่อสร้าง งบอุดหนุน  67'!H128</f>
        <v>0</v>
      </c>
      <c r="F69" s="1093">
        <f>+'[1]สิ่งก่อสร้าง งบอุดหนุน  67'!I128</f>
        <v>0</v>
      </c>
      <c r="G69" s="1093"/>
      <c r="H69" s="1093">
        <f>+'[1]สิ่งก่อสร้าง งบอุดหนุน  67'!J128</f>
        <v>0</v>
      </c>
      <c r="I69" s="1093">
        <f>+'[1]สิ่งก่อสร้าง งบอุดหนุน  67'!L128</f>
        <v>0</v>
      </c>
      <c r="J69" s="1093">
        <f>+'[1]สิ่งก่อสร้าง งบอุดหนุน  67'!M128</f>
        <v>0</v>
      </c>
      <c r="K69" s="1092">
        <f>+'[1]สิ่งก่อสร้าง งบอุดหนุน  67'!N128</f>
        <v>0</v>
      </c>
    </row>
    <row r="70" spans="1:11" ht="42" hidden="1" customHeight="1" x14ac:dyDescent="0.25">
      <c r="A70" s="1078">
        <f>+'[1]สิ่งก่อสร้าง งบอุดหนุน  67'!A129</f>
        <v>0</v>
      </c>
      <c r="B70" s="1094" t="str">
        <f>+'[1]สิ่งก่อสร้าง งบอุดหนุน  67'!E129</f>
        <v>งบดำเนินงาน</v>
      </c>
      <c r="C70" s="1095">
        <v>6711220</v>
      </c>
      <c r="D70" s="1078">
        <f>+'[1]สิ่งก่อสร้าง งบอุดหนุน  67'!G129</f>
        <v>0</v>
      </c>
      <c r="E70" s="1078">
        <f>+'[1]สิ่งก่อสร้าง งบอุดหนุน  67'!H129</f>
        <v>0</v>
      </c>
      <c r="F70" s="1081">
        <f>+'[1]สิ่งก่อสร้าง งบอุดหนุน  67'!I129</f>
        <v>0</v>
      </c>
      <c r="G70" s="1081"/>
      <c r="H70" s="1081">
        <f>+'[1]สิ่งก่อสร้าง งบอุดหนุน  67'!J129</f>
        <v>0</v>
      </c>
      <c r="I70" s="1081">
        <f>+'[1]สิ่งก่อสร้าง งบอุดหนุน  67'!L129</f>
        <v>0</v>
      </c>
      <c r="J70" s="1081">
        <f>+'[1]สิ่งก่อสร้าง งบอุดหนุน  67'!M129</f>
        <v>0</v>
      </c>
      <c r="K70" s="1078">
        <f>+'[1]สิ่งก่อสร้าง งบอุดหนุน  67'!N129</f>
        <v>0</v>
      </c>
    </row>
    <row r="71" spans="1:11" ht="21" hidden="1" customHeight="1" x14ac:dyDescent="0.25">
      <c r="A71" s="1071" t="str">
        <f>+'[1]สิ่งก่อสร้าง งบอุดหนุน  67'!A130</f>
        <v>3.2.1</v>
      </c>
      <c r="B71" s="1088" t="str">
        <f>+'[1]สิ่งก่อสร้าง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1" s="1086"/>
      <c r="D71" s="1074">
        <f>+'[1]สิ่งก่อสร้าง งบอุดหนุน  67'!G130</f>
        <v>0</v>
      </c>
      <c r="E71" s="1074">
        <f>+'[1]สิ่งก่อสร้าง งบอุดหนุน  67'!H130</f>
        <v>0</v>
      </c>
      <c r="F71" s="1087">
        <f>+'[1]สิ่งก่อสร้าง งบอุดหนุน  67'!I130</f>
        <v>0</v>
      </c>
      <c r="G71" s="1087"/>
      <c r="H71" s="1087">
        <f>+'[1]สิ่งก่อสร้าง งบอุดหนุน  67'!J130</f>
        <v>0</v>
      </c>
      <c r="I71" s="1087">
        <f>+'[1]สิ่งก่อสร้าง งบอุดหนุน  67'!L130</f>
        <v>0</v>
      </c>
      <c r="J71" s="1087">
        <f>+'[1]สิ่งก่อสร้าง งบอุดหนุน  67'!M130</f>
        <v>0</v>
      </c>
      <c r="K71" s="1074">
        <f>+'[1]สิ่งก่อสร้าง งบอุดหนุน  67'!N130</f>
        <v>0</v>
      </c>
    </row>
    <row r="72" spans="1:11" ht="21" hidden="1" customHeight="1" x14ac:dyDescent="0.25">
      <c r="A72" s="1038" t="str">
        <f>+'[1]สิ่งก่อสร้าง งบอุดหนุน  67'!A131</f>
        <v>3.2.1.1</v>
      </c>
      <c r="B72" s="1075" t="str">
        <f>+'[1]สิ่งก่อสร้าง งบอุดหนุน  67'!E131</f>
        <v>สพป.ปท.2</v>
      </c>
      <c r="C72" s="411" t="str">
        <f>+'[1]สิ่งก่อสร้าง งบอุดหนุน  67'!F131</f>
        <v>2000436002000000</v>
      </c>
      <c r="D72" s="1059">
        <f>+'[1]สิ่งก่อสร้าง งบอุดหนุน  67'!G136</f>
        <v>0</v>
      </c>
      <c r="E72" s="1059">
        <f>+'[1]สิ่งก่อสร้าง งบอุดหนุน  67'!H136</f>
        <v>0</v>
      </c>
      <c r="F72" s="1077">
        <f>+'[1]สิ่งก่อสร้าง งบอุดหนุน  67'!I136</f>
        <v>0</v>
      </c>
      <c r="G72" s="1077"/>
      <c r="H72" s="1077">
        <f>+'[1]สิ่งก่อสร้าง งบอุดหนุน  67'!J136</f>
        <v>0</v>
      </c>
      <c r="I72" s="1077">
        <f>+'[1]สิ่งก่อสร้าง งบอุดหนุน  67'!L136</f>
        <v>0</v>
      </c>
      <c r="J72" s="1077">
        <f>+'[1]สิ่งก่อสร้าง งบอุดหนุน  67'!M136</f>
        <v>0</v>
      </c>
      <c r="K72" s="1059">
        <f>+'[1]สิ่งก่อสร้าง งบอุดหนุน  67'!N136</f>
        <v>0</v>
      </c>
    </row>
    <row r="73" spans="1:11" ht="42" x14ac:dyDescent="0.25">
      <c r="A73" s="1026">
        <v>1.2</v>
      </c>
      <c r="B73" s="1130" t="str">
        <f>+'[1]งบกัน67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066" t="str">
        <f>+'[1]งบกัน67 350002'!D36</f>
        <v>20004  67 01056 00000</v>
      </c>
      <c r="D73" s="1096">
        <f>+D74</f>
        <v>6695700</v>
      </c>
      <c r="E73" s="1096">
        <f t="shared" ref="E73:K73" si="26">+E74</f>
        <v>0</v>
      </c>
      <c r="F73" s="1096">
        <f t="shared" si="26"/>
        <v>0</v>
      </c>
      <c r="G73" s="1096"/>
      <c r="H73" s="1096">
        <f t="shared" si="26"/>
        <v>0</v>
      </c>
      <c r="I73" s="1096">
        <f t="shared" si="26"/>
        <v>0</v>
      </c>
      <c r="J73" s="1096">
        <f t="shared" si="26"/>
        <v>6695700</v>
      </c>
      <c r="K73" s="1096">
        <f t="shared" si="26"/>
        <v>0</v>
      </c>
    </row>
    <row r="74" spans="1:11" ht="21" hidden="1" customHeight="1" x14ac:dyDescent="0.25">
      <c r="A74" s="1078">
        <f>+'[1]สิ่งก่อสร้าง งบอุดหนุน  67'!A138</f>
        <v>0</v>
      </c>
      <c r="B74" s="1078" t="str">
        <f>+'[1]งบกัน67 350002'!E26</f>
        <v xml:space="preserve">  งบลงทุน ค่าที่ดินและสิ่งก่อสร้าง </v>
      </c>
      <c r="C74" s="1097">
        <f>+'[1]งบกัน67 350002'!D26</f>
        <v>6711320</v>
      </c>
      <c r="D74" s="1078">
        <f>+D75+D78+D81</f>
        <v>6695700</v>
      </c>
      <c r="E74" s="1078">
        <f t="shared" ref="E74:K74" si="27">+E75+E78+E81</f>
        <v>0</v>
      </c>
      <c r="F74" s="1078">
        <f t="shared" si="27"/>
        <v>0</v>
      </c>
      <c r="G74" s="1078">
        <f t="shared" si="27"/>
        <v>0</v>
      </c>
      <c r="H74" s="1078">
        <f t="shared" si="27"/>
        <v>0</v>
      </c>
      <c r="I74" s="1078">
        <f t="shared" si="27"/>
        <v>0</v>
      </c>
      <c r="J74" s="1078">
        <f t="shared" si="27"/>
        <v>6695700</v>
      </c>
      <c r="K74" s="1078">
        <f t="shared" si="27"/>
        <v>0</v>
      </c>
    </row>
    <row r="75" spans="1:11" ht="33.6" hidden="1" customHeight="1" x14ac:dyDescent="0.25">
      <c r="A75" s="1022" t="s">
        <v>188</v>
      </c>
      <c r="B75" s="1098" t="str">
        <f>+'[1]งบกัน67 350002'!E37</f>
        <v>ค่าปรับปรุงซ่อมแซมอาคารเรียน อาคารประกอบและสิ่งก่อสร้างอื่น</v>
      </c>
      <c r="C75" s="1099" t="str">
        <f>+'[1]งบกัน67 350002'!C37</f>
        <v>ศธ 04002/ว1787 ลว 7 พค 67 ครั้งที่ 5</v>
      </c>
      <c r="D75" s="1100">
        <f>SUM(D76:D77)</f>
        <v>580000</v>
      </c>
      <c r="E75" s="1100">
        <f t="shared" ref="E75:K75" si="28">SUM(E76:E77)</f>
        <v>0</v>
      </c>
      <c r="F75" s="1100">
        <f t="shared" si="28"/>
        <v>0</v>
      </c>
      <c r="G75" s="1100">
        <f t="shared" si="28"/>
        <v>0</v>
      </c>
      <c r="H75" s="1100">
        <f t="shared" si="28"/>
        <v>0</v>
      </c>
      <c r="I75" s="1100">
        <f t="shared" si="28"/>
        <v>0</v>
      </c>
      <c r="J75" s="1100">
        <f>SUM(J76:J77)</f>
        <v>580000</v>
      </c>
      <c r="K75" s="1100">
        <f t="shared" si="28"/>
        <v>0</v>
      </c>
    </row>
    <row r="76" spans="1:11" ht="21" hidden="1" customHeight="1" x14ac:dyDescent="0.25">
      <c r="A76" s="1059" t="str">
        <f>+'[1]งบกัน67 350002'!A38</f>
        <v>1)</v>
      </c>
      <c r="B76" s="1075" t="str">
        <f>+'[1]งบกัน67 350002'!E38</f>
        <v>วัดนพรัตนาราม</v>
      </c>
      <c r="C76" s="411" t="str">
        <f>+'[1]งบกัน67 350002'!D38</f>
        <v>20004350002003214523</v>
      </c>
      <c r="D76" s="1059">
        <f>+'[1]งบกัน67 350002'!F44</f>
        <v>580000</v>
      </c>
      <c r="E76" s="1059">
        <f>+'[1]งบกัน67 350002'!G44</f>
        <v>0</v>
      </c>
      <c r="F76" s="1059">
        <f>+'[1]งบกัน67 350002'!H44</f>
        <v>0</v>
      </c>
      <c r="G76" s="1077">
        <f>+'[1]งบกัน67 350002'!I44</f>
        <v>0</v>
      </c>
      <c r="H76" s="1077">
        <f>+'[1]งบกัน67 350002'!J44</f>
        <v>0</v>
      </c>
      <c r="I76" s="1077">
        <f>+'[1]งบกัน67 350002'!K44</f>
        <v>0</v>
      </c>
      <c r="J76" s="1077">
        <f>+'[1]งบกัน67 350002'!L44</f>
        <v>580000</v>
      </c>
      <c r="K76" s="1059">
        <f>+D76-E76-F76-G76-H76-I76-J76</f>
        <v>0</v>
      </c>
    </row>
    <row r="77" spans="1:11" ht="21" hidden="1" customHeight="1" x14ac:dyDescent="0.25">
      <c r="A77" s="1059"/>
      <c r="B77" s="1075"/>
      <c r="C77" s="1048">
        <f>+'[1]งบกัน67 350002'!C38</f>
        <v>4100426445</v>
      </c>
      <c r="D77" s="1059"/>
      <c r="E77" s="1059"/>
      <c r="F77" s="1077"/>
      <c r="G77" s="1077"/>
      <c r="H77" s="1077"/>
      <c r="I77" s="1077"/>
      <c r="J77" s="1077"/>
      <c r="K77" s="1059"/>
    </row>
    <row r="78" spans="1:11" ht="21" hidden="1" customHeight="1" x14ac:dyDescent="0.25">
      <c r="A78" s="1100" t="s">
        <v>189</v>
      </c>
      <c r="B78" s="1101" t="str">
        <f>+'[1]งบกัน67 350002'!E45</f>
        <v xml:space="preserve">ห้องน้ำห้องส้วมนักเรียนชาย 4 ที่/49 </v>
      </c>
      <c r="C78" s="1052" t="str">
        <f>+'[1]งบกัน67 350002'!D46</f>
        <v>20004350002003214508</v>
      </c>
      <c r="D78" s="1100">
        <f>+'[1]งบกัน67 350002'!F52</f>
        <v>306000</v>
      </c>
      <c r="E78" s="1100">
        <f>+'[1]งบกัน67 350002'!G52</f>
        <v>0</v>
      </c>
      <c r="F78" s="1102">
        <f>+'[1]งบกัน67 350002'!H52</f>
        <v>0</v>
      </c>
      <c r="G78" s="1102">
        <f>+'[1]งบกัน67 350002'!I52</f>
        <v>0</v>
      </c>
      <c r="H78" s="1102">
        <f>+'[1]งบกัน67 350002'!J52</f>
        <v>0</v>
      </c>
      <c r="I78" s="1102">
        <f>+'[1]งบกัน67 350002'!K52</f>
        <v>0</v>
      </c>
      <c r="J78" s="1102">
        <f>+'[1]งบกัน67 350002'!L52</f>
        <v>306000</v>
      </c>
      <c r="K78" s="1100">
        <f>+D78-E78-F78-G78-H78-I78-J78</f>
        <v>0</v>
      </c>
    </row>
    <row r="79" spans="1:11" ht="21" hidden="1" customHeight="1" x14ac:dyDescent="0.25">
      <c r="A79" s="1059" t="s">
        <v>75</v>
      </c>
      <c r="B79" s="1075" t="str">
        <f>+'[1]งบกัน67 350002'!E46</f>
        <v xml:space="preserve">โรงเรียนคลองสิบสามผิวศรีราษฏร์บำรุง </v>
      </c>
      <c r="C79" s="411" t="str">
        <f>+'[1]งบกัน67 350002'!D46</f>
        <v>20004350002003214508</v>
      </c>
      <c r="D79" s="1059">
        <f>+'[1]งบกัน67 350002'!F52</f>
        <v>306000</v>
      </c>
      <c r="E79" s="1059">
        <f>+'[1]งบกัน67 350002'!G52</f>
        <v>0</v>
      </c>
      <c r="F79" s="1077">
        <f>+'[1]งบกัน67 350002'!H52</f>
        <v>0</v>
      </c>
      <c r="G79" s="1077">
        <f>+'[1]งบกัน67 350002'!I52</f>
        <v>0</v>
      </c>
      <c r="H79" s="1077">
        <f>+'[1]งบกัน67 350002'!J52</f>
        <v>0</v>
      </c>
      <c r="I79" s="1077">
        <f>+'[1]งบกัน67 350002'!K52</f>
        <v>0</v>
      </c>
      <c r="J79" s="1077">
        <f>+'[1]งบกัน67 350002'!L52</f>
        <v>306000</v>
      </c>
      <c r="K79" s="1059">
        <f>+D79-E79-F79-G79-H79-I79-J79</f>
        <v>0</v>
      </c>
    </row>
    <row r="80" spans="1:11" ht="21" hidden="1" customHeight="1" x14ac:dyDescent="0.25">
      <c r="A80" s="1059"/>
      <c r="B80" s="1075"/>
      <c r="C80" s="1048" t="str">
        <f>+'[1]งบกัน67 350002'!C46</f>
        <v>4100428215 ครบ 12 กย 67</v>
      </c>
      <c r="D80" s="1059"/>
      <c r="E80" s="1059"/>
      <c r="F80" s="1077"/>
      <c r="G80" s="1077"/>
      <c r="H80" s="1077"/>
      <c r="I80" s="1077"/>
      <c r="J80" s="1077"/>
      <c r="K80" s="1059"/>
    </row>
    <row r="81" spans="1:11" ht="21" hidden="1" customHeight="1" x14ac:dyDescent="0.25">
      <c r="A81" s="1022" t="s">
        <v>197</v>
      </c>
      <c r="B81" s="1103" t="str">
        <f>+'[1]งบกัน67 350002'!E53</f>
        <v>อาคารเรียนแบบพิเศษ จัดสรร 38,731,000 บาท ปี67 5,809,700 บาท</v>
      </c>
      <c r="C81" s="1099" t="str">
        <f>+'[1]งบกัน67 350002'!C53</f>
        <v>ศธ 04002/ว1803 ลว 8 พค 67ครั้งที่ 8</v>
      </c>
      <c r="D81" s="1100">
        <f>SUM(D82)</f>
        <v>5809700</v>
      </c>
      <c r="E81" s="1100">
        <f t="shared" ref="E81:K81" si="29">SUM(E82)</f>
        <v>0</v>
      </c>
      <c r="F81" s="1100">
        <f t="shared" si="29"/>
        <v>0</v>
      </c>
      <c r="G81" s="1100"/>
      <c r="H81" s="1100">
        <f t="shared" si="29"/>
        <v>0</v>
      </c>
      <c r="I81" s="1100">
        <f t="shared" si="29"/>
        <v>0</v>
      </c>
      <c r="J81" s="1100">
        <f t="shared" si="29"/>
        <v>5809700</v>
      </c>
      <c r="K81" s="1100">
        <f t="shared" si="29"/>
        <v>0</v>
      </c>
    </row>
    <row r="82" spans="1:11" ht="33.6" hidden="1" customHeight="1" x14ac:dyDescent="0.25">
      <c r="A82" s="1059" t="str">
        <f>+'[1]งบกัน67 350002'!A54</f>
        <v>1)</v>
      </c>
      <c r="B82" s="1059" t="str">
        <f>+'[1]งบกัน67 350002'!E54</f>
        <v xml:space="preserve"> โรงเรียนวัดลาดสนุ่น</v>
      </c>
      <c r="C82" s="1076" t="str">
        <f>+'[1]งบกัน67 350002'!D54</f>
        <v>20004 3500200 3200026</v>
      </c>
      <c r="D82" s="1059">
        <f>+'[1]งบกัน67 350002'!F80</f>
        <v>5809700</v>
      </c>
      <c r="E82" s="1059">
        <f>+'[1]งบกัน67 350002'!G80</f>
        <v>0</v>
      </c>
      <c r="F82" s="1059">
        <f>+'[1]งบกัน67 350002'!H80</f>
        <v>0</v>
      </c>
      <c r="G82" s="1059">
        <f>+'[1]งบกัน67 350002'!I80</f>
        <v>0</v>
      </c>
      <c r="H82" s="1059">
        <f>+'[1]งบกัน67 350002'!J80</f>
        <v>0</v>
      </c>
      <c r="I82" s="1059">
        <f>+'[1]งบกัน67 350002'!K80</f>
        <v>0</v>
      </c>
      <c r="J82" s="1059">
        <f>+'[1]งบกัน67 350002'!L80</f>
        <v>5809700</v>
      </c>
      <c r="K82" s="1059">
        <f>+D82-E82-F82-G82-H82-I82-J82</f>
        <v>0</v>
      </c>
    </row>
    <row r="83" spans="1:11" ht="16.95" hidden="1" customHeight="1" x14ac:dyDescent="0.25">
      <c r="A83" s="1059"/>
      <c r="B83" s="1059"/>
      <c r="C83" s="1104">
        <f>+'[1]งบกัน67 350002'!C54</f>
        <v>4100484429</v>
      </c>
      <c r="D83" s="1059"/>
      <c r="E83" s="1059"/>
      <c r="F83" s="1059"/>
      <c r="G83" s="1059"/>
      <c r="H83" s="1059"/>
      <c r="I83" s="1059"/>
      <c r="J83" s="1059"/>
      <c r="K83" s="1059"/>
    </row>
    <row r="84" spans="1:11" ht="21" hidden="1" customHeight="1" x14ac:dyDescent="0.25">
      <c r="A84" s="1018" t="str">
        <f>+'[1]สิ่งก่อสร้าง งบอุดหนุน  67'!A48</f>
        <v>ค</v>
      </c>
      <c r="B84" s="1060" t="str">
        <f>+'[1]สิ่งก่อสร้าง งบอุดหนุน  67'!E48</f>
        <v>แผนงานยุทธศาสตร์สร้างความเสมอภาคทางการศึกษา</v>
      </c>
      <c r="C84" s="1020"/>
      <c r="D84" s="1061">
        <f>+D85+D132</f>
        <v>4076700</v>
      </c>
      <c r="E84" s="1061">
        <f t="shared" ref="E84:J84" si="30">+E85+E132</f>
        <v>0</v>
      </c>
      <c r="F84" s="1061">
        <f t="shared" si="30"/>
        <v>1454000</v>
      </c>
      <c r="G84" s="1061">
        <f t="shared" si="30"/>
        <v>2165700</v>
      </c>
      <c r="H84" s="1061">
        <f t="shared" si="30"/>
        <v>0</v>
      </c>
      <c r="I84" s="1061">
        <f t="shared" si="30"/>
        <v>0</v>
      </c>
      <c r="J84" s="1061">
        <f t="shared" si="30"/>
        <v>457000</v>
      </c>
      <c r="K84" s="1061">
        <f>+K85+K132</f>
        <v>0</v>
      </c>
    </row>
    <row r="85" spans="1:11" ht="21" hidden="1" customHeight="1" x14ac:dyDescent="0.25">
      <c r="A85" s="1062">
        <v>1</v>
      </c>
      <c r="B85" s="1129" t="str">
        <f>+'[1]สิ่งก่อสร้าง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85" s="1064" t="str">
        <f>+'[1]สิ่งก่อสร้าง งบอุดหนุน  67'!D60</f>
        <v>2000442002200</v>
      </c>
      <c r="D85" s="1065">
        <f>+D86</f>
        <v>4076700</v>
      </c>
      <c r="E85" s="1065">
        <f t="shared" ref="E85:J85" si="31">+E86</f>
        <v>0</v>
      </c>
      <c r="F85" s="1065">
        <f t="shared" si="31"/>
        <v>1454000</v>
      </c>
      <c r="G85" s="1065">
        <f t="shared" si="31"/>
        <v>2165700</v>
      </c>
      <c r="H85" s="1065">
        <f t="shared" si="31"/>
        <v>0</v>
      </c>
      <c r="I85" s="1065">
        <f t="shared" si="31"/>
        <v>0</v>
      </c>
      <c r="J85" s="1065">
        <f t="shared" si="31"/>
        <v>457000</v>
      </c>
      <c r="K85" s="1065">
        <f>+K86</f>
        <v>0</v>
      </c>
    </row>
    <row r="86" spans="1:11" ht="21" hidden="1" customHeight="1" x14ac:dyDescent="0.25">
      <c r="A86" s="1105">
        <v>1.1000000000000001</v>
      </c>
      <c r="B86" s="1130" t="str">
        <f>+'[1]สิ่งก่อสร้าง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86" s="1106" t="str">
        <f>+'[1]สิ่งก่อสร้าง งบอุดหนุน  67'!D61</f>
        <v>20004675199300000</v>
      </c>
      <c r="D86" s="1096">
        <f>+D88</f>
        <v>4076700</v>
      </c>
      <c r="E86" s="1096">
        <f t="shared" ref="E86:J86" si="32">+E88</f>
        <v>0</v>
      </c>
      <c r="F86" s="1096">
        <f t="shared" si="32"/>
        <v>1454000</v>
      </c>
      <c r="G86" s="1096">
        <f t="shared" si="32"/>
        <v>2165700</v>
      </c>
      <c r="H86" s="1096">
        <f t="shared" si="32"/>
        <v>0</v>
      </c>
      <c r="I86" s="1096">
        <f t="shared" si="32"/>
        <v>0</v>
      </c>
      <c r="J86" s="1096">
        <f t="shared" si="32"/>
        <v>457000</v>
      </c>
      <c r="K86" s="1096">
        <f>+K88</f>
        <v>0</v>
      </c>
    </row>
    <row r="87" spans="1:11" ht="21" hidden="1" customHeight="1" x14ac:dyDescent="0.25">
      <c r="A87" s="1131" t="s">
        <v>39</v>
      </c>
      <c r="B87" s="1098" t="str">
        <f>+'[1]สิ่งก่อสร้าง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87" s="1132"/>
      <c r="D87" s="1100">
        <f>+D88</f>
        <v>4076700</v>
      </c>
      <c r="E87" s="1100">
        <f t="shared" ref="E87:J87" si="33">+E88</f>
        <v>0</v>
      </c>
      <c r="F87" s="1100">
        <f t="shared" si="33"/>
        <v>1454000</v>
      </c>
      <c r="G87" s="1100">
        <f t="shared" si="33"/>
        <v>2165700</v>
      </c>
      <c r="H87" s="1100">
        <f t="shared" si="33"/>
        <v>0</v>
      </c>
      <c r="I87" s="1100">
        <f t="shared" si="33"/>
        <v>0</v>
      </c>
      <c r="J87" s="1100">
        <f t="shared" si="33"/>
        <v>457000</v>
      </c>
      <c r="K87" s="1100">
        <f>+K88</f>
        <v>0</v>
      </c>
    </row>
    <row r="88" spans="1:11" ht="21" hidden="1" customHeight="1" x14ac:dyDescent="0.25">
      <c r="A88" s="1078">
        <f>+'[1]สิ่งก่อสร้าง งบอุดหนุน  67'!A147</f>
        <v>0</v>
      </c>
      <c r="B88" s="1078" t="str">
        <f>+'[1]สิ่งก่อสร้าง งบอุดหนุน  67'!E62</f>
        <v>งบเงินอุดหนุน</v>
      </c>
      <c r="C88" s="1133" t="str">
        <f>+'[1]สิ่งก่อสร้าง งบอุดหนุน  67'!D62</f>
        <v>6711410</v>
      </c>
      <c r="D88" s="1078">
        <f>+D89+D95</f>
        <v>4076700</v>
      </c>
      <c r="E88" s="1078">
        <f t="shared" ref="E88:K88" si="34">+E89+E95</f>
        <v>0</v>
      </c>
      <c r="F88" s="1078">
        <f t="shared" si="34"/>
        <v>1454000</v>
      </c>
      <c r="G88" s="1078">
        <f t="shared" si="34"/>
        <v>2165700</v>
      </c>
      <c r="H88" s="1078">
        <f t="shared" si="34"/>
        <v>0</v>
      </c>
      <c r="I88" s="1078">
        <f t="shared" si="34"/>
        <v>0</v>
      </c>
      <c r="J88" s="1078">
        <f t="shared" si="34"/>
        <v>457000</v>
      </c>
      <c r="K88" s="1078">
        <f t="shared" si="34"/>
        <v>0</v>
      </c>
    </row>
    <row r="89" spans="1:11" ht="21" hidden="1" customHeight="1" x14ac:dyDescent="0.25">
      <c r="A89" s="1100" t="s">
        <v>255</v>
      </c>
      <c r="B89" s="1194" t="str">
        <f>+'[1]สิ่งก่อสร้าง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89" s="1052" t="str">
        <f>+'[1]สิ่งก่อสร้าง งบอุดหนุน  67'!D64</f>
        <v>ที่  ศธ 04002/ว5898 ลว. 6 ธ.ค. 2567  ครั้งที่ 5</v>
      </c>
      <c r="D89" s="1100">
        <f>SUM(D90:D94)</f>
        <v>2609000</v>
      </c>
      <c r="E89" s="1100">
        <f t="shared" ref="E89:K89" si="35">SUM(E90:E94)</f>
        <v>0</v>
      </c>
      <c r="F89" s="1100">
        <f t="shared" si="35"/>
        <v>1454000</v>
      </c>
      <c r="G89" s="1100">
        <f t="shared" si="35"/>
        <v>698000</v>
      </c>
      <c r="H89" s="1100">
        <f t="shared" si="35"/>
        <v>0</v>
      </c>
      <c r="I89" s="1100">
        <f t="shared" si="35"/>
        <v>0</v>
      </c>
      <c r="J89" s="1100">
        <f t="shared" si="35"/>
        <v>457000</v>
      </c>
      <c r="K89" s="1100">
        <f t="shared" si="35"/>
        <v>0</v>
      </c>
    </row>
    <row r="90" spans="1:11" ht="21" x14ac:dyDescent="0.25">
      <c r="A90" s="1134" t="str">
        <f>+'[1]งบกัน67 350002'!A85</f>
        <v>1)</v>
      </c>
      <c r="B90" s="1075" t="str">
        <f>+'[1]สิ่งก่อสร้าง งบอุดหนุน  67'!E65</f>
        <v>โรงเรียนแสนจำหน่ายวิทยา</v>
      </c>
      <c r="C90" s="411" t="str">
        <f>+'[1]สิ่งก่อสร้าง งบอุดหนุน  67'!D65</f>
        <v>20004420022004100386</v>
      </c>
      <c r="D90" s="1059">
        <f>+'[1]สิ่งก่อสร้าง งบอุดหนุน  67'!G70</f>
        <v>499000</v>
      </c>
      <c r="E90" s="1059">
        <f>+'[1]สิ่งก่อสร้าง งบอุดหนุน  67'!H70</f>
        <v>0</v>
      </c>
      <c r="F90" s="1059">
        <f>+'[1]สิ่งก่อสร้าง งบอุดหนุน  67'!I70</f>
        <v>499000</v>
      </c>
      <c r="G90" s="1059">
        <f>+'[1]สิ่งก่อสร้าง งบอุดหนุน  67'!J70</f>
        <v>0</v>
      </c>
      <c r="H90" s="1059">
        <f>+'[1]สิ่งก่อสร้าง งบอุดหนุน  67'!K70</f>
        <v>0</v>
      </c>
      <c r="I90" s="1059">
        <f>+'[1]สิ่งก่อสร้าง งบอุดหนุน  67'!L70</f>
        <v>0</v>
      </c>
      <c r="J90" s="1059">
        <f>+'[1]สิ่งก่อสร้าง งบอุดหนุน  67'!M70</f>
        <v>0</v>
      </c>
      <c r="K90" s="1059">
        <f>+D90-E90-F90-G90-H90-I90--J90</f>
        <v>0</v>
      </c>
    </row>
    <row r="91" spans="1:11" s="6" customFormat="1" ht="30.6" customHeight="1" x14ac:dyDescent="0.25">
      <c r="A91" s="1134" t="str">
        <f>+'[1]สิ่งก่อสร้าง งบอุดหนุน  67'!A71</f>
        <v>2)</v>
      </c>
      <c r="B91" s="1075" t="str">
        <f>+'[1]สิ่งก่อสร้าง งบอุดหนุน  67'!E71</f>
        <v>โรงเรียนวัดขุมแก้ว</v>
      </c>
      <c r="C91" s="411" t="str">
        <f>+'[1]สิ่งก่อสร้าง งบอุดหนุน  67'!D71</f>
        <v>20004420022004100386</v>
      </c>
      <c r="D91" s="1059">
        <f>+'[1]สิ่งก่อสร้าง งบอุดหนุน  67'!G76</f>
        <v>457000</v>
      </c>
      <c r="E91" s="1059">
        <f>+'[1]สิ่งก่อสร้าง งบอุดหนุน  67'!H76</f>
        <v>0</v>
      </c>
      <c r="F91" s="1059">
        <f>+'[1]สิ่งก่อสร้าง งบอุดหนุน  67'!I76</f>
        <v>0</v>
      </c>
      <c r="G91" s="1059">
        <f>+'[1]สิ่งก่อสร้าง งบอุดหนุน  67'!J76</f>
        <v>0</v>
      </c>
      <c r="H91" s="1059">
        <f>+'[1]สิ่งก่อสร้าง งบอุดหนุน  67'!K76</f>
        <v>0</v>
      </c>
      <c r="I91" s="1059">
        <f>+'[1]สิ่งก่อสร้าง งบอุดหนุน  67'!L76</f>
        <v>0</v>
      </c>
      <c r="J91" s="1059">
        <f>+'[1]สิ่งก่อสร้าง งบอุดหนุน  67'!M76</f>
        <v>457000</v>
      </c>
      <c r="K91" s="1059"/>
    </row>
    <row r="92" spans="1:11" ht="21" x14ac:dyDescent="0.25">
      <c r="A92" s="1134" t="str">
        <f>+'[1]สิ่งก่อสร้าง งบอุดหนุน  67'!A77</f>
        <v>3)</v>
      </c>
      <c r="B92" s="1075" t="str">
        <f>+'[1]สิ่งก่อสร้าง งบอุดหนุน  67'!E77</f>
        <v>โรงเรียนวัดราษฎรบํารุง</v>
      </c>
      <c r="C92" s="411" t="str">
        <f>+'[1]สิ่งก่อสร้าง งบอุดหนุน  67'!D77</f>
        <v>20004420022004100386</v>
      </c>
      <c r="D92" s="1059">
        <f>+'[1]สิ่งก่อสร้าง งบอุดหนุน  67'!G82</f>
        <v>476000</v>
      </c>
      <c r="E92" s="1059">
        <f>+'[1]สิ่งก่อสร้าง งบอุดหนุน  67'!H82</f>
        <v>0</v>
      </c>
      <c r="F92" s="1059">
        <f>+'[1]สิ่งก่อสร้าง งบอุดหนุน  67'!I82</f>
        <v>476000</v>
      </c>
      <c r="G92" s="1059">
        <f>+'[1]สิ่งก่อสร้าง งบอุดหนุน  67'!J82</f>
        <v>0</v>
      </c>
      <c r="H92" s="1059">
        <f>+'[1]สิ่งก่อสร้าง งบอุดหนุน  67'!K82</f>
        <v>0</v>
      </c>
      <c r="I92" s="1059">
        <f>+'[1]สิ่งก่อสร้าง งบอุดหนุน  67'!L82</f>
        <v>0</v>
      </c>
      <c r="J92" s="1059">
        <f>+'[1]สิ่งก่อสร้าง งบอุดหนุน  67'!M82</f>
        <v>0</v>
      </c>
      <c r="K92" s="1059">
        <f t="shared" ref="K92:K93" si="36">+D92-E92-F92-G92-H92-I92--J92</f>
        <v>0</v>
      </c>
    </row>
    <row r="93" spans="1:11" ht="15.75" hidden="1" customHeight="1" x14ac:dyDescent="0.25">
      <c r="A93" s="1134" t="str">
        <f>+'[1]สิ่งก่อสร้าง งบอุดหนุน  67'!A83</f>
        <v>4)</v>
      </c>
      <c r="B93" s="1075" t="str">
        <f>+'[1]สิ่งก่อสร้าง งบอุดหนุน  67'!E83</f>
        <v>โรงเรียนรวมราษฎร์สามัคคี</v>
      </c>
      <c r="C93" s="411" t="str">
        <f>+'[1]สิ่งก่อสร้าง งบอุดหนุน  67'!D83</f>
        <v>20004420022004100386</v>
      </c>
      <c r="D93" s="1059">
        <f>+'[1]สิ่งก่อสร้าง งบอุดหนุน  67'!G88</f>
        <v>479000</v>
      </c>
      <c r="E93" s="1059">
        <f>+'[1]สิ่งก่อสร้าง งบอุดหนุน  67'!H88</f>
        <v>0</v>
      </c>
      <c r="F93" s="1059">
        <f>+'[1]สิ่งก่อสร้าง งบอุดหนุน  67'!I88</f>
        <v>479000</v>
      </c>
      <c r="G93" s="1059">
        <f>+'[1]สิ่งก่อสร้าง งบอุดหนุน  67'!J88</f>
        <v>0</v>
      </c>
      <c r="H93" s="1059">
        <f>+'[1]สิ่งก่อสร้าง งบอุดหนุน  67'!K88</f>
        <v>0</v>
      </c>
      <c r="I93" s="1059">
        <f>+'[1]สิ่งก่อสร้าง งบอุดหนุน  67'!L88</f>
        <v>0</v>
      </c>
      <c r="J93" s="1059">
        <f>+'[1]สิ่งก่อสร้าง งบอุดหนุน  67'!M88</f>
        <v>0</v>
      </c>
      <c r="K93" s="1059">
        <f t="shared" si="36"/>
        <v>0</v>
      </c>
    </row>
    <row r="94" spans="1:11" ht="21" x14ac:dyDescent="0.25">
      <c r="A94" s="1134" t="str">
        <f>+'[1]สิ่งก่อสร้าง งบอุดหนุน  67'!A89</f>
        <v>5)</v>
      </c>
      <c r="B94" s="1075" t="str">
        <f>+'[1]สิ่งก่อสร้าง งบอุดหนุน  67'!E89</f>
        <v>โรงเรียนวัดอดิศร</v>
      </c>
      <c r="C94" s="411" t="str">
        <f>+'[1]สิ่งก่อสร้าง งบอุดหนุน  67'!D89</f>
        <v>20004420022004100386</v>
      </c>
      <c r="D94" s="1059">
        <f>+'[1]สิ่งก่อสร้าง งบอุดหนุน  67'!G94</f>
        <v>698000</v>
      </c>
      <c r="E94" s="1059">
        <f>+'[1]สิ่งก่อสร้าง งบอุดหนุน  67'!H94</f>
        <v>0</v>
      </c>
      <c r="F94" s="1059">
        <f>+'[1]สิ่งก่อสร้าง งบอุดหนุน  67'!I94</f>
        <v>0</v>
      </c>
      <c r="G94" s="1059">
        <f>+D94</f>
        <v>698000</v>
      </c>
      <c r="H94" s="1059">
        <f>+'[1]สิ่งก่อสร้าง งบอุดหนุน  67'!K94</f>
        <v>0</v>
      </c>
      <c r="I94" s="1059">
        <f>+'[1]สิ่งก่อสร้าง งบอุดหนุน  67'!L94</f>
        <v>0</v>
      </c>
      <c r="J94" s="1059">
        <f>+'[1]สิ่งก่อสร้าง งบอุดหนุน  67'!M94</f>
        <v>0</v>
      </c>
      <c r="K94" s="1059">
        <f>+D94-E94-F94-G94-H94-I94--J94</f>
        <v>0</v>
      </c>
    </row>
    <row r="95" spans="1:11" ht="63" x14ac:dyDescent="0.25">
      <c r="A95" s="1100" t="s">
        <v>275</v>
      </c>
      <c r="B95" s="1194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95" s="1052" t="str">
        <f>+'[1]สิ่งก่อสร้าง งบอุดหนุน  67'!D95</f>
        <v>ที่  ศธ 04002/ว13 ลว. 2 ม.ค. 2568  ครั้งที่ 10 เลขใบกัน CK00000331</v>
      </c>
      <c r="D95" s="1100">
        <f>SUM(D96:D100)</f>
        <v>1467700</v>
      </c>
      <c r="E95" s="1100">
        <f t="shared" ref="E95:K95" si="37">SUM(E96:E100)</f>
        <v>0</v>
      </c>
      <c r="F95" s="1100">
        <f t="shared" si="37"/>
        <v>0</v>
      </c>
      <c r="G95" s="1100">
        <f t="shared" si="37"/>
        <v>1467700</v>
      </c>
      <c r="H95" s="1100">
        <f t="shared" si="37"/>
        <v>0</v>
      </c>
      <c r="I95" s="1100">
        <f t="shared" si="37"/>
        <v>0</v>
      </c>
      <c r="J95" s="1100">
        <f t="shared" si="37"/>
        <v>0</v>
      </c>
      <c r="K95" s="1100">
        <f t="shared" si="37"/>
        <v>0</v>
      </c>
    </row>
    <row r="96" spans="1:11" ht="21" x14ac:dyDescent="0.25">
      <c r="A96" s="1134" t="str">
        <f>+'[1]สิ่งก่อสร้าง งบอุดหนุน  67'!A96</f>
        <v>1)</v>
      </c>
      <c r="B96" s="1075" t="str">
        <f>+'[1]สิ่งก่อสร้าง งบอุดหนุน  67'!E96</f>
        <v>วัดเกตุประภา</v>
      </c>
      <c r="C96" s="411" t="str">
        <f>+'[1]สิ่งก่อสร้าง งบอุดหนุน  67'!D96</f>
        <v>20004420022004100386</v>
      </c>
      <c r="D96" s="1059">
        <f>+'[1]สิ่งก่อสร้าง งบอุดหนุน  67'!G101</f>
        <v>499200</v>
      </c>
      <c r="E96" s="1059">
        <f>+'[1]สิ่งก่อสร้าง งบอุดหนุน  67'!H101</f>
        <v>0</v>
      </c>
      <c r="F96" s="1059">
        <f>+'[1]สิ่งก่อสร้าง งบอุดหนุน  67'!I101</f>
        <v>0</v>
      </c>
      <c r="G96" s="1059">
        <f>+D96</f>
        <v>499200</v>
      </c>
      <c r="H96" s="1059">
        <f>+'[1]สิ่งก่อสร้าง งบอุดหนุน  67'!K101</f>
        <v>0</v>
      </c>
      <c r="I96" s="1059">
        <f>+'[1]สิ่งก่อสร้าง งบอุดหนุน  67'!L101</f>
        <v>0</v>
      </c>
      <c r="J96" s="1059">
        <f>+'[1]สิ่งก่อสร้าง งบอุดหนุน  67'!M101</f>
        <v>0</v>
      </c>
      <c r="K96" s="1059">
        <f>+D96-E96-F96-G96-H96-I96--J96</f>
        <v>0</v>
      </c>
    </row>
    <row r="97" spans="1:11" ht="15.75" hidden="1" customHeight="1" x14ac:dyDescent="0.25">
      <c r="A97" s="1134" t="str">
        <f>+'[1]สิ่งก่อสร้าง งบอุดหนุน  67'!A102</f>
        <v>2)</v>
      </c>
      <c r="B97" s="1075" t="str">
        <f>+'[1]สิ่งก่อสร้าง งบอุดหนุน  67'!E102</f>
        <v>วัดปัญจทายิกาวาส</v>
      </c>
      <c r="C97" s="411" t="str">
        <f>+'[1]สิ่งก่อสร้าง งบอุดหนุน  67'!D102</f>
        <v>20004420022004100386</v>
      </c>
      <c r="D97" s="1059">
        <f>+'[1]สิ่งก่อสร้าง งบอุดหนุน  67'!G107</f>
        <v>487000</v>
      </c>
      <c r="E97" s="1059">
        <f>+'[1]สิ่งก่อสร้าง งบอุดหนุน  67'!H107</f>
        <v>0</v>
      </c>
      <c r="F97" s="1059">
        <f>+'[1]สิ่งก่อสร้าง งบอุดหนุน  67'!I107</f>
        <v>0</v>
      </c>
      <c r="G97" s="1059">
        <f>+D97</f>
        <v>487000</v>
      </c>
      <c r="H97" s="1059">
        <f>+'[1]สิ่งก่อสร้าง งบอุดหนุน  67'!K107</f>
        <v>0</v>
      </c>
      <c r="I97" s="1059">
        <f>+'[1]สิ่งก่อสร้าง งบอุดหนุน  67'!L107</f>
        <v>0</v>
      </c>
      <c r="J97" s="1059">
        <f>+'[1]สิ่งก่อสร้าง งบอุดหนุน  67'!M107</f>
        <v>0</v>
      </c>
      <c r="K97" s="1059">
        <f t="shared" ref="K97:K99" si="38">+D97-E97-F97-G97-H97-I97--J97</f>
        <v>0</v>
      </c>
    </row>
    <row r="98" spans="1:11" ht="15" hidden="1" customHeight="1" x14ac:dyDescent="0.25">
      <c r="A98" s="1134" t="str">
        <f>+'[1]สิ่งก่อสร้าง งบอุดหนุน  67'!A108</f>
        <v>3)</v>
      </c>
      <c r="B98" s="1075" t="str">
        <f>+'[1]สิ่งก่อสร้าง งบอุดหนุน  67'!E108</f>
        <v>วัดพวงแก้ว</v>
      </c>
      <c r="C98" s="411" t="str">
        <f>+'[1]สิ่งก่อสร้าง งบอุดหนุน  67'!D108</f>
        <v>20004420022004100386</v>
      </c>
      <c r="D98" s="1059">
        <f>+'[1]สิ่งก่อสร้าง งบอุดหนุน  67'!G113</f>
        <v>481500</v>
      </c>
      <c r="E98" s="1059">
        <f>+'[1]สิ่งก่อสร้าง งบอุดหนุน  67'!H113</f>
        <v>0</v>
      </c>
      <c r="F98" s="1059">
        <f>+'[1]สิ่งก่อสร้าง งบอุดหนุน  67'!I113</f>
        <v>0</v>
      </c>
      <c r="G98" s="1059">
        <f>+D98</f>
        <v>481500</v>
      </c>
      <c r="H98" s="1059">
        <f>+'[1]สิ่งก่อสร้าง งบอุดหนุน  67'!K11388</f>
        <v>0</v>
      </c>
      <c r="I98" s="1059">
        <f>+'[1]สิ่งก่อสร้าง งบอุดหนุน  67'!L11388</f>
        <v>0</v>
      </c>
      <c r="J98" s="1059">
        <f>+'[1]สิ่งก่อสร้าง งบอุดหนุน  67'!M113</f>
        <v>0</v>
      </c>
      <c r="K98" s="1059">
        <f t="shared" si="38"/>
        <v>0</v>
      </c>
    </row>
    <row r="99" spans="1:11" ht="15" hidden="1" customHeight="1" x14ac:dyDescent="0.25">
      <c r="A99" s="1134"/>
      <c r="B99" s="1075"/>
      <c r="C99" s="411"/>
      <c r="D99" s="1059"/>
      <c r="E99" s="1059">
        <f>+'[1]สิ่งก่อสร้าง งบอุดหนุน  67'!H94</f>
        <v>0</v>
      </c>
      <c r="F99" s="1059">
        <f>+'[1]สิ่งก่อสร้าง งบอุดหนุน  67'!I94</f>
        <v>0</v>
      </c>
      <c r="G99" s="1059">
        <f>+'[1]สิ่งก่อสร้าง งบอุดหนุน  67'!J94</f>
        <v>0</v>
      </c>
      <c r="H99" s="1059">
        <f>+'[1]สิ่งก่อสร้าง งบอุดหนุน  67'!K94</f>
        <v>0</v>
      </c>
      <c r="I99" s="1059">
        <f>+'[1]สิ่งก่อสร้าง งบอุดหนุน  67'!L94</f>
        <v>0</v>
      </c>
      <c r="J99" s="1059">
        <f>+'[1]สิ่งก่อสร้าง งบอุดหนุน  67'!M94</f>
        <v>0</v>
      </c>
      <c r="K99" s="1059">
        <f t="shared" si="38"/>
        <v>0</v>
      </c>
    </row>
    <row r="100" spans="1:11" ht="15" hidden="1" customHeight="1" x14ac:dyDescent="0.25">
      <c r="A100" s="1134"/>
      <c r="B100" s="1075"/>
      <c r="C100" s="1195"/>
      <c r="D100" s="1059"/>
      <c r="E100" s="1059">
        <f>+'[1]สิ่งก่อสร้าง งบอุดหนุน  67'!H100</f>
        <v>0</v>
      </c>
      <c r="F100" s="1059">
        <f>+'[1]สิ่งก่อสร้าง งบอุดหนุน  67'!I100</f>
        <v>0</v>
      </c>
      <c r="G100" s="1059">
        <f>+'[1]สิ่งก่อสร้าง งบอุดหนุน  67'!J100</f>
        <v>0</v>
      </c>
      <c r="H100" s="1059">
        <f>+'[1]สิ่งก่อสร้าง งบอุดหนุน  67'!K100</f>
        <v>0</v>
      </c>
      <c r="I100" s="1059">
        <f>+'[1]สิ่งก่อสร้าง งบอุดหนุน  67'!L100</f>
        <v>0</v>
      </c>
      <c r="J100" s="1059">
        <f>+'[1]สิ่งก่อสร้าง งบอุดหนุน  67'!M100</f>
        <v>0</v>
      </c>
      <c r="K100" s="1059">
        <f>+D100-E100-F100-G100-H100-I100--J100</f>
        <v>0</v>
      </c>
    </row>
    <row r="101" spans="1:11" ht="15" hidden="1" customHeight="1" x14ac:dyDescent="0.25">
      <c r="A101" s="1030"/>
      <c r="B101" s="1031" t="str">
        <f>+'[1]สิ่งก่อสร้าง งบอุดหนุน  67'!E355</f>
        <v>งบดำเนินงาน</v>
      </c>
      <c r="C101" s="1095"/>
      <c r="D101" s="1033">
        <f t="shared" ref="D101:K101" si="39">+D52</f>
        <v>264800</v>
      </c>
      <c r="E101" s="1033">
        <f t="shared" si="39"/>
        <v>0</v>
      </c>
      <c r="F101" s="1033">
        <f t="shared" si="39"/>
        <v>0</v>
      </c>
      <c r="G101" s="1033">
        <f t="shared" si="39"/>
        <v>0</v>
      </c>
      <c r="H101" s="1033">
        <f t="shared" si="39"/>
        <v>0</v>
      </c>
      <c r="I101" s="1033">
        <f t="shared" si="39"/>
        <v>264800</v>
      </c>
      <c r="J101" s="1033">
        <f t="shared" si="39"/>
        <v>0</v>
      </c>
      <c r="K101" s="1033">
        <f t="shared" si="39"/>
        <v>0</v>
      </c>
    </row>
    <row r="102" spans="1:11" ht="15" hidden="1" customHeight="1" x14ac:dyDescent="0.25">
      <c r="A102" s="1107"/>
      <c r="B102" s="1108" t="str">
        <f>+B16</f>
        <v>งบลงทุน ค่าสิ่งก่อสร้าง 6711320</v>
      </c>
      <c r="C102" s="1109"/>
      <c r="D102" s="1110"/>
      <c r="E102" s="1110"/>
      <c r="F102" s="1110"/>
      <c r="G102" s="1110"/>
      <c r="H102" s="1110"/>
      <c r="I102" s="1110"/>
      <c r="J102" s="1110"/>
      <c r="K102" s="1110">
        <f>+K16</f>
        <v>0</v>
      </c>
    </row>
    <row r="103" spans="1:11" ht="15" hidden="1" customHeight="1" x14ac:dyDescent="0.25">
      <c r="A103" s="1107"/>
      <c r="B103" s="1108" t="str">
        <f>+B74</f>
        <v xml:space="preserve">  งบลงทุน ค่าที่ดินและสิ่งก่อสร้าง </v>
      </c>
      <c r="C103" s="1109"/>
      <c r="D103" s="1110">
        <f>+D9+D16+D74</f>
        <v>11294200</v>
      </c>
      <c r="E103" s="1110">
        <f t="shared" ref="E103:K103" si="40">+E9+E16+E74</f>
        <v>0</v>
      </c>
      <c r="F103" s="1110">
        <f t="shared" si="40"/>
        <v>2659500</v>
      </c>
      <c r="G103" s="1110">
        <f t="shared" si="40"/>
        <v>0</v>
      </c>
      <c r="H103" s="1110">
        <f t="shared" si="40"/>
        <v>0</v>
      </c>
      <c r="I103" s="1110">
        <f t="shared" si="40"/>
        <v>0</v>
      </c>
      <c r="J103" s="1110">
        <f t="shared" si="40"/>
        <v>8634700</v>
      </c>
      <c r="K103" s="1110">
        <f t="shared" si="40"/>
        <v>0</v>
      </c>
    </row>
    <row r="104" spans="1:11" ht="15" hidden="1" customHeight="1" x14ac:dyDescent="0.25">
      <c r="A104" s="1030"/>
      <c r="B104" s="1031" t="str">
        <f>+'[1]สิ่งก่อสร้าง งบอุดหนุน  67'!E356</f>
        <v>งบลงทุน</v>
      </c>
      <c r="C104" s="1095"/>
      <c r="D104" s="1033">
        <f>SUM(D102:D103)</f>
        <v>11294200</v>
      </c>
      <c r="E104" s="1033">
        <f t="shared" ref="E104:K104" si="41">SUM(E102:E103)</f>
        <v>0</v>
      </c>
      <c r="F104" s="1033">
        <f t="shared" si="41"/>
        <v>2659500</v>
      </c>
      <c r="G104" s="1033">
        <f t="shared" si="41"/>
        <v>0</v>
      </c>
      <c r="H104" s="1033">
        <f t="shared" si="41"/>
        <v>0</v>
      </c>
      <c r="I104" s="1033">
        <f t="shared" si="41"/>
        <v>0</v>
      </c>
      <c r="J104" s="1033">
        <f t="shared" si="41"/>
        <v>8634700</v>
      </c>
      <c r="K104" s="1033">
        <f t="shared" si="41"/>
        <v>0</v>
      </c>
    </row>
    <row r="105" spans="1:11" ht="15" hidden="1" customHeight="1" x14ac:dyDescent="0.25">
      <c r="A105" s="1030"/>
      <c r="B105" s="1031" t="str">
        <f>+B88</f>
        <v>งบเงินอุดหนุน</v>
      </c>
      <c r="C105" s="1202">
        <v>8</v>
      </c>
      <c r="D105" s="1033">
        <f>+D88</f>
        <v>4076700</v>
      </c>
      <c r="E105" s="1033">
        <f t="shared" ref="E105:K105" si="42">+E88</f>
        <v>0</v>
      </c>
      <c r="F105" s="1033">
        <f t="shared" si="42"/>
        <v>1454000</v>
      </c>
      <c r="G105" s="1033">
        <f t="shared" si="42"/>
        <v>2165700</v>
      </c>
      <c r="H105" s="1033">
        <f t="shared" si="42"/>
        <v>0</v>
      </c>
      <c r="I105" s="1033">
        <f t="shared" si="42"/>
        <v>0</v>
      </c>
      <c r="J105" s="1033">
        <f t="shared" si="42"/>
        <v>457000</v>
      </c>
      <c r="K105" s="1033">
        <f t="shared" si="42"/>
        <v>0</v>
      </c>
    </row>
    <row r="106" spans="1:11" ht="15.75" hidden="1" customHeight="1" x14ac:dyDescent="0.25">
      <c r="A106" s="1030"/>
      <c r="B106" s="1031" t="str">
        <f>+'[1]สิ่งก่อสร้าง งบอุดหนุน  67'!E357</f>
        <v>รวมเงินกันทั้งสิ้น</v>
      </c>
      <c r="C106" s="1095"/>
      <c r="D106" s="1033">
        <f>+D101+D104+D105</f>
        <v>15635700</v>
      </c>
      <c r="E106" s="1033">
        <f t="shared" ref="E106:I106" si="43">+E101+E104+E105</f>
        <v>0</v>
      </c>
      <c r="F106" s="1033">
        <f>+F101+F104+F105</f>
        <v>4113500</v>
      </c>
      <c r="G106" s="1033">
        <f>+G105</f>
        <v>2165700</v>
      </c>
      <c r="H106" s="1033">
        <f t="shared" si="43"/>
        <v>0</v>
      </c>
      <c r="I106" s="1033">
        <f t="shared" si="43"/>
        <v>264800</v>
      </c>
      <c r="J106" s="1033">
        <f>+J101+J104+J105</f>
        <v>9091700</v>
      </c>
      <c r="K106" s="1078">
        <f>+K105</f>
        <v>0</v>
      </c>
    </row>
    <row r="107" spans="1:11" ht="15.75" hidden="1" customHeight="1" x14ac:dyDescent="0.25">
      <c r="A107" s="1030"/>
      <c r="B107" s="1111" t="s">
        <v>66</v>
      </c>
      <c r="C107" s="1095"/>
      <c r="D107" s="1033"/>
      <c r="E107" s="1344">
        <f>SUM(E106+F106)</f>
        <v>4113500</v>
      </c>
      <c r="F107" s="1345"/>
      <c r="G107" s="1148">
        <f>+G106</f>
        <v>2165700</v>
      </c>
      <c r="H107" s="1033"/>
      <c r="I107" s="1344">
        <f>+J106+I106</f>
        <v>9356500</v>
      </c>
      <c r="J107" s="1345"/>
      <c r="K107" s="1033">
        <f>+K106</f>
        <v>0</v>
      </c>
    </row>
    <row r="108" spans="1:11" ht="15.75" customHeight="1" x14ac:dyDescent="0.25">
      <c r="A108" s="1112"/>
      <c r="B108" s="1113" t="str">
        <f>+'[1]สิ่งก่อสร้าง งบอุดหนุน  67'!E359</f>
        <v>คิดเป็นร้อยละ</v>
      </c>
      <c r="C108" s="1114"/>
      <c r="D108" s="1115">
        <f>36.91+13.85+49.24</f>
        <v>100</v>
      </c>
      <c r="E108" s="1346">
        <f>+E107*100/D106</f>
        <v>26.308384018624047</v>
      </c>
      <c r="F108" s="1347"/>
      <c r="G108" s="1149">
        <f>+G106*100/D106</f>
        <v>13.850994838734435</v>
      </c>
      <c r="H108" s="1115">
        <f>H106*100/D106</f>
        <v>0</v>
      </c>
      <c r="I108" s="1348">
        <f>+I107*100/D106</f>
        <v>59.840621142641517</v>
      </c>
      <c r="J108" s="1349"/>
      <c r="K108" s="1115">
        <f>+K107*100/D106</f>
        <v>0</v>
      </c>
    </row>
    <row r="109" spans="1:11" ht="21" hidden="1" customHeight="1" x14ac:dyDescent="0.25">
      <c r="A109" s="1116"/>
      <c r="B109" s="1117"/>
      <c r="C109" s="1118"/>
      <c r="D109" s="1119"/>
      <c r="E109" s="1120"/>
      <c r="F109" s="1350"/>
      <c r="G109" s="1350"/>
      <c r="H109" s="1350"/>
      <c r="I109" s="1120"/>
      <c r="J109" s="1120"/>
      <c r="K109" s="1120"/>
    </row>
    <row r="110" spans="1:11" ht="21" hidden="1" customHeight="1" x14ac:dyDescent="0.25">
      <c r="A110" s="1121"/>
      <c r="B110" s="1122" t="s">
        <v>256</v>
      </c>
      <c r="C110" s="1123"/>
      <c r="D110" s="1121"/>
      <c r="E110" s="1351" t="s">
        <v>248</v>
      </c>
      <c r="F110" s="1351"/>
      <c r="G110" s="1351"/>
      <c r="H110" s="1351"/>
      <c r="I110" s="1351"/>
      <c r="J110" s="1351"/>
      <c r="K110" s="1351"/>
    </row>
    <row r="111" spans="1:11" ht="21" x14ac:dyDescent="0.25">
      <c r="A111" s="1121"/>
      <c r="B111" s="1199" t="s">
        <v>49</v>
      </c>
      <c r="C111" s="1124"/>
      <c r="D111" s="1013"/>
      <c r="E111" s="1013"/>
      <c r="F111" s="1121"/>
      <c r="G111" s="1121"/>
      <c r="H111" s="1122"/>
      <c r="I111" s="1122"/>
      <c r="J111" s="1122"/>
      <c r="K111" s="1121"/>
    </row>
    <row r="112" spans="1:11" ht="21" x14ac:dyDescent="0.55000000000000004">
      <c r="A112" s="1121"/>
      <c r="B112" s="1199" t="s">
        <v>52</v>
      </c>
      <c r="C112" s="1125"/>
      <c r="D112" s="1121"/>
      <c r="E112" s="1126" t="s">
        <v>20</v>
      </c>
      <c r="F112" s="53"/>
      <c r="G112" s="1126"/>
      <c r="H112" s="1121"/>
      <c r="I112" s="1121"/>
      <c r="J112" s="1121"/>
      <c r="K112" s="1121"/>
    </row>
    <row r="113" spans="1:11" ht="21" x14ac:dyDescent="0.55000000000000004">
      <c r="A113" s="1196"/>
      <c r="B113" s="253"/>
      <c r="C113" s="253"/>
      <c r="D113" s="1196"/>
      <c r="E113" s="1352" t="s">
        <v>174</v>
      </c>
      <c r="F113" s="1352"/>
      <c r="G113" s="1352"/>
      <c r="H113" s="1352"/>
      <c r="I113" s="1352"/>
      <c r="J113" s="1197"/>
      <c r="K113" s="1197"/>
    </row>
    <row r="114" spans="1:11" ht="21" x14ac:dyDescent="0.6">
      <c r="A114" s="1196"/>
      <c r="B114" s="1127"/>
      <c r="C114" s="1125"/>
      <c r="D114" s="1196"/>
      <c r="E114" s="1342" t="s">
        <v>51</v>
      </c>
      <c r="F114" s="1342"/>
      <c r="G114" s="1342"/>
      <c r="H114" s="1342"/>
      <c r="I114" s="1342"/>
      <c r="J114" s="54"/>
      <c r="K114" s="54"/>
    </row>
    <row r="115" spans="1:11" ht="21" customHeight="1" x14ac:dyDescent="0.25">
      <c r="A115" s="1121"/>
      <c r="B115" s="1119"/>
      <c r="C115" s="1123"/>
      <c r="D115" s="1121"/>
      <c r="E115" s="1353" t="s">
        <v>44</v>
      </c>
      <c r="F115" s="1353"/>
      <c r="G115" s="1353"/>
      <c r="H115" s="1353"/>
      <c r="I115" s="1353"/>
      <c r="J115" s="1121"/>
      <c r="K115" s="1121"/>
    </row>
    <row r="116" spans="1:11" ht="21" customHeight="1" x14ac:dyDescent="0.6">
      <c r="A116" s="54"/>
      <c r="B116" s="55" t="s">
        <v>276</v>
      </c>
      <c r="C116" s="1124"/>
      <c r="D116" s="1200"/>
      <c r="E116" s="1200"/>
      <c r="F116" s="54"/>
      <c r="G116" s="54"/>
      <c r="H116" s="55"/>
      <c r="I116" s="55"/>
      <c r="J116" s="55"/>
      <c r="K116" s="54"/>
    </row>
    <row r="117" spans="1:11" ht="21" customHeight="1" x14ac:dyDescent="0.6">
      <c r="A117" s="54"/>
      <c r="B117" s="1199" t="s">
        <v>49</v>
      </c>
      <c r="C117" s="1124"/>
      <c r="D117" s="54"/>
      <c r="E117" s="54"/>
      <c r="F117" s="54" t="s">
        <v>20</v>
      </c>
      <c r="G117" s="56"/>
      <c r="H117" s="54"/>
      <c r="I117" s="54"/>
      <c r="J117" s="54"/>
      <c r="K117" s="54"/>
    </row>
    <row r="118" spans="1:11" ht="21" customHeight="1" x14ac:dyDescent="0.6">
      <c r="A118" s="57"/>
      <c r="B118" s="1198" t="s">
        <v>52</v>
      </c>
      <c r="C118" s="1125"/>
      <c r="D118" s="57"/>
      <c r="E118" s="1343" t="s">
        <v>174</v>
      </c>
      <c r="F118" s="1343"/>
      <c r="G118" s="1343"/>
      <c r="H118" s="1343"/>
      <c r="I118" s="1343"/>
      <c r="J118" s="1343"/>
      <c r="K118" s="1343"/>
    </row>
    <row r="119" spans="1:11" ht="21" customHeight="1" x14ac:dyDescent="0.6">
      <c r="A119" s="57"/>
      <c r="B119" s="1150"/>
      <c r="C119" s="1125"/>
      <c r="D119" s="57"/>
      <c r="E119" s="1341" t="s">
        <v>51</v>
      </c>
      <c r="F119" s="1341"/>
      <c r="G119" s="1341"/>
      <c r="H119" s="1341"/>
      <c r="I119" s="1341"/>
      <c r="J119" s="1341"/>
      <c r="K119" s="1341"/>
    </row>
    <row r="120" spans="1:11" ht="21" x14ac:dyDescent="0.6">
      <c r="A120" s="57"/>
      <c r="B120" s="1150"/>
      <c r="C120" s="1125"/>
      <c r="D120" s="57"/>
      <c r="E120" s="1341" t="s">
        <v>44</v>
      </c>
      <c r="F120" s="1341"/>
      <c r="G120" s="1341"/>
      <c r="H120" s="1341"/>
      <c r="I120" s="1341"/>
      <c r="J120" s="1341"/>
      <c r="K120" s="1341"/>
    </row>
    <row r="121" spans="1:11" ht="21" x14ac:dyDescent="0.6">
      <c r="A121" s="57"/>
      <c r="B121" s="1150"/>
      <c r="C121" s="1125"/>
      <c r="D121" s="57"/>
      <c r="E121" s="54"/>
      <c r="F121" s="1198"/>
      <c r="G121" s="1198"/>
      <c r="H121" s="1198"/>
      <c r="I121" s="1198"/>
      <c r="J121" s="1198"/>
      <c r="K121" s="1198"/>
    </row>
    <row r="122" spans="1:11" ht="21" x14ac:dyDescent="0.6">
      <c r="A122" s="57"/>
      <c r="B122" s="1150"/>
      <c r="C122" s="1125"/>
      <c r="D122" s="57"/>
      <c r="E122" s="54"/>
      <c r="F122" s="1198"/>
      <c r="G122" s="1198"/>
      <c r="H122" s="1198"/>
      <c r="I122" s="1198"/>
      <c r="J122" s="1198"/>
      <c r="K122" s="1198"/>
    </row>
    <row r="123" spans="1:11" ht="21" x14ac:dyDescent="0.6">
      <c r="A123" s="57"/>
      <c r="B123" s="1150"/>
      <c r="C123" s="1125"/>
      <c r="D123" s="57"/>
      <c r="E123" s="54"/>
      <c r="F123" s="1342" t="s">
        <v>71</v>
      </c>
      <c r="G123" s="1342"/>
      <c r="H123" s="1342"/>
      <c r="I123" s="1342"/>
      <c r="J123" s="1198"/>
      <c r="K123" s="1198"/>
    </row>
    <row r="124" spans="1:11" ht="24.6" x14ac:dyDescent="0.7">
      <c r="A124" s="177" t="s">
        <v>249</v>
      </c>
      <c r="B124" s="178"/>
      <c r="C124" s="1128"/>
      <c r="D124" s="179"/>
      <c r="E124" s="56" t="s">
        <v>20</v>
      </c>
      <c r="F124" s="253"/>
      <c r="G124" s="55"/>
      <c r="H124" s="55"/>
      <c r="I124" s="182" t="s">
        <v>250</v>
      </c>
      <c r="J124" s="230"/>
      <c r="K124" s="230"/>
    </row>
    <row r="125" spans="1:11" ht="21" x14ac:dyDescent="0.6">
      <c r="A125" s="177" t="s">
        <v>251</v>
      </c>
      <c r="B125" s="178"/>
      <c r="C125" s="1127"/>
      <c r="D125" s="57"/>
      <c r="E125" s="57"/>
      <c r="F125" s="181"/>
      <c r="G125" s="1155"/>
      <c r="H125" s="55"/>
      <c r="I125" s="1016" t="s">
        <v>252</v>
      </c>
      <c r="J125" s="57"/>
      <c r="K125" s="180"/>
    </row>
    <row r="126" spans="1:11" ht="21" x14ac:dyDescent="0.6">
      <c r="A126" s="177" t="s">
        <v>52</v>
      </c>
      <c r="B126" s="178"/>
      <c r="C126" s="1127"/>
      <c r="D126" s="57"/>
      <c r="E126" s="57"/>
      <c r="F126" s="1343" t="s">
        <v>253</v>
      </c>
      <c r="G126" s="1343"/>
      <c r="H126" s="1343"/>
      <c r="I126" s="1151"/>
      <c r="J126" s="1151"/>
      <c r="K126" s="1151"/>
    </row>
  </sheetData>
  <sheetProtection insertColumns="0" insertRows="0" deleteColumns="0" deleteRows="0"/>
  <mergeCells count="24">
    <mergeCell ref="E119:K119"/>
    <mergeCell ref="E120:K120"/>
    <mergeCell ref="F123:I123"/>
    <mergeCell ref="F126:H126"/>
    <mergeCell ref="E107:F107"/>
    <mergeCell ref="I107:J107"/>
    <mergeCell ref="E108:F108"/>
    <mergeCell ref="I108:J108"/>
    <mergeCell ref="F109:H109"/>
    <mergeCell ref="E110:K110"/>
    <mergeCell ref="E113:I113"/>
    <mergeCell ref="E114:I114"/>
    <mergeCell ref="E115:I115"/>
    <mergeCell ref="E118:K118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6"/>
  <sheetViews>
    <sheetView zoomScale="86" zoomScaleNormal="86" workbookViewId="0">
      <selection activeCell="A4" sqref="A4:A5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1359" t="s">
        <v>176</v>
      </c>
      <c r="B1" s="1359"/>
      <c r="C1" s="1359"/>
      <c r="D1" s="1359"/>
      <c r="E1" s="1359"/>
      <c r="F1" s="1359"/>
      <c r="G1" s="1359"/>
      <c r="H1" s="1359"/>
      <c r="I1" s="1359"/>
      <c r="J1" s="1359"/>
      <c r="K1" s="1359"/>
    </row>
    <row r="2" spans="1:11" x14ac:dyDescent="0.6">
      <c r="A2" s="1359" t="s">
        <v>0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</row>
    <row r="3" spans="1:11" x14ac:dyDescent="0.6">
      <c r="A3" s="1371" t="str">
        <f>งบประจำและงบพัฒนาคุณภาพการศึกษา!A4</f>
        <v xml:space="preserve">     ประจำเดือนมีนาคม 2568</v>
      </c>
      <c r="B3" s="1371"/>
      <c r="C3" s="1371"/>
      <c r="D3" s="1371"/>
      <c r="E3" s="1371"/>
      <c r="F3" s="1371"/>
      <c r="G3" s="1371"/>
      <c r="H3" s="1371"/>
      <c r="I3" s="1371"/>
      <c r="J3" s="1371"/>
      <c r="K3" s="1371"/>
    </row>
    <row r="4" spans="1:11" ht="18.75" customHeight="1" x14ac:dyDescent="0.25">
      <c r="A4" s="1360" t="s">
        <v>23</v>
      </c>
      <c r="B4" s="1362" t="s">
        <v>24</v>
      </c>
      <c r="C4" s="1364" t="s">
        <v>37</v>
      </c>
      <c r="D4" s="1366" t="s">
        <v>22</v>
      </c>
      <c r="E4" s="1366" t="s">
        <v>3</v>
      </c>
      <c r="F4" s="1366" t="s">
        <v>38</v>
      </c>
      <c r="G4" s="1366" t="s">
        <v>25</v>
      </c>
      <c r="H4" s="1157" t="s">
        <v>5</v>
      </c>
      <c r="I4" s="1362" t="s">
        <v>177</v>
      </c>
      <c r="J4" s="1368" t="s">
        <v>5</v>
      </c>
      <c r="K4" s="1370" t="s">
        <v>178</v>
      </c>
    </row>
    <row r="5" spans="1:11" x14ac:dyDescent="0.25">
      <c r="A5" s="1361"/>
      <c r="B5" s="1363"/>
      <c r="C5" s="1365"/>
      <c r="D5" s="1367"/>
      <c r="E5" s="1367"/>
      <c r="F5" s="1367"/>
      <c r="G5" s="1367"/>
      <c r="H5" s="1158"/>
      <c r="I5" s="1363"/>
      <c r="J5" s="1369"/>
      <c r="K5" s="1370"/>
    </row>
    <row r="6" spans="1:11" x14ac:dyDescent="0.25">
      <c r="A6" s="665">
        <f>[2]ระบบการควบคุมฯ!A36</f>
        <v>0</v>
      </c>
      <c r="B6" s="666">
        <f>[2]ระบบการควบคุมฯ!B36</f>
        <v>0</v>
      </c>
      <c r="C6" s="1237"/>
      <c r="D6" s="667">
        <f>SUM(D7+D8)</f>
        <v>1733800</v>
      </c>
      <c r="E6" s="667">
        <f t="shared" ref="E6:J6" si="0">SUM(E7+E8)</f>
        <v>929900</v>
      </c>
      <c r="F6" s="667">
        <f t="shared" si="0"/>
        <v>0</v>
      </c>
      <c r="G6" s="667">
        <f t="shared" si="0"/>
        <v>708500</v>
      </c>
      <c r="H6" s="667">
        <f t="shared" si="0"/>
        <v>0</v>
      </c>
      <c r="I6" s="667">
        <f t="shared" si="0"/>
        <v>0</v>
      </c>
      <c r="J6" s="667">
        <f t="shared" si="0"/>
        <v>95400</v>
      </c>
      <c r="K6" s="668"/>
    </row>
    <row r="7" spans="1:11" x14ac:dyDescent="0.25">
      <c r="A7" s="1238"/>
      <c r="B7" s="1239" t="str">
        <f>+[2]ระบบการควบคุมฯ!B40</f>
        <v>งบลงทุน 6811310-6811320</v>
      </c>
      <c r="C7" s="1240"/>
      <c r="D7" s="713">
        <f>+D11+D35+D42</f>
        <v>724800</v>
      </c>
      <c r="E7" s="713">
        <f t="shared" ref="E7:J7" si="1">+E11+E35+E42</f>
        <v>13800</v>
      </c>
      <c r="F7" s="713">
        <f t="shared" si="1"/>
        <v>0</v>
      </c>
      <c r="G7" s="713">
        <f t="shared" si="1"/>
        <v>708500</v>
      </c>
      <c r="H7" s="713">
        <f t="shared" si="1"/>
        <v>0</v>
      </c>
      <c r="I7" s="713">
        <f t="shared" si="1"/>
        <v>0</v>
      </c>
      <c r="J7" s="713">
        <f t="shared" si="1"/>
        <v>2500</v>
      </c>
      <c r="K7" s="1241">
        <f>+K35</f>
        <v>0</v>
      </c>
    </row>
    <row r="8" spans="1:11" x14ac:dyDescent="0.25">
      <c r="A8" s="1238"/>
      <c r="B8" s="1242" t="str">
        <f>+[2]ระบบการควบคุมฯ!B41</f>
        <v>ครุภัณฑ์ 6811310</v>
      </c>
      <c r="C8" s="1240"/>
      <c r="D8" s="713">
        <f>+D14+D72</f>
        <v>1009000</v>
      </c>
      <c r="E8" s="713">
        <f t="shared" ref="E8:J8" si="2">+E14+E72</f>
        <v>916100</v>
      </c>
      <c r="F8" s="713">
        <f t="shared" si="2"/>
        <v>0</v>
      </c>
      <c r="G8" s="713">
        <f t="shared" si="2"/>
        <v>0</v>
      </c>
      <c r="H8" s="713">
        <f t="shared" si="2"/>
        <v>0</v>
      </c>
      <c r="I8" s="713">
        <f t="shared" si="2"/>
        <v>0</v>
      </c>
      <c r="J8" s="713">
        <f t="shared" si="2"/>
        <v>92900</v>
      </c>
      <c r="K8" s="1241">
        <f t="shared" ref="K8" si="3">+K72+K125</f>
        <v>0</v>
      </c>
    </row>
    <row r="9" spans="1:11" ht="21" hidden="1" customHeight="1" x14ac:dyDescent="0.25">
      <c r="A9" s="673">
        <f>[2]ระบบการควบคุมฯ!A106</f>
        <v>0</v>
      </c>
      <c r="B9" s="674">
        <f>[2]ระบบการควบคุมฯ!B106</f>
        <v>0</v>
      </c>
      <c r="C9" s="1243"/>
      <c r="D9" s="675">
        <f>D10</f>
        <v>464400</v>
      </c>
      <c r="E9" s="675">
        <f t="shared" ref="E9:J9" si="4">E10</f>
        <v>176100</v>
      </c>
      <c r="F9" s="675">
        <f t="shared" si="4"/>
        <v>0</v>
      </c>
      <c r="G9" s="675">
        <f t="shared" si="4"/>
        <v>249800</v>
      </c>
      <c r="H9" s="675">
        <f t="shared" si="4"/>
        <v>0</v>
      </c>
      <c r="I9" s="675">
        <f t="shared" si="4"/>
        <v>0</v>
      </c>
      <c r="J9" s="675">
        <f t="shared" si="4"/>
        <v>38500</v>
      </c>
      <c r="K9" s="676"/>
    </row>
    <row r="10" spans="1:11" ht="42" hidden="1" customHeight="1" x14ac:dyDescent="0.25">
      <c r="A10" s="677" t="str">
        <f>+[2]ระบบการควบคุมฯ!A125</f>
        <v>3.1.2.1.2</v>
      </c>
      <c r="B10" s="678" t="str">
        <f>+[2]ระบบการควบคุมฯ!B125</f>
        <v>วัดศรีสโมสร</v>
      </c>
      <c r="C10" s="1244" t="str">
        <f>+[2]ระบบการควบคุมฯ!C125</f>
        <v>20005 310061 410170</v>
      </c>
      <c r="D10" s="679">
        <f>D11+D14</f>
        <v>464400</v>
      </c>
      <c r="E10" s="679">
        <f t="shared" ref="E10:J10" si="5">E11+E14</f>
        <v>176100</v>
      </c>
      <c r="F10" s="679">
        <f t="shared" si="5"/>
        <v>0</v>
      </c>
      <c r="G10" s="679">
        <f t="shared" si="5"/>
        <v>249800</v>
      </c>
      <c r="H10" s="679">
        <f t="shared" si="5"/>
        <v>0</v>
      </c>
      <c r="I10" s="679">
        <f t="shared" si="5"/>
        <v>0</v>
      </c>
      <c r="J10" s="679">
        <f t="shared" si="5"/>
        <v>38500</v>
      </c>
      <c r="K10" s="680"/>
    </row>
    <row r="11" spans="1:11" ht="21" hidden="1" customHeight="1" x14ac:dyDescent="0.25">
      <c r="A11" s="1238"/>
      <c r="B11" s="1245" t="s">
        <v>179</v>
      </c>
      <c r="C11" s="1240"/>
      <c r="D11" s="713">
        <f>+D13</f>
        <v>249800</v>
      </c>
      <c r="E11" s="713">
        <f t="shared" ref="E11:J11" si="6">+E13</f>
        <v>0</v>
      </c>
      <c r="F11" s="713">
        <f t="shared" si="6"/>
        <v>0</v>
      </c>
      <c r="G11" s="713">
        <f t="shared" si="6"/>
        <v>249800</v>
      </c>
      <c r="H11" s="713">
        <f t="shared" si="6"/>
        <v>0</v>
      </c>
      <c r="I11" s="713">
        <f t="shared" si="6"/>
        <v>0</v>
      </c>
      <c r="J11" s="713">
        <f t="shared" si="6"/>
        <v>0</v>
      </c>
      <c r="K11" s="1246"/>
    </row>
    <row r="12" spans="1:11" ht="21" hidden="1" customHeight="1" x14ac:dyDescent="0.25">
      <c r="A12" s="1247" t="str">
        <f>+[2]ระบบการควบคุมฯ!A135</f>
        <v>3.3.1</v>
      </c>
      <c r="B12" s="684" t="str">
        <f>+[2]ระบบการควบคุมฯ!B135</f>
        <v>งบลงทุน 6811310</v>
      </c>
      <c r="C12" s="1248">
        <f>+[2]ระบบการควบคุมฯ!C135</f>
        <v>0</v>
      </c>
      <c r="D12" s="685"/>
      <c r="E12" s="685"/>
      <c r="F12" s="685"/>
      <c r="G12" s="685"/>
      <c r="H12" s="685"/>
      <c r="I12" s="685"/>
      <c r="J12" s="685"/>
      <c r="K12" s="686"/>
    </row>
    <row r="13" spans="1:11" ht="21" hidden="1" customHeight="1" x14ac:dyDescent="0.6">
      <c r="A13" s="62" t="str">
        <f>+[2]ระบบการควบคุมฯ!A136</f>
        <v>3.3.1.1</v>
      </c>
      <c r="B13" s="687" t="str">
        <f>+[2]ระบบการควบคุมฯ!B136</f>
        <v xml:space="preserve">ครุภัณฑ์ห้องปฏิบัติการวิทยาศาสตร์                </v>
      </c>
      <c r="C13" s="1234" t="str">
        <f>+[2]ระบบการควบคุมฯ!C136</f>
        <v>ศธ 04002/ว2582 ลว.  25 ตค 67 โอนครั้งที่ 8</v>
      </c>
      <c r="D13" s="688">
        <f>+[2]ระบบการควบคุมฯ!F136</f>
        <v>249800</v>
      </c>
      <c r="E13" s="688">
        <f>+[2]ระบบการควบคุมฯ!G136+[2]ระบบการควบคุมฯ!H136</f>
        <v>0</v>
      </c>
      <c r="F13" s="688">
        <f>+[2]ระบบการควบคุมฯ!I136+[2]ระบบการควบคุมฯ!J136</f>
        <v>0</v>
      </c>
      <c r="G13" s="688">
        <f>+[2]ระบบการควบคุมฯ!K136+[2]ระบบการควบคุมฯ!L136</f>
        <v>249800</v>
      </c>
      <c r="H13" s="688"/>
      <c r="I13" s="688"/>
      <c r="J13" s="688">
        <f>+D13-E13-F13-G13</f>
        <v>0</v>
      </c>
      <c r="K13" s="689"/>
    </row>
    <row r="14" spans="1:11" ht="21" hidden="1" customHeight="1" x14ac:dyDescent="0.6">
      <c r="A14" s="1152"/>
      <c r="B14" s="681" t="s">
        <v>180</v>
      </c>
      <c r="C14" s="1249"/>
      <c r="D14" s="670">
        <f>+D16</f>
        <v>214600</v>
      </c>
      <c r="E14" s="670">
        <f t="shared" ref="E14:J14" si="7">+E16</f>
        <v>176100</v>
      </c>
      <c r="F14" s="670">
        <f t="shared" si="7"/>
        <v>0</v>
      </c>
      <c r="G14" s="670">
        <f t="shared" si="7"/>
        <v>0</v>
      </c>
      <c r="H14" s="670">
        <f t="shared" si="7"/>
        <v>0</v>
      </c>
      <c r="I14" s="670">
        <f t="shared" si="7"/>
        <v>0</v>
      </c>
      <c r="J14" s="670">
        <f t="shared" si="7"/>
        <v>38500</v>
      </c>
      <c r="K14" s="682"/>
    </row>
    <row r="15" spans="1:11" x14ac:dyDescent="0.25">
      <c r="A15" s="683">
        <f>+[2]ระบบการควบคุมฯ!A139</f>
        <v>0</v>
      </c>
      <c r="B15" s="684" t="str">
        <f>+[2]ระบบการควบคุมฯ!B139</f>
        <v>งบลงทุน 6811320</v>
      </c>
      <c r="C15" s="1248">
        <f>+[2]ระบบการควบคุมฯ!C139</f>
        <v>0</v>
      </c>
      <c r="D15" s="690"/>
      <c r="E15" s="690"/>
      <c r="F15" s="690"/>
      <c r="G15" s="690"/>
      <c r="H15" s="690"/>
      <c r="I15" s="690"/>
      <c r="J15" s="690"/>
      <c r="K15" s="686"/>
    </row>
    <row r="16" spans="1:11" ht="42" customHeight="1" x14ac:dyDescent="0.6">
      <c r="A16" s="62" t="str">
        <f>+[2]ระบบการควบคุมฯ!A140</f>
        <v>3.3.2</v>
      </c>
      <c r="B16" s="687" t="str">
        <f>+[2]ระบบการควบคุมฯ!B140</f>
        <v>ปรับปรุงซ่อมแซมห้องปฏิบัติการวิทยาศาสตร์</v>
      </c>
      <c r="C16" s="1234" t="str">
        <f>+[2]ระบบการควบคุมฯ!C140</f>
        <v>ศธ 04002/ว2582 ลว.  25 ตค 67 โอนครั้งที่ 8</v>
      </c>
      <c r="D16" s="691">
        <f>+[2]ระบบการควบคุมฯ!F139</f>
        <v>214600</v>
      </c>
      <c r="E16" s="691">
        <f>+[2]ระบบการควบคุมฯ!G139+[2]ระบบการควบคุมฯ!H139</f>
        <v>176100</v>
      </c>
      <c r="F16" s="691">
        <f>+[2]ระบบการควบคุมฯ!I139+[2]ระบบการควบคุมฯ!J139</f>
        <v>0</v>
      </c>
      <c r="G16" s="691">
        <f>+[2]ระบบการควบคุมฯ!K139+[2]ระบบการควบคุมฯ!L139</f>
        <v>0</v>
      </c>
      <c r="H16" s="691"/>
      <c r="I16" s="691"/>
      <c r="J16" s="691">
        <f>+D16-E16-F16-G16</f>
        <v>38500</v>
      </c>
      <c r="K16" s="689"/>
    </row>
    <row r="17" spans="1:11" x14ac:dyDescent="0.6">
      <c r="A17" s="62"/>
      <c r="B17" s="687"/>
      <c r="C17" s="1234"/>
      <c r="D17" s="688"/>
      <c r="E17" s="688"/>
      <c r="F17" s="688"/>
      <c r="G17" s="688"/>
      <c r="H17" s="688"/>
      <c r="I17" s="688"/>
      <c r="J17" s="688"/>
      <c r="K17" s="689"/>
    </row>
    <row r="18" spans="1:11" ht="21" hidden="1" customHeight="1" x14ac:dyDescent="0.6">
      <c r="A18" s="62"/>
      <c r="B18" s="687"/>
      <c r="C18" s="1234"/>
      <c r="D18" s="688"/>
      <c r="E18" s="688"/>
      <c r="F18" s="688"/>
      <c r="G18" s="688"/>
      <c r="H18" s="688"/>
      <c r="I18" s="688"/>
      <c r="J18" s="688"/>
      <c r="K18" s="689"/>
    </row>
    <row r="19" spans="1:11" ht="63" hidden="1" customHeight="1" x14ac:dyDescent="0.25">
      <c r="A19" s="692" t="e">
        <f>+[2]ระบบการควบคุมฯ!#REF!</f>
        <v>#REF!</v>
      </c>
      <c r="B19" s="693" t="e">
        <f>+[2]ระบบการควบคุมฯ!#REF!</f>
        <v>#REF!</v>
      </c>
      <c r="C19" s="1250" t="e">
        <f>+[2]ระบบการควบคุมฯ!#REF!</f>
        <v>#REF!</v>
      </c>
      <c r="D19" s="694">
        <f>+D20</f>
        <v>0</v>
      </c>
      <c r="E19" s="694">
        <f t="shared" ref="E19:J19" si="8">+E20</f>
        <v>0</v>
      </c>
      <c r="F19" s="694">
        <f t="shared" si="8"/>
        <v>0</v>
      </c>
      <c r="G19" s="694">
        <f t="shared" si="8"/>
        <v>0</v>
      </c>
      <c r="H19" s="694">
        <f t="shared" si="8"/>
        <v>0</v>
      </c>
      <c r="I19" s="694" t="str">
        <f t="shared" si="8"/>
        <v xml:space="preserve">ครั้งที่ 201 </v>
      </c>
      <c r="J19" s="694">
        <f t="shared" si="8"/>
        <v>0</v>
      </c>
      <c r="K19" s="695"/>
    </row>
    <row r="20" spans="1:11" ht="42" hidden="1" customHeight="1" x14ac:dyDescent="0.6">
      <c r="A20" s="696" t="str">
        <f>+[2]ระบบการควบคุมฯ!A169</f>
        <v>3.6.2.1</v>
      </c>
      <c r="B20" s="697" t="e">
        <f>+[2]ระบบการควบคุมฯ!#REF!</f>
        <v>#REF!</v>
      </c>
      <c r="C20" s="1251" t="str">
        <f>+[2]ระบบการควบคุมฯ!C169</f>
        <v>20004 31006100 3110010</v>
      </c>
      <c r="D20" s="698"/>
      <c r="E20" s="698"/>
      <c r="F20" s="698"/>
      <c r="G20" s="699"/>
      <c r="H20" s="700"/>
      <c r="I20" s="701" t="s">
        <v>181</v>
      </c>
      <c r="J20" s="702">
        <f>D20-E20-F20-G20</f>
        <v>0</v>
      </c>
      <c r="K20" s="703"/>
    </row>
    <row r="21" spans="1:11" ht="42" hidden="1" customHeight="1" x14ac:dyDescent="0.6">
      <c r="A21" s="704"/>
      <c r="B21" s="697" t="e">
        <f>+[2]ระบบการควบคุมฯ!#REF!</f>
        <v>#REF!</v>
      </c>
      <c r="C21" s="1251" t="e">
        <f>+[2]ระบบการควบคุมฯ!#REF!</f>
        <v>#REF!</v>
      </c>
      <c r="D21" s="705"/>
      <c r="E21" s="705"/>
      <c r="F21" s="705"/>
      <c r="G21" s="706"/>
      <c r="H21" s="707"/>
      <c r="I21" s="708"/>
      <c r="J21" s="709"/>
      <c r="K21" s="710"/>
    </row>
    <row r="22" spans="1:11" ht="21" hidden="1" customHeight="1" x14ac:dyDescent="0.25">
      <c r="A22" s="692" t="str">
        <f>+[2]ระบบการควบคุมฯ!A170</f>
        <v>1)</v>
      </c>
      <c r="B22" s="693" t="str">
        <f>+[2]ระบบการควบคุมฯ!B170</f>
        <v>สพป.ปท.2</v>
      </c>
      <c r="C22" s="1250" t="str">
        <f>+[2]ระบบการควบคุมฯ!C170</f>
        <v>20004 31006100 3110010</v>
      </c>
      <c r="D22" s="694"/>
      <c r="E22" s="694"/>
      <c r="F22" s="694"/>
      <c r="G22" s="694"/>
      <c r="H22" s="694"/>
      <c r="I22" s="694"/>
      <c r="J22" s="711"/>
      <c r="K22" s="695"/>
    </row>
    <row r="23" spans="1:11" ht="42" hidden="1" customHeight="1" x14ac:dyDescent="0.6">
      <c r="A23" s="696" t="str">
        <f>+[2]ระบบการควบคุมฯ!A171</f>
        <v>3.6.2.2</v>
      </c>
      <c r="B23" s="697" t="str">
        <f>+[2]ระบบการควบคุมฯ!B171</f>
        <v xml:space="preserve">เครื่องปรับอากาศแบบติดผนัง (ระบบ INVERTER) ขนาด 18,000 บีทียู       </v>
      </c>
      <c r="C23" s="1251" t="str">
        <f>+[2]ระบบการควบคุมฯ!C171</f>
        <v>20005 31006100 3110011</v>
      </c>
      <c r="D23" s="698">
        <f>+[2]ระบบการควบคุมฯ!F171</f>
        <v>0</v>
      </c>
      <c r="E23" s="698">
        <f>+[2]ระบบการควบคุมฯ!G171+[2]ระบบการควบคุมฯ!H171</f>
        <v>0</v>
      </c>
      <c r="F23" s="698">
        <f>+[2]ระบบการควบคุมฯ!I171+[2]ระบบการควบคุมฯ!J171</f>
        <v>0</v>
      </c>
      <c r="G23" s="699">
        <f>+[2]ระบบการควบคุมฯ!K171+[2]ระบบการควบคุมฯ!L171</f>
        <v>0</v>
      </c>
      <c r="H23" s="700"/>
      <c r="I23" s="701" t="s">
        <v>182</v>
      </c>
      <c r="J23" s="702">
        <f>D23-E23-F23-G23</f>
        <v>0</v>
      </c>
      <c r="K23" s="703"/>
    </row>
    <row r="24" spans="1:11" ht="63" hidden="1" customHeight="1" x14ac:dyDescent="0.25">
      <c r="A24" s="692" t="str">
        <f>+[2]ระบบการควบคุมฯ!A172</f>
        <v>2)</v>
      </c>
      <c r="B24" s="693" t="str">
        <f>+[2]ระบบการควบคุมฯ!B172</f>
        <v>สพป.ปท.2</v>
      </c>
      <c r="C24" s="1250" t="str">
        <f>+[2]ระบบการควบคุมฯ!C172</f>
        <v>20005 31006100 3110011</v>
      </c>
      <c r="D24" s="694"/>
      <c r="E24" s="694"/>
      <c r="F24" s="694"/>
      <c r="G24" s="694"/>
      <c r="H24" s="694"/>
      <c r="I24" s="694"/>
      <c r="J24" s="711"/>
      <c r="K24" s="695"/>
    </row>
    <row r="25" spans="1:11" ht="21" hidden="1" customHeight="1" x14ac:dyDescent="0.6">
      <c r="A25" s="696" t="str">
        <f>+[2]ระบบการควบคุมฯ!A173</f>
        <v>3.6.2.3</v>
      </c>
      <c r="B25" s="697" t="str">
        <f>+[2]ระบบการควบคุมฯ!B173</f>
        <v xml:space="preserve">โพเดียม </v>
      </c>
      <c r="C25" s="1251" t="str">
        <f>+[2]ระบบการควบคุมฯ!C173</f>
        <v>20008 31006100 3110014</v>
      </c>
      <c r="D25" s="698">
        <f>+[2]ระบบการควบคุมฯ!F173</f>
        <v>0</v>
      </c>
      <c r="E25" s="698">
        <f>+[2]ระบบการควบคุมฯ!G173+[2]ระบบการควบคุมฯ!H173</f>
        <v>0</v>
      </c>
      <c r="F25" s="698">
        <f>+[2]ระบบการควบคุมฯ!I173+[2]ระบบการควบคุมฯ!J173</f>
        <v>0</v>
      </c>
      <c r="G25" s="699">
        <f>+[2]ระบบการควบคุมฯ!K173+[2]ระบบการควบคุมฯ!L173</f>
        <v>0</v>
      </c>
      <c r="H25" s="700"/>
      <c r="I25" s="701" t="s">
        <v>183</v>
      </c>
      <c r="J25" s="702">
        <f>D25-E25-F25-G25</f>
        <v>0</v>
      </c>
      <c r="K25" s="703"/>
    </row>
    <row r="26" spans="1:11" ht="63" hidden="1" customHeight="1" x14ac:dyDescent="0.25">
      <c r="A26" s="307" t="str">
        <f>+[2]ระบบการควบคุมฯ!A174</f>
        <v>3)</v>
      </c>
      <c r="B26" s="712" t="str">
        <f>+[2]ระบบการควบคุมฯ!B174</f>
        <v>สพป.ปท.2</v>
      </c>
      <c r="C26" s="1252" t="str">
        <f>+[2]ระบบการควบคุมฯ!C174</f>
        <v>20008 31006100 3110014</v>
      </c>
      <c r="D26" s="713">
        <f>SUM(D28:D32)</f>
        <v>0</v>
      </c>
      <c r="E26" s="713">
        <f t="shared" ref="E26:J26" si="9">SUM(E28:E32)</f>
        <v>0</v>
      </c>
      <c r="F26" s="713">
        <f t="shared" si="9"/>
        <v>0</v>
      </c>
      <c r="G26" s="713">
        <f t="shared" si="9"/>
        <v>0</v>
      </c>
      <c r="H26" s="713">
        <f t="shared" si="9"/>
        <v>0</v>
      </c>
      <c r="I26" s="713">
        <f t="shared" si="9"/>
        <v>0</v>
      </c>
      <c r="J26" s="713">
        <f t="shared" si="9"/>
        <v>0</v>
      </c>
      <c r="K26" s="714"/>
    </row>
    <row r="27" spans="1:11" ht="40.799999999999997" hidden="1" customHeight="1" x14ac:dyDescent="0.25">
      <c r="A27" s="692">
        <f>+[2]ระบบการควบคุมฯ!A175</f>
        <v>0</v>
      </c>
      <c r="B27" s="693" t="str">
        <f>+[2]ระบบการควบคุมฯ!B175</f>
        <v>ครุภัณฑ์โฆษณาและเผยแพร่ 120601</v>
      </c>
      <c r="C27" s="1250" t="str">
        <f>+[2]ระบบการควบคุมฯ!C175</f>
        <v>โอนเปลี่ยนแปลงครั้งที่ 1/66 บท.กลุ่มนโยบายและแผน  ที่ ศธ 04087/1957 ลว. 28 กย 66</v>
      </c>
      <c r="D27" s="694"/>
      <c r="E27" s="694"/>
      <c r="F27" s="694"/>
      <c r="G27" s="694"/>
      <c r="H27" s="694"/>
      <c r="I27" s="694"/>
      <c r="J27" s="711"/>
      <c r="K27" s="695"/>
    </row>
    <row r="28" spans="1:11" ht="42" hidden="1" customHeight="1" x14ac:dyDescent="0.6">
      <c r="A28" s="696" t="str">
        <f>+[2]ระบบการควบคุมฯ!A176</f>
        <v>3.6.2.4</v>
      </c>
      <c r="B28" s="697" t="str">
        <f>+[2]ระบบการควบคุมฯ!B176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251" t="str">
        <f>+C27</f>
        <v>โอนเปลี่ยนแปลงครั้งที่ 1/66 บท.กลุ่มนโยบายและแผน  ที่ ศธ 04087/1957 ลว. 28 กย 66</v>
      </c>
      <c r="D28" s="698">
        <f>+[2]ระบบการควบคุมฯ!F176</f>
        <v>0</v>
      </c>
      <c r="E28" s="698">
        <f>+[2]ระบบการควบคุมฯ!G176+[2]ระบบการควบคุมฯ!H176</f>
        <v>0</v>
      </c>
      <c r="F28" s="698">
        <f>+[2]ระบบการควบคุมฯ!I176+[2]ระบบการควบคุมฯ!J176</f>
        <v>0</v>
      </c>
      <c r="G28" s="699">
        <f>+[2]ระบบการควบคุมฯ!K176+[2]ระบบการควบคุมฯ!L176</f>
        <v>0</v>
      </c>
      <c r="H28" s="700"/>
      <c r="I28" s="701" t="s">
        <v>181</v>
      </c>
      <c r="J28" s="702">
        <f>D28-E28-F28-G28</f>
        <v>0</v>
      </c>
      <c r="K28" s="703"/>
    </row>
    <row r="29" spans="1:11" ht="56.25" hidden="1" customHeight="1" x14ac:dyDescent="0.25">
      <c r="A29" s="692" t="str">
        <f>+[2]ระบบการควบคุมฯ!A177</f>
        <v>1)</v>
      </c>
      <c r="B29" s="693" t="str">
        <f>+[2]ระบบการควบคุมฯ!B177</f>
        <v>สพป.ปท.2</v>
      </c>
      <c r="C29" s="1250">
        <f>+[2]ระบบการควบคุมฯ!C177</f>
        <v>0</v>
      </c>
      <c r="D29" s="694"/>
      <c r="E29" s="694"/>
      <c r="F29" s="694"/>
      <c r="G29" s="694"/>
      <c r="H29" s="694"/>
      <c r="I29" s="694"/>
      <c r="J29" s="711"/>
      <c r="K29" s="695"/>
    </row>
    <row r="30" spans="1:11" ht="42" hidden="1" customHeight="1" x14ac:dyDescent="0.6">
      <c r="A30" s="696" t="str">
        <f>+[2]ระบบการควบคุมฯ!A178</f>
        <v>3.6.2.5</v>
      </c>
      <c r="B30" s="697" t="str">
        <f>+[2]ระบบการควบคุมฯ!B178</f>
        <v xml:space="preserve">ไมโครโฟนไร้สาย </v>
      </c>
      <c r="C30" s="1251">
        <f>+C29</f>
        <v>0</v>
      </c>
      <c r="D30" s="698">
        <f>+[2]ระบบการควบคุมฯ!F178</f>
        <v>0</v>
      </c>
      <c r="E30" s="698">
        <f>+[2]ระบบการควบคุมฯ!G178+[2]ระบบการควบคุมฯ!H178</f>
        <v>0</v>
      </c>
      <c r="F30" s="698">
        <f>+[2]ระบบการควบคุมฯ!I178+[2]ระบบการควบคุมฯ!J178</f>
        <v>0</v>
      </c>
      <c r="G30" s="699">
        <f>+[2]ระบบการควบคุมฯ!K178+[2]ระบบการควบคุมฯ!L178</f>
        <v>0</v>
      </c>
      <c r="H30" s="700"/>
      <c r="I30" s="701" t="s">
        <v>182</v>
      </c>
      <c r="J30" s="702">
        <f>D30-E30-F30-G30</f>
        <v>0</v>
      </c>
      <c r="K30" s="703"/>
    </row>
    <row r="31" spans="1:11" ht="42" hidden="1" customHeight="1" x14ac:dyDescent="0.25">
      <c r="A31" s="692" t="str">
        <f>+[2]ระบบการควบคุมฯ!A179</f>
        <v>2)</v>
      </c>
      <c r="B31" s="693" t="str">
        <f>+[2]ระบบการควบคุมฯ!B179</f>
        <v>สพป.ปท.2</v>
      </c>
      <c r="C31" s="1250">
        <f>+[2]ระบบการควบคุมฯ!C179</f>
        <v>0</v>
      </c>
      <c r="D31" s="694"/>
      <c r="E31" s="694"/>
      <c r="F31" s="694"/>
      <c r="G31" s="694"/>
      <c r="H31" s="694"/>
      <c r="I31" s="694"/>
      <c r="J31" s="711"/>
      <c r="K31" s="695"/>
    </row>
    <row r="32" spans="1:11" ht="63" hidden="1" customHeight="1" x14ac:dyDescent="0.6">
      <c r="A32" s="696" t="str">
        <f>+[2]ระบบการควบคุมฯ!A180</f>
        <v>3.6.2.6</v>
      </c>
      <c r="B32" s="697" t="str">
        <f>+[2]ระบบการควบคุมฯ!B180</f>
        <v xml:space="preserve">เครื่องมัลติมีเดีย โปรเจคเตอร์ ระดับ XGA ขนาด 5000 ANSI Lumens  </v>
      </c>
      <c r="C32" s="1251">
        <f>+C31</f>
        <v>0</v>
      </c>
      <c r="D32" s="698">
        <f>+[2]ระบบการควบคุมฯ!F180</f>
        <v>0</v>
      </c>
      <c r="E32" s="698">
        <f>+[2]ระบบการควบคุมฯ!G180+[2]ระบบการควบคุมฯ!H180</f>
        <v>0</v>
      </c>
      <c r="F32" s="698">
        <f>+[2]ระบบการควบคุมฯ!I180+[2]ระบบการควบคุมฯ!J180</f>
        <v>0</v>
      </c>
      <c r="G32" s="699">
        <f>+[2]ระบบการควบคุมฯ!K180+[2]ระบบการควบคุมฯ!L180</f>
        <v>0</v>
      </c>
      <c r="H32" s="700"/>
      <c r="I32" s="701" t="s">
        <v>183</v>
      </c>
      <c r="J32" s="702">
        <f>D32-E32-F32-G32</f>
        <v>0</v>
      </c>
      <c r="K32" s="703"/>
    </row>
    <row r="33" spans="1:11" ht="42" hidden="1" customHeight="1" x14ac:dyDescent="0.6">
      <c r="A33" s="715">
        <v>1</v>
      </c>
      <c r="B33" s="716">
        <f>[2]ระบบการควบคุมฯ!B276</f>
        <v>0</v>
      </c>
      <c r="C33" s="1253">
        <f>+[2]ระบบการควบคุมฯ!C276</f>
        <v>0</v>
      </c>
      <c r="D33" s="717">
        <f t="shared" ref="D33:J33" si="10">+D34+D71+D115</f>
        <v>829400</v>
      </c>
      <c r="E33" s="717">
        <f t="shared" si="10"/>
        <v>753800</v>
      </c>
      <c r="F33" s="717">
        <f t="shared" si="10"/>
        <v>0</v>
      </c>
      <c r="G33" s="717">
        <f t="shared" si="10"/>
        <v>21200</v>
      </c>
      <c r="H33" s="717">
        <f t="shared" si="10"/>
        <v>0</v>
      </c>
      <c r="I33" s="717">
        <f t="shared" si="10"/>
        <v>0</v>
      </c>
      <c r="J33" s="717">
        <f t="shared" si="10"/>
        <v>54400</v>
      </c>
      <c r="K33" s="718"/>
    </row>
    <row r="34" spans="1:11" ht="84" x14ac:dyDescent="0.25">
      <c r="A34" s="719">
        <v>1.1000000000000001</v>
      </c>
      <c r="B34" s="913" t="str">
        <f>[2]ระบบการควบคุมฯ!B284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34" s="1254" t="str">
        <f>+[2]ระบบการควบคุมฯ!C284</f>
        <v>ศธ 04002/ว292 ลว. 24 ม.ค.68 โอนครั้งที่ 215</v>
      </c>
      <c r="D34" s="720">
        <f>+D35</f>
        <v>35000</v>
      </c>
      <c r="E34" s="720">
        <f t="shared" ref="E34:J35" si="11">+E35</f>
        <v>13800</v>
      </c>
      <c r="F34" s="720">
        <f t="shared" si="11"/>
        <v>0</v>
      </c>
      <c r="G34" s="720">
        <f t="shared" si="11"/>
        <v>21200</v>
      </c>
      <c r="H34" s="720">
        <f t="shared" si="11"/>
        <v>0</v>
      </c>
      <c r="I34" s="720">
        <f t="shared" si="11"/>
        <v>0</v>
      </c>
      <c r="J34" s="720">
        <f t="shared" si="11"/>
        <v>0</v>
      </c>
      <c r="K34" s="721"/>
    </row>
    <row r="35" spans="1:11" ht="42" customHeight="1" x14ac:dyDescent="0.6">
      <c r="A35" s="1152"/>
      <c r="B35" s="669" t="str">
        <f>[2]ระบบการควบคุมฯ!B304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35" s="1249"/>
      <c r="D35" s="670">
        <f>+D36</f>
        <v>35000</v>
      </c>
      <c r="E35" s="670">
        <f t="shared" si="11"/>
        <v>13800</v>
      </c>
      <c r="F35" s="670">
        <f t="shared" si="11"/>
        <v>0</v>
      </c>
      <c r="G35" s="670">
        <f t="shared" si="11"/>
        <v>21200</v>
      </c>
      <c r="H35" s="670">
        <f t="shared" si="11"/>
        <v>0</v>
      </c>
      <c r="I35" s="670">
        <f t="shared" si="11"/>
        <v>0</v>
      </c>
      <c r="J35" s="670">
        <f t="shared" si="11"/>
        <v>0</v>
      </c>
      <c r="K35" s="722"/>
    </row>
    <row r="36" spans="1:11" ht="42" customHeight="1" x14ac:dyDescent="0.6">
      <c r="A36" s="723"/>
      <c r="B36" s="724" t="str">
        <f>+[2]ระบบการควบคุมฯ!B286</f>
        <v>ค่าครุภัณฑ์   6811310</v>
      </c>
      <c r="C36" s="1255"/>
      <c r="D36" s="725">
        <f>+D37+D39</f>
        <v>35000</v>
      </c>
      <c r="E36" s="725">
        <f t="shared" ref="E36:J36" si="12">+E37+E39</f>
        <v>13800</v>
      </c>
      <c r="F36" s="725">
        <f t="shared" si="12"/>
        <v>0</v>
      </c>
      <c r="G36" s="725">
        <f t="shared" si="12"/>
        <v>21200</v>
      </c>
      <c r="H36" s="725">
        <f t="shared" si="12"/>
        <v>0</v>
      </c>
      <c r="I36" s="725">
        <f t="shared" si="12"/>
        <v>0</v>
      </c>
      <c r="J36" s="725">
        <f t="shared" si="12"/>
        <v>0</v>
      </c>
      <c r="K36" s="726">
        <f>+[2]ระบบการควบคุมฯ!P797</f>
        <v>0</v>
      </c>
    </row>
    <row r="37" spans="1:11" x14ac:dyDescent="0.25">
      <c r="A37" s="727">
        <f>+[2]ระบบการควบคุมฯ!A287</f>
        <v>0</v>
      </c>
      <c r="B37" s="743" t="str">
        <f>+[2]ระบบการควบคุมฯ!B287</f>
        <v>ครุภัณฑ์  งานบ้านงานครัว 120612</v>
      </c>
      <c r="C37" s="1256">
        <f>+[2]ระบบการควบคุมฯ!C287</f>
        <v>120612</v>
      </c>
      <c r="D37" s="729">
        <f>SUM(D38)</f>
        <v>21200</v>
      </c>
      <c r="E37" s="729">
        <f t="shared" ref="E37:J39" si="13">SUM(E38)</f>
        <v>0</v>
      </c>
      <c r="F37" s="729">
        <f t="shared" si="13"/>
        <v>0</v>
      </c>
      <c r="G37" s="729">
        <f t="shared" si="13"/>
        <v>21200</v>
      </c>
      <c r="H37" s="729">
        <f t="shared" si="13"/>
        <v>0</v>
      </c>
      <c r="I37" s="729">
        <f t="shared" si="13"/>
        <v>0</v>
      </c>
      <c r="J37" s="729">
        <f t="shared" si="13"/>
        <v>0</v>
      </c>
      <c r="K37" s="730"/>
    </row>
    <row r="38" spans="1:11" ht="55.95" customHeight="1" x14ac:dyDescent="0.6">
      <c r="A38" s="731" t="str">
        <f>+[2]ระบบการควบคุมฯ!A288</f>
        <v>5.1.1</v>
      </c>
      <c r="B38" s="732" t="str">
        <f>+[2]ระบบการควบคุมฯ!B288</f>
        <v>เครื่องตัดหญ้า แบบข้ออ่อน 2 เครื่องละ 10,600 บาท</v>
      </c>
      <c r="C38" s="1257" t="str">
        <f>+[2]ระบบการควบคุมฯ!C288</f>
        <v>ที่ ศธ 04087/ว5376/1 พย 67 ครั้งที่ 39</v>
      </c>
      <c r="D38" s="733">
        <f>+[2]ระบบการควบคุมฯ!F288</f>
        <v>21200</v>
      </c>
      <c r="E38" s="733">
        <f>+[2]ระบบการควบคุมฯ!G288+[2]ระบบการควบคุมฯ!H288</f>
        <v>0</v>
      </c>
      <c r="F38" s="733">
        <f>+[2]ระบบการควบคุมฯ!I288+[2]ระบบการควบคุมฯ!J288</f>
        <v>0</v>
      </c>
      <c r="G38" s="734">
        <f>+[2]ระบบการควบคุมฯ!K288+[2]ระบบการควบคุมฯ!L288</f>
        <v>21200</v>
      </c>
      <c r="H38" s="735"/>
      <c r="I38" s="736" t="s">
        <v>184</v>
      </c>
      <c r="J38" s="737">
        <f>D38-E38-F38-G38</f>
        <v>0</v>
      </c>
      <c r="K38" s="738"/>
    </row>
    <row r="39" spans="1:11" x14ac:dyDescent="0.25">
      <c r="A39" s="727" t="str">
        <f>+[2]ระบบการควบคุมฯ!A289</f>
        <v>1)</v>
      </c>
      <c r="B39" s="728" t="str">
        <f>+[2]ระบบการควบคุมฯ!B289</f>
        <v>โรงเรียนชุมชนวัดพิชิตปิตยาราม</v>
      </c>
      <c r="C39" s="1256" t="str">
        <f>+[2]ระบบการควบคุมฯ!C289</f>
        <v>200043300B8003110235</v>
      </c>
      <c r="D39" s="729">
        <f>SUM(D40)</f>
        <v>13800</v>
      </c>
      <c r="E39" s="729">
        <f t="shared" si="13"/>
        <v>13800</v>
      </c>
      <c r="F39" s="729">
        <f t="shared" si="13"/>
        <v>0</v>
      </c>
      <c r="G39" s="729">
        <f t="shared" si="13"/>
        <v>0</v>
      </c>
      <c r="H39" s="729">
        <f t="shared" si="13"/>
        <v>0</v>
      </c>
      <c r="I39" s="729">
        <f t="shared" si="13"/>
        <v>0</v>
      </c>
      <c r="J39" s="729">
        <f t="shared" si="13"/>
        <v>0</v>
      </c>
      <c r="K39" s="730"/>
    </row>
    <row r="40" spans="1:11" ht="54" customHeight="1" x14ac:dyDescent="0.6">
      <c r="A40" s="731" t="str">
        <f>+[2]ระบบการควบคุมฯ!A290</f>
        <v>5.1.2</v>
      </c>
      <c r="B40" s="732" t="str">
        <f>+[2]ระบบการควบคุมฯ!B290</f>
        <v xml:space="preserve">เครื่องตัดหญ้า แบบเข็น </v>
      </c>
      <c r="C40" s="1257" t="str">
        <f>+[2]ระบบการควบคุมฯ!C290</f>
        <v>ที่ ศธ 04087/ว5376/1 พย 67 ครั้งที่ 39</v>
      </c>
      <c r="D40" s="733">
        <f>+[2]ระบบการควบคุมฯ!F290</f>
        <v>13800</v>
      </c>
      <c r="E40" s="733">
        <f>+[2]ระบบการควบคุมฯ!G290+[2]ระบบการควบคุมฯ!H290</f>
        <v>13800</v>
      </c>
      <c r="F40" s="733">
        <f>+[2]ระบบการควบคุมฯ!I290+[2]ระบบการควบคุมฯ!J290</f>
        <v>0</v>
      </c>
      <c r="G40" s="734">
        <f>+[2]ระบบการควบคุมฯ!K290+[2]ระบบการควบคุมฯ!L290</f>
        <v>0</v>
      </c>
      <c r="H40" s="735"/>
      <c r="I40" s="736" t="s">
        <v>184</v>
      </c>
      <c r="J40" s="737">
        <f>D40-E40-F40-G40</f>
        <v>0</v>
      </c>
      <c r="K40" s="738"/>
    </row>
    <row r="41" spans="1:11" x14ac:dyDescent="0.25">
      <c r="A41" s="719">
        <f>+[2]ระบบการควบคุมฯ!A293</f>
        <v>0</v>
      </c>
      <c r="B41" s="913">
        <f>+[2]ระบบการควบคุมฯ!B293</f>
        <v>0</v>
      </c>
      <c r="C41" s="1254">
        <f>+[2]ระบบการควบคุมฯ!C293</f>
        <v>0</v>
      </c>
      <c r="D41" s="720">
        <f>+D42</f>
        <v>440000</v>
      </c>
      <c r="E41" s="720">
        <f t="shared" ref="E41:J41" si="14">+E42</f>
        <v>0</v>
      </c>
      <c r="F41" s="720">
        <f t="shared" si="14"/>
        <v>0</v>
      </c>
      <c r="G41" s="720">
        <f t="shared" si="14"/>
        <v>437500</v>
      </c>
      <c r="H41" s="720">
        <f t="shared" si="14"/>
        <v>0</v>
      </c>
      <c r="I41" s="720">
        <f t="shared" si="14"/>
        <v>0</v>
      </c>
      <c r="J41" s="720">
        <f t="shared" si="14"/>
        <v>2500</v>
      </c>
      <c r="K41" s="721"/>
    </row>
    <row r="42" spans="1:11" ht="42" customHeight="1" x14ac:dyDescent="0.6">
      <c r="A42" s="1152"/>
      <c r="B42" s="669" t="str">
        <f>+[2]ระบบการควบคุมฯ!B294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249" t="str">
        <f>+[2]ระบบการควบคุมฯ!C294</f>
        <v>20004 68 00134 00000</v>
      </c>
      <c r="D42" s="670">
        <f t="shared" ref="D42:J42" si="15">+D43+D49</f>
        <v>440000</v>
      </c>
      <c r="E42" s="670">
        <f t="shared" si="15"/>
        <v>0</v>
      </c>
      <c r="F42" s="670">
        <f t="shared" si="15"/>
        <v>0</v>
      </c>
      <c r="G42" s="670">
        <f t="shared" si="15"/>
        <v>437500</v>
      </c>
      <c r="H42" s="670">
        <f t="shared" si="15"/>
        <v>0</v>
      </c>
      <c r="I42" s="670">
        <f t="shared" si="15"/>
        <v>0</v>
      </c>
      <c r="J42" s="670">
        <f t="shared" si="15"/>
        <v>2500</v>
      </c>
      <c r="K42" s="722"/>
    </row>
    <row r="43" spans="1:11" x14ac:dyDescent="0.6">
      <c r="A43" s="739" t="str">
        <f>+[2]ระบบการควบคุมฯ!A295</f>
        <v>5.3.1</v>
      </c>
      <c r="B43" s="740" t="str">
        <f>+[2]ระบบการควบคุมฯ!B295</f>
        <v>ค่าครุภัณฑ์   6811310</v>
      </c>
      <c r="C43" s="1255"/>
      <c r="D43" s="725">
        <f t="shared" ref="D43:J43" si="16">+D44+D46+D55+D62+D65</f>
        <v>440000</v>
      </c>
      <c r="E43" s="725">
        <f t="shared" si="16"/>
        <v>0</v>
      </c>
      <c r="F43" s="725">
        <f t="shared" si="16"/>
        <v>0</v>
      </c>
      <c r="G43" s="725">
        <f t="shared" si="16"/>
        <v>437500</v>
      </c>
      <c r="H43" s="725">
        <f t="shared" si="16"/>
        <v>0</v>
      </c>
      <c r="I43" s="725">
        <f t="shared" si="16"/>
        <v>0</v>
      </c>
      <c r="J43" s="725">
        <f t="shared" si="16"/>
        <v>2500</v>
      </c>
      <c r="K43" s="741"/>
    </row>
    <row r="44" spans="1:11" s="6" customFormat="1" ht="48" customHeight="1" x14ac:dyDescent="0.25">
      <c r="A44" s="742">
        <f>+[2]ระบบการควบคุมฯ!A296</f>
        <v>0</v>
      </c>
      <c r="B44" s="743" t="str">
        <f>+[2]ระบบการควบคุมฯ!B296</f>
        <v>ครุภัณฑ์สำนักงาน 120601</v>
      </c>
      <c r="C44" s="1258" t="str">
        <f>+[2]ระบบการควบคุมฯ!C296</f>
        <v>12061</v>
      </c>
      <c r="D44" s="729">
        <f t="shared" ref="D44:J46" si="17">SUM(D45)</f>
        <v>240000</v>
      </c>
      <c r="E44" s="729">
        <f t="shared" si="17"/>
        <v>0</v>
      </c>
      <c r="F44" s="729">
        <f t="shared" si="17"/>
        <v>0</v>
      </c>
      <c r="G44" s="729">
        <f t="shared" si="17"/>
        <v>240000</v>
      </c>
      <c r="H44" s="729">
        <f t="shared" si="17"/>
        <v>0</v>
      </c>
      <c r="I44" s="729">
        <f t="shared" si="17"/>
        <v>0</v>
      </c>
      <c r="J44" s="729">
        <f t="shared" si="17"/>
        <v>0</v>
      </c>
      <c r="K44" s="730"/>
    </row>
    <row r="45" spans="1:11" ht="22.2" customHeight="1" x14ac:dyDescent="0.25">
      <c r="A45" s="744" t="str">
        <f>+[2]ระบบการควบคุมฯ!A297</f>
        <v>5.3.1.1</v>
      </c>
      <c r="B45" s="745" t="str">
        <f>+[2]ระบบการควบคุมฯ!B297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259" t="str">
        <f>+[2]ระบบการควบคุมฯ!C297</f>
        <v>ที่ ศธ 04087/ว5376/1 พย 67 ครั้งที่ 39</v>
      </c>
      <c r="D45" s="746">
        <f>+[2]ระบบการควบคุมฯ!F297</f>
        <v>240000</v>
      </c>
      <c r="E45" s="746">
        <f>+[2]ระบบการควบคุมฯ!G297+[2]ระบบการควบคุมฯ!H297</f>
        <v>0</v>
      </c>
      <c r="F45" s="746">
        <f>+[2]ระบบการควบคุมฯ!I297+[2]ระบบการควบคุมฯ!J297</f>
        <v>0</v>
      </c>
      <c r="G45" s="734">
        <f>+[2]ระบบการควบคุมฯ!K297+[2]ระบบการควบคุมฯ!L297</f>
        <v>240000</v>
      </c>
      <c r="H45" s="746"/>
      <c r="I45" s="747"/>
      <c r="J45" s="748">
        <f>D45-E45-F45-G45</f>
        <v>0</v>
      </c>
      <c r="K45" s="749"/>
    </row>
    <row r="46" spans="1:11" ht="26.4" customHeight="1" x14ac:dyDescent="0.25">
      <c r="A46" s="742" t="str">
        <f>+[2]ระบบการควบคุมฯ!A298</f>
        <v>1)</v>
      </c>
      <c r="B46" s="743" t="str">
        <f>+[2]ระบบการควบคุมฯ!B298</f>
        <v xml:space="preserve"> โรงเรียนวัดลาดสนุ่น</v>
      </c>
      <c r="C46" s="1258" t="str">
        <f>+[2]ระบบการควบคุมฯ!C298</f>
        <v>200043300B8003110842</v>
      </c>
      <c r="D46" s="729">
        <f t="shared" si="17"/>
        <v>200000</v>
      </c>
      <c r="E46" s="729">
        <f t="shared" si="17"/>
        <v>0</v>
      </c>
      <c r="F46" s="729">
        <f t="shared" si="17"/>
        <v>0</v>
      </c>
      <c r="G46" s="729">
        <f t="shared" si="17"/>
        <v>197500</v>
      </c>
      <c r="H46" s="729">
        <f t="shared" si="17"/>
        <v>0</v>
      </c>
      <c r="I46" s="729">
        <f t="shared" si="17"/>
        <v>0</v>
      </c>
      <c r="J46" s="729">
        <f t="shared" si="17"/>
        <v>2500</v>
      </c>
      <c r="K46" s="730"/>
    </row>
    <row r="47" spans="1:11" ht="63" customHeight="1" x14ac:dyDescent="0.25">
      <c r="A47" s="744" t="str">
        <f>+[2]ระบบการควบคุมฯ!A299</f>
        <v>5.3.1.2</v>
      </c>
      <c r="B47" s="745" t="str">
        <f>+[2]ระบบการควบคุมฯ!B299</f>
        <v>เครื่องถ่ายเอกสารระบบดิจิทัล (ขาว-ดำ) ความเร็ว 50 แผ่นต่อนาที โรงเรียนชุมชนบึงบา</v>
      </c>
      <c r="C47" s="1259" t="str">
        <f>+[2]ระบบการควบคุมฯ!C299</f>
        <v>ที่ ศธ 04087/ว5376/1 พย 67 ครั้งที่ 39</v>
      </c>
      <c r="D47" s="746">
        <f>+[2]ระบบการควบคุมฯ!F299</f>
        <v>200000</v>
      </c>
      <c r="E47" s="746">
        <f>+[2]ระบบการควบคุมฯ!G299+[2]ระบบการควบคุมฯ!H299</f>
        <v>0</v>
      </c>
      <c r="F47" s="746">
        <f>+[2]ระบบการควบคุมฯ!I299+[2]ระบบการควบคุมฯ!J299</f>
        <v>0</v>
      </c>
      <c r="G47" s="734">
        <f>+[2]ระบบการควบคุมฯ!K299+[2]ระบบการควบคุมฯ!L299</f>
        <v>197500</v>
      </c>
      <c r="H47" s="746"/>
      <c r="I47" s="747"/>
      <c r="J47" s="748">
        <f>D47-E47-F47-G47</f>
        <v>2500</v>
      </c>
      <c r="K47" s="749"/>
    </row>
    <row r="48" spans="1:11" x14ac:dyDescent="0.6">
      <c r="A48" s="62"/>
      <c r="B48" s="750"/>
      <c r="C48" s="1235"/>
      <c r="D48" s="688"/>
      <c r="E48" s="688"/>
      <c r="F48" s="688"/>
      <c r="G48" s="751"/>
      <c r="H48" s="752"/>
      <c r="I48" s="753"/>
      <c r="J48" s="754"/>
      <c r="K48" s="755"/>
    </row>
    <row r="49" spans="1:11" s="6" customFormat="1" ht="57.6" hidden="1" customHeight="1" x14ac:dyDescent="0.25">
      <c r="A49" s="62"/>
      <c r="B49" s="750"/>
      <c r="C49" s="1235"/>
      <c r="D49" s="691"/>
      <c r="E49" s="746"/>
      <c r="F49" s="691"/>
      <c r="G49" s="734"/>
      <c r="H49" s="756"/>
      <c r="I49" s="750"/>
      <c r="J49" s="757">
        <f t="shared" ref="J49:J54" si="18">D49-E49-F49-G49</f>
        <v>0</v>
      </c>
      <c r="K49" s="758"/>
    </row>
    <row r="50" spans="1:11" ht="21" hidden="1" customHeight="1" x14ac:dyDescent="0.6">
      <c r="A50" s="62"/>
      <c r="B50" s="750"/>
      <c r="C50" s="1235"/>
      <c r="D50" s="688"/>
      <c r="E50" s="688"/>
      <c r="F50" s="688"/>
      <c r="G50" s="751"/>
      <c r="H50" s="752"/>
      <c r="I50" s="753"/>
      <c r="J50" s="754">
        <f t="shared" si="18"/>
        <v>0</v>
      </c>
      <c r="K50" s="755"/>
    </row>
    <row r="51" spans="1:11" ht="21" hidden="1" customHeight="1" x14ac:dyDescent="0.25">
      <c r="A51" s="62"/>
      <c r="B51" s="750"/>
      <c r="C51" s="1235"/>
      <c r="D51" s="691"/>
      <c r="E51" s="746"/>
      <c r="F51" s="691"/>
      <c r="G51" s="734"/>
      <c r="H51" s="756"/>
      <c r="I51" s="750"/>
      <c r="J51" s="757">
        <f t="shared" si="18"/>
        <v>0</v>
      </c>
      <c r="K51" s="758"/>
    </row>
    <row r="52" spans="1:11" s="6" customFormat="1" ht="21" hidden="1" customHeight="1" x14ac:dyDescent="0.6">
      <c r="A52" s="62"/>
      <c r="B52" s="750"/>
      <c r="C52" s="1235"/>
      <c r="D52" s="688"/>
      <c r="E52" s="688"/>
      <c r="F52" s="688"/>
      <c r="G52" s="751"/>
      <c r="H52" s="752"/>
      <c r="I52" s="753"/>
      <c r="J52" s="754">
        <f t="shared" si="18"/>
        <v>0</v>
      </c>
      <c r="K52" s="755"/>
    </row>
    <row r="53" spans="1:11" ht="21" hidden="1" customHeight="1" x14ac:dyDescent="0.25">
      <c r="A53" s="62"/>
      <c r="B53" s="750"/>
      <c r="C53" s="1235"/>
      <c r="D53" s="691"/>
      <c r="E53" s="746"/>
      <c r="F53" s="691"/>
      <c r="G53" s="734"/>
      <c r="H53" s="756"/>
      <c r="I53" s="750"/>
      <c r="J53" s="757">
        <f t="shared" si="18"/>
        <v>0</v>
      </c>
      <c r="K53" s="758"/>
    </row>
    <row r="54" spans="1:11" ht="63" hidden="1" customHeight="1" x14ac:dyDescent="0.6">
      <c r="A54" s="62"/>
      <c r="B54" s="750"/>
      <c r="C54" s="1235"/>
      <c r="D54" s="688"/>
      <c r="E54" s="688"/>
      <c r="F54" s="688"/>
      <c r="G54" s="751"/>
      <c r="H54" s="752"/>
      <c r="I54" s="753"/>
      <c r="J54" s="754">
        <f t="shared" si="18"/>
        <v>0</v>
      </c>
      <c r="K54" s="755"/>
    </row>
    <row r="55" spans="1:11" ht="50.4" hidden="1" customHeight="1" x14ac:dyDescent="0.25">
      <c r="A55" s="759" t="s">
        <v>185</v>
      </c>
      <c r="B55" s="760" t="str">
        <f>+[2]ระบบการควบคุมฯ!B326</f>
        <v>ผูกพัน ครบ 16 กค 67</v>
      </c>
      <c r="C55" s="1260">
        <f>+[2]ระบบการควบคุมฯ!C326</f>
        <v>4100398104</v>
      </c>
      <c r="D55" s="761">
        <f>SUM(D56:D61)</f>
        <v>0</v>
      </c>
      <c r="E55" s="762">
        <f t="shared" ref="E55:J55" si="19">SUM(E56:E61)</f>
        <v>0</v>
      </c>
      <c r="F55" s="762">
        <f t="shared" si="19"/>
        <v>0</v>
      </c>
      <c r="G55" s="762">
        <f t="shared" si="19"/>
        <v>0</v>
      </c>
      <c r="H55" s="762">
        <f t="shared" si="19"/>
        <v>0</v>
      </c>
      <c r="I55" s="762">
        <f t="shared" si="19"/>
        <v>0</v>
      </c>
      <c r="J55" s="762">
        <f t="shared" si="19"/>
        <v>0</v>
      </c>
      <c r="K55" s="763"/>
    </row>
    <row r="56" spans="1:11" ht="21" hidden="1" customHeight="1" x14ac:dyDescent="0.45">
      <c r="A56" s="764">
        <f>+[2]ระบบการควบคุมฯ!A328</f>
        <v>0</v>
      </c>
      <c r="B56" s="765" t="str">
        <f>+[2]ระบบการควบคุมฯ!B328</f>
        <v>โอนกลับส่วนกลาง</v>
      </c>
      <c r="C56" s="1261" t="str">
        <f>+[2]ระบบการควบคุมฯ!C328</f>
        <v>ศธ04002/ว4285 ลว.13 กย 67 โอนครั้งที่ 401</v>
      </c>
      <c r="D56" s="766"/>
      <c r="E56" s="767"/>
      <c r="F56" s="766"/>
      <c r="G56" s="734"/>
      <c r="H56" s="768"/>
      <c r="I56" s="750"/>
      <c r="J56" s="757">
        <f t="shared" ref="J56:J61" si="20">D56-E56-F56-G56</f>
        <v>0</v>
      </c>
      <c r="K56" s="769"/>
    </row>
    <row r="57" spans="1:11" ht="45" hidden="1" customHeight="1" x14ac:dyDescent="0.45">
      <c r="A57" s="731"/>
      <c r="B57" s="770" t="str">
        <f>+[2]ระบบการควบคุมฯ!B329</f>
        <v>โรงเรียนวัดอัยยิการาม</v>
      </c>
      <c r="C57" s="1262" t="str">
        <f>+[2]ระบบการควบคุมฯ!C329</f>
        <v>200043100B6003111308</v>
      </c>
      <c r="D57" s="691"/>
      <c r="E57" s="746"/>
      <c r="F57" s="766"/>
      <c r="G57" s="734"/>
      <c r="H57" s="768"/>
      <c r="I57" s="750"/>
      <c r="J57" s="757">
        <f t="shared" si="20"/>
        <v>0</v>
      </c>
      <c r="K57" s="769"/>
    </row>
    <row r="58" spans="1:11" ht="63" hidden="1" customHeight="1" x14ac:dyDescent="0.45">
      <c r="A58" s="731">
        <f>+[2]ระบบการควบคุมฯ!A330</f>
        <v>0</v>
      </c>
      <c r="B58" s="770" t="str">
        <f>+[2]ระบบการควบคุมฯ!B330</f>
        <v>ผูกพัน ครบ 19 มิย 67</v>
      </c>
      <c r="C58" s="1262">
        <f>+[2]ระบบการควบคุมฯ!C330</f>
        <v>4100385714</v>
      </c>
      <c r="D58" s="691"/>
      <c r="E58" s="746"/>
      <c r="F58" s="766"/>
      <c r="G58" s="734"/>
      <c r="H58" s="768"/>
      <c r="I58" s="750"/>
      <c r="J58" s="757">
        <f t="shared" si="20"/>
        <v>0</v>
      </c>
      <c r="K58" s="769"/>
    </row>
    <row r="59" spans="1:11" ht="46.2" hidden="1" customHeight="1" x14ac:dyDescent="0.45">
      <c r="A59" s="731"/>
      <c r="B59" s="770" t="str">
        <f>+[2]ระบบการควบคุมฯ!B331</f>
        <v>โรงเรียนชุมชนประชานิกรอํานวยเวทย์</v>
      </c>
      <c r="C59" s="1262" t="str">
        <f>+[2]ระบบการควบคุมฯ!C331</f>
        <v>200043100B6003111311</v>
      </c>
      <c r="D59" s="691"/>
      <c r="E59" s="746"/>
      <c r="F59" s="766"/>
      <c r="G59" s="734"/>
      <c r="H59" s="768"/>
      <c r="I59" s="750"/>
      <c r="J59" s="757">
        <f t="shared" si="20"/>
        <v>0</v>
      </c>
      <c r="K59" s="769"/>
    </row>
    <row r="60" spans="1:11" ht="21" hidden="1" customHeight="1" x14ac:dyDescent="0.45">
      <c r="A60" s="731">
        <f>+[2]ระบบการควบคุมฯ!A332</f>
        <v>0</v>
      </c>
      <c r="B60" s="770" t="str">
        <f>+[2]ระบบการควบคุมฯ!B332</f>
        <v>ผูกพัน ครบ 28 มิย 67</v>
      </c>
      <c r="C60" s="1262">
        <f>+[2]ระบบการควบคุมฯ!C332</f>
        <v>4100398158</v>
      </c>
      <c r="D60" s="691"/>
      <c r="E60" s="746"/>
      <c r="F60" s="766"/>
      <c r="G60" s="734"/>
      <c r="H60" s="768"/>
      <c r="I60" s="750"/>
      <c r="J60" s="757">
        <f t="shared" si="20"/>
        <v>0</v>
      </c>
      <c r="K60" s="769"/>
    </row>
    <row r="61" spans="1:11" ht="21" hidden="1" customHeight="1" x14ac:dyDescent="0.45">
      <c r="A61" s="731"/>
      <c r="B61" s="770" t="str">
        <f>+[2]ระบบการควบคุมฯ!B333</f>
        <v>โรงเรียนนิกรราษฎร์บํารุงวิทย์</v>
      </c>
      <c r="C61" s="1262" t="str">
        <f>+[2]ระบบการควบคุมฯ!C333</f>
        <v>200043100B6003111312</v>
      </c>
      <c r="D61" s="691"/>
      <c r="E61" s="746"/>
      <c r="F61" s="766"/>
      <c r="G61" s="734"/>
      <c r="H61" s="768"/>
      <c r="I61" s="750"/>
      <c r="J61" s="757">
        <f t="shared" si="20"/>
        <v>0</v>
      </c>
      <c r="K61" s="769"/>
    </row>
    <row r="62" spans="1:11" ht="21" hidden="1" customHeight="1" x14ac:dyDescent="0.25">
      <c r="A62" s="759" t="s">
        <v>186</v>
      </c>
      <c r="B62" s="760" t="str">
        <f>+[2]ระบบการควบคุมฯ!B334</f>
        <v>ผูกพัน ครบ 28 มิย 67</v>
      </c>
      <c r="C62" s="1260">
        <f>+[2]ระบบการควบคุมฯ!C334</f>
        <v>4100397984</v>
      </c>
      <c r="D62" s="761">
        <f>SUM(D63)</f>
        <v>0</v>
      </c>
      <c r="E62" s="761">
        <f t="shared" ref="E62:J62" si="21">SUM(E63)</f>
        <v>0</v>
      </c>
      <c r="F62" s="761">
        <f t="shared" si="21"/>
        <v>0</v>
      </c>
      <c r="G62" s="761">
        <f t="shared" si="21"/>
        <v>0</v>
      </c>
      <c r="H62" s="762">
        <f t="shared" si="21"/>
        <v>0</v>
      </c>
      <c r="I62" s="762">
        <f t="shared" si="21"/>
        <v>0</v>
      </c>
      <c r="J62" s="762">
        <f t="shared" si="21"/>
        <v>0</v>
      </c>
      <c r="K62" s="763"/>
    </row>
    <row r="63" spans="1:11" ht="42" hidden="1" customHeight="1" x14ac:dyDescent="0.25">
      <c r="A63" s="764">
        <f>+[2]ระบบการควบคุมฯ!A336</f>
        <v>0</v>
      </c>
      <c r="B63" s="765" t="str">
        <f>+[2]ระบบการควบคุมฯ!B336</f>
        <v xml:space="preserve">โอนกลับส่วนกลาง </v>
      </c>
      <c r="C63" s="1261" t="str">
        <f>+[2]ระบบการควบคุมฯ!C336</f>
        <v>ศธ 04002/ว4285 ลว. 13 กย 67 โอนครั้งที่401</v>
      </c>
      <c r="D63" s="691"/>
      <c r="E63" s="746"/>
      <c r="F63" s="766"/>
      <c r="G63" s="734"/>
      <c r="H63" s="771"/>
      <c r="I63" s="765"/>
      <c r="J63" s="772">
        <f>D63-E63-F63-G63</f>
        <v>0</v>
      </c>
      <c r="K63" s="773"/>
    </row>
    <row r="64" spans="1:11" ht="21" hidden="1" customHeight="1" x14ac:dyDescent="0.25">
      <c r="A64" s="764"/>
      <c r="B64" s="765" t="str">
        <f>+[2]ระบบการควบคุมฯ!B337</f>
        <v>โรงเรียนวัดขุมแก้ว</v>
      </c>
      <c r="C64" s="1261"/>
      <c r="D64" s="766"/>
      <c r="E64" s="766"/>
      <c r="F64" s="766"/>
      <c r="G64" s="774"/>
      <c r="H64" s="771"/>
      <c r="I64" s="765"/>
      <c r="J64" s="772"/>
      <c r="K64" s="773"/>
    </row>
    <row r="65" spans="1:11" ht="21" hidden="1" customHeight="1" x14ac:dyDescent="0.25">
      <c r="A65" s="759" t="s">
        <v>187</v>
      </c>
      <c r="B65" s="775" t="str">
        <f>+[2]ระบบการควบคุมฯ!B338</f>
        <v>ผูกพัน ครบ 18 มค 68</v>
      </c>
      <c r="C65" s="1263">
        <f>+[2]ระบบการควบคุมฯ!C338</f>
        <v>0</v>
      </c>
      <c r="D65" s="776">
        <f>+[2]ระบบการควบคุมฯ!F338</f>
        <v>0</v>
      </c>
      <c r="E65" s="776">
        <f>+[2]ระบบการควบคุมฯ!H338</f>
        <v>0</v>
      </c>
      <c r="F65" s="776">
        <f>+[2]ระบบการควบคุมฯ!J338</f>
        <v>0</v>
      </c>
      <c r="G65" s="777">
        <f>+[2]ระบบการควบคุมฯ!L338</f>
        <v>0</v>
      </c>
      <c r="H65" s="761"/>
      <c r="I65" s="760"/>
      <c r="J65" s="778">
        <f>D65-E65-F65-G65</f>
        <v>0</v>
      </c>
      <c r="K65" s="779"/>
    </row>
    <row r="66" spans="1:11" ht="21" hidden="1" customHeight="1" x14ac:dyDescent="0.25">
      <c r="A66" s="780" t="str">
        <f>+[2]ระบบการควบคุมฯ!A339</f>
        <v>5.1.2.2.5</v>
      </c>
      <c r="B66" s="781" t="str">
        <f>+[2]ระบบการควบคุมฯ!B339</f>
        <v xml:space="preserve">ครุภัณฑ์พัฒนาทักษะ ระดับก่อนประถมศึกษา แบบ 3 </v>
      </c>
      <c r="C66" s="1264" t="str">
        <f>+[2]ระบบการควบคุมฯ!C339</f>
        <v>200043100B6003111311</v>
      </c>
      <c r="D66" s="782">
        <f>+[2]ระบบการควบคุมฯ!F339</f>
        <v>0</v>
      </c>
      <c r="E66" s="782">
        <f>+[2]ระบบการควบคุมฯ!H339</f>
        <v>0</v>
      </c>
      <c r="F66" s="782">
        <f>+[2]ระบบการควบคุมฯ!J339</f>
        <v>0</v>
      </c>
      <c r="G66" s="783">
        <f>+[2]ระบบการควบคุมฯ!L339</f>
        <v>0</v>
      </c>
      <c r="H66" s="784"/>
      <c r="I66" s="785"/>
      <c r="J66" s="786">
        <f>D66-E66-F66-G66</f>
        <v>0</v>
      </c>
      <c r="K66" s="773"/>
    </row>
    <row r="67" spans="1:11" ht="21" hidden="1" customHeight="1" x14ac:dyDescent="0.25">
      <c r="A67" s="780"/>
      <c r="B67" s="787"/>
      <c r="C67" s="1265"/>
      <c r="D67" s="782"/>
      <c r="E67" s="782"/>
      <c r="F67" s="782"/>
      <c r="G67" s="783"/>
      <c r="H67" s="784"/>
      <c r="I67" s="785"/>
      <c r="J67" s="786"/>
      <c r="K67" s="773"/>
    </row>
    <row r="68" spans="1:11" ht="63" hidden="1" customHeight="1" x14ac:dyDescent="0.25">
      <c r="A68" s="780"/>
      <c r="B68" s="787"/>
      <c r="C68" s="1265"/>
      <c r="D68" s="782"/>
      <c r="E68" s="782"/>
      <c r="F68" s="782"/>
      <c r="G68" s="783"/>
      <c r="H68" s="784"/>
      <c r="I68" s="785"/>
      <c r="J68" s="786"/>
      <c r="K68" s="773"/>
    </row>
    <row r="69" spans="1:11" ht="21" hidden="1" customHeight="1" x14ac:dyDescent="0.25">
      <c r="A69" s="780"/>
      <c r="B69" s="787"/>
      <c r="C69" s="1265"/>
      <c r="D69" s="782"/>
      <c r="E69" s="782"/>
      <c r="F69" s="782"/>
      <c r="G69" s="783"/>
      <c r="H69" s="784"/>
      <c r="I69" s="785"/>
      <c r="J69" s="786"/>
      <c r="K69" s="773"/>
    </row>
    <row r="70" spans="1:11" ht="21" hidden="1" customHeight="1" x14ac:dyDescent="0.25">
      <c r="A70" s="780"/>
      <c r="B70" s="787"/>
      <c r="C70" s="1265"/>
      <c r="D70" s="782"/>
      <c r="E70" s="782"/>
      <c r="F70" s="782"/>
      <c r="G70" s="783"/>
      <c r="H70" s="784"/>
      <c r="I70" s="785"/>
      <c r="J70" s="786"/>
      <c r="K70" s="773"/>
    </row>
    <row r="71" spans="1:11" ht="21" hidden="1" customHeight="1" x14ac:dyDescent="0.25">
      <c r="A71" s="788">
        <v>1.2</v>
      </c>
      <c r="B71" s="789" t="str">
        <f>+[2]ระบบการควบคุมฯ!B341</f>
        <v>โอนกลับส่วนกลาง 2000</v>
      </c>
      <c r="C71" s="1244" t="str">
        <f>+[2]ระบบการควบคุมฯ!C341</f>
        <v>ศธ 04002/ว2009 ลว.22/05/2023 โอนครั้งที่ 537</v>
      </c>
      <c r="D71" s="679">
        <f>+D72</f>
        <v>794400</v>
      </c>
      <c r="E71" s="679">
        <f t="shared" ref="E71:I71" si="22">+E72</f>
        <v>740000</v>
      </c>
      <c r="F71" s="679">
        <f t="shared" si="22"/>
        <v>0</v>
      </c>
      <c r="G71" s="679">
        <f t="shared" si="22"/>
        <v>0</v>
      </c>
      <c r="H71" s="679">
        <f t="shared" si="22"/>
        <v>0</v>
      </c>
      <c r="I71" s="679">
        <f t="shared" si="22"/>
        <v>0</v>
      </c>
      <c r="J71" s="679">
        <f>+J72</f>
        <v>54400</v>
      </c>
      <c r="K71" s="790"/>
    </row>
    <row r="72" spans="1:11" x14ac:dyDescent="0.6">
      <c r="A72" s="1156"/>
      <c r="B72" s="672">
        <f>+[2]ระบบการควบคุมฯ!B343</f>
        <v>0</v>
      </c>
      <c r="C72" s="1266"/>
      <c r="D72" s="791">
        <f>+D73+D84</f>
        <v>794400</v>
      </c>
      <c r="E72" s="791">
        <f t="shared" ref="E72:J72" si="23">+E73+E84</f>
        <v>740000</v>
      </c>
      <c r="F72" s="791">
        <f t="shared" si="23"/>
        <v>0</v>
      </c>
      <c r="G72" s="791">
        <f t="shared" si="23"/>
        <v>0</v>
      </c>
      <c r="H72" s="791">
        <f t="shared" si="23"/>
        <v>0</v>
      </c>
      <c r="I72" s="791">
        <f t="shared" si="23"/>
        <v>0</v>
      </c>
      <c r="J72" s="791">
        <f t="shared" si="23"/>
        <v>54400</v>
      </c>
      <c r="K72" s="792"/>
    </row>
    <row r="73" spans="1:11" x14ac:dyDescent="0.25">
      <c r="A73" s="793" t="s">
        <v>188</v>
      </c>
      <c r="B73" s="794" t="str">
        <f>+[2]ระบบการควบคุมฯ!B344</f>
        <v>งบลงทุน  ค่าที่ดินและสิ่งก่อสร้าง 6811320</v>
      </c>
      <c r="C73" s="1267">
        <f>+[2]ระบบการควบคุมฯ!C344</f>
        <v>6811320</v>
      </c>
      <c r="D73" s="795">
        <f>SUM(D74:D83)</f>
        <v>0</v>
      </c>
      <c r="E73" s="795">
        <f t="shared" ref="E73:J73" si="24">SUM(E74:E83)</f>
        <v>0</v>
      </c>
      <c r="F73" s="795">
        <f t="shared" si="24"/>
        <v>0</v>
      </c>
      <c r="G73" s="795">
        <f t="shared" si="24"/>
        <v>0</v>
      </c>
      <c r="H73" s="795">
        <f t="shared" si="24"/>
        <v>0</v>
      </c>
      <c r="I73" s="795">
        <f t="shared" si="24"/>
        <v>0</v>
      </c>
      <c r="J73" s="795">
        <f t="shared" si="24"/>
        <v>0</v>
      </c>
      <c r="K73" s="796"/>
    </row>
    <row r="74" spans="1:11" ht="40.799999999999997" x14ac:dyDescent="0.25">
      <c r="A74" s="797" t="str">
        <f>+[2]ระบบการควบคุมฯ!A347</f>
        <v>*</v>
      </c>
      <c r="B74" s="787" t="str">
        <f>+[2]ระบบการควบคุมฯ!B347</f>
        <v>โอนงบวัดเกตุประภาากลับคืนส่วนกลาง 114000 วัดมูลจินดาราม</v>
      </c>
      <c r="C74" s="1265" t="str">
        <f>+[2]ระบบการควบคุมฯ!C347</f>
        <v>ศธ 04002/ว2009 ลว.22/05/2023 โอนครั้งที่ 537</v>
      </c>
      <c r="D74" s="798">
        <f>+[2]ระบบการควบคุมฯ!D347</f>
        <v>0</v>
      </c>
      <c r="E74" s="746">
        <f>+[2]ระบบการควบคุมฯ!G347+[2]ระบบการควบคุมฯ!H347</f>
        <v>0</v>
      </c>
      <c r="F74" s="766">
        <f>+[2]ระบบการควบคุมฯ!I347+[2]ระบบการควบคุมฯ!J347</f>
        <v>0</v>
      </c>
      <c r="G74" s="734">
        <f>+[2]ระบบการควบคุมฯ!K347+[2]ระบบการควบคุมฯ!L347</f>
        <v>0</v>
      </c>
      <c r="H74" s="771"/>
      <c r="I74" s="765"/>
      <c r="J74" s="772">
        <f>D74-E74-F74-G74</f>
        <v>0</v>
      </c>
      <c r="K74" s="799"/>
    </row>
    <row r="75" spans="1:11" x14ac:dyDescent="0.25">
      <c r="A75" s="797"/>
      <c r="B75" s="787" t="str">
        <f>+[2]ยุธศาสตร์เรียนดีปร3100116003211!E218</f>
        <v>โรงเรียนวัดโพสพผลเจริญ</v>
      </c>
      <c r="C75" s="1265"/>
      <c r="D75" s="782"/>
      <c r="E75" s="766"/>
      <c r="F75" s="766"/>
      <c r="G75" s="774"/>
      <c r="H75" s="771"/>
      <c r="I75" s="765"/>
      <c r="J75" s="772"/>
      <c r="K75" s="800"/>
    </row>
    <row r="76" spans="1:11" ht="21" hidden="1" customHeight="1" x14ac:dyDescent="0.25">
      <c r="A76" s="801">
        <f>+[2]ระบบการควบคุมฯ!A349</f>
        <v>0</v>
      </c>
      <c r="B76" s="781" t="str">
        <f>+[2]ระบบการควบคุมฯ!B349</f>
        <v>ผูกพัน  ครบ 12 มค 67</v>
      </c>
      <c r="C76" s="1264">
        <f>+[2]ระบบการควบคุมฯ!C349</f>
        <v>4100547788</v>
      </c>
      <c r="D76" s="691"/>
      <c r="E76" s="746"/>
      <c r="F76" s="766"/>
      <c r="G76" s="734"/>
      <c r="H76" s="771"/>
      <c r="I76" s="765"/>
      <c r="J76" s="772">
        <f>D76-E76-F76-G76</f>
        <v>0</v>
      </c>
      <c r="K76" s="802"/>
    </row>
    <row r="77" spans="1:11" ht="63" hidden="1" customHeight="1" x14ac:dyDescent="0.25">
      <c r="A77" s="801"/>
      <c r="B77" s="781" t="str">
        <f>+[2]ยุธศาสตร์เรียนดีปร3100116003211!E230</f>
        <v>โรงเรียนวัดแสงสรรค์</v>
      </c>
      <c r="C77" s="1268" t="str">
        <f>+[2]ระบบการควบคุมฯ!C350</f>
        <v>200043100B6003211500</v>
      </c>
      <c r="D77" s="803"/>
      <c r="E77" s="766"/>
      <c r="F77" s="766"/>
      <c r="G77" s="774"/>
      <c r="H77" s="768"/>
      <c r="I77" s="750"/>
      <c r="J77" s="757"/>
      <c r="K77" s="802"/>
    </row>
    <row r="78" spans="1:11" ht="21" hidden="1" customHeight="1" x14ac:dyDescent="0.25">
      <c r="A78" s="801">
        <f>+[2]ระบบการควบคุมฯ!A353</f>
        <v>0</v>
      </c>
      <c r="B78" s="781" t="str">
        <f>+[2]ระบบการควบคุมฯ!B353</f>
        <v>โอนกลับส่วนกลาง</v>
      </c>
      <c r="C78" s="1264" t="str">
        <f>+[2]ระบบการควบคุมฯ!C353</f>
        <v>ศธ04002/ว4285 ลว.13 กย 67 โอนครั้งที่ 401</v>
      </c>
      <c r="D78" s="691"/>
      <c r="E78" s="746"/>
      <c r="F78" s="766"/>
      <c r="G78" s="734"/>
      <c r="H78" s="771"/>
      <c r="I78" s="765"/>
      <c r="J78" s="772">
        <f>D78-E78-F78-G78</f>
        <v>0</v>
      </c>
      <c r="K78" s="802"/>
    </row>
    <row r="79" spans="1:11" ht="21" hidden="1" customHeight="1" x14ac:dyDescent="0.25">
      <c r="A79" s="801"/>
      <c r="B79" s="781" t="str">
        <f>+[2]ยุธศาสตร์เรียนดีปร3100116003211!E240</f>
        <v>โรงเรียนวัดแสงสรรค์</v>
      </c>
      <c r="C79" s="1264" t="str">
        <f>+[2]ระบบการควบคุมฯ!C354</f>
        <v>200043100B6003211501</v>
      </c>
      <c r="D79" s="691"/>
      <c r="E79" s="746"/>
      <c r="F79" s="766"/>
      <c r="G79" s="734"/>
      <c r="H79" s="771"/>
      <c r="I79" s="765"/>
      <c r="J79" s="772">
        <f t="shared" ref="J79:J83" si="25">D79-E79-F79-G79</f>
        <v>0</v>
      </c>
      <c r="K79" s="802"/>
    </row>
    <row r="80" spans="1:11" ht="21" hidden="1" customHeight="1" x14ac:dyDescent="0.25">
      <c r="A80" s="801">
        <f>+[2]ระบบการควบคุมฯ!A356</f>
        <v>0</v>
      </c>
      <c r="B80" s="781" t="str">
        <f>+[2]ระบบการควบคุมฯ!B356</f>
        <v>โอนกลับส่วนกลาง</v>
      </c>
      <c r="C80" s="1264" t="str">
        <f>+[2]ระบบการควบคุมฯ!C356</f>
        <v>ศธ04002/ว4285 ลว.13 กย 67 โอนครั้งที่ 401</v>
      </c>
      <c r="D80" s="691"/>
      <c r="E80" s="746"/>
      <c r="F80" s="766"/>
      <c r="G80" s="734"/>
      <c r="H80" s="771"/>
      <c r="I80" s="765"/>
      <c r="J80" s="772">
        <f t="shared" si="25"/>
        <v>0</v>
      </c>
      <c r="K80" s="802"/>
    </row>
    <row r="81" spans="1:11" ht="21" hidden="1" customHeight="1" x14ac:dyDescent="0.25">
      <c r="A81" s="801"/>
      <c r="B81" s="781" t="str">
        <f>+[2]ระบบการควบคุมฯ!B357</f>
        <v>วัดจตุพิธวราวาส</v>
      </c>
      <c r="C81" s="1265"/>
      <c r="D81" s="691"/>
      <c r="E81" s="746"/>
      <c r="F81" s="766"/>
      <c r="G81" s="734"/>
      <c r="H81" s="771"/>
      <c r="I81" s="765"/>
      <c r="J81" s="772">
        <f t="shared" si="25"/>
        <v>0</v>
      </c>
      <c r="K81" s="802"/>
    </row>
    <row r="82" spans="1:11" ht="42" hidden="1" customHeight="1" x14ac:dyDescent="0.25">
      <c r="A82" s="801">
        <f>+[2]ระบบการควบคุมฯ!A358</f>
        <v>0</v>
      </c>
      <c r="B82" s="785" t="str">
        <f>+[2]ระบบการควบคุมฯ!B358</f>
        <v>ผูกพัน ครบ 25 กค 67</v>
      </c>
      <c r="C82" s="1269">
        <f>+[2]ระบบการควบคุมฯ!C358</f>
        <v>4100387916</v>
      </c>
      <c r="D82" s="691"/>
      <c r="E82" s="746"/>
      <c r="F82" s="766"/>
      <c r="G82" s="734"/>
      <c r="H82" s="771"/>
      <c r="I82" s="765"/>
      <c r="J82" s="772">
        <f t="shared" si="25"/>
        <v>0</v>
      </c>
      <c r="K82" s="802"/>
    </row>
    <row r="83" spans="1:11" ht="21" hidden="1" customHeight="1" x14ac:dyDescent="0.25">
      <c r="A83" s="801"/>
      <c r="B83" s="785" t="str">
        <f>+[2]ระบบการควบคุมฯ!B359</f>
        <v>วัดจุฬาจินดาราม</v>
      </c>
      <c r="C83" s="1269"/>
      <c r="D83" s="691"/>
      <c r="E83" s="746"/>
      <c r="F83" s="766"/>
      <c r="G83" s="734"/>
      <c r="H83" s="771"/>
      <c r="I83" s="765"/>
      <c r="J83" s="772">
        <f t="shared" si="25"/>
        <v>0</v>
      </c>
      <c r="K83" s="802"/>
    </row>
    <row r="84" spans="1:11" ht="42" hidden="1" customHeight="1" x14ac:dyDescent="0.25">
      <c r="A84" s="793" t="s">
        <v>189</v>
      </c>
      <c r="B84" s="804">
        <f>+[2]ระบบการควบคุมฯ!B365</f>
        <v>0</v>
      </c>
      <c r="C84" s="1267">
        <f>+[2]ระบบการควบคุมฯ!C365</f>
        <v>0</v>
      </c>
      <c r="D84" s="795">
        <f>SUM(D85:D88)</f>
        <v>794400</v>
      </c>
      <c r="E84" s="795">
        <f t="shared" ref="E84:J84" si="26">SUM(E85:E88)</f>
        <v>740000</v>
      </c>
      <c r="F84" s="795">
        <f t="shared" si="26"/>
        <v>0</v>
      </c>
      <c r="G84" s="795">
        <f t="shared" si="26"/>
        <v>0</v>
      </c>
      <c r="H84" s="795">
        <f t="shared" si="26"/>
        <v>0</v>
      </c>
      <c r="I84" s="795">
        <f t="shared" si="26"/>
        <v>0</v>
      </c>
      <c r="J84" s="795">
        <f t="shared" si="26"/>
        <v>54400</v>
      </c>
      <c r="K84" s="796"/>
    </row>
    <row r="85" spans="1:11" x14ac:dyDescent="0.25">
      <c r="A85" s="801" t="str">
        <f>+[2]ระบบการควบคุมฯ!A366</f>
        <v>5.3.2</v>
      </c>
      <c r="B85" s="805" t="str">
        <f>+[2]ระบบการควบคุมฯ!B366</f>
        <v xml:space="preserve">ห้องน้ำห้องส้วมนักเรียนหญิง 4 ที่/49 </v>
      </c>
      <c r="C85" s="1269" t="str">
        <f>+[2]ระบบการควบคุมฯ!C366</f>
        <v>ศธ04002/ว5174 ลว.21 ตค 67 โอนครั้งที่4</v>
      </c>
      <c r="D85" s="806">
        <f>+[2]ระบบการควบคุมฯ!D366</f>
        <v>794400</v>
      </c>
      <c r="E85" s="691">
        <f>+[2]ระบบการควบคุมฯ!G366+[2]ระบบการควบคุมฯ!H366</f>
        <v>740000</v>
      </c>
      <c r="F85" s="691">
        <f>+[2]ระบบการควบคุมฯ!I366+[2]ระบบการควบคุมฯ!J366</f>
        <v>0</v>
      </c>
      <c r="G85" s="807">
        <f>+[2]ระบบการควบคุมฯ!K366+[2]ระบบการควบคุมฯ!L366</f>
        <v>0</v>
      </c>
      <c r="H85" s="768"/>
      <c r="I85" s="750"/>
      <c r="J85" s="757">
        <f>+D85-E85-F85-G85</f>
        <v>54400</v>
      </c>
      <c r="K85" s="802"/>
    </row>
    <row r="86" spans="1:11" x14ac:dyDescent="0.25">
      <c r="A86" s="801"/>
      <c r="B86" s="808" t="str">
        <f>+[2]ระบบการควบคุมฯ!B367</f>
        <v>โรงเรียนวัดแสงสรรค์</v>
      </c>
      <c r="C86" s="1269"/>
      <c r="D86" s="809"/>
      <c r="E86" s="691"/>
      <c r="F86" s="691"/>
      <c r="G86" s="807"/>
      <c r="H86" s="768"/>
      <c r="I86" s="750"/>
      <c r="J86" s="757"/>
      <c r="K86" s="802"/>
    </row>
    <row r="87" spans="1:11" x14ac:dyDescent="0.25">
      <c r="A87" s="801">
        <f>+[2]ระบบการควบคุมฯ!A368</f>
        <v>0</v>
      </c>
      <c r="B87" s="805" t="str">
        <f>+[2]ระบบการควบคุมฯ!B368</f>
        <v>ครบ  20 มีค 68</v>
      </c>
      <c r="C87" s="1269">
        <f>+[2]ระบบการควบคุมฯ!C368</f>
        <v>4100555915</v>
      </c>
      <c r="D87" s="806">
        <f>+[2]ระบบการควบคุมฯ!D368</f>
        <v>0</v>
      </c>
      <c r="E87" s="691">
        <f>+[2]ระบบการควบคุมฯ!G368+[2]ระบบการควบคุมฯ!H368</f>
        <v>0</v>
      </c>
      <c r="F87" s="691">
        <f>+[2]ระบบการควบคุมฯ!I368+[2]ระบบการควบคุมฯ!J368</f>
        <v>0</v>
      </c>
      <c r="G87" s="807">
        <f>+[2]ระบบการควบคุมฯ!K368+[2]ระบบการควบคุมฯ!L368</f>
        <v>0</v>
      </c>
      <c r="H87" s="768"/>
      <c r="I87" s="750"/>
      <c r="J87" s="757">
        <f>+D87-E87-F87-G87</f>
        <v>0</v>
      </c>
      <c r="K87" s="802"/>
    </row>
    <row r="88" spans="1:11" x14ac:dyDescent="0.25">
      <c r="A88" s="801"/>
      <c r="B88" s="808" t="str">
        <f>+[2]ระบบการควบคุมฯ!B369</f>
        <v>โรงเรียนวัดแสงสรรค์</v>
      </c>
      <c r="C88" s="1269"/>
      <c r="D88" s="809"/>
      <c r="E88" s="691"/>
      <c r="F88" s="691"/>
      <c r="G88" s="807"/>
      <c r="H88" s="768"/>
      <c r="I88" s="750"/>
      <c r="J88" s="757"/>
      <c r="K88" s="802"/>
    </row>
    <row r="89" spans="1:11" x14ac:dyDescent="0.25">
      <c r="A89" s="801"/>
      <c r="B89" s="785"/>
      <c r="C89" s="1269"/>
      <c r="D89" s="809"/>
      <c r="E89" s="691"/>
      <c r="F89" s="691"/>
      <c r="G89" s="807"/>
      <c r="H89" s="768"/>
      <c r="I89" s="750"/>
      <c r="J89" s="757"/>
      <c r="K89" s="802"/>
    </row>
    <row r="90" spans="1:11" ht="21" hidden="1" customHeight="1" x14ac:dyDescent="0.25">
      <c r="A90" s="801"/>
      <c r="B90" s="785"/>
      <c r="C90" s="1269"/>
      <c r="D90" s="809"/>
      <c r="E90" s="691"/>
      <c r="F90" s="691"/>
      <c r="G90" s="807"/>
      <c r="H90" s="768"/>
      <c r="I90" s="750"/>
      <c r="J90" s="757"/>
      <c r="K90" s="802"/>
    </row>
    <row r="91" spans="1:11" ht="21" hidden="1" customHeight="1" x14ac:dyDescent="0.25">
      <c r="A91" s="801"/>
      <c r="B91" s="785"/>
      <c r="C91" s="1269"/>
      <c r="D91" s="809"/>
      <c r="E91" s="691"/>
      <c r="F91" s="691"/>
      <c r="G91" s="807"/>
      <c r="H91" s="768"/>
      <c r="I91" s="750"/>
      <c r="J91" s="757"/>
      <c r="K91" s="802"/>
    </row>
    <row r="92" spans="1:11" ht="21" hidden="1" customHeight="1" x14ac:dyDescent="0.25">
      <c r="A92" s="797"/>
      <c r="B92" s="785"/>
      <c r="C92" s="1269"/>
      <c r="D92" s="809"/>
      <c r="E92" s="691"/>
      <c r="F92" s="691"/>
      <c r="G92" s="807"/>
      <c r="H92" s="768"/>
      <c r="I92" s="750"/>
      <c r="J92" s="757"/>
      <c r="K92" s="802"/>
    </row>
    <row r="93" spans="1:11" ht="21" hidden="1" customHeight="1" x14ac:dyDescent="0.25">
      <c r="A93" s="793" t="s">
        <v>189</v>
      </c>
      <c r="B93" s="794" t="e">
        <f>+[2]ระบบการควบคุมฯ!#REF!</f>
        <v>#REF!</v>
      </c>
      <c r="C93" s="1267" t="e">
        <f>+[2]ระบบการควบคุมฯ!#REF!</f>
        <v>#REF!</v>
      </c>
      <c r="D93" s="795">
        <f>SUM(D94)</f>
        <v>0</v>
      </c>
      <c r="E93" s="795">
        <f t="shared" ref="E93:J93" si="27">SUM(E94)</f>
        <v>0</v>
      </c>
      <c r="F93" s="795">
        <f t="shared" si="27"/>
        <v>0</v>
      </c>
      <c r="G93" s="795">
        <f t="shared" si="27"/>
        <v>0</v>
      </c>
      <c r="H93" s="795">
        <f t="shared" si="27"/>
        <v>0</v>
      </c>
      <c r="I93" s="795">
        <f t="shared" si="27"/>
        <v>0</v>
      </c>
      <c r="J93" s="795">
        <f t="shared" si="27"/>
        <v>0</v>
      </c>
      <c r="K93" s="810"/>
    </row>
    <row r="94" spans="1:11" ht="21" hidden="1" customHeight="1" x14ac:dyDescent="0.6">
      <c r="A94" s="801" t="e">
        <f>+[2]ระบบการควบคุมฯ!#REF!</f>
        <v>#REF!</v>
      </c>
      <c r="B94" s="811" t="e">
        <f>+[2]ระบบการควบคุมฯ!#REF!</f>
        <v>#REF!</v>
      </c>
      <c r="C94" s="1270" t="e">
        <f>+[2]ระบบการควบคุมฯ!#REF!</f>
        <v>#REF!</v>
      </c>
      <c r="D94" s="691"/>
      <c r="E94" s="746"/>
      <c r="F94" s="766"/>
      <c r="G94" s="734"/>
      <c r="H94" s="771"/>
      <c r="I94" s="765"/>
      <c r="J94" s="772">
        <f t="shared" ref="J94:J95" si="28">D94-E94-F94-G94</f>
        <v>0</v>
      </c>
      <c r="K94" s="802"/>
    </row>
    <row r="95" spans="1:11" ht="21" hidden="1" customHeight="1" x14ac:dyDescent="0.6">
      <c r="A95" s="797"/>
      <c r="B95" s="812" t="s">
        <v>190</v>
      </c>
      <c r="C95" s="1271" t="e">
        <f>+[2]ระบบการควบคุมฯ!#REF!</f>
        <v>#REF!</v>
      </c>
      <c r="D95" s="691"/>
      <c r="E95" s="746"/>
      <c r="F95" s="766"/>
      <c r="G95" s="734"/>
      <c r="H95" s="771"/>
      <c r="I95" s="765"/>
      <c r="J95" s="772">
        <f t="shared" si="28"/>
        <v>0</v>
      </c>
      <c r="K95" s="802"/>
    </row>
    <row r="96" spans="1:11" ht="42" hidden="1" customHeight="1" x14ac:dyDescent="0.6">
      <c r="A96" s="797"/>
      <c r="B96" s="812" t="s">
        <v>191</v>
      </c>
      <c r="C96" s="1271"/>
      <c r="D96" s="691"/>
      <c r="E96" s="767"/>
      <c r="F96" s="766"/>
      <c r="G96" s="774"/>
      <c r="H96" s="771"/>
      <c r="I96" s="765"/>
      <c r="J96" s="772"/>
      <c r="K96" s="802"/>
    </row>
    <row r="97" spans="1:11" ht="21" hidden="1" customHeight="1" x14ac:dyDescent="0.6">
      <c r="A97" s="797"/>
      <c r="B97" s="812" t="s">
        <v>192</v>
      </c>
      <c r="C97" s="1271"/>
      <c r="D97" s="691"/>
      <c r="E97" s="767"/>
      <c r="F97" s="766"/>
      <c r="G97" s="774"/>
      <c r="H97" s="771"/>
      <c r="I97" s="765"/>
      <c r="J97" s="772"/>
      <c r="K97" s="802"/>
    </row>
    <row r="98" spans="1:11" ht="21" hidden="1" customHeight="1" x14ac:dyDescent="0.6">
      <c r="A98" s="797"/>
      <c r="B98" s="812" t="s">
        <v>193</v>
      </c>
      <c r="C98" s="1271"/>
      <c r="D98" s="691"/>
      <c r="E98" s="767"/>
      <c r="F98" s="766"/>
      <c r="G98" s="774"/>
      <c r="H98" s="771"/>
      <c r="I98" s="765"/>
      <c r="J98" s="772"/>
      <c r="K98" s="802"/>
    </row>
    <row r="99" spans="1:11" ht="21" hidden="1" customHeight="1" x14ac:dyDescent="0.6">
      <c r="A99" s="797"/>
      <c r="B99" s="812" t="s">
        <v>194</v>
      </c>
      <c r="C99" s="1271"/>
      <c r="D99" s="691"/>
      <c r="E99" s="767"/>
      <c r="F99" s="766"/>
      <c r="G99" s="774"/>
      <c r="H99" s="771"/>
      <c r="I99" s="765"/>
      <c r="J99" s="772"/>
      <c r="K99" s="802"/>
    </row>
    <row r="100" spans="1:11" ht="21" hidden="1" customHeight="1" x14ac:dyDescent="0.6">
      <c r="A100" s="797"/>
      <c r="B100" s="812" t="s">
        <v>195</v>
      </c>
      <c r="C100" s="1271"/>
      <c r="D100" s="691"/>
      <c r="E100" s="767"/>
      <c r="F100" s="766"/>
      <c r="G100" s="774"/>
      <c r="H100" s="771"/>
      <c r="I100" s="765"/>
      <c r="J100" s="772"/>
      <c r="K100" s="802"/>
    </row>
    <row r="101" spans="1:11" ht="42" hidden="1" customHeight="1" x14ac:dyDescent="0.6">
      <c r="A101" s="797"/>
      <c r="B101" s="812" t="s">
        <v>196</v>
      </c>
      <c r="C101" s="1271"/>
      <c r="D101" s="691"/>
      <c r="E101" s="767"/>
      <c r="F101" s="766"/>
      <c r="G101" s="774"/>
      <c r="H101" s="771"/>
      <c r="I101" s="765"/>
      <c r="J101" s="772"/>
      <c r="K101" s="802"/>
    </row>
    <row r="102" spans="1:11" ht="42" hidden="1" customHeight="1" x14ac:dyDescent="0.6">
      <c r="A102" s="797"/>
      <c r="B102" s="812"/>
      <c r="C102" s="1271"/>
      <c r="D102" s="691"/>
      <c r="E102" s="767"/>
      <c r="F102" s="766"/>
      <c r="G102" s="774"/>
      <c r="H102" s="771"/>
      <c r="I102" s="765"/>
      <c r="J102" s="772"/>
      <c r="K102" s="802"/>
    </row>
    <row r="103" spans="1:11" ht="42" hidden="1" customHeight="1" x14ac:dyDescent="0.6">
      <c r="A103" s="797"/>
      <c r="B103" s="812"/>
      <c r="C103" s="1271"/>
      <c r="D103" s="691"/>
      <c r="E103" s="767"/>
      <c r="F103" s="766"/>
      <c r="G103" s="774"/>
      <c r="H103" s="771"/>
      <c r="I103" s="765"/>
      <c r="J103" s="772"/>
      <c r="K103" s="802"/>
    </row>
    <row r="104" spans="1:11" ht="21" hidden="1" customHeight="1" x14ac:dyDescent="0.6">
      <c r="A104" s="797"/>
      <c r="B104" s="812"/>
      <c r="C104" s="1271"/>
      <c r="D104" s="691"/>
      <c r="E104" s="767"/>
      <c r="F104" s="766"/>
      <c r="G104" s="774"/>
      <c r="H104" s="771"/>
      <c r="I104" s="765"/>
      <c r="J104" s="772"/>
      <c r="K104" s="802"/>
    </row>
    <row r="105" spans="1:11" ht="21" hidden="1" customHeight="1" x14ac:dyDescent="0.6">
      <c r="A105" s="797"/>
      <c r="B105" s="812"/>
      <c r="C105" s="1271"/>
      <c r="D105" s="691"/>
      <c r="E105" s="767"/>
      <c r="F105" s="766"/>
      <c r="G105" s="774"/>
      <c r="H105" s="771"/>
      <c r="I105" s="765"/>
      <c r="J105" s="772"/>
      <c r="K105" s="802"/>
    </row>
    <row r="106" spans="1:11" ht="42" hidden="1" customHeight="1" x14ac:dyDescent="0.6">
      <c r="A106" s="797"/>
      <c r="B106" s="813"/>
      <c r="C106" s="1271"/>
      <c r="D106" s="691"/>
      <c r="E106" s="767"/>
      <c r="F106" s="766"/>
      <c r="G106" s="774"/>
      <c r="H106" s="771"/>
      <c r="I106" s="765"/>
      <c r="J106" s="772"/>
      <c r="K106" s="802"/>
    </row>
    <row r="107" spans="1:11" ht="21" hidden="1" customHeight="1" x14ac:dyDescent="0.6">
      <c r="A107" s="797"/>
      <c r="B107" s="813"/>
      <c r="C107" s="1271"/>
      <c r="D107" s="691"/>
      <c r="E107" s="767"/>
      <c r="F107" s="766"/>
      <c r="G107" s="774"/>
      <c r="H107" s="771"/>
      <c r="I107" s="765"/>
      <c r="J107" s="772"/>
      <c r="K107" s="802"/>
    </row>
    <row r="108" spans="1:11" ht="21" hidden="1" customHeight="1" x14ac:dyDescent="0.25">
      <c r="A108" s="793" t="s">
        <v>197</v>
      </c>
      <c r="B108" s="794" t="e">
        <f>+[2]ระบบการควบคุมฯ!#REF!</f>
        <v>#REF!</v>
      </c>
      <c r="C108" s="1267" t="e">
        <f>+[2]ระบบการควบคุมฯ!#REF!</f>
        <v>#REF!</v>
      </c>
      <c r="D108" s="795" t="e">
        <f>SUM(D109)</f>
        <v>#REF!</v>
      </c>
      <c r="E108" s="795" t="e">
        <f t="shared" ref="E108:J108" si="29">SUM(E109)</f>
        <v>#REF!</v>
      </c>
      <c r="F108" s="795" t="e">
        <f t="shared" si="29"/>
        <v>#REF!</v>
      </c>
      <c r="G108" s="795" t="e">
        <f t="shared" si="29"/>
        <v>#REF!</v>
      </c>
      <c r="H108" s="795">
        <f t="shared" si="29"/>
        <v>0</v>
      </c>
      <c r="I108" s="795">
        <f t="shared" si="29"/>
        <v>0</v>
      </c>
      <c r="J108" s="795" t="e">
        <f t="shared" si="29"/>
        <v>#REF!</v>
      </c>
      <c r="K108" s="810"/>
    </row>
    <row r="109" spans="1:11" ht="40.799999999999997" hidden="1" customHeight="1" x14ac:dyDescent="0.6">
      <c r="A109" s="801" t="e">
        <f>+[2]ระบบการควบคุมฯ!#REF!</f>
        <v>#REF!</v>
      </c>
      <c r="B109" s="811" t="e">
        <f>+[2]ระบบการควบคุมฯ!#REF!</f>
        <v>#REF!</v>
      </c>
      <c r="C109" s="1272" t="e">
        <f>+[2]ระบบการควบคุมฯ!#REF!</f>
        <v>#REF!</v>
      </c>
      <c r="D109" s="814" t="e">
        <f>+[2]ระบบการควบคุมฯ!#REF!</f>
        <v>#REF!</v>
      </c>
      <c r="E109" s="815" t="e">
        <f>+[2]ระบบการควบคุมฯ!#REF!</f>
        <v>#REF!</v>
      </c>
      <c r="F109" s="816" t="e">
        <f>+[2]ระบบการควบคุมฯ!#REF!</f>
        <v>#REF!</v>
      </c>
      <c r="G109" s="817" t="e">
        <f>+[2]ระบบการควบคุมฯ!#REF!</f>
        <v>#REF!</v>
      </c>
      <c r="H109" s="752"/>
      <c r="I109" s="753"/>
      <c r="J109" s="754" t="e">
        <f>D109-E109-F109-G109</f>
        <v>#REF!</v>
      </c>
      <c r="K109" s="818"/>
    </row>
    <row r="110" spans="1:11" ht="21" hidden="1" customHeight="1" x14ac:dyDescent="0.6">
      <c r="A110" s="801"/>
      <c r="B110" s="811">
        <f>+[2]ยุธศาสตร์เรียนดีปร3100116003211!D323</f>
        <v>0</v>
      </c>
      <c r="C110" s="1270"/>
      <c r="D110" s="814"/>
      <c r="E110" s="816"/>
      <c r="F110" s="816"/>
      <c r="G110" s="817"/>
      <c r="H110" s="752"/>
      <c r="I110" s="753"/>
      <c r="J110" s="754">
        <f>D110-E110-F110-G110</f>
        <v>0</v>
      </c>
      <c r="K110" s="818"/>
    </row>
    <row r="111" spans="1:11" ht="63" hidden="1" customHeight="1" x14ac:dyDescent="0.25">
      <c r="A111" s="793" t="e">
        <f>+[2]ระบบการควบคุมฯ!#REF!</f>
        <v>#REF!</v>
      </c>
      <c r="B111" s="794" t="e">
        <f>+[2]ระบบการควบคุมฯ!#REF!</f>
        <v>#REF!</v>
      </c>
      <c r="C111" s="1267" t="e">
        <f>+[2]ระบบการควบคุมฯ!#REF!</f>
        <v>#REF!</v>
      </c>
      <c r="D111" s="795" t="e">
        <f>SUM(D112)</f>
        <v>#REF!</v>
      </c>
      <c r="E111" s="795" t="e">
        <f t="shared" ref="E111:J111" si="30">SUM(E112)</f>
        <v>#REF!</v>
      </c>
      <c r="F111" s="795" t="e">
        <f t="shared" si="30"/>
        <v>#REF!</v>
      </c>
      <c r="G111" s="795" t="e">
        <f t="shared" si="30"/>
        <v>#REF!</v>
      </c>
      <c r="H111" s="795">
        <f t="shared" si="30"/>
        <v>0</v>
      </c>
      <c r="I111" s="795">
        <f t="shared" si="30"/>
        <v>0</v>
      </c>
      <c r="J111" s="795" t="e">
        <f t="shared" si="30"/>
        <v>#REF!</v>
      </c>
      <c r="K111" s="810"/>
    </row>
    <row r="112" spans="1:11" ht="42" hidden="1" customHeight="1" x14ac:dyDescent="0.25">
      <c r="A112" s="780" t="e">
        <f>+[2]ระบบการควบคุมฯ!#REF!</f>
        <v>#REF!</v>
      </c>
      <c r="B112" s="785" t="e">
        <f>+[2]ระบบการควบคุมฯ!#REF!</f>
        <v>#REF!</v>
      </c>
      <c r="C112" s="1269" t="e">
        <f>+[2]ระบบการควบคุมฯ!#REF!</f>
        <v>#REF!</v>
      </c>
      <c r="D112" s="809" t="e">
        <f>+[2]ระบบการควบคุมฯ!#REF!</f>
        <v>#REF!</v>
      </c>
      <c r="E112" s="819" t="e">
        <f>+[2]ระบบการควบคุมฯ!#REF!+[2]ระบบการควบคุมฯ!#REF!</f>
        <v>#REF!</v>
      </c>
      <c r="F112" s="691" t="e">
        <f>+[2]ระบบการควบคุมฯ!#REF!+[2]ระบบการควบคุมฯ!#REF!</f>
        <v>#REF!</v>
      </c>
      <c r="G112" s="807" t="e">
        <f>+[2]ระบบการควบคุมฯ!#REF!+[2]ระบบการควบคุมฯ!#REF!</f>
        <v>#REF!</v>
      </c>
      <c r="H112" s="768"/>
      <c r="I112" s="750"/>
      <c r="J112" s="757" t="e">
        <f>D112-E112-F112-G112</f>
        <v>#REF!</v>
      </c>
      <c r="K112" s="802"/>
    </row>
    <row r="113" spans="1:11" ht="42" hidden="1" customHeight="1" x14ac:dyDescent="0.6">
      <c r="A113" s="780"/>
      <c r="B113" s="820" t="s">
        <v>198</v>
      </c>
      <c r="C113" s="1273"/>
      <c r="D113" s="821"/>
      <c r="E113" s="688"/>
      <c r="F113" s="688"/>
      <c r="G113" s="751"/>
      <c r="H113" s="752"/>
      <c r="I113" s="753"/>
      <c r="J113" s="754">
        <f>D113-E113-F113-G113</f>
        <v>0</v>
      </c>
      <c r="K113" s="818"/>
    </row>
    <row r="114" spans="1:11" ht="42" hidden="1" customHeight="1" x14ac:dyDescent="0.6">
      <c r="A114" s="780"/>
      <c r="B114" s="820"/>
      <c r="C114" s="1273"/>
      <c r="D114" s="821"/>
      <c r="E114" s="688"/>
      <c r="F114" s="688"/>
      <c r="G114" s="751"/>
      <c r="H114" s="752"/>
      <c r="I114" s="753"/>
      <c r="J114" s="754"/>
      <c r="K114" s="818"/>
    </row>
    <row r="115" spans="1:11" ht="42" hidden="1" customHeight="1" x14ac:dyDescent="0.45">
      <c r="A115" s="788">
        <v>1.3</v>
      </c>
      <c r="B115" s="789" t="str">
        <f>+[2]ระบบการควบคุมฯ!B373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15" s="1244" t="str">
        <f>+[2]ระบบการควบคุมฯ!C373</f>
        <v>ศธ 04002/ว5914 ลว.9 ธค 67 โอนครั้งที่ 109</v>
      </c>
      <c r="D115" s="679">
        <f>+D116+D120</f>
        <v>0</v>
      </c>
      <c r="E115" s="679">
        <f t="shared" ref="E115:J115" si="31">+E116+E120</f>
        <v>0</v>
      </c>
      <c r="F115" s="679">
        <f t="shared" si="31"/>
        <v>0</v>
      </c>
      <c r="G115" s="679">
        <f t="shared" si="31"/>
        <v>0</v>
      </c>
      <c r="H115" s="679">
        <f t="shared" si="31"/>
        <v>0</v>
      </c>
      <c r="I115" s="679">
        <f t="shared" si="31"/>
        <v>0</v>
      </c>
      <c r="J115" s="679">
        <f t="shared" si="31"/>
        <v>0</v>
      </c>
      <c r="K115" s="822"/>
    </row>
    <row r="116" spans="1:11" ht="42" hidden="1" customHeight="1" x14ac:dyDescent="0.6">
      <c r="A116" s="1152"/>
      <c r="B116" s="669" t="str">
        <f>+B35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16" s="1249"/>
      <c r="D116" s="670">
        <f>+D117+D122</f>
        <v>0</v>
      </c>
      <c r="E116" s="670">
        <f t="shared" ref="E116:J116" si="32">+E117+E122</f>
        <v>0</v>
      </c>
      <c r="F116" s="670">
        <f t="shared" si="32"/>
        <v>0</v>
      </c>
      <c r="G116" s="670">
        <f t="shared" si="32"/>
        <v>0</v>
      </c>
      <c r="H116" s="670">
        <f t="shared" si="32"/>
        <v>0</v>
      </c>
      <c r="I116" s="670">
        <f t="shared" si="32"/>
        <v>0</v>
      </c>
      <c r="J116" s="670">
        <f t="shared" si="32"/>
        <v>0</v>
      </c>
      <c r="K116" s="722"/>
    </row>
    <row r="117" spans="1:11" ht="42" hidden="1" customHeight="1" x14ac:dyDescent="0.25">
      <c r="A117" s="823" t="s">
        <v>199</v>
      </c>
      <c r="B117" s="824" t="str">
        <f>+[2]ระบบการควบคุมฯ!B381</f>
        <v>งบลงทุน  ค่าที่ดินสิ่งก่อสร้าง 6711320</v>
      </c>
      <c r="C117" s="1267" t="str">
        <f>+[2]ระบบการควบคุมฯ!C381</f>
        <v>20004 3100B600 321xxxx</v>
      </c>
      <c r="D117" s="825">
        <f>+D118</f>
        <v>0</v>
      </c>
      <c r="E117" s="825">
        <f t="shared" ref="E117:J117" si="33">+E118</f>
        <v>0</v>
      </c>
      <c r="F117" s="825">
        <f t="shared" si="33"/>
        <v>0</v>
      </c>
      <c r="G117" s="825">
        <f t="shared" si="33"/>
        <v>0</v>
      </c>
      <c r="H117" s="825">
        <f t="shared" si="33"/>
        <v>0</v>
      </c>
      <c r="I117" s="825">
        <f t="shared" si="33"/>
        <v>0</v>
      </c>
      <c r="J117" s="825">
        <f t="shared" si="33"/>
        <v>0</v>
      </c>
      <c r="K117" s="796"/>
    </row>
    <row r="118" spans="1:11" ht="42" hidden="1" customHeight="1" x14ac:dyDescent="0.25">
      <c r="A118" s="797" t="str">
        <f>+[2]ระบบการควบคุมฯ!A382</f>
        <v>5.3.2</v>
      </c>
      <c r="B118" s="826" t="str">
        <f>+[2]ระบบการควบคุมฯ!B382</f>
        <v>เงินชดเชยค่างานก่อสร้างตามสัญญาแบบปรับราคาได้ (ค่า K)</v>
      </c>
      <c r="C118" s="1274" t="str">
        <f>+[2]ระบบการควบคุมฯ!C382</f>
        <v>ศธ04002/ว4285 ลว.13 กย 67 โอนครั้งที่ 401</v>
      </c>
      <c r="D118" s="782">
        <f>+[2]ระบบการควบคุมฯ!D382</f>
        <v>0</v>
      </c>
      <c r="E118" s="782">
        <f>+[2]ระบบการควบคุมฯ!E382</f>
        <v>0</v>
      </c>
      <c r="F118" s="782">
        <f>+[2]ระบบการควบคุมฯ!F382</f>
        <v>0</v>
      </c>
      <c r="G118" s="782">
        <f>+[2]ระบบการควบคุมฯ!G382</f>
        <v>0</v>
      </c>
      <c r="H118" s="782">
        <f>+[2]ระบบการควบคุมฯ!H382</f>
        <v>0</v>
      </c>
      <c r="I118" s="782">
        <f>+[2]ระบบการควบคุมฯ!I382</f>
        <v>0</v>
      </c>
      <c r="J118" s="782">
        <f>+[2]ระบบการควบคุมฯ!J382</f>
        <v>0</v>
      </c>
      <c r="K118" s="799"/>
    </row>
    <row r="119" spans="1:11" ht="42" hidden="1" customHeight="1" x14ac:dyDescent="0.25">
      <c r="A119" s="797"/>
      <c r="B119" s="827" t="str">
        <f>+[2]ยุธศาสตร์เรียนดีปร3100116003211!E372</f>
        <v>โรงเรียนธัญญสิทธิศิลป์</v>
      </c>
      <c r="C119" s="1274"/>
      <c r="D119" s="782"/>
      <c r="E119" s="782"/>
      <c r="F119" s="782"/>
      <c r="G119" s="782"/>
      <c r="H119" s="782"/>
      <c r="I119" s="782"/>
      <c r="J119" s="782"/>
      <c r="K119" s="800"/>
    </row>
    <row r="120" spans="1:11" ht="42" hidden="1" customHeight="1" x14ac:dyDescent="0.6">
      <c r="A120" s="1156"/>
      <c r="B120" s="672" t="str">
        <f>+[2]ระบบการควบคุมฯ!B374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20" s="1266">
        <f>+C116</f>
        <v>0</v>
      </c>
      <c r="D120" s="791">
        <f>+D122</f>
        <v>0</v>
      </c>
      <c r="E120" s="791">
        <f t="shared" ref="E120:J120" si="34">+E122</f>
        <v>0</v>
      </c>
      <c r="F120" s="791">
        <f t="shared" si="34"/>
        <v>0</v>
      </c>
      <c r="G120" s="791">
        <f t="shared" si="34"/>
        <v>0</v>
      </c>
      <c r="H120" s="791">
        <f t="shared" si="34"/>
        <v>0</v>
      </c>
      <c r="I120" s="791">
        <f t="shared" si="34"/>
        <v>0</v>
      </c>
      <c r="J120" s="791">
        <f t="shared" si="34"/>
        <v>0</v>
      </c>
      <c r="K120" s="792"/>
    </row>
    <row r="121" spans="1:11" ht="42" hidden="1" customHeight="1" x14ac:dyDescent="0.6">
      <c r="A121" s="828"/>
      <c r="B121" s="829" t="str">
        <f>+[2]ระบบการควบคุมฯ!B375</f>
        <v>งบลงทุน  ค่าครุภัณฑ์ 6711310</v>
      </c>
      <c r="C121" s="1275"/>
      <c r="D121" s="830">
        <f>+D122</f>
        <v>0</v>
      </c>
      <c r="E121" s="830">
        <f t="shared" ref="E121:J122" si="35">+E122</f>
        <v>0</v>
      </c>
      <c r="F121" s="830">
        <f t="shared" si="35"/>
        <v>0</v>
      </c>
      <c r="G121" s="830">
        <f t="shared" si="35"/>
        <v>0</v>
      </c>
      <c r="H121" s="830">
        <f t="shared" si="35"/>
        <v>0</v>
      </c>
      <c r="I121" s="830">
        <f t="shared" si="35"/>
        <v>0</v>
      </c>
      <c r="J121" s="830">
        <f t="shared" si="35"/>
        <v>0</v>
      </c>
      <c r="K121" s="831"/>
    </row>
    <row r="122" spans="1:11" ht="42" hidden="1" customHeight="1" x14ac:dyDescent="0.25">
      <c r="A122" s="823" t="s">
        <v>200</v>
      </c>
      <c r="B122" s="824" t="str">
        <f>+[2]ระบบการควบคุมฯ!B376</f>
        <v>ครุภัณฑ์การศึกษา 120611</v>
      </c>
      <c r="C122" s="1267" t="str">
        <f>+[2]ระบบการควบคุมฯ!C376</f>
        <v>200043100B600</v>
      </c>
      <c r="D122" s="825">
        <f>+D123</f>
        <v>0</v>
      </c>
      <c r="E122" s="825">
        <f t="shared" si="35"/>
        <v>0</v>
      </c>
      <c r="F122" s="825">
        <f t="shared" si="35"/>
        <v>0</v>
      </c>
      <c r="G122" s="825">
        <f t="shared" si="35"/>
        <v>0</v>
      </c>
      <c r="H122" s="825">
        <f t="shared" si="35"/>
        <v>0</v>
      </c>
      <c r="I122" s="825">
        <f t="shared" si="35"/>
        <v>0</v>
      </c>
      <c r="J122" s="825">
        <f t="shared" si="35"/>
        <v>0</v>
      </c>
      <c r="K122" s="796"/>
    </row>
    <row r="123" spans="1:11" ht="42" hidden="1" customHeight="1" x14ac:dyDescent="0.45">
      <c r="A123" s="797" t="str">
        <f>+[2]ระบบการควบคุมฯ!A392</f>
        <v>5.4.1.1</v>
      </c>
      <c r="B123" s="832" t="str">
        <f>+[2]ระบบการควบคุมฯ!B377</f>
        <v xml:space="preserve">โต๊ะเก้าอี้นักเรียนระดับประถมศึกษา ชุดละ 1,500 บาท </v>
      </c>
      <c r="C123" s="1192" t="str">
        <f>+[2]ระบบการควบคุมฯ!C377</f>
        <v>ศธ04002/ว1802 ลว.8 พค 67 โอนครั้งที่ 7</v>
      </c>
      <c r="D123" s="691"/>
      <c r="E123" s="746"/>
      <c r="F123" s="766"/>
      <c r="G123" s="734"/>
      <c r="H123" s="771"/>
      <c r="I123" s="765"/>
      <c r="J123" s="772">
        <f t="shared" ref="J123" si="36">D123-E123-F123-G123</f>
        <v>0</v>
      </c>
      <c r="K123" s="769"/>
    </row>
    <row r="124" spans="1:11" ht="42" hidden="1" customHeight="1" x14ac:dyDescent="0.6">
      <c r="A124" s="801"/>
      <c r="B124" s="832" t="str">
        <f>+[2]ระบบการควบคุมฯ!B378</f>
        <v xml:space="preserve">โรงเรียนชุมชนบึงบา </v>
      </c>
      <c r="C124" s="1192" t="str">
        <f>+[2]ระบบการควบคุมฯ!C378</f>
        <v>200043100B6003113826</v>
      </c>
      <c r="D124" s="814"/>
      <c r="E124" s="816"/>
      <c r="F124" s="816"/>
      <c r="G124" s="817"/>
      <c r="H124" s="752"/>
      <c r="I124" s="753"/>
      <c r="J124" s="754"/>
      <c r="K124" s="833"/>
    </row>
    <row r="125" spans="1:11" ht="42" hidden="1" customHeight="1" x14ac:dyDescent="0.6">
      <c r="A125" s="1152"/>
      <c r="B125" s="669" t="str">
        <f>+[2]ระบบการควบคุมฯ!B380</f>
        <v>โอนกลับส่วนกลาง</v>
      </c>
      <c r="C125" s="1249"/>
      <c r="D125" s="670">
        <f>+D126</f>
        <v>0</v>
      </c>
      <c r="E125" s="670">
        <f t="shared" ref="E125:J125" si="37">+E126</f>
        <v>0</v>
      </c>
      <c r="F125" s="670">
        <f t="shared" si="37"/>
        <v>0</v>
      </c>
      <c r="G125" s="670">
        <f t="shared" si="37"/>
        <v>0</v>
      </c>
      <c r="H125" s="670">
        <f t="shared" si="37"/>
        <v>0</v>
      </c>
      <c r="I125" s="670">
        <f t="shared" si="37"/>
        <v>0</v>
      </c>
      <c r="J125" s="670">
        <f t="shared" si="37"/>
        <v>0</v>
      </c>
      <c r="K125" s="722"/>
    </row>
    <row r="126" spans="1:11" ht="21" hidden="1" customHeight="1" x14ac:dyDescent="0.25">
      <c r="A126" s="823">
        <f>+[2]ระบบการควบคุมฯ!A381</f>
        <v>0</v>
      </c>
      <c r="B126" s="824" t="str">
        <f>+[2]ระบบการควบคุมฯ!B381</f>
        <v>งบลงทุน  ค่าที่ดินสิ่งก่อสร้าง 6711320</v>
      </c>
      <c r="C126" s="1267" t="str">
        <f>+[2]ระบบการควบคุมฯ!C381</f>
        <v>20004 3100B600 321xxxx</v>
      </c>
      <c r="D126" s="825">
        <f>SUM(D127:D129)</f>
        <v>0</v>
      </c>
      <c r="E126" s="825">
        <f t="shared" ref="E126:J126" si="38">SUM(E127:E129)</f>
        <v>0</v>
      </c>
      <c r="F126" s="825">
        <f t="shared" si="38"/>
        <v>0</v>
      </c>
      <c r="G126" s="825">
        <f t="shared" si="38"/>
        <v>0</v>
      </c>
      <c r="H126" s="825">
        <f t="shared" si="38"/>
        <v>0</v>
      </c>
      <c r="I126" s="825">
        <f t="shared" si="38"/>
        <v>0</v>
      </c>
      <c r="J126" s="825">
        <f t="shared" si="38"/>
        <v>0</v>
      </c>
      <c r="K126" s="796"/>
    </row>
    <row r="127" spans="1:11" ht="21" hidden="1" customHeight="1" x14ac:dyDescent="0.6">
      <c r="A127" s="834" t="str">
        <f>+[2]ระบบการควบคุมฯ!A382</f>
        <v>5.3.2</v>
      </c>
      <c r="B127" s="826" t="str">
        <f>+[2]ระบบการควบคุมฯ!B382</f>
        <v>เงินชดเชยค่างานก่อสร้างตามสัญญาแบบปรับราคาได้ (ค่า K)</v>
      </c>
      <c r="C127" s="1274" t="str">
        <f>+[2]ระบบการควบคุมฯ!C382</f>
        <v>ศธ04002/ว4285 ลว.13 กย 67 โอนครั้งที่ 401</v>
      </c>
      <c r="D127" s="691"/>
      <c r="E127" s="746"/>
      <c r="F127" s="766"/>
      <c r="G127" s="734"/>
      <c r="H127" s="771"/>
      <c r="I127" s="765"/>
      <c r="J127" s="772">
        <f t="shared" ref="J127:J129" si="39">D127-E127-F127-G127</f>
        <v>0</v>
      </c>
      <c r="K127" s="835"/>
    </row>
    <row r="128" spans="1:11" ht="21" hidden="1" customHeight="1" x14ac:dyDescent="0.6">
      <c r="A128" s="834" t="str">
        <f>+[2]ระบบการควบคุมฯ!A383</f>
        <v>1)</v>
      </c>
      <c r="B128" s="826" t="str">
        <f>+[2]ระบบการควบคุมฯ!B383</f>
        <v>โรงเรียนธัญญสิทธิศิลป์</v>
      </c>
      <c r="C128" s="1274" t="str">
        <f>+[2]ระบบการควบคุมฯ!C383</f>
        <v>20004 3100B600 321YYY</v>
      </c>
      <c r="D128" s="691"/>
      <c r="E128" s="746"/>
      <c r="F128" s="766"/>
      <c r="G128" s="734"/>
      <c r="H128" s="752"/>
      <c r="I128" s="753"/>
      <c r="J128" s="772">
        <f t="shared" si="39"/>
        <v>0</v>
      </c>
      <c r="K128" s="836"/>
    </row>
    <row r="129" spans="1:11" ht="21" hidden="1" customHeight="1" x14ac:dyDescent="0.6">
      <c r="A129" s="834" t="str">
        <f>+[2]ระบบการควบคุมฯ!A384</f>
        <v>2)</v>
      </c>
      <c r="B129" s="826" t="str">
        <f>+[2]ระบบการควบคุมฯ!B384</f>
        <v>โรงเรียนชุมชนเลิศพินิจพิทยาคม</v>
      </c>
      <c r="C129" s="1274" t="str">
        <f>+[2]ระบบการควบคุมฯ!C384</f>
        <v>20004 3100B600 321YYY</v>
      </c>
      <c r="D129" s="691"/>
      <c r="E129" s="746"/>
      <c r="F129" s="766"/>
      <c r="G129" s="734"/>
      <c r="H129" s="752"/>
      <c r="I129" s="753"/>
      <c r="J129" s="772">
        <f t="shared" si="39"/>
        <v>0</v>
      </c>
      <c r="K129" s="837"/>
    </row>
    <row r="130" spans="1:11" ht="21" hidden="1" customHeight="1" x14ac:dyDescent="0.6">
      <c r="A130" s="801"/>
      <c r="B130" s="811"/>
      <c r="C130" s="1270"/>
      <c r="D130" s="814"/>
      <c r="E130" s="816"/>
      <c r="F130" s="816"/>
      <c r="G130" s="817"/>
      <c r="H130" s="752"/>
      <c r="I130" s="753"/>
      <c r="J130" s="754">
        <f>D130-E130-F130-G130</f>
        <v>0</v>
      </c>
      <c r="K130" s="818"/>
    </row>
    <row r="131" spans="1:11" ht="21" hidden="1" customHeight="1" x14ac:dyDescent="0.6">
      <c r="A131" s="838">
        <f>+[2]ระบบการควบคุมฯ!A530</f>
        <v>0</v>
      </c>
      <c r="B131" s="839">
        <f>+[2]ระบบการควบคุมฯ!B530</f>
        <v>0</v>
      </c>
      <c r="C131" s="1276"/>
      <c r="D131" s="45">
        <f>+D132+D148</f>
        <v>6198300</v>
      </c>
      <c r="E131" s="45">
        <f t="shared" ref="E131:J131" si="40">+E132+E148</f>
        <v>1557406</v>
      </c>
      <c r="F131" s="45">
        <f t="shared" si="40"/>
        <v>0</v>
      </c>
      <c r="G131" s="45">
        <f t="shared" si="40"/>
        <v>4418774</v>
      </c>
      <c r="H131" s="45">
        <f t="shared" ca="1" si="40"/>
        <v>0</v>
      </c>
      <c r="I131" s="45">
        <f t="shared" ca="1" si="40"/>
        <v>0</v>
      </c>
      <c r="J131" s="45">
        <f t="shared" si="40"/>
        <v>222120</v>
      </c>
      <c r="K131" s="840">
        <f t="shared" ref="E131:K134" si="41">+K132</f>
        <v>0</v>
      </c>
    </row>
    <row r="132" spans="1:11" ht="21" hidden="1" customHeight="1" x14ac:dyDescent="0.25">
      <c r="A132" s="841">
        <f>+[2]ระบบการควบคุมฯ!A533</f>
        <v>0</v>
      </c>
      <c r="B132" s="842" t="str">
        <f>+[2]ระบบการควบคุมฯ!B533</f>
        <v>รวมงบลงทุน 68113xx</v>
      </c>
      <c r="C132" s="1277">
        <f>+[2]ระบบการควบคุมฯ!C533</f>
        <v>0</v>
      </c>
      <c r="D132" s="51">
        <f>+D133</f>
        <v>0</v>
      </c>
      <c r="E132" s="51">
        <f t="shared" si="41"/>
        <v>0</v>
      </c>
      <c r="F132" s="51">
        <f t="shared" si="41"/>
        <v>0</v>
      </c>
      <c r="G132" s="51">
        <f t="shared" si="41"/>
        <v>0</v>
      </c>
      <c r="H132" s="51">
        <f t="shared" si="41"/>
        <v>0</v>
      </c>
      <c r="I132" s="51">
        <f t="shared" si="41"/>
        <v>0</v>
      </c>
      <c r="J132" s="51">
        <f t="shared" si="41"/>
        <v>0</v>
      </c>
      <c r="K132" s="843">
        <f t="shared" si="41"/>
        <v>0</v>
      </c>
    </row>
    <row r="133" spans="1:11" ht="21" hidden="1" customHeight="1" x14ac:dyDescent="0.25">
      <c r="A133" s="844">
        <v>1.1000000000000001</v>
      </c>
      <c r="B133" s="845" t="str">
        <f>+[2]ระบบการควบคุมฯ!B538</f>
        <v>สิ่งก่อสร้าง</v>
      </c>
      <c r="C133" s="1278">
        <f>+[2]ระบบการควบคุมฯ!C538</f>
        <v>0</v>
      </c>
      <c r="D133" s="50">
        <f>+D134</f>
        <v>0</v>
      </c>
      <c r="E133" s="50">
        <f t="shared" si="41"/>
        <v>0</v>
      </c>
      <c r="F133" s="50">
        <f t="shared" si="41"/>
        <v>0</v>
      </c>
      <c r="G133" s="50">
        <f t="shared" si="41"/>
        <v>0</v>
      </c>
      <c r="H133" s="50">
        <f t="shared" si="41"/>
        <v>0</v>
      </c>
      <c r="I133" s="50">
        <f t="shared" si="41"/>
        <v>0</v>
      </c>
      <c r="J133" s="50">
        <f t="shared" si="41"/>
        <v>0</v>
      </c>
      <c r="K133" s="846">
        <f t="shared" si="41"/>
        <v>0</v>
      </c>
    </row>
    <row r="134" spans="1:11" ht="21" hidden="1" customHeight="1" x14ac:dyDescent="0.6">
      <c r="A134" s="847"/>
      <c r="B134" s="848" t="str">
        <f>+[2]ระบบการควบคุมฯ!B536</f>
        <v>งบลงทุน 68113xx</v>
      </c>
      <c r="C134" s="1249"/>
      <c r="D134" s="670">
        <f>+D135</f>
        <v>0</v>
      </c>
      <c r="E134" s="670">
        <f t="shared" si="41"/>
        <v>0</v>
      </c>
      <c r="F134" s="670">
        <f t="shared" si="41"/>
        <v>0</v>
      </c>
      <c r="G134" s="670">
        <f t="shared" si="41"/>
        <v>0</v>
      </c>
      <c r="H134" s="670">
        <f t="shared" si="41"/>
        <v>0</v>
      </c>
      <c r="I134" s="670">
        <f t="shared" si="41"/>
        <v>0</v>
      </c>
      <c r="J134" s="670">
        <f t="shared" si="41"/>
        <v>0</v>
      </c>
      <c r="K134" s="849"/>
    </row>
    <row r="135" spans="1:11" ht="21" hidden="1" customHeight="1" x14ac:dyDescent="0.6">
      <c r="A135" s="847"/>
      <c r="B135" s="848" t="str">
        <f>+[2]ระบบการควบคุมฯ!B595</f>
        <v xml:space="preserve"> งบลงทุน 6811310</v>
      </c>
      <c r="C135" s="1249"/>
      <c r="D135" s="670">
        <f>+D136+D143</f>
        <v>0</v>
      </c>
      <c r="E135" s="670">
        <f t="shared" ref="E135:J135" si="42">+E136+E143</f>
        <v>0</v>
      </c>
      <c r="F135" s="670">
        <f t="shared" si="42"/>
        <v>0</v>
      </c>
      <c r="G135" s="670">
        <f t="shared" si="42"/>
        <v>0</v>
      </c>
      <c r="H135" s="670">
        <f t="shared" si="42"/>
        <v>0</v>
      </c>
      <c r="I135" s="670">
        <f t="shared" si="42"/>
        <v>0</v>
      </c>
      <c r="J135" s="670">
        <f t="shared" si="42"/>
        <v>0</v>
      </c>
      <c r="K135" s="849"/>
    </row>
    <row r="136" spans="1:11" ht="21" hidden="1" customHeight="1" x14ac:dyDescent="0.25">
      <c r="A136" s="850" t="s">
        <v>39</v>
      </c>
      <c r="B136" s="851" t="str">
        <f>+[2]ระบบการควบคุมฯ!B596</f>
        <v>ครุภัณฑ์การศึกษา 120611</v>
      </c>
      <c r="C136" s="1279">
        <f>+[2]ระบบการควบคุมฯ!C596</f>
        <v>0</v>
      </c>
      <c r="D136" s="852">
        <f>SUM(D137:D142)</f>
        <v>0</v>
      </c>
      <c r="E136" s="852">
        <f t="shared" ref="E136:J136" si="43">SUM(E137:E142)</f>
        <v>0</v>
      </c>
      <c r="F136" s="852">
        <f t="shared" si="43"/>
        <v>0</v>
      </c>
      <c r="G136" s="852">
        <f t="shared" si="43"/>
        <v>0</v>
      </c>
      <c r="H136" s="852">
        <f t="shared" si="43"/>
        <v>0</v>
      </c>
      <c r="I136" s="852">
        <f t="shared" si="43"/>
        <v>0</v>
      </c>
      <c r="J136" s="852">
        <f t="shared" si="43"/>
        <v>0</v>
      </c>
      <c r="K136" s="853"/>
    </row>
    <row r="137" spans="1:11" ht="21" hidden="1" customHeight="1" x14ac:dyDescent="0.6">
      <c r="A137" s="854" t="str">
        <f>+[2]ระบบการควบคุมฯ!A597</f>
        <v>1.1.1</v>
      </c>
      <c r="B137" s="855" t="str">
        <f>+[2]ระบบการควบคุมฯ!B597</f>
        <v>เครื่องเล่นสนามระดับก่อนประถมศึกษาแบบ 2</v>
      </c>
      <c r="C137" s="1280" t="str">
        <f>+[2]ระบบการควบคุมฯ!C597</f>
        <v>ศธ04002/ว1802 ลว.8 พค 67 โอนครั้งที่ 7</v>
      </c>
      <c r="D137" s="691"/>
      <c r="E137" s="746"/>
      <c r="F137" s="766"/>
      <c r="G137" s="734"/>
      <c r="H137" s="771"/>
      <c r="I137" s="765"/>
      <c r="J137" s="772">
        <f t="shared" ref="J137:J147" si="44">D137-E137-F137-G137</f>
        <v>0</v>
      </c>
      <c r="K137" s="769"/>
    </row>
    <row r="138" spans="1:11" ht="21" hidden="1" customHeight="1" x14ac:dyDescent="0.6">
      <c r="A138" s="854"/>
      <c r="B138" s="855" t="str">
        <f>+[2]ระบบการควบคุมฯ!B598</f>
        <v>โรงเรียนทองพูลอุทิศ</v>
      </c>
      <c r="C138" s="1280" t="str">
        <f>+[2]ระบบการควบคุมฯ!C598</f>
        <v>20004350001003110490</v>
      </c>
      <c r="D138" s="691"/>
      <c r="E138" s="746"/>
      <c r="F138" s="766"/>
      <c r="G138" s="734"/>
      <c r="H138" s="771"/>
      <c r="I138" s="765"/>
      <c r="J138" s="772">
        <f t="shared" si="44"/>
        <v>0</v>
      </c>
      <c r="K138" s="769"/>
    </row>
    <row r="139" spans="1:11" ht="21" hidden="1" customHeight="1" x14ac:dyDescent="0.6">
      <c r="A139" s="854">
        <f>+[2]ระบบการควบคุมฯ!A599</f>
        <v>0</v>
      </c>
      <c r="B139" s="855" t="str">
        <f>+[2]ระบบการควบคุมฯ!B599</f>
        <v>ผูกพัน ครบ 16 กค 67</v>
      </c>
      <c r="C139" s="1280">
        <f>+[2]ระบบการควบคุมฯ!C599</f>
        <v>4100385427</v>
      </c>
      <c r="D139" s="691"/>
      <c r="E139" s="746"/>
      <c r="F139" s="766"/>
      <c r="G139" s="734"/>
      <c r="H139" s="771"/>
      <c r="I139" s="765"/>
      <c r="J139" s="772">
        <f t="shared" si="44"/>
        <v>0</v>
      </c>
      <c r="K139" s="833"/>
    </row>
    <row r="140" spans="1:11" ht="21" hidden="1" customHeight="1" x14ac:dyDescent="0.6">
      <c r="A140" s="854"/>
      <c r="B140" s="855" t="str">
        <f>+[2]ระบบการควบคุมฯ!B600</f>
        <v>โรงเรียนวัดชัยมังคลาราม</v>
      </c>
      <c r="C140" s="1280" t="str">
        <f>+[2]ระบบการควบคุมฯ!C600</f>
        <v>20004350001003110491</v>
      </c>
      <c r="D140" s="691"/>
      <c r="E140" s="746"/>
      <c r="F140" s="766"/>
      <c r="G140" s="734"/>
      <c r="H140" s="771"/>
      <c r="I140" s="765"/>
      <c r="J140" s="772">
        <f t="shared" si="44"/>
        <v>0</v>
      </c>
      <c r="K140" s="833"/>
    </row>
    <row r="141" spans="1:11" ht="21" hidden="1" customHeight="1" x14ac:dyDescent="0.6">
      <c r="A141" s="854">
        <f>+[2]ระบบการควบคุมฯ!A601</f>
        <v>0</v>
      </c>
      <c r="B141" s="855" t="str">
        <f>+[2]ระบบการควบคุมฯ!B601</f>
        <v>ผูกพัน ครบ 16 กค 67</v>
      </c>
      <c r="C141" s="1280">
        <f>+[2]ระบบการควบคุมฯ!C601</f>
        <v>4100398102</v>
      </c>
      <c r="D141" s="691"/>
      <c r="E141" s="746"/>
      <c r="F141" s="766"/>
      <c r="G141" s="734"/>
      <c r="H141" s="771"/>
      <c r="I141" s="765"/>
      <c r="J141" s="772">
        <f t="shared" si="44"/>
        <v>0</v>
      </c>
      <c r="K141" s="833"/>
    </row>
    <row r="142" spans="1:11" ht="21" hidden="1" customHeight="1" x14ac:dyDescent="0.6">
      <c r="A142" s="854"/>
      <c r="B142" s="855" t="str">
        <f>+[2]ระบบการควบคุมฯ!B602</f>
        <v>โรงเรียนวัดดอนใหญ่</v>
      </c>
      <c r="C142" s="1280" t="str">
        <f>+[2]ระบบการควบคุมฯ!C602</f>
        <v>20004350001003110492</v>
      </c>
      <c r="D142" s="691"/>
      <c r="E142" s="746"/>
      <c r="F142" s="766"/>
      <c r="G142" s="734"/>
      <c r="H142" s="771"/>
      <c r="I142" s="765"/>
      <c r="J142" s="772">
        <f t="shared" si="44"/>
        <v>0</v>
      </c>
      <c r="K142" s="833"/>
    </row>
    <row r="143" spans="1:11" ht="21" hidden="1" customHeight="1" x14ac:dyDescent="0.25">
      <c r="A143" s="850">
        <f>+[2]ระบบการควบคุมฯ!A609</f>
        <v>0</v>
      </c>
      <c r="B143" s="851">
        <f>+[2]ระบบการควบคุมฯ!B609</f>
        <v>0</v>
      </c>
      <c r="C143" s="1279">
        <f>+[2]ระบบการควบคุมฯ!C609</f>
        <v>0</v>
      </c>
      <c r="D143" s="852">
        <f>SUM(D144:D145)</f>
        <v>0</v>
      </c>
      <c r="E143" s="852">
        <f t="shared" ref="E143:J143" si="45">SUM(E144:E145)</f>
        <v>0</v>
      </c>
      <c r="F143" s="852">
        <f t="shared" si="45"/>
        <v>0</v>
      </c>
      <c r="G143" s="852">
        <f t="shared" si="45"/>
        <v>0</v>
      </c>
      <c r="H143" s="852">
        <f t="shared" si="45"/>
        <v>0</v>
      </c>
      <c r="I143" s="852">
        <f t="shared" si="45"/>
        <v>0</v>
      </c>
      <c r="J143" s="852">
        <f t="shared" si="45"/>
        <v>0</v>
      </c>
      <c r="K143" s="853"/>
    </row>
    <row r="144" spans="1:11" ht="21" hidden="1" customHeight="1" x14ac:dyDescent="0.6">
      <c r="A144" s="854" t="str">
        <f>+[2]ระบบการควบคุมฯ!A610</f>
        <v>1.1.2</v>
      </c>
      <c r="B144" s="856" t="str">
        <f>+[2]ระบบการควบคุมฯ!B610</f>
        <v xml:space="preserve">เครื่องเล่นสนามระดับก่อนประถมศึกษา แบบ 1 </v>
      </c>
      <c r="C144" s="1280" t="str">
        <f>+[2]ระบบการควบคุมฯ!C610</f>
        <v>ศธ04002/ว1802 ลว.8 พค 67 โอนครั้งที่ 7</v>
      </c>
      <c r="D144" s="691"/>
      <c r="E144" s="746"/>
      <c r="F144" s="766"/>
      <c r="G144" s="734"/>
      <c r="H144" s="771"/>
      <c r="I144" s="765"/>
      <c r="J144" s="772">
        <f t="shared" ref="J144:J145" si="46">D144-E144-F144-G144</f>
        <v>0</v>
      </c>
      <c r="K144" s="769"/>
    </row>
    <row r="145" spans="1:11" ht="21" hidden="1" customHeight="1" x14ac:dyDescent="0.6">
      <c r="A145" s="854"/>
      <c r="B145" s="856" t="str">
        <f>+[2]ระบบการควบคุมฯ!B611</f>
        <v>โรงเรียนวัดแสงมณี</v>
      </c>
      <c r="C145" s="1280" t="str">
        <f>+[2]ระบบการควบคุมฯ!C611</f>
        <v>20004350001003110493</v>
      </c>
      <c r="D145" s="691"/>
      <c r="E145" s="746"/>
      <c r="F145" s="766"/>
      <c r="G145" s="734"/>
      <c r="H145" s="771"/>
      <c r="I145" s="765"/>
      <c r="J145" s="772">
        <f t="shared" si="46"/>
        <v>0</v>
      </c>
      <c r="K145" s="769"/>
    </row>
    <row r="146" spans="1:11" ht="21" hidden="1" customHeight="1" x14ac:dyDescent="0.6">
      <c r="A146" s="854">
        <f>+[2]ระบบการควบคุมฯ!A603</f>
        <v>0</v>
      </c>
      <c r="B146" s="855" t="str">
        <f>+[2]ระบบการควบคุมฯ!B603</f>
        <v>ผูกพัน ครบ 19 กค 67</v>
      </c>
      <c r="C146" s="1280">
        <f>+[2]ระบบการควบคุมฯ!C603</f>
        <v>410034351</v>
      </c>
      <c r="D146" s="691" t="e">
        <f>+[2]ระบบการควบคุมฯ!#REF!</f>
        <v>#REF!</v>
      </c>
      <c r="E146" s="746" t="e">
        <f>+[2]ระบบการควบคุมฯ!#REF!+[2]ระบบการควบคุมฯ!#REF!</f>
        <v>#REF!</v>
      </c>
      <c r="F146" s="766">
        <f>+[2]ระบบการควบคุมฯ!J402</f>
        <v>0</v>
      </c>
      <c r="G146" s="734" t="e">
        <f>+[2]ระบบการควบคุมฯ!#REF!+[2]ระบบการควบคุมฯ!#REF!</f>
        <v>#REF!</v>
      </c>
      <c r="H146" s="771"/>
      <c r="I146" s="765"/>
      <c r="J146" s="772" t="e">
        <f t="shared" si="44"/>
        <v>#REF!</v>
      </c>
      <c r="K146" s="833"/>
    </row>
    <row r="147" spans="1:11" ht="21" hidden="1" customHeight="1" x14ac:dyDescent="0.6">
      <c r="A147" s="854"/>
      <c r="B147" s="855">
        <f>+[2]ระบบการควบคุมฯ!B604</f>
        <v>0</v>
      </c>
      <c r="C147" s="1280">
        <f>+[2]ระบบการควบคุมฯ!C604</f>
        <v>0</v>
      </c>
      <c r="D147" s="691" t="e">
        <f>+[2]ระบบการควบคุมฯ!#REF!</f>
        <v>#REF!</v>
      </c>
      <c r="E147" s="746" t="e">
        <f>+[2]ระบบการควบคุมฯ!#REF!+[2]ระบบการควบคุมฯ!#REF!</f>
        <v>#REF!</v>
      </c>
      <c r="F147" s="766">
        <f>+[2]ระบบการควบคุมฯ!J403</f>
        <v>0</v>
      </c>
      <c r="G147" s="734" t="e">
        <f>+[2]ระบบการควบคุมฯ!#REF!+[2]ระบบการควบคุมฯ!#REF!</f>
        <v>#REF!</v>
      </c>
      <c r="H147" s="771"/>
      <c r="I147" s="765"/>
      <c r="J147" s="772" t="e">
        <f t="shared" si="44"/>
        <v>#REF!</v>
      </c>
      <c r="K147" s="833"/>
    </row>
    <row r="148" spans="1:11" ht="21" hidden="1" customHeight="1" x14ac:dyDescent="0.25">
      <c r="A148" s="1230">
        <f>+[2]ระบบการควบคุมฯ!A624</f>
        <v>0</v>
      </c>
      <c r="B148" s="857">
        <f>+[2]ระบบการควบคุมฯ!B624</f>
        <v>0</v>
      </c>
      <c r="C148" s="1267">
        <f>+[2]ระบบการควบคุมฯ!C624</f>
        <v>0</v>
      </c>
      <c r="D148" s="51">
        <f>SUM(D149:D150)</f>
        <v>6198300</v>
      </c>
      <c r="E148" s="51">
        <f t="shared" ref="E148:J148" si="47">SUM(E149:E150)</f>
        <v>1557406</v>
      </c>
      <c r="F148" s="51">
        <f t="shared" si="47"/>
        <v>0</v>
      </c>
      <c r="G148" s="51">
        <f t="shared" si="47"/>
        <v>4418774</v>
      </c>
      <c r="H148" s="51">
        <f t="shared" ca="1" si="47"/>
        <v>0</v>
      </c>
      <c r="I148" s="51">
        <f t="shared" ca="1" si="47"/>
        <v>0</v>
      </c>
      <c r="J148" s="51">
        <f t="shared" si="47"/>
        <v>222120</v>
      </c>
      <c r="K148" s="858"/>
    </row>
    <row r="149" spans="1:11" x14ac:dyDescent="0.6">
      <c r="A149" s="859"/>
      <c r="B149" s="860" t="str">
        <f>+[2]ระบบการควบคุมฯ!B628</f>
        <v>รวมงบลงทุน 68113xx</v>
      </c>
      <c r="C149" s="1281"/>
      <c r="D149" s="47">
        <f t="shared" ref="D149:J149" si="48">+D152+D183+D194+D314+D348</f>
        <v>451500</v>
      </c>
      <c r="E149" s="47">
        <f t="shared" si="48"/>
        <v>0</v>
      </c>
      <c r="F149" s="47">
        <f t="shared" si="48"/>
        <v>0</v>
      </c>
      <c r="G149" s="47">
        <f t="shared" si="48"/>
        <v>449000</v>
      </c>
      <c r="H149" s="47">
        <f t="shared" ca="1" si="48"/>
        <v>205400</v>
      </c>
      <c r="I149" s="47">
        <f t="shared" ca="1" si="48"/>
        <v>205400</v>
      </c>
      <c r="J149" s="47">
        <f t="shared" si="48"/>
        <v>2500</v>
      </c>
      <c r="K149" s="861"/>
    </row>
    <row r="150" spans="1:11" x14ac:dyDescent="0.25">
      <c r="A150" s="862"/>
      <c r="B150" s="863" t="str">
        <f>+[2]ระบบการควบคุมฯ!B629</f>
        <v>งบลงทุน ครุภัณฑ์ 6811310</v>
      </c>
      <c r="C150" s="1252"/>
      <c r="D150" s="48">
        <f>+D215+D315+D349</f>
        <v>5746800</v>
      </c>
      <c r="E150" s="48">
        <f t="shared" ref="E150:J150" si="49">+E215+E315+E349</f>
        <v>1557406</v>
      </c>
      <c r="F150" s="48">
        <f t="shared" si="49"/>
        <v>0</v>
      </c>
      <c r="G150" s="48">
        <f t="shared" si="49"/>
        <v>3969774</v>
      </c>
      <c r="H150" s="48">
        <f t="shared" si="49"/>
        <v>0</v>
      </c>
      <c r="I150" s="48">
        <f t="shared" si="49"/>
        <v>0</v>
      </c>
      <c r="J150" s="48">
        <f t="shared" si="49"/>
        <v>219620</v>
      </c>
      <c r="K150" s="864"/>
    </row>
    <row r="151" spans="1:11" ht="42" customHeight="1" x14ac:dyDescent="0.6">
      <c r="A151" s="677">
        <v>2.1</v>
      </c>
      <c r="B151" s="865">
        <f>+[2]ระบบการควบคุมฯ!B756</f>
        <v>0</v>
      </c>
      <c r="C151" s="1282" t="s">
        <v>201</v>
      </c>
      <c r="D151" s="52">
        <f>+D152</f>
        <v>28000</v>
      </c>
      <c r="E151" s="52">
        <f t="shared" ref="E151:J151" si="50">+E152</f>
        <v>0</v>
      </c>
      <c r="F151" s="52">
        <f t="shared" si="50"/>
        <v>0</v>
      </c>
      <c r="G151" s="52">
        <f t="shared" si="50"/>
        <v>28000</v>
      </c>
      <c r="H151" s="52">
        <f t="shared" si="50"/>
        <v>0</v>
      </c>
      <c r="I151" s="52">
        <f t="shared" si="50"/>
        <v>0</v>
      </c>
      <c r="J151" s="52">
        <f t="shared" si="50"/>
        <v>0</v>
      </c>
      <c r="K151" s="866"/>
    </row>
    <row r="152" spans="1:11" x14ac:dyDescent="0.6">
      <c r="A152" s="859"/>
      <c r="B152" s="867">
        <f>+[2]ระบบการควบคุมฯ!B796</f>
        <v>0</v>
      </c>
      <c r="C152" s="1281"/>
      <c r="D152" s="47">
        <f>+D153+D162+D171</f>
        <v>28000</v>
      </c>
      <c r="E152" s="47">
        <f t="shared" ref="E152:J152" si="51">+E153+E162+E171</f>
        <v>0</v>
      </c>
      <c r="F152" s="47">
        <f t="shared" si="51"/>
        <v>0</v>
      </c>
      <c r="G152" s="47">
        <f t="shared" si="51"/>
        <v>28000</v>
      </c>
      <c r="H152" s="47">
        <f t="shared" si="51"/>
        <v>0</v>
      </c>
      <c r="I152" s="47">
        <f t="shared" si="51"/>
        <v>0</v>
      </c>
      <c r="J152" s="47">
        <f t="shared" si="51"/>
        <v>0</v>
      </c>
      <c r="K152" s="868"/>
    </row>
    <row r="153" spans="1:11" x14ac:dyDescent="0.6">
      <c r="A153" s="869" t="str">
        <f>+[2]ระบบการควบคุมฯ!A820</f>
        <v>1.1.9.2</v>
      </c>
      <c r="B153" s="870">
        <f>+[2]ระบบการควบคุมฯ!B888</f>
        <v>0</v>
      </c>
      <c r="C153" s="1283"/>
      <c r="D153" s="871">
        <f>+D154</f>
        <v>0</v>
      </c>
      <c r="E153" s="871">
        <f t="shared" ref="E153:K153" si="52">+E154</f>
        <v>0</v>
      </c>
      <c r="F153" s="871">
        <f t="shared" si="52"/>
        <v>0</v>
      </c>
      <c r="G153" s="871">
        <f t="shared" si="52"/>
        <v>0</v>
      </c>
      <c r="H153" s="871">
        <f t="shared" si="52"/>
        <v>0</v>
      </c>
      <c r="I153" s="871">
        <f t="shared" si="52"/>
        <v>0</v>
      </c>
      <c r="J153" s="871">
        <f t="shared" si="52"/>
        <v>0</v>
      </c>
      <c r="K153" s="872">
        <f t="shared" si="52"/>
        <v>0</v>
      </c>
    </row>
    <row r="154" spans="1:11" ht="21" hidden="1" customHeight="1" x14ac:dyDescent="0.25">
      <c r="A154" s="873" t="str">
        <f>+[2]ระบบการควบคุมฯ!A821</f>
        <v>2.1.5.2</v>
      </c>
      <c r="B154" s="874" t="str">
        <f>+[2]ระบบการควบคุมฯ!B821</f>
        <v>ครุภัณฑ์โฆษณาและเผยแพร่  120604</v>
      </c>
      <c r="C154" s="1250">
        <f>+[2]ระบบการควบคุมฯ!C821</f>
        <v>0</v>
      </c>
      <c r="D154" s="694">
        <f>SUM(D155:D160)</f>
        <v>0</v>
      </c>
      <c r="E154" s="694">
        <f t="shared" ref="E154:G154" si="53">SUM(E155:E160)</f>
        <v>0</v>
      </c>
      <c r="F154" s="694">
        <f t="shared" si="53"/>
        <v>0</v>
      </c>
      <c r="G154" s="694">
        <f t="shared" si="53"/>
        <v>0</v>
      </c>
      <c r="H154" s="875"/>
      <c r="I154" s="876"/>
      <c r="J154" s="877">
        <f t="shared" ref="J154:J155" si="54">D154-E154-F154-G154</f>
        <v>0</v>
      </c>
      <c r="K154" s="878"/>
    </row>
    <row r="155" spans="1:11" ht="63" hidden="1" customHeight="1" x14ac:dyDescent="0.25">
      <c r="A155" s="879" t="str">
        <f>+[2]ระบบการควบคุมฯ!A822</f>
        <v>2.1.5.2.1</v>
      </c>
      <c r="B155" s="880" t="str">
        <f>+[2]ระบบการควบคุมฯ!B822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92" t="str">
        <f>+[2]ระบบการควบคุมฯ!C822</f>
        <v>ศธ04002/ว1802 ลว.8 พค 67 โอนครั้งที่ 7</v>
      </c>
      <c r="D155" s="691"/>
      <c r="E155" s="746"/>
      <c r="F155" s="766"/>
      <c r="G155" s="734"/>
      <c r="H155" s="771"/>
      <c r="I155" s="765"/>
      <c r="J155" s="772">
        <f t="shared" si="54"/>
        <v>0</v>
      </c>
      <c r="K155" s="881"/>
    </row>
    <row r="156" spans="1:11" ht="21" hidden="1" customHeight="1" x14ac:dyDescent="0.25">
      <c r="A156" s="879" t="str">
        <f>+[2]ระบบการควบคุมฯ!A823</f>
        <v>1)</v>
      </c>
      <c r="B156" s="880" t="str">
        <f>+[2]ระบบการควบคุมฯ!B823</f>
        <v>โรงเรียนวัดทศทิศ</v>
      </c>
      <c r="C156" s="1192" t="str">
        <f>+[2]ระบบการควบคุมฯ!C823</f>
        <v>20004350002003112042</v>
      </c>
      <c r="D156" s="766"/>
      <c r="E156" s="766"/>
      <c r="F156" s="766"/>
      <c r="G156" s="774"/>
      <c r="H156" s="771"/>
      <c r="I156" s="765"/>
      <c r="J156" s="766"/>
      <c r="K156" s="881"/>
    </row>
    <row r="157" spans="1:11" ht="21" hidden="1" customHeight="1" x14ac:dyDescent="0.25">
      <c r="A157" s="879">
        <f>+[2]ระบบการควบคุมฯ!A825</f>
        <v>0</v>
      </c>
      <c r="B157" s="880" t="str">
        <f>+[2]ระบบการควบคุมฯ!B825</f>
        <v>โอนกลับส่วนกลาง</v>
      </c>
      <c r="C157" s="1192" t="str">
        <f>+[2]ระบบการควบคุมฯ!C825</f>
        <v>ศธ04002/ว4285 ลว.13 กย 67 โอนครั้งที่ 401</v>
      </c>
      <c r="D157" s="691"/>
      <c r="E157" s="746"/>
      <c r="F157" s="766"/>
      <c r="G157" s="734"/>
      <c r="H157" s="771"/>
      <c r="I157" s="765"/>
      <c r="J157" s="772">
        <f t="shared" ref="J157" si="55">D157-E157-F157-G157</f>
        <v>0</v>
      </c>
      <c r="K157" s="881"/>
    </row>
    <row r="158" spans="1:11" ht="21" hidden="1" customHeight="1" x14ac:dyDescent="0.25">
      <c r="A158" s="879" t="str">
        <f>+[2]ระบบการควบคุมฯ!A826</f>
        <v>2)</v>
      </c>
      <c r="B158" s="880" t="str">
        <f>+[2]ระบบการควบคุมฯ!B826</f>
        <v>โรงเรียนวัดนิเทศน์</v>
      </c>
      <c r="C158" s="1192" t="str">
        <f>+[2]ระบบการควบคุมฯ!C826</f>
        <v>20004350002003112043</v>
      </c>
      <c r="D158" s="766"/>
      <c r="E158" s="766"/>
      <c r="F158" s="766"/>
      <c r="G158" s="774"/>
      <c r="H158" s="771"/>
      <c r="I158" s="765"/>
      <c r="J158" s="766"/>
      <c r="K158" s="881"/>
    </row>
    <row r="159" spans="1:11" ht="21" hidden="1" customHeight="1" x14ac:dyDescent="0.25">
      <c r="A159" s="879">
        <f>+[2]ระบบการควบคุมฯ!A827</f>
        <v>0</v>
      </c>
      <c r="B159" s="880" t="str">
        <f>+[2]ระบบการควบคุมฯ!B827</f>
        <v>ผูกพัน ครบ 27 พค 67</v>
      </c>
      <c r="C159" s="1192">
        <f>+[2]ระบบการควบคุมฯ!C827</f>
        <v>4100397975</v>
      </c>
      <c r="D159" s="691"/>
      <c r="E159" s="746"/>
      <c r="F159" s="766"/>
      <c r="G159" s="734"/>
      <c r="H159" s="771"/>
      <c r="I159" s="765"/>
      <c r="J159" s="772">
        <f t="shared" ref="J159" si="56">D159-E159-F159-G159</f>
        <v>0</v>
      </c>
      <c r="K159" s="881"/>
    </row>
    <row r="160" spans="1:11" ht="21" hidden="1" customHeight="1" x14ac:dyDescent="0.25">
      <c r="A160" s="879" t="str">
        <f>+[2]ระบบการควบคุมฯ!A828</f>
        <v>3)</v>
      </c>
      <c r="B160" s="880" t="str">
        <f>+[2]ระบบการควบคุมฯ!B828</f>
        <v>โรงเรียนวัดสอนดีศรีเจริญ</v>
      </c>
      <c r="C160" s="1192" t="str">
        <f>+[2]ระบบการควบคุมฯ!C828</f>
        <v>20004350002003112047</v>
      </c>
      <c r="D160" s="766"/>
      <c r="E160" s="766"/>
      <c r="F160" s="766"/>
      <c r="G160" s="774"/>
      <c r="H160" s="771"/>
      <c r="I160" s="765"/>
      <c r="J160" s="766"/>
      <c r="K160" s="881"/>
    </row>
    <row r="161" spans="1:11" ht="21" hidden="1" customHeight="1" x14ac:dyDescent="0.25">
      <c r="A161" s="764"/>
      <c r="B161" s="765"/>
      <c r="C161" s="1261"/>
      <c r="D161" s="766"/>
      <c r="E161" s="766"/>
      <c r="F161" s="766"/>
      <c r="G161" s="774"/>
      <c r="H161" s="771"/>
      <c r="I161" s="765"/>
      <c r="J161" s="766"/>
      <c r="K161" s="881"/>
    </row>
    <row r="162" spans="1:11" ht="21" hidden="1" customHeight="1" x14ac:dyDescent="0.6">
      <c r="A162" s="869">
        <f>+[2]ระบบการควบคุมฯ!A846</f>
        <v>0</v>
      </c>
      <c r="B162" s="870">
        <f>+[2]ระบบการควบคุมฯ!B846</f>
        <v>0</v>
      </c>
      <c r="C162" s="1283"/>
      <c r="D162" s="871">
        <f>+D163+D166</f>
        <v>28000</v>
      </c>
      <c r="E162" s="871">
        <f t="shared" ref="E162:K162" si="57">+E163+E166</f>
        <v>0</v>
      </c>
      <c r="F162" s="871">
        <f t="shared" si="57"/>
        <v>0</v>
      </c>
      <c r="G162" s="871">
        <f t="shared" si="57"/>
        <v>28000</v>
      </c>
      <c r="H162" s="871">
        <f t="shared" si="57"/>
        <v>0</v>
      </c>
      <c r="I162" s="871">
        <f t="shared" si="57"/>
        <v>0</v>
      </c>
      <c r="J162" s="871">
        <f t="shared" si="57"/>
        <v>0</v>
      </c>
      <c r="K162" s="872">
        <f t="shared" si="57"/>
        <v>0</v>
      </c>
    </row>
    <row r="163" spans="1:11" x14ac:dyDescent="0.25">
      <c r="A163" s="873">
        <f>+[2]ระบบการควบคุมฯ!A847</f>
        <v>0</v>
      </c>
      <c r="B163" s="882" t="str">
        <f>+[2]ระบบการควบคุมฯ!B847</f>
        <v>ครุภัณฑ์งานบ้านงานครัว 120612</v>
      </c>
      <c r="C163" s="1250">
        <f>+[2]ระบบการควบคุมฯ!C847</f>
        <v>0</v>
      </c>
      <c r="D163" s="694">
        <f>SUM(D164:D165)</f>
        <v>10600</v>
      </c>
      <c r="E163" s="694">
        <f t="shared" ref="E163:J163" si="58">SUM(E164:E165)</f>
        <v>0</v>
      </c>
      <c r="F163" s="694">
        <f t="shared" si="58"/>
        <v>0</v>
      </c>
      <c r="G163" s="694">
        <f t="shared" si="58"/>
        <v>10600</v>
      </c>
      <c r="H163" s="694">
        <f t="shared" si="58"/>
        <v>0</v>
      </c>
      <c r="I163" s="694">
        <f t="shared" si="58"/>
        <v>0</v>
      </c>
      <c r="J163" s="694">
        <f t="shared" si="58"/>
        <v>0</v>
      </c>
      <c r="K163" s="883"/>
    </row>
    <row r="164" spans="1:11" x14ac:dyDescent="0.25">
      <c r="A164" s="879" t="str">
        <f>+[2]ระบบการควบคุมฯ!A848</f>
        <v>1.5.2.1</v>
      </c>
      <c r="B164" s="757" t="str">
        <f>+[2]ระบบการควบคุมฯ!B848</f>
        <v>เครื่องตัดหญ้า แบบข้ออ่อน  เครื่องละ 105,0000 บาท</v>
      </c>
      <c r="C164" s="1235" t="str">
        <f>+[2]ระบบการควบคุมฯ!C848</f>
        <v>ศธ04002/ว5376 ลว. 1 พย 67 โอนครั้งที่ 39</v>
      </c>
      <c r="D164" s="691">
        <f>+[2]ระบบการควบคุมฯ!F848</f>
        <v>10600</v>
      </c>
      <c r="E164" s="746">
        <f>+[2]ระบบการควบคุมฯ!G848+[2]ระบบการควบคุมฯ!H848</f>
        <v>0</v>
      </c>
      <c r="F164" s="766">
        <f>+[2]ระบบการควบคุมฯ!I848+[2]ระบบการควบคุมฯ!J848</f>
        <v>0</v>
      </c>
      <c r="G164" s="734">
        <f>+[2]ระบบการควบคุมฯ!K848+[2]ระบบการควบคุมฯ!L848</f>
        <v>10600</v>
      </c>
      <c r="H164" s="771"/>
      <c r="I164" s="765"/>
      <c r="J164" s="772">
        <f t="shared" ref="J164" si="59">D164-E164-F164-G164</f>
        <v>0</v>
      </c>
      <c r="K164" s="884"/>
    </row>
    <row r="165" spans="1:11" x14ac:dyDescent="0.25">
      <c r="A165" s="879" t="str">
        <f>+[2]ระบบการควบคุมฯ!A849</f>
        <v>1)</v>
      </c>
      <c r="B165" s="757" t="str">
        <f>+[2]ระบบการควบคุมฯ!B849</f>
        <v>โรงเรียนวัดสมุหราษฎร์บํารุง</v>
      </c>
      <c r="C165" s="1235" t="str">
        <f>+[2]ระบบการควบคุมฯ!C849</f>
        <v>20004370010003111465</v>
      </c>
      <c r="D165" s="766"/>
      <c r="E165" s="766"/>
      <c r="F165" s="766"/>
      <c r="G165" s="774"/>
      <c r="H165" s="771"/>
      <c r="I165" s="765"/>
      <c r="J165" s="766"/>
      <c r="K165" s="884"/>
    </row>
    <row r="166" spans="1:11" x14ac:dyDescent="0.25">
      <c r="A166" s="873">
        <f>+[2]ระบบการควบคุมฯ!A852</f>
        <v>0</v>
      </c>
      <c r="B166" s="882">
        <f>+[2]ระบบการควบคุมฯ!B852</f>
        <v>0</v>
      </c>
      <c r="C166" s="1250">
        <f>+[2]ระบบการควบคุมฯ!C852</f>
        <v>0</v>
      </c>
      <c r="D166" s="694">
        <f>SUM(D167:D168)</f>
        <v>17400</v>
      </c>
      <c r="E166" s="694">
        <f t="shared" ref="E166:J166" si="60">SUM(E167:E168)</f>
        <v>0</v>
      </c>
      <c r="F166" s="694">
        <f t="shared" si="60"/>
        <v>0</v>
      </c>
      <c r="G166" s="694">
        <f t="shared" si="60"/>
        <v>17400</v>
      </c>
      <c r="H166" s="694">
        <f t="shared" si="60"/>
        <v>0</v>
      </c>
      <c r="I166" s="694">
        <f t="shared" si="60"/>
        <v>0</v>
      </c>
      <c r="J166" s="694">
        <f t="shared" si="60"/>
        <v>0</v>
      </c>
      <c r="K166" s="883"/>
    </row>
    <row r="167" spans="1:11" x14ac:dyDescent="0.25">
      <c r="A167" s="879" t="str">
        <f>+[2]ระบบการควบคุมฯ!A853</f>
        <v>1.5.2.2</v>
      </c>
      <c r="B167" s="832" t="str">
        <f>+[2]ระบบการควบคุมฯ!B853</f>
        <v xml:space="preserve">เครื่องตัดแต่งพุ่มไม้ ขนาด 29.5 นิ้ว </v>
      </c>
      <c r="C167" s="1192" t="str">
        <f>+[2]ระบบการควบคุมฯ!C853</f>
        <v>ศธ04002/ว5376 ลว. 1 พย 67 โอนครั้งที่ 39</v>
      </c>
      <c r="D167" s="691">
        <f>+[2]ระบบการควบคุมฯ!F853</f>
        <v>17400</v>
      </c>
      <c r="E167" s="746">
        <f>+[2]ระบบการควบคุมฯ!G853+[2]ระบบการควบคุมฯ!H853</f>
        <v>0</v>
      </c>
      <c r="F167" s="766">
        <f>+[2]ระบบการควบคุมฯ!I853+[2]ระบบการควบคุมฯ!J853</f>
        <v>0</v>
      </c>
      <c r="G167" s="734">
        <f>+[2]ระบบการควบคุมฯ!K853+[2]ระบบการควบคุมฯ!L853</f>
        <v>17400</v>
      </c>
      <c r="H167" s="771"/>
      <c r="I167" s="765"/>
      <c r="J167" s="772">
        <f t="shared" ref="J167" si="61">D167-E167-F167-G167</f>
        <v>0</v>
      </c>
      <c r="K167" s="884"/>
    </row>
    <row r="168" spans="1:11" x14ac:dyDescent="0.25">
      <c r="A168" s="879"/>
      <c r="B168" s="832"/>
      <c r="C168" s="1192"/>
      <c r="D168" s="766"/>
      <c r="E168" s="766"/>
      <c r="F168" s="766"/>
      <c r="G168" s="774"/>
      <c r="H168" s="771"/>
      <c r="I168" s="765"/>
      <c r="J168" s="766"/>
      <c r="K168" s="884"/>
    </row>
    <row r="169" spans="1:11" ht="21" hidden="1" customHeight="1" x14ac:dyDescent="0.25">
      <c r="A169" s="879"/>
      <c r="B169" s="880"/>
      <c r="C169" s="1192"/>
      <c r="D169" s="691"/>
      <c r="E169" s="746"/>
      <c r="F169" s="766"/>
      <c r="G169" s="734"/>
      <c r="H169" s="771"/>
      <c r="I169" s="765"/>
      <c r="J169" s="772">
        <f t="shared" ref="J169" si="62">D169-E169-F169-G169</f>
        <v>0</v>
      </c>
      <c r="K169" s="881"/>
    </row>
    <row r="170" spans="1:11" ht="21" hidden="1" customHeight="1" x14ac:dyDescent="0.25">
      <c r="A170" s="879"/>
      <c r="B170" s="880">
        <f>+[2]ระบบการควบคุมฯ!B836</f>
        <v>0</v>
      </c>
      <c r="C170" s="1192">
        <f>+[2]ระบบการควบคุมฯ!C836</f>
        <v>0</v>
      </c>
      <c r="D170" s="766"/>
      <c r="E170" s="766"/>
      <c r="F170" s="766"/>
      <c r="G170" s="774"/>
      <c r="H170" s="771"/>
      <c r="I170" s="765"/>
      <c r="J170" s="766"/>
      <c r="K170" s="881"/>
    </row>
    <row r="171" spans="1:11" ht="21" hidden="1" customHeight="1" x14ac:dyDescent="0.6">
      <c r="A171" s="885" t="s">
        <v>31</v>
      </c>
      <c r="B171" s="870">
        <f>+[2]ระบบการควบคุมฯ!B905</f>
        <v>0</v>
      </c>
      <c r="C171" s="1283"/>
      <c r="D171" s="871">
        <f>+D172+D175</f>
        <v>0</v>
      </c>
      <c r="E171" s="871">
        <f t="shared" ref="E171:J171" si="63">+E172+E175</f>
        <v>0</v>
      </c>
      <c r="F171" s="871">
        <f t="shared" si="63"/>
        <v>0</v>
      </c>
      <c r="G171" s="871">
        <f>+G172+G175</f>
        <v>0</v>
      </c>
      <c r="H171" s="871">
        <f t="shared" si="63"/>
        <v>0</v>
      </c>
      <c r="I171" s="871">
        <f t="shared" si="63"/>
        <v>0</v>
      </c>
      <c r="J171" s="871">
        <f t="shared" si="63"/>
        <v>0</v>
      </c>
      <c r="K171" s="872">
        <f t="shared" ref="E171:K172" si="64">+K172</f>
        <v>0</v>
      </c>
    </row>
    <row r="172" spans="1:11" ht="21" hidden="1" customHeight="1" x14ac:dyDescent="0.25">
      <c r="A172" s="759" t="s">
        <v>202</v>
      </c>
      <c r="B172" s="886" t="str">
        <f>+[2]ระบบการควบคุมฯ!B906</f>
        <v xml:space="preserve">ครุภัณฑ์การศึกษา 120611 </v>
      </c>
      <c r="C172" s="1260">
        <f>+[2]ระบบการควบคุมฯ!C906</f>
        <v>0</v>
      </c>
      <c r="D172" s="887">
        <f>+D173</f>
        <v>0</v>
      </c>
      <c r="E172" s="887">
        <f t="shared" si="64"/>
        <v>0</v>
      </c>
      <c r="F172" s="887">
        <f t="shared" si="64"/>
        <v>0</v>
      </c>
      <c r="G172" s="887">
        <f t="shared" si="64"/>
        <v>0</v>
      </c>
      <c r="H172" s="887">
        <f t="shared" si="64"/>
        <v>0</v>
      </c>
      <c r="I172" s="887">
        <f t="shared" si="64"/>
        <v>0</v>
      </c>
      <c r="J172" s="887">
        <f t="shared" si="64"/>
        <v>0</v>
      </c>
      <c r="K172" s="888"/>
    </row>
    <row r="173" spans="1:11" ht="21" hidden="1" customHeight="1" x14ac:dyDescent="0.25">
      <c r="A173" s="62" t="str">
        <f>+[2]ระบบการควบคุมฯ!A907</f>
        <v>2.1.5.4.1</v>
      </c>
      <c r="B173" s="880" t="str">
        <f>+[2]ระบบการควบคุมฯ!B907</f>
        <v>ครุภัณฑ์งานอาชีพระดับประถมศึกษา แบบ 2 จำนวน 1 ชุด</v>
      </c>
      <c r="C173" s="1192" t="str">
        <f>+[2]ระบบการควบคุมฯ!C907</f>
        <v>ศธ04002/ว1802 ลว.8 พค 67 โอนครั้งที่ 7</v>
      </c>
      <c r="D173" s="691"/>
      <c r="E173" s="746"/>
      <c r="F173" s="766"/>
      <c r="G173" s="734"/>
      <c r="H173" s="771"/>
      <c r="I173" s="765"/>
      <c r="J173" s="772">
        <f t="shared" ref="J173" si="65">D173-E173-F173-G173</f>
        <v>0</v>
      </c>
      <c r="K173" s="881"/>
    </row>
    <row r="174" spans="1:11" ht="21" hidden="1" customHeight="1" x14ac:dyDescent="0.25">
      <c r="A174" s="321" t="str">
        <f>+[2]ระบบการควบคุมฯ!A908</f>
        <v>1)</v>
      </c>
      <c r="B174" s="880" t="str">
        <f>+[2]ระบบการควบคุมฯ!B908</f>
        <v>โรงเรียนกลางคลองสิบ</v>
      </c>
      <c r="C174" s="1192" t="str">
        <f>+[2]ระบบการควบคุมฯ!C908</f>
        <v>20004350002003112040</v>
      </c>
      <c r="D174" s="766"/>
      <c r="E174" s="766"/>
      <c r="F174" s="766"/>
      <c r="G174" s="774"/>
      <c r="H174" s="771"/>
      <c r="I174" s="765"/>
      <c r="J174" s="766"/>
      <c r="K174" s="881"/>
    </row>
    <row r="175" spans="1:11" ht="21" hidden="1" customHeight="1" x14ac:dyDescent="0.25">
      <c r="A175" s="889" t="s">
        <v>203</v>
      </c>
      <c r="B175" s="890">
        <f>+[2]ระบบการควบคุมฯ!B916</f>
        <v>0</v>
      </c>
      <c r="C175" s="1260">
        <f>+[2]ระบบการควบคุมฯ!C916</f>
        <v>0</v>
      </c>
      <c r="D175" s="887">
        <f>SUM(D176:D180)</f>
        <v>0</v>
      </c>
      <c r="E175" s="887">
        <f t="shared" ref="E175:J175" si="66">SUM(E176:E180)</f>
        <v>0</v>
      </c>
      <c r="F175" s="887">
        <f t="shared" si="66"/>
        <v>0</v>
      </c>
      <c r="G175" s="887">
        <f t="shared" si="66"/>
        <v>0</v>
      </c>
      <c r="H175" s="887">
        <f t="shared" si="66"/>
        <v>0</v>
      </c>
      <c r="I175" s="887">
        <f t="shared" si="66"/>
        <v>0</v>
      </c>
      <c r="J175" s="887">
        <f t="shared" si="66"/>
        <v>0</v>
      </c>
      <c r="K175" s="888"/>
    </row>
    <row r="176" spans="1:11" ht="21" hidden="1" customHeight="1" x14ac:dyDescent="0.45">
      <c r="A176" s="321" t="str">
        <f>+[2]ระบบการควบคุมฯ!A917</f>
        <v>2.1.5.4.2</v>
      </c>
      <c r="B176" s="891" t="str">
        <f>+[2]ระบบการควบคุมฯ!B917</f>
        <v>โต๊ะเก้าอี้นักเรียน ระดับประถมศึกษา ชุดละ 1500 บาท</v>
      </c>
      <c r="C176" s="1235" t="str">
        <f>+[2]ระบบการควบคุมฯ!C917</f>
        <v>ศธ04002/ว1802 ลว.8 พค 67 โอนครั้งที่ 7</v>
      </c>
      <c r="D176" s="691"/>
      <c r="E176" s="746"/>
      <c r="F176" s="766"/>
      <c r="G176" s="734"/>
      <c r="H176" s="771"/>
      <c r="I176" s="765"/>
      <c r="J176" s="772">
        <f t="shared" ref="J176" si="67">D176-E176-F176-G176</f>
        <v>0</v>
      </c>
      <c r="K176" s="833"/>
    </row>
    <row r="177" spans="1:11" ht="21" hidden="1" customHeight="1" x14ac:dyDescent="0.45">
      <c r="A177" s="321" t="str">
        <f>+[2]ระบบการควบคุมฯ!A918</f>
        <v>1)</v>
      </c>
      <c r="B177" s="891" t="str">
        <f>+[2]ระบบการควบคุมฯ!B918</f>
        <v>โรงเรียนคลองสิบสามผิวศรีราษฏร์บำรุง</v>
      </c>
      <c r="C177" s="1235" t="str">
        <f>+[2]ระบบการควบคุมฯ!C918</f>
        <v>20004350002003112045</v>
      </c>
      <c r="D177" s="766"/>
      <c r="E177" s="766"/>
      <c r="F177" s="766"/>
      <c r="G177" s="774"/>
      <c r="H177" s="771"/>
      <c r="I177" s="765"/>
      <c r="J177" s="766"/>
      <c r="K177" s="833"/>
    </row>
    <row r="178" spans="1:11" ht="21" hidden="1" customHeight="1" x14ac:dyDescent="0.45">
      <c r="A178" s="321">
        <f>+[2]ระบบการควบคุมฯ!A920</f>
        <v>0</v>
      </c>
      <c r="B178" s="891" t="str">
        <f>+[2]ระบบการควบคุมฯ!B920</f>
        <v>โอนกลับส่วนกลาง</v>
      </c>
      <c r="C178" s="1235" t="str">
        <f>+[2]ระบบการควบคุมฯ!C920</f>
        <v>ศธ04002/ว4285 ลว.13 กย 67 โอนครั้งที่ 401</v>
      </c>
      <c r="D178" s="691"/>
      <c r="E178" s="746"/>
      <c r="F178" s="766"/>
      <c r="G178" s="734"/>
      <c r="H178" s="771"/>
      <c r="I178" s="765"/>
      <c r="J178" s="772">
        <f t="shared" ref="J178" si="68">D178-E178-F178-G178</f>
        <v>0</v>
      </c>
      <c r="K178" s="833"/>
    </row>
    <row r="179" spans="1:11" ht="21" hidden="1" customHeight="1" x14ac:dyDescent="0.45">
      <c r="A179" s="321" t="str">
        <f>+[2]ระบบการควบคุมฯ!A921</f>
        <v>2)</v>
      </c>
      <c r="B179" s="891" t="str">
        <f>+[2]ระบบการควบคุมฯ!B921</f>
        <v>โรงเรียนวัดพวงแก้ว</v>
      </c>
      <c r="C179" s="1235" t="str">
        <f>+[2]ระบบการควบคุมฯ!C921</f>
        <v>20004350002003112046</v>
      </c>
      <c r="D179" s="766"/>
      <c r="E179" s="766"/>
      <c r="F179" s="766"/>
      <c r="G179" s="774"/>
      <c r="H179" s="771"/>
      <c r="I179" s="765"/>
      <c r="J179" s="766"/>
      <c r="K179" s="833"/>
    </row>
    <row r="180" spans="1:11" ht="21" hidden="1" customHeight="1" x14ac:dyDescent="0.25">
      <c r="A180" s="321">
        <f>+[2]ระบบการควบคุมฯ!A923</f>
        <v>0</v>
      </c>
      <c r="B180" s="891" t="str">
        <f>+[2]ระบบการควบคุมฯ!B923</f>
        <v>โอนกลับส่วนกลาง</v>
      </c>
      <c r="C180" s="1235" t="str">
        <f>+[2]ระบบการควบคุมฯ!C923</f>
        <v>ศธ04002/ว4285 ลว.13 กย 67 โอนครั้งที่ 401</v>
      </c>
      <c r="D180" s="691"/>
      <c r="E180" s="746"/>
      <c r="F180" s="766"/>
      <c r="G180" s="734"/>
      <c r="H180" s="771"/>
      <c r="I180" s="765"/>
      <c r="J180" s="772">
        <f t="shared" ref="J180" si="69">D180-E180-F180-G180</f>
        <v>0</v>
      </c>
      <c r="K180" s="881"/>
    </row>
    <row r="181" spans="1:11" ht="21" hidden="1" customHeight="1" x14ac:dyDescent="0.45">
      <c r="A181" s="321" t="str">
        <f>+[2]ระบบการควบคุมฯ!A924</f>
        <v>3)</v>
      </c>
      <c r="B181" s="891" t="str">
        <f>+[2]ระบบการควบคุมฯ!B924</f>
        <v>โรงเรียนหิรัญพงษ์อนุสรณ์</v>
      </c>
      <c r="C181" s="1235" t="str">
        <f>+[2]ระบบการควบคุมฯ!C924</f>
        <v>20004350002003112048</v>
      </c>
      <c r="D181" s="766"/>
      <c r="E181" s="766"/>
      <c r="F181" s="766"/>
      <c r="G181" s="774"/>
      <c r="H181" s="771"/>
      <c r="I181" s="765"/>
      <c r="J181" s="766"/>
      <c r="K181" s="833"/>
    </row>
    <row r="182" spans="1:11" ht="21" hidden="1" customHeight="1" x14ac:dyDescent="0.6">
      <c r="A182" s="677">
        <f>+[2]ระบบการควบคุมฯ!A930</f>
        <v>0</v>
      </c>
      <c r="B182" s="865">
        <f>+[2]ระบบการควบคุมฯ!B930</f>
        <v>0</v>
      </c>
      <c r="C182" s="1282">
        <f>+[2]ระบบการควบคุมฯ!C930</f>
        <v>0</v>
      </c>
      <c r="D182" s="52">
        <f>+D183</f>
        <v>0</v>
      </c>
      <c r="E182" s="52">
        <f t="shared" ref="E182:J182" si="70">+E183</f>
        <v>0</v>
      </c>
      <c r="F182" s="52">
        <f t="shared" si="70"/>
        <v>0</v>
      </c>
      <c r="G182" s="52">
        <f t="shared" si="70"/>
        <v>0</v>
      </c>
      <c r="H182" s="52">
        <f t="shared" si="70"/>
        <v>0</v>
      </c>
      <c r="I182" s="52">
        <f t="shared" si="70"/>
        <v>0</v>
      </c>
      <c r="J182" s="52">
        <f t="shared" si="70"/>
        <v>0</v>
      </c>
      <c r="K182" s="866"/>
    </row>
    <row r="183" spans="1:11" ht="21" hidden="1" customHeight="1" x14ac:dyDescent="0.6">
      <c r="A183" s="859"/>
      <c r="B183" s="860">
        <f>+[2]ระบบการควบคุมฯ!B936</f>
        <v>0</v>
      </c>
      <c r="C183" s="1281">
        <f>+[2]ระบบการควบคุมฯ!C936</f>
        <v>0</v>
      </c>
      <c r="D183" s="47">
        <f>+D184+D189</f>
        <v>0</v>
      </c>
      <c r="E183" s="47">
        <f t="shared" ref="E183:J183" si="71">+E184+E189</f>
        <v>0</v>
      </c>
      <c r="F183" s="47">
        <f t="shared" si="71"/>
        <v>0</v>
      </c>
      <c r="G183" s="47">
        <f t="shared" si="71"/>
        <v>0</v>
      </c>
      <c r="H183" s="47">
        <f t="shared" si="71"/>
        <v>0</v>
      </c>
      <c r="I183" s="47">
        <f t="shared" si="71"/>
        <v>0</v>
      </c>
      <c r="J183" s="47">
        <f t="shared" si="71"/>
        <v>0</v>
      </c>
      <c r="K183" s="868"/>
    </row>
    <row r="184" spans="1:11" ht="21" hidden="1" customHeight="1" x14ac:dyDescent="0.6">
      <c r="A184" s="788"/>
      <c r="B184" s="892">
        <f>+[2]ระบบการควบคุมฯ!B902</f>
        <v>0</v>
      </c>
      <c r="C184" s="1282"/>
      <c r="D184" s="893">
        <f>+D185</f>
        <v>0</v>
      </c>
      <c r="E184" s="893">
        <f t="shared" ref="E184:K184" si="72">+E185</f>
        <v>0</v>
      </c>
      <c r="F184" s="893">
        <f t="shared" si="72"/>
        <v>0</v>
      </c>
      <c r="G184" s="893">
        <f t="shared" si="72"/>
        <v>0</v>
      </c>
      <c r="H184" s="893">
        <f t="shared" si="72"/>
        <v>0</v>
      </c>
      <c r="I184" s="893">
        <f t="shared" si="72"/>
        <v>0</v>
      </c>
      <c r="J184" s="893">
        <f t="shared" si="72"/>
        <v>0</v>
      </c>
      <c r="K184" s="894">
        <f t="shared" si="72"/>
        <v>0</v>
      </c>
    </row>
    <row r="185" spans="1:11" ht="21" hidden="1" customHeight="1" x14ac:dyDescent="0.25">
      <c r="A185" s="62" t="s">
        <v>31</v>
      </c>
      <c r="B185" s="832">
        <f>+[2]ระบบการควบคุมฯ!B903</f>
        <v>0</v>
      </c>
      <c r="C185" s="1192">
        <f>+[2]ระบบการควบคุมฯ!C903</f>
        <v>0</v>
      </c>
      <c r="D185" s="691">
        <f>+[2]ระบบการควบคุมฯ!F903</f>
        <v>0</v>
      </c>
      <c r="E185" s="691">
        <f>+[2]ระบบการควบคุมฯ!G903+[2]ระบบการควบคุมฯ!H903</f>
        <v>0</v>
      </c>
      <c r="F185" s="691">
        <f>+[2]ระบบการควบคุมฯ!I903+[2]ระบบการควบคุมฯ!J903</f>
        <v>0</v>
      </c>
      <c r="G185" s="691">
        <f>+[2]ระบบการควบคุมฯ!K903+[2]ระบบการควบคุมฯ!L903</f>
        <v>0</v>
      </c>
      <c r="H185" s="691">
        <f>+[2]ระบบการควบคุมฯ!J903</f>
        <v>0</v>
      </c>
      <c r="I185" s="691">
        <f>+[2]ระบบการควบคุมฯ!K903</f>
        <v>0</v>
      </c>
      <c r="J185" s="691">
        <f>+D185-E185-G185</f>
        <v>0</v>
      </c>
      <c r="K185" s="881"/>
    </row>
    <row r="186" spans="1:11" ht="21" hidden="1" customHeight="1" x14ac:dyDescent="0.25">
      <c r="A186" s="62">
        <f>+[2]ระบบการควบคุมฯ!A904</f>
        <v>0</v>
      </c>
      <c r="B186" s="895">
        <f>+[2]ระบบการควบคุมฯ!B904</f>
        <v>0</v>
      </c>
      <c r="C186" s="1235">
        <f>+[2]ระบบการควบคุมฯ!C904</f>
        <v>0</v>
      </c>
      <c r="D186" s="691">
        <f>+[2]ระบบการควบคุมฯ!D904</f>
        <v>0</v>
      </c>
      <c r="E186" s="766">
        <f>+[2]ระบบการควบคุมฯ!G904+[2]ระบบการควบคุมฯ!H904</f>
        <v>0</v>
      </c>
      <c r="F186" s="766">
        <f>+[2]ระบบการควบคุมฯ!I904+[2]ระบบการควบคุมฯ!J904</f>
        <v>0</v>
      </c>
      <c r="G186" s="774">
        <f>+[2]ระบบการควบคุมฯ!K904+[2]ระบบการควบคุมฯ!L904</f>
        <v>0</v>
      </c>
      <c r="H186" s="768"/>
      <c r="I186" s="750"/>
      <c r="J186" s="691">
        <f>+D186-E186-G186</f>
        <v>0</v>
      </c>
      <c r="K186" s="881"/>
    </row>
    <row r="187" spans="1:11" ht="21" hidden="1" customHeight="1" x14ac:dyDescent="0.25">
      <c r="A187" s="764"/>
      <c r="B187" s="896"/>
      <c r="C187" s="1261"/>
      <c r="D187" s="766"/>
      <c r="E187" s="766"/>
      <c r="F187" s="766"/>
      <c r="G187" s="774"/>
      <c r="H187" s="771"/>
      <c r="I187" s="765"/>
      <c r="J187" s="766"/>
      <c r="K187" s="881"/>
    </row>
    <row r="188" spans="1:11" ht="21" hidden="1" customHeight="1" x14ac:dyDescent="0.25">
      <c r="A188" s="764"/>
      <c r="B188" s="896"/>
      <c r="C188" s="1261"/>
      <c r="D188" s="766"/>
      <c r="E188" s="766"/>
      <c r="F188" s="766"/>
      <c r="G188" s="774"/>
      <c r="H188" s="771"/>
      <c r="I188" s="765"/>
      <c r="J188" s="766"/>
      <c r="K188" s="881"/>
    </row>
    <row r="189" spans="1:11" ht="21" hidden="1" customHeight="1" x14ac:dyDescent="0.6">
      <c r="A189" s="897" t="str">
        <f>+[2]ระบบการควบคุมฯ!A937</f>
        <v>2.1.2</v>
      </c>
      <c r="B189" s="892" t="str">
        <f>+[2]ระบบการควบคุมฯ!B937</f>
        <v xml:space="preserve"> งบลงทุน ค่าครุภัณฑ์ 6711310</v>
      </c>
      <c r="C189" s="1282"/>
      <c r="D189" s="893">
        <f>+D190</f>
        <v>0</v>
      </c>
      <c r="E189" s="893">
        <f t="shared" ref="E189:K190" si="73">+E190</f>
        <v>0</v>
      </c>
      <c r="F189" s="893">
        <f t="shared" si="73"/>
        <v>0</v>
      </c>
      <c r="G189" s="893">
        <f t="shared" si="73"/>
        <v>0</v>
      </c>
      <c r="H189" s="893">
        <f t="shared" si="73"/>
        <v>0</v>
      </c>
      <c r="I189" s="893">
        <f t="shared" si="73"/>
        <v>0</v>
      </c>
      <c r="J189" s="893">
        <f t="shared" si="73"/>
        <v>0</v>
      </c>
      <c r="K189" s="894">
        <f t="shared" si="73"/>
        <v>0</v>
      </c>
    </row>
    <row r="190" spans="1:11" ht="21" hidden="1" customHeight="1" x14ac:dyDescent="0.25">
      <c r="A190" s="759" t="s">
        <v>202</v>
      </c>
      <c r="B190" s="890" t="str">
        <f>+[2]ระบบการควบคุมฯ!B938</f>
        <v>ครุภัณฑ์คอมพิวเตอร์  120610</v>
      </c>
      <c r="C190" s="1260">
        <f>+[2]ระบบการควบคุมฯ!C938</f>
        <v>0</v>
      </c>
      <c r="D190" s="887">
        <f>+D191</f>
        <v>0</v>
      </c>
      <c r="E190" s="887">
        <f t="shared" si="73"/>
        <v>0</v>
      </c>
      <c r="F190" s="887">
        <f t="shared" si="73"/>
        <v>0</v>
      </c>
      <c r="G190" s="887">
        <f t="shared" si="73"/>
        <v>0</v>
      </c>
      <c r="H190" s="887">
        <f t="shared" si="73"/>
        <v>0</v>
      </c>
      <c r="I190" s="887">
        <f t="shared" si="73"/>
        <v>0</v>
      </c>
      <c r="J190" s="887">
        <f t="shared" si="73"/>
        <v>0</v>
      </c>
      <c r="K190" s="888"/>
    </row>
    <row r="191" spans="1:11" ht="63" hidden="1" customHeight="1" x14ac:dyDescent="0.25">
      <c r="A191" s="62" t="str">
        <f>+[2]ระบบการควบคุมฯ!A939</f>
        <v>2.1.2.1.1</v>
      </c>
      <c r="B191" s="832" t="str">
        <f>+[2]ระบบการควบคุมฯ!B939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92" t="str">
        <f>+[2]ระบบการควบคุมฯ!C939</f>
        <v>ศธ 04002/ว2002 ลว 23 พค 67 โอนครั้งที่ 46</v>
      </c>
      <c r="D191" s="691"/>
      <c r="E191" s="746"/>
      <c r="F191" s="766"/>
      <c r="G191" s="734"/>
      <c r="H191" s="771"/>
      <c r="I191" s="765"/>
      <c r="J191" s="772">
        <f t="shared" ref="J191" si="74">D191-E191-F191-G191</f>
        <v>0</v>
      </c>
      <c r="K191" s="898"/>
    </row>
    <row r="192" spans="1:11" ht="21" hidden="1" customHeight="1" x14ac:dyDescent="0.25">
      <c r="A192" s="62"/>
      <c r="B192" s="832"/>
      <c r="C192" s="1192"/>
      <c r="D192" s="691"/>
      <c r="E192" s="767"/>
      <c r="F192" s="766"/>
      <c r="G192" s="774"/>
      <c r="H192" s="771"/>
      <c r="I192" s="765"/>
      <c r="J192" s="772"/>
      <c r="K192" s="898"/>
    </row>
    <row r="193" spans="1:11" ht="21" hidden="1" customHeight="1" x14ac:dyDescent="0.25">
      <c r="A193" s="677">
        <v>2.2000000000000002</v>
      </c>
      <c r="B193" s="789">
        <f>+[2]ระบบการควบคุมฯ!B1016</f>
        <v>0</v>
      </c>
      <c r="C193" s="1284" t="s">
        <v>204</v>
      </c>
      <c r="D193" s="50">
        <f>+D194</f>
        <v>210600</v>
      </c>
      <c r="E193" s="50">
        <f t="shared" ref="E193:K193" si="75">+E194</f>
        <v>0</v>
      </c>
      <c r="F193" s="50">
        <f t="shared" si="75"/>
        <v>0</v>
      </c>
      <c r="G193" s="50">
        <f t="shared" si="75"/>
        <v>208100</v>
      </c>
      <c r="H193" s="50">
        <f t="shared" si="75"/>
        <v>0</v>
      </c>
      <c r="I193" s="50">
        <f t="shared" si="75"/>
        <v>0</v>
      </c>
      <c r="J193" s="50">
        <f t="shared" si="75"/>
        <v>2500</v>
      </c>
      <c r="K193" s="846">
        <f t="shared" si="75"/>
        <v>0</v>
      </c>
    </row>
    <row r="194" spans="1:11" ht="42" hidden="1" customHeight="1" x14ac:dyDescent="0.6">
      <c r="A194" s="899"/>
      <c r="B194" s="848" t="str">
        <f>+[2]ระบบการควบคุมฯ!B1018</f>
        <v xml:space="preserve"> งบดำเนินงาน 68112xx</v>
      </c>
      <c r="C194" s="1249"/>
      <c r="D194" s="47">
        <f>+D195+D198</f>
        <v>210600</v>
      </c>
      <c r="E194" s="47">
        <f t="shared" ref="E194:G194" si="76">+E195+E198</f>
        <v>0</v>
      </c>
      <c r="F194" s="47">
        <f t="shared" si="76"/>
        <v>0</v>
      </c>
      <c r="G194" s="47">
        <f t="shared" si="76"/>
        <v>208100</v>
      </c>
      <c r="H194" s="47">
        <f>+H195+H198</f>
        <v>0</v>
      </c>
      <c r="I194" s="47">
        <f t="shared" ref="I194:K194" si="77">+I195+I198</f>
        <v>0</v>
      </c>
      <c r="J194" s="47">
        <f t="shared" si="77"/>
        <v>2500</v>
      </c>
      <c r="K194" s="47">
        <f t="shared" si="77"/>
        <v>0</v>
      </c>
    </row>
    <row r="195" spans="1:11" ht="21" hidden="1" customHeight="1" x14ac:dyDescent="0.6">
      <c r="A195" s="1135">
        <f>+[2]ระบบการควบคุมฯ!A1033</f>
        <v>0</v>
      </c>
      <c r="B195" s="901">
        <f>+[2]ระบบการควบคุมฯ!B1033</f>
        <v>0</v>
      </c>
      <c r="C195" s="1285"/>
      <c r="D195" s="902">
        <f>+D196</f>
        <v>200000</v>
      </c>
      <c r="E195" s="902">
        <f t="shared" ref="E195:J196" si="78">+E196</f>
        <v>0</v>
      </c>
      <c r="F195" s="902">
        <f t="shared" si="78"/>
        <v>0</v>
      </c>
      <c r="G195" s="902">
        <f t="shared" si="78"/>
        <v>197500</v>
      </c>
      <c r="H195" s="902">
        <f t="shared" si="78"/>
        <v>0</v>
      </c>
      <c r="I195" s="902">
        <f t="shared" si="78"/>
        <v>0</v>
      </c>
      <c r="J195" s="902">
        <f t="shared" si="78"/>
        <v>2500</v>
      </c>
      <c r="K195" s="903"/>
    </row>
    <row r="196" spans="1:11" ht="21" hidden="1" customHeight="1" x14ac:dyDescent="0.25">
      <c r="A196" s="889">
        <f>+[2]ระบบการควบคุมฯ!A1034</f>
        <v>0</v>
      </c>
      <c r="B196" s="890" t="str">
        <f>+[2]ระบบการควบคุมฯ!B1034</f>
        <v>ครุภัณฑ์สำนักงาน 120601</v>
      </c>
      <c r="C196" s="1260">
        <f>+[2]ระบบการควบคุมฯ!C1034</f>
        <v>0</v>
      </c>
      <c r="D196" s="887">
        <f>+D197</f>
        <v>200000</v>
      </c>
      <c r="E196" s="887">
        <f t="shared" si="78"/>
        <v>0</v>
      </c>
      <c r="F196" s="887">
        <f t="shared" si="78"/>
        <v>0</v>
      </c>
      <c r="G196" s="887">
        <f t="shared" si="78"/>
        <v>197500</v>
      </c>
      <c r="H196" s="887">
        <f t="shared" si="78"/>
        <v>0</v>
      </c>
      <c r="I196" s="887">
        <f t="shared" si="78"/>
        <v>0</v>
      </c>
      <c r="J196" s="887">
        <f t="shared" si="78"/>
        <v>2500</v>
      </c>
      <c r="K196" s="888"/>
    </row>
    <row r="197" spans="1:11" ht="42" hidden="1" customHeight="1" x14ac:dyDescent="0.25">
      <c r="A197" s="904" t="str">
        <f>+[2]ระบบการควบคุมฯ!A1035</f>
        <v>1.6.2.1</v>
      </c>
      <c r="B197" s="832" t="str">
        <f>+[2]ระบบการควบคุมฯ!B1035</f>
        <v>เครื่องถ่ายเอกสารระบบดิจิทัล (ขาว-ดำ) ความเร็ว 50 แผ่นต่อนาที</v>
      </c>
      <c r="C197" s="1192" t="str">
        <f>+[2]ระบบการควบคุมฯ!C1035</f>
        <v>ที่ ศธ04002/ว5376 ลว 1 พย 67 ครั้งที่ 39</v>
      </c>
      <c r="D197" s="691">
        <f>+[2]ระบบการควบคุมฯ!F1035</f>
        <v>200000</v>
      </c>
      <c r="E197" s="691">
        <f>+[2]ระบบการควบคุมฯ!G1035+[2]ระบบการควบคุมฯ!H1035</f>
        <v>0</v>
      </c>
      <c r="F197" s="691">
        <f>+[2]ระบบการควบคุมฯ!I1035+[2]ระบบการควบคุมฯ!J1035</f>
        <v>0</v>
      </c>
      <c r="G197" s="807">
        <f>+[2]ระบบการควบคุมฯ!K1035+[2]ระบบการควบคุมฯ!L1035</f>
        <v>197500</v>
      </c>
      <c r="H197" s="768"/>
      <c r="I197" s="756"/>
      <c r="J197" s="691">
        <f>+D197-E197-G197</f>
        <v>2500</v>
      </c>
      <c r="K197" s="881"/>
    </row>
    <row r="198" spans="1:11" ht="21" hidden="1" customHeight="1" x14ac:dyDescent="0.6">
      <c r="A198" s="885" t="str">
        <f>+[2]ระบบการควบคุมฯ!A1036</f>
        <v>1)</v>
      </c>
      <c r="B198" s="870" t="str">
        <f>+[2]ระบบการควบคุมฯ!B1036</f>
        <v>สพป.ปทุมธานี เขต 2</v>
      </c>
      <c r="C198" s="1283"/>
      <c r="D198" s="871">
        <f>+D199+D201+D204</f>
        <v>10600</v>
      </c>
      <c r="E198" s="871">
        <f t="shared" ref="E198:J198" si="79">+E199+E201+E204</f>
        <v>0</v>
      </c>
      <c r="F198" s="871">
        <f t="shared" si="79"/>
        <v>0</v>
      </c>
      <c r="G198" s="871">
        <f t="shared" si="79"/>
        <v>10600</v>
      </c>
      <c r="H198" s="871">
        <f t="shared" si="79"/>
        <v>0</v>
      </c>
      <c r="I198" s="871">
        <f t="shared" si="79"/>
        <v>0</v>
      </c>
      <c r="J198" s="871">
        <f t="shared" si="79"/>
        <v>0</v>
      </c>
      <c r="K198" s="894">
        <f>+K199</f>
        <v>0</v>
      </c>
    </row>
    <row r="199" spans="1:11" ht="21" hidden="1" customHeight="1" x14ac:dyDescent="0.25">
      <c r="A199" s="889">
        <f>+[2]ระบบการควบคุมฯ!A1037</f>
        <v>0</v>
      </c>
      <c r="B199" s="890" t="str">
        <f>+[2]ระบบการควบคุมฯ!B1037</f>
        <v>ครุภัณฑ์งานบ้านงานครัว 120612</v>
      </c>
      <c r="C199" s="1260">
        <f>+[2]ระบบการควบคุมฯ!C1037</f>
        <v>0</v>
      </c>
      <c r="D199" s="887">
        <f>+D200</f>
        <v>10600</v>
      </c>
      <c r="E199" s="887">
        <f t="shared" ref="E199:J199" si="80">+E200</f>
        <v>0</v>
      </c>
      <c r="F199" s="887">
        <f t="shared" si="80"/>
        <v>0</v>
      </c>
      <c r="G199" s="887">
        <f t="shared" si="80"/>
        <v>10600</v>
      </c>
      <c r="H199" s="887">
        <f t="shared" si="80"/>
        <v>0</v>
      </c>
      <c r="I199" s="887">
        <f t="shared" si="80"/>
        <v>0</v>
      </c>
      <c r="J199" s="887">
        <f t="shared" si="80"/>
        <v>0</v>
      </c>
      <c r="K199" s="888"/>
    </row>
    <row r="200" spans="1:11" ht="21" hidden="1" customHeight="1" x14ac:dyDescent="0.25">
      <c r="A200" s="904" t="str">
        <f>+[2]ระบบการควบคุมฯ!A1038</f>
        <v>1.6.2.2</v>
      </c>
      <c r="B200" s="832" t="str">
        <f>+[2]ระบบการควบคุมฯ!B1038</f>
        <v xml:space="preserve">เครื่องตัดหญ้า แบบข้ออ่อน </v>
      </c>
      <c r="C200" s="1192" t="str">
        <f>+[2]ระบบการควบคุมฯ!C1038</f>
        <v>ที่ ศธ04002/ว5376 ลว 1 พย 67 ครั้งที่ 39</v>
      </c>
      <c r="D200" s="691">
        <f>+[2]ระบบการควบคุมฯ!F1038</f>
        <v>10600</v>
      </c>
      <c r="E200" s="691">
        <f>+[2]ระบบการควบคุมฯ!G1038+[2]ระบบการควบคุมฯ!H1038</f>
        <v>0</v>
      </c>
      <c r="F200" s="691">
        <f>+[2]ระบบการควบคุมฯ!I1038+[2]ระบบการควบคุมฯ!J1038</f>
        <v>0</v>
      </c>
      <c r="G200" s="807">
        <f>+[2]ระบบการควบคุมฯ!K1038+[2]ระบบการควบคุมฯ!L1038</f>
        <v>10600</v>
      </c>
      <c r="H200" s="768"/>
      <c r="I200" s="756"/>
      <c r="J200" s="691">
        <f>+D200-E200-G200</f>
        <v>0</v>
      </c>
      <c r="K200" s="881"/>
    </row>
    <row r="201" spans="1:11" ht="21" hidden="1" customHeight="1" x14ac:dyDescent="0.25">
      <c r="A201" s="889" t="s">
        <v>203</v>
      </c>
      <c r="B201" s="890" t="str">
        <f>+[2]ระบบการควบคุมฯ!B1075</f>
        <v>ชุมชนเลิศพินิจพิทยาคม</v>
      </c>
      <c r="C201" s="1260" t="str">
        <f>+[2]ระบบการควบคุมฯ!C1075</f>
        <v>20004350002003112994</v>
      </c>
      <c r="D201" s="887">
        <f>+D202+D203</f>
        <v>0</v>
      </c>
      <c r="E201" s="887">
        <f t="shared" ref="E201:J201" si="81">+E202+E203</f>
        <v>0</v>
      </c>
      <c r="F201" s="887">
        <f t="shared" si="81"/>
        <v>0</v>
      </c>
      <c r="G201" s="887">
        <f t="shared" si="81"/>
        <v>0</v>
      </c>
      <c r="H201" s="887">
        <f t="shared" si="81"/>
        <v>0</v>
      </c>
      <c r="I201" s="887">
        <f t="shared" si="81"/>
        <v>0</v>
      </c>
      <c r="J201" s="887">
        <f t="shared" si="81"/>
        <v>0</v>
      </c>
      <c r="K201" s="888"/>
    </row>
    <row r="202" spans="1:11" ht="21" hidden="1" customHeight="1" x14ac:dyDescent="0.25">
      <c r="A202" s="904" t="str">
        <f>+[2]ระบบการควบคุมฯ!A1076</f>
        <v>2.2.1.2</v>
      </c>
      <c r="B202" s="891" t="str">
        <f>+[2]ระบบการควบคุมฯ!B1076</f>
        <v>ครุภัณฑ์เทคโนโลยีดิจิตอล แบบ 2</v>
      </c>
      <c r="C202" s="1235">
        <f>+[2]ระบบการควบคุมฯ!C1076</f>
        <v>0</v>
      </c>
      <c r="D202" s="691">
        <f>+[2]ระบบการควบคุมฯ!D1076</f>
        <v>0</v>
      </c>
      <c r="E202" s="766">
        <f>+[2]ระบบการควบคุมฯ!G1076+[2]ระบบการควบคุมฯ!H1076</f>
        <v>0</v>
      </c>
      <c r="F202" s="766">
        <f>+[2]ระบบการควบคุมฯ!I1076+[2]ระบบการควบคุมฯ!J1076</f>
        <v>0</v>
      </c>
      <c r="G202" s="774">
        <f>+[2]ระบบการควบคุมฯ!K1076+[2]ระบบการควบคุมฯ!L1076</f>
        <v>0</v>
      </c>
      <c r="H202" s="905"/>
      <c r="I202" s="906"/>
      <c r="J202" s="691">
        <f>+D202-E202-G202</f>
        <v>0</v>
      </c>
      <c r="K202" s="881"/>
    </row>
    <row r="203" spans="1:11" ht="21" hidden="1" customHeight="1" x14ac:dyDescent="0.25">
      <c r="A203" s="904" t="str">
        <f>+[2]ระบบการควบคุมฯ!A1077</f>
        <v>1)</v>
      </c>
      <c r="B203" s="891" t="str">
        <f>+[2]ระบบการควบคุมฯ!B1077</f>
        <v>วัดทศทิศ</v>
      </c>
      <c r="C203" s="1235" t="str">
        <f>+[2]ระบบการควบคุมฯ!C1077</f>
        <v>20004350002003112995</v>
      </c>
      <c r="D203" s="691">
        <f>+[2]ระบบการควบคุมฯ!D1077</f>
        <v>0</v>
      </c>
      <c r="E203" s="766">
        <f>+[2]ระบบการควบคุมฯ!G1077+[2]ระบบการควบคุมฯ!H1077</f>
        <v>0</v>
      </c>
      <c r="F203" s="766">
        <f>+[2]ระบบการควบคุมฯ!I1077+[2]ระบบการควบคุมฯ!J1077</f>
        <v>0</v>
      </c>
      <c r="G203" s="774">
        <f>+[2]ระบบการควบคุมฯ!K1077+[2]ระบบการควบคุมฯ!L1077</f>
        <v>0</v>
      </c>
      <c r="H203" s="905"/>
      <c r="I203" s="906"/>
      <c r="J203" s="907">
        <f>+D203-E203-G203</f>
        <v>0</v>
      </c>
      <c r="K203" s="881"/>
    </row>
    <row r="204" spans="1:11" ht="21" hidden="1" customHeight="1" x14ac:dyDescent="0.25">
      <c r="A204" s="889" t="str">
        <f>+[2]ระบบการควบคุมฯ!A1078</f>
        <v>2)</v>
      </c>
      <c r="B204" s="890" t="str">
        <f>+[2]ระบบการควบคุมฯ!B1078</f>
        <v>วัดสมุหราษฎร์บํารุง</v>
      </c>
      <c r="C204" s="1260" t="str">
        <f>+[2]ระบบการควบคุมฯ!C1078</f>
        <v>20004350002003112996</v>
      </c>
      <c r="D204" s="887">
        <f>+D205</f>
        <v>0</v>
      </c>
      <c r="E204" s="887">
        <f t="shared" ref="E204:J204" si="82">+E205</f>
        <v>0</v>
      </c>
      <c r="F204" s="887">
        <f t="shared" si="82"/>
        <v>0</v>
      </c>
      <c r="G204" s="887">
        <f t="shared" si="82"/>
        <v>0</v>
      </c>
      <c r="H204" s="887">
        <f t="shared" si="82"/>
        <v>0</v>
      </c>
      <c r="I204" s="887">
        <f t="shared" si="82"/>
        <v>0</v>
      </c>
      <c r="J204" s="887">
        <f t="shared" si="82"/>
        <v>0</v>
      </c>
      <c r="K204" s="888"/>
    </row>
    <row r="205" spans="1:11" ht="21" hidden="1" customHeight="1" x14ac:dyDescent="0.45">
      <c r="A205" s="904" t="str">
        <f>+[2]ระบบการควบคุมฯ!A1079</f>
        <v>2.2.1.1</v>
      </c>
      <c r="B205" s="908" t="str">
        <f>+[2]ระบบการควบคุมฯ!B1079</f>
        <v xml:space="preserve">โต๊ะเก้าอี้นักเรียน ระดับประถมศึกษา </v>
      </c>
      <c r="C205" s="1235" t="str">
        <f>+[2]ระบบการควบคุมฯ!C1079</f>
        <v>ศธ04002/ว1802 ลว.8 พค 67 โอนครั้งที่ 7</v>
      </c>
      <c r="D205" s="691"/>
      <c r="E205" s="746"/>
      <c r="F205" s="766"/>
      <c r="G205" s="734"/>
      <c r="H205" s="771"/>
      <c r="I205" s="765"/>
      <c r="J205" s="772">
        <f t="shared" ref="J205" si="83">D205-E205-F205-G205</f>
        <v>0</v>
      </c>
      <c r="K205" s="833"/>
    </row>
    <row r="206" spans="1:11" ht="21" hidden="1" customHeight="1" x14ac:dyDescent="0.45">
      <c r="A206" s="904"/>
      <c r="B206" s="908" t="str">
        <f>+[2]ระบบการควบคุมฯ!B1080</f>
        <v>โรงเรียนวัดลาดสนุ่น</v>
      </c>
      <c r="C206" s="1235" t="str">
        <f>+[2]ระบบการควบคุมฯ!C1080</f>
        <v>20004350002003114141</v>
      </c>
      <c r="D206" s="691"/>
      <c r="E206" s="767"/>
      <c r="F206" s="766"/>
      <c r="G206" s="774"/>
      <c r="H206" s="771"/>
      <c r="I206" s="765"/>
      <c r="J206" s="772"/>
      <c r="K206" s="833"/>
    </row>
    <row r="207" spans="1:11" ht="21" hidden="1" customHeight="1" x14ac:dyDescent="0.25">
      <c r="A207" s="889">
        <f>+[2]ระบบการควบคุมฯ!A1464</f>
        <v>0</v>
      </c>
      <c r="B207" s="890" t="str">
        <f>+[2]ระบบการควบคุมฯ!B1464</f>
        <v>งบลงทุน  ค่าที่ดินและสิ่งก่อสร้าง 6611320</v>
      </c>
      <c r="C207" s="1260" t="str">
        <f>+[2]ระบบการควบคุมฯ!C1464</f>
        <v xml:space="preserve"> 6611320</v>
      </c>
      <c r="D207" s="887">
        <f>SUM(D208:D209)</f>
        <v>0</v>
      </c>
      <c r="E207" s="887">
        <f t="shared" ref="E207:J207" si="84">SUM(E208:E209)</f>
        <v>0</v>
      </c>
      <c r="F207" s="887">
        <f t="shared" si="84"/>
        <v>0</v>
      </c>
      <c r="G207" s="887">
        <f t="shared" si="84"/>
        <v>0</v>
      </c>
      <c r="H207" s="887">
        <f t="shared" si="84"/>
        <v>0</v>
      </c>
      <c r="I207" s="887">
        <f t="shared" si="84"/>
        <v>0</v>
      </c>
      <c r="J207" s="887">
        <f t="shared" si="84"/>
        <v>0</v>
      </c>
      <c r="K207" s="888"/>
    </row>
    <row r="208" spans="1:11" ht="42" hidden="1" customHeight="1" x14ac:dyDescent="0.6">
      <c r="A208" s="909" t="str">
        <f>+[2]ระบบการควบคุมฯ!A1465</f>
        <v>3.2.1</v>
      </c>
      <c r="B208" s="910" t="str">
        <f>+[2]ระบบการควบคุมฯ!B1465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286" t="str">
        <f>+[2]ระบบการควบคุมฯ!C1465</f>
        <v>ศธ04002/ว3478 ลว.21 ส.ค.66 โอนครั้งที่ 782</v>
      </c>
      <c r="D208" s="766">
        <f>+[2]ระบบการควบคุมฯ!D1465</f>
        <v>0</v>
      </c>
      <c r="E208" s="766">
        <f>+[2]ระบบการควบคุมฯ!G1465+[2]ระบบการควบคุมฯ!H1465</f>
        <v>0</v>
      </c>
      <c r="F208" s="766">
        <f>+[2]ระบบการควบคุมฯ!I1465+[2]ระบบการควบคุมฯ!J1465</f>
        <v>0</v>
      </c>
      <c r="G208" s="774">
        <f>+[2]ระบบการควบคุมฯ!K1465+[2]ระบบการควบคุมฯ!L1465</f>
        <v>0</v>
      </c>
      <c r="H208" s="911"/>
      <c r="I208" s="912"/>
      <c r="J208" s="766">
        <f>+D208-E208-F208-G208</f>
        <v>0</v>
      </c>
      <c r="K208" s="833"/>
    </row>
    <row r="209" spans="1:11" ht="21" hidden="1" customHeight="1" x14ac:dyDescent="0.6">
      <c r="A209" s="909" t="str">
        <f>+[2]ระบบการควบคุมฯ!A1466</f>
        <v>1)</v>
      </c>
      <c r="B209" s="910" t="str">
        <f>+[2]ระบบการควบคุมฯ!B1466</f>
        <v>โรงเรียนวัดพืชอุดม</v>
      </c>
      <c r="C209" s="1286" t="str">
        <f>+[2]ระบบการควบคุมฯ!C1466</f>
        <v xml:space="preserve">20004 35000300 321ZZZZ </v>
      </c>
      <c r="D209" s="766">
        <f>+[2]ระบบการควบคุมฯ!D1466</f>
        <v>0</v>
      </c>
      <c r="E209" s="766">
        <f>+[2]ระบบการควบคุมฯ!G1466+[2]ระบบการควบคุมฯ!H1466</f>
        <v>0</v>
      </c>
      <c r="F209" s="766">
        <f>+[2]ระบบการควบคุมฯ!I1466+[2]ระบบการควบคุมฯ!J1466</f>
        <v>0</v>
      </c>
      <c r="G209" s="774">
        <f>+[2]ระบบการควบคุมฯ!K1466+[2]ระบบการควบคุมฯ!L1466</f>
        <v>0</v>
      </c>
      <c r="H209" s="911"/>
      <c r="I209" s="912"/>
      <c r="J209" s="766">
        <f>+D209-E209-F209-G209</f>
        <v>0</v>
      </c>
      <c r="K209" s="833"/>
    </row>
    <row r="210" spans="1:11" ht="21" hidden="1" customHeight="1" x14ac:dyDescent="0.45">
      <c r="A210" s="719">
        <f>+[2]ระบบการควบคุมฯ!A1150</f>
        <v>0</v>
      </c>
      <c r="B210" s="913">
        <f>+[2]ระบบการควบคุมฯ!B1150</f>
        <v>0</v>
      </c>
      <c r="C210" s="1254">
        <f>+[2]ระบบการควบคุมฯ!C1150</f>
        <v>0</v>
      </c>
      <c r="D210" s="720"/>
      <c r="E210" s="720"/>
      <c r="F210" s="720"/>
      <c r="G210" s="914"/>
      <c r="H210" s="915"/>
      <c r="I210" s="915"/>
      <c r="J210" s="720"/>
      <c r="K210" s="822"/>
    </row>
    <row r="211" spans="1:11" ht="63" x14ac:dyDescent="0.45">
      <c r="A211" s="916">
        <f>+[2]ระบบการควบคุมฯ!A1151</f>
        <v>1.8</v>
      </c>
      <c r="B211" s="913" t="str">
        <f>+[2]ระบบการควบคุมฯ!B1151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254"/>
      <c r="D211" s="720"/>
      <c r="E211" s="720"/>
      <c r="F211" s="720"/>
      <c r="G211" s="914"/>
      <c r="H211" s="915"/>
      <c r="I211" s="915"/>
      <c r="J211" s="720"/>
      <c r="K211" s="822"/>
    </row>
    <row r="212" spans="1:11" ht="147" x14ac:dyDescent="0.45">
      <c r="A212" s="719" t="str">
        <f>+[2]ระบบการควบคุมฯ!A1171</f>
        <v>2.4.2</v>
      </c>
      <c r="B212" s="913" t="str">
        <f>+[2]ระบบการควบคุมฯ!B1171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12" s="1254" t="str">
        <f>+[2]ระบบการควบคุมฯ!C1171</f>
        <v>ศธ 04002/ว135 ลว 12 ม.ค.65 โอนครั้งที่ 147</v>
      </c>
      <c r="D212" s="720"/>
      <c r="E212" s="720"/>
      <c r="F212" s="720"/>
      <c r="G212" s="914"/>
      <c r="H212" s="915"/>
      <c r="I212" s="915"/>
      <c r="J212" s="720"/>
      <c r="K212" s="822"/>
    </row>
    <row r="213" spans="1:11" x14ac:dyDescent="0.45">
      <c r="A213" s="909"/>
      <c r="B213" s="917"/>
      <c r="C213" s="1286"/>
      <c r="D213" s="766"/>
      <c r="E213" s="766"/>
      <c r="F213" s="766"/>
      <c r="G213" s="774"/>
      <c r="H213" s="911"/>
      <c r="I213" s="912"/>
      <c r="J213" s="766"/>
      <c r="K213" s="833"/>
    </row>
    <row r="214" spans="1:11" ht="21" hidden="1" customHeight="1" x14ac:dyDescent="0.25">
      <c r="A214" s="918">
        <f>+[2]ระบบการควบคุมฯ!A1186</f>
        <v>0</v>
      </c>
      <c r="B214" s="919">
        <f>+[2]ระบบการควบคุมฯ!B1186</f>
        <v>0</v>
      </c>
      <c r="C214" s="1287">
        <f>+[2]ระบบการควบคุมฯ!C1186</f>
        <v>0</v>
      </c>
      <c r="D214" s="920">
        <f t="shared" ref="D214:J214" si="85">+D215</f>
        <v>4759900</v>
      </c>
      <c r="E214" s="920">
        <f t="shared" si="85"/>
        <v>677756</v>
      </c>
      <c r="F214" s="920">
        <f t="shared" si="85"/>
        <v>0</v>
      </c>
      <c r="G214" s="920">
        <f t="shared" si="85"/>
        <v>3969774</v>
      </c>
      <c r="H214" s="920">
        <f t="shared" si="85"/>
        <v>0</v>
      </c>
      <c r="I214" s="920">
        <f t="shared" si="85"/>
        <v>0</v>
      </c>
      <c r="J214" s="920">
        <f t="shared" si="85"/>
        <v>112370</v>
      </c>
      <c r="K214" s="846"/>
    </row>
    <row r="215" spans="1:11" x14ac:dyDescent="0.6">
      <c r="A215" s="859"/>
      <c r="B215" s="921" t="str">
        <f>+[2]ระบบการควบคุมฯ!B1187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281"/>
      <c r="D215" s="47">
        <f>+D216+D221+D262+D266+D273+D290+D292</f>
        <v>4759900</v>
      </c>
      <c r="E215" s="47">
        <f t="shared" ref="E215:J215" si="86">+E216+E221+E262+E266+E273+E290+E292</f>
        <v>677756</v>
      </c>
      <c r="F215" s="47">
        <f t="shared" si="86"/>
        <v>0</v>
      </c>
      <c r="G215" s="47">
        <f t="shared" si="86"/>
        <v>3969774</v>
      </c>
      <c r="H215" s="47">
        <f t="shared" si="86"/>
        <v>0</v>
      </c>
      <c r="I215" s="47">
        <f t="shared" si="86"/>
        <v>0</v>
      </c>
      <c r="J215" s="47">
        <f t="shared" si="86"/>
        <v>112370</v>
      </c>
      <c r="K215" s="868"/>
    </row>
    <row r="216" spans="1:11" x14ac:dyDescent="0.25">
      <c r="A216" s="922">
        <f>+[2]ระบบการควบคุมฯ!A1188</f>
        <v>0</v>
      </c>
      <c r="B216" s="923" t="str">
        <f>+[2]ระบบการควบคุมฯ!B1188</f>
        <v>ค่าที่ดินและสิ่งก่อสร้าง 6811320</v>
      </c>
      <c r="C216" s="1277">
        <f>+[2]ระบบการควบคุมฯ!C1188</f>
        <v>0</v>
      </c>
      <c r="D216" s="51">
        <f>SUM(D217:D220)</f>
        <v>734000</v>
      </c>
      <c r="E216" s="51">
        <f t="shared" ref="E216:J216" si="87">SUM(E217:E220)</f>
        <v>495000</v>
      </c>
      <c r="F216" s="51">
        <f t="shared" si="87"/>
        <v>0</v>
      </c>
      <c r="G216" s="51">
        <f t="shared" si="87"/>
        <v>235000</v>
      </c>
      <c r="H216" s="51">
        <f t="shared" si="87"/>
        <v>0</v>
      </c>
      <c r="I216" s="51">
        <f t="shared" si="87"/>
        <v>0</v>
      </c>
      <c r="J216" s="51">
        <f t="shared" si="87"/>
        <v>4000</v>
      </c>
      <c r="K216" s="858"/>
    </row>
    <row r="217" spans="1:11" x14ac:dyDescent="0.25">
      <c r="A217" s="62" t="str">
        <f>+[2]ระบบการควบคุมฯ!A1189</f>
        <v>1.10.1</v>
      </c>
      <c r="B217" s="750" t="str">
        <f>+[2]ระบบการควบคุมฯ!B1189</f>
        <v xml:space="preserve">ปรับปรุงซ่อมแซมอาคารเรียนอาคารประกอบและสิ่งก่อสร้างอื่น 2 โรงเรียน </v>
      </c>
      <c r="C217" s="1192" t="str">
        <f>+[2]ระบบการควบคุมฯ!C1189</f>
        <v>ศธ 04002/ว5174 ลว 21 ตค 67 ครั้งที่ 4</v>
      </c>
      <c r="D217" s="924">
        <f>+[2]ระบบการควบคุมฯ!D1189</f>
        <v>734000</v>
      </c>
      <c r="E217" s="746">
        <f>+[2]ระบบการควบคุมฯ!G1189+[2]ระบบการควบคุมฯ!H1189</f>
        <v>495000</v>
      </c>
      <c r="F217" s="766">
        <f>+[2]ระบบการควบคุมฯ!I1189+[2]ระบบการควบคุมฯ!J1189</f>
        <v>0</v>
      </c>
      <c r="G217" s="734">
        <f>+[2]ระบบการควบคุมฯ!K1189+[2]ระบบการควบคุมฯ!L1189</f>
        <v>235000</v>
      </c>
      <c r="H217" s="771"/>
      <c r="I217" s="765"/>
      <c r="J217" s="772">
        <f t="shared" ref="J217:J261" si="88">D217-E217-F217-G217</f>
        <v>4000</v>
      </c>
      <c r="K217" s="881"/>
    </row>
    <row r="218" spans="1:11" x14ac:dyDescent="0.25">
      <c r="A218" s="62"/>
      <c r="B218" s="756" t="str">
        <f>+[2]ระบบการควบคุมฯ!B1190</f>
        <v>โรงเรียนนิกรราษฎร์บูรณะ(เหราบัตย์อุทิศ)</v>
      </c>
      <c r="C218" s="1192" t="str">
        <f>+[2]ระบบการควบคุมฯ!C1190</f>
        <v>20004370010003210924</v>
      </c>
      <c r="D218" s="691"/>
      <c r="E218" s="746"/>
      <c r="F218" s="766"/>
      <c r="G218" s="734"/>
      <c r="H218" s="771"/>
      <c r="I218" s="765"/>
      <c r="J218" s="772">
        <f t="shared" si="88"/>
        <v>0</v>
      </c>
      <c r="K218" s="881"/>
    </row>
    <row r="219" spans="1:11" x14ac:dyDescent="0.25">
      <c r="A219" s="62">
        <f>+[2]ระบบการควบคุมฯ!A1191</f>
        <v>0</v>
      </c>
      <c r="B219" s="756" t="str">
        <f>+[2]ระบบการควบคุมฯ!B1191</f>
        <v>ครบ 27 มค 68</v>
      </c>
      <c r="C219" s="1192">
        <f>+[2]ระบบการควบคุมฯ!C1191</f>
        <v>4100554857</v>
      </c>
      <c r="D219" s="924">
        <f>+[2]ระบบการควบคุมฯ!D1191</f>
        <v>0</v>
      </c>
      <c r="E219" s="746">
        <f>+[2]ระบบการควบคุมฯ!G1191+[2]ระบบการควบคุมฯ!H1191</f>
        <v>0</v>
      </c>
      <c r="F219" s="766">
        <f>+[2]ระบบการควบคุมฯ!I1191+[2]ระบบการควบคุมฯ!J1191</f>
        <v>0</v>
      </c>
      <c r="G219" s="734">
        <f>+[2]ระบบการควบคุมฯ!K1191+[2]ระบบการควบคุมฯ!L1191</f>
        <v>0</v>
      </c>
      <c r="H219" s="771"/>
      <c r="I219" s="765"/>
      <c r="J219" s="772">
        <f t="shared" si="88"/>
        <v>0</v>
      </c>
      <c r="K219" s="881"/>
    </row>
    <row r="220" spans="1:11" x14ac:dyDescent="0.25">
      <c r="A220" s="62"/>
      <c r="B220" s="756" t="str">
        <f>+[2]ระบบการควบคุมฯ!B1192</f>
        <v>โรงเรียนวัดธรรมราษฏร์เจริญผล</v>
      </c>
      <c r="C220" s="1192" t="str">
        <f>+[2]ระบบการควบคุมฯ!C1192</f>
        <v>20004370010003210925</v>
      </c>
      <c r="D220" s="691"/>
      <c r="E220" s="746"/>
      <c r="F220" s="766"/>
      <c r="G220" s="734"/>
      <c r="H220" s="771"/>
      <c r="I220" s="765"/>
      <c r="J220" s="772">
        <f t="shared" si="88"/>
        <v>0</v>
      </c>
      <c r="K220" s="881"/>
    </row>
    <row r="221" spans="1:11" x14ac:dyDescent="0.25">
      <c r="A221" s="922">
        <f>+[2]ระบบการควบคุมฯ!A1194</f>
        <v>0</v>
      </c>
      <c r="B221" s="923" t="str">
        <f>+[2]ระบบการควบคุมฯ!B1194</f>
        <v>โอนกลับส่วนกลาง</v>
      </c>
      <c r="C221" s="1277" t="str">
        <f>+[2]ระบบการควบคุมฯ!C1194</f>
        <v>ศธ04002/ว4285 ลว.13 กย 67 โอนครั้งที่ 401</v>
      </c>
      <c r="D221" s="51">
        <f>SUM(D222:D225)</f>
        <v>302000</v>
      </c>
      <c r="E221" s="51">
        <f t="shared" ref="E221:J221" si="89">SUM(E222:E225)</f>
        <v>0</v>
      </c>
      <c r="F221" s="51">
        <f t="shared" si="89"/>
        <v>0</v>
      </c>
      <c r="G221" s="51">
        <f t="shared" si="89"/>
        <v>302000</v>
      </c>
      <c r="H221" s="51">
        <f t="shared" si="89"/>
        <v>0</v>
      </c>
      <c r="I221" s="51">
        <f t="shared" si="89"/>
        <v>0</v>
      </c>
      <c r="J221" s="51">
        <f t="shared" si="89"/>
        <v>0</v>
      </c>
      <c r="K221" s="858"/>
    </row>
    <row r="222" spans="1:11" x14ac:dyDescent="0.25">
      <c r="A222" s="62" t="str">
        <f>+[2]ระบบการควบคุมฯ!A1195</f>
        <v>1.10.2</v>
      </c>
      <c r="B222" s="750" t="str">
        <f>+[2]ระบบการควบคุมฯ!B1195</f>
        <v xml:space="preserve">ปรับปรุงซ่อมแซมห้องน้ำห้องส้วม 2 โรงเรียน </v>
      </c>
      <c r="C222" s="1192" t="str">
        <f>+[2]ระบบการควบคุมฯ!C1195</f>
        <v>ศธ 04002/ว5174 ลว 21 ตค 67 ครั้งที่ 4</v>
      </c>
      <c r="D222" s="924">
        <f>+[2]ระบบการควบคุมฯ!D1195</f>
        <v>302000</v>
      </c>
      <c r="E222" s="746">
        <f>+[2]ระบบการควบคุมฯ!G1195+[2]ระบบการควบคุมฯ!H1195</f>
        <v>0</v>
      </c>
      <c r="F222" s="766">
        <f>+[2]ระบบการควบคุมฯ!I1195+[2]ระบบการควบคุมฯ!J1195</f>
        <v>0</v>
      </c>
      <c r="G222" s="734">
        <f>+[2]ระบบการควบคุมฯ!K1195+[2]ระบบการควบคุมฯ!L1195</f>
        <v>302000</v>
      </c>
      <c r="H222" s="771"/>
      <c r="I222" s="765"/>
      <c r="J222" s="772">
        <f t="shared" si="88"/>
        <v>0</v>
      </c>
      <c r="K222" s="881"/>
    </row>
    <row r="223" spans="1:11" x14ac:dyDescent="0.25">
      <c r="A223" s="62"/>
      <c r="B223" s="750" t="str">
        <f>+[2]ระบบการควบคุมฯ!B1196</f>
        <v>โรงเรียนนิกรราษฎร์บูรณะ (เหราบัตย์อุทิศ)</v>
      </c>
      <c r="C223" s="1192" t="str">
        <f>+[2]ระบบการควบคุมฯ!C1196</f>
        <v>20004370010003213244</v>
      </c>
      <c r="D223" s="691"/>
      <c r="E223" s="746"/>
      <c r="F223" s="766"/>
      <c r="G223" s="734"/>
      <c r="H223" s="771"/>
      <c r="I223" s="765"/>
      <c r="J223" s="772">
        <f t="shared" si="88"/>
        <v>0</v>
      </c>
      <c r="K223" s="881"/>
    </row>
    <row r="224" spans="1:11" x14ac:dyDescent="0.25">
      <c r="A224" s="62">
        <f>+[2]ระบบการควบคุมฯ!A1197</f>
        <v>0</v>
      </c>
      <c r="B224" s="750" t="str">
        <f>+[2]ระบบการควบคุมฯ!B1197</f>
        <v>ครบ 27 มค 67</v>
      </c>
      <c r="C224" s="1192">
        <f>+[2]ระบบการควบคุมฯ!C1197</f>
        <v>4100554844</v>
      </c>
      <c r="D224" s="924">
        <f>+[2]ระบบการควบคุมฯ!D1197</f>
        <v>0</v>
      </c>
      <c r="E224" s="746">
        <f>+[2]ระบบการควบคุมฯ!G1197+[2]ระบบการควบคุมฯ!H1197</f>
        <v>0</v>
      </c>
      <c r="F224" s="766">
        <f>+[2]ระบบการควบคุมฯ!I1197+[2]ระบบการควบคุมฯ!J1197</f>
        <v>0</v>
      </c>
      <c r="G224" s="734">
        <f>+[2]ระบบการควบคุมฯ!K1197+[2]ระบบการควบคุมฯ!L1197</f>
        <v>0</v>
      </c>
      <c r="H224" s="771"/>
      <c r="I224" s="765"/>
      <c r="J224" s="772">
        <f t="shared" si="88"/>
        <v>0</v>
      </c>
      <c r="K224" s="881"/>
    </row>
    <row r="225" spans="1:11" x14ac:dyDescent="0.25">
      <c r="A225" s="62"/>
      <c r="B225" s="750" t="str">
        <f>+[2]ระบบการควบคุมฯ!B1198</f>
        <v>โรงเรียนวัดนพรัตนาราม</v>
      </c>
      <c r="C225" s="1192" t="str">
        <f>+[2]ระบบการควบคุมฯ!C1198</f>
        <v>20004370010003213243</v>
      </c>
      <c r="D225" s="691"/>
      <c r="E225" s="746"/>
      <c r="F225" s="766"/>
      <c r="G225" s="734"/>
      <c r="H225" s="771"/>
      <c r="I225" s="765"/>
      <c r="J225" s="772">
        <f t="shared" si="88"/>
        <v>0</v>
      </c>
      <c r="K225" s="881"/>
    </row>
    <row r="226" spans="1:11" x14ac:dyDescent="0.25">
      <c r="A226" s="62">
        <f>+[2]ระบบการควบคุมฯ!A1200</f>
        <v>0</v>
      </c>
      <c r="B226" s="750" t="str">
        <f>+[2]ระบบการควบคุมฯ!B1200</f>
        <v>โอนกลับส่วนกลาง</v>
      </c>
      <c r="C226" s="1192" t="str">
        <f>+[2]ระบบการควบคุมฯ!C1200</f>
        <v>ศธ04002/ว4285 ลว.13 กย 67 โอนครั้งที่ 401</v>
      </c>
      <c r="D226" s="691"/>
      <c r="E226" s="746"/>
      <c r="F226" s="766"/>
      <c r="G226" s="734"/>
      <c r="H226" s="771"/>
      <c r="I226" s="765"/>
      <c r="J226" s="772">
        <f t="shared" si="88"/>
        <v>0</v>
      </c>
      <c r="K226" s="881"/>
    </row>
    <row r="227" spans="1:11" ht="21" hidden="1" customHeight="1" x14ac:dyDescent="0.25">
      <c r="A227" s="62"/>
      <c r="B227" s="750" t="str">
        <f>+[2]ระบบการควบคุมฯ!B1201</f>
        <v>วัดกลางคลองสี่</v>
      </c>
      <c r="C227" s="1192" t="str">
        <f>+[2]ระบบการควบคุมฯ!C1201</f>
        <v>20004350002003214513</v>
      </c>
      <c r="D227" s="691"/>
      <c r="E227" s="746"/>
      <c r="F227" s="766"/>
      <c r="G227" s="734"/>
      <c r="H227" s="771"/>
      <c r="I227" s="765"/>
      <c r="J227" s="772">
        <f t="shared" si="88"/>
        <v>0</v>
      </c>
      <c r="K227" s="881"/>
    </row>
    <row r="228" spans="1:11" ht="21" hidden="1" customHeight="1" x14ac:dyDescent="0.25">
      <c r="A228" s="62">
        <f>+[2]ระบบการควบคุมฯ!A1202</f>
        <v>0</v>
      </c>
      <c r="B228" s="750" t="str">
        <f>+[2]ระบบการควบคุมฯ!B1202</f>
        <v>ครบ 15 มิย 67</v>
      </c>
      <c r="C228" s="1192">
        <f>+[2]ระบบการควบคุมฯ!C1202</f>
        <v>4100396155</v>
      </c>
      <c r="D228" s="691"/>
      <c r="E228" s="746"/>
      <c r="F228" s="766"/>
      <c r="G228" s="734"/>
      <c r="H228" s="771"/>
      <c r="I228" s="765"/>
      <c r="J228" s="772">
        <f t="shared" si="88"/>
        <v>0</v>
      </c>
      <c r="K228" s="881"/>
    </row>
    <row r="229" spans="1:11" ht="21" hidden="1" customHeight="1" x14ac:dyDescent="0.25">
      <c r="A229" s="62"/>
      <c r="B229" s="750" t="str">
        <f>+[2]ระบบการควบคุมฯ!B1203</f>
        <v>วัดนิเทศน์</v>
      </c>
      <c r="C229" s="1192" t="str">
        <f>+[2]ระบบการควบคุมฯ!C1203</f>
        <v>20004350002003214514</v>
      </c>
      <c r="D229" s="691"/>
      <c r="E229" s="746"/>
      <c r="F229" s="766"/>
      <c r="G229" s="734"/>
      <c r="H229" s="771"/>
      <c r="I229" s="765"/>
      <c r="J229" s="772">
        <f t="shared" si="88"/>
        <v>0</v>
      </c>
      <c r="K229" s="881"/>
    </row>
    <row r="230" spans="1:11" ht="21" hidden="1" customHeight="1" x14ac:dyDescent="0.25">
      <c r="A230" s="62"/>
      <c r="B230" s="750" t="str">
        <f>+[2]ระบบการควบคุมฯ!B1204</f>
        <v>ครบ 27 สค 67</v>
      </c>
      <c r="C230" s="1192">
        <f>+[2]ระบบการควบคุมฯ!C1204</f>
        <v>4100402151</v>
      </c>
      <c r="D230" s="691"/>
      <c r="E230" s="746"/>
      <c r="F230" s="766"/>
      <c r="G230" s="734"/>
      <c r="H230" s="771"/>
      <c r="I230" s="765"/>
      <c r="J230" s="772">
        <f t="shared" si="88"/>
        <v>0</v>
      </c>
      <c r="K230" s="881"/>
    </row>
    <row r="231" spans="1:11" ht="21" hidden="1" customHeight="1" x14ac:dyDescent="0.25">
      <c r="A231" s="62"/>
      <c r="B231" s="750" t="str">
        <f>+[2]ระบบการควบคุมฯ!B1205</f>
        <v>ผูกพัน งวด 1 222,000 บาท</v>
      </c>
      <c r="C231" s="1192">
        <f>+[2]ระบบการควบคุมฯ!C1205</f>
        <v>0</v>
      </c>
      <c r="D231" s="691"/>
      <c r="E231" s="746"/>
      <c r="F231" s="766"/>
      <c r="G231" s="734"/>
      <c r="H231" s="771"/>
      <c r="I231" s="765"/>
      <c r="J231" s="772">
        <f t="shared" si="88"/>
        <v>0</v>
      </c>
      <c r="K231" s="881"/>
    </row>
    <row r="232" spans="1:11" ht="21" hidden="1" customHeight="1" x14ac:dyDescent="0.25">
      <c r="A232" s="62">
        <f>+[2]ระบบการควบคุมฯ!A1207</f>
        <v>0</v>
      </c>
      <c r="B232" s="750" t="str">
        <f>+[2]ระบบการควบคุมฯ!B1207</f>
        <v>โอนกลับส่วนกลาง</v>
      </c>
      <c r="C232" s="1192" t="str">
        <f>+[2]ระบบการควบคุมฯ!C1207</f>
        <v>ศธ04002/ว4285 ลว.13 กย 67 โอนครั้งที่ 401</v>
      </c>
      <c r="D232" s="691"/>
      <c r="E232" s="746"/>
      <c r="F232" s="766"/>
      <c r="G232" s="734"/>
      <c r="H232" s="771"/>
      <c r="I232" s="765"/>
      <c r="J232" s="925">
        <f t="shared" si="88"/>
        <v>0</v>
      </c>
      <c r="K232" s="881"/>
    </row>
    <row r="233" spans="1:11" ht="21" hidden="1" customHeight="1" x14ac:dyDescent="0.25">
      <c r="A233" s="62"/>
      <c r="B233" s="750" t="str">
        <f>+[2]ระบบการควบคุมฯ!B1205</f>
        <v>ผูกพัน งวด 1 222,000 บาท</v>
      </c>
      <c r="C233" s="1192">
        <f>+[2]ระบบการควบคุมฯ!C1205</f>
        <v>0</v>
      </c>
      <c r="D233" s="691"/>
      <c r="E233" s="746"/>
      <c r="F233" s="766"/>
      <c r="G233" s="734"/>
      <c r="H233" s="771"/>
      <c r="I233" s="765"/>
      <c r="J233" s="772">
        <f t="shared" si="88"/>
        <v>0</v>
      </c>
      <c r="K233" s="881"/>
    </row>
    <row r="234" spans="1:11" ht="21" hidden="1" customHeight="1" x14ac:dyDescent="0.25">
      <c r="A234" s="62">
        <f>+[2]ระบบการควบคุมฯ!A1209</f>
        <v>0</v>
      </c>
      <c r="B234" s="750" t="str">
        <f>+[2]ระบบการควบคุมฯ!B1209</f>
        <v>ครบ 19 มิย 67</v>
      </c>
      <c r="C234" s="1192">
        <f>+[2]ระบบการควบคุมฯ!C1209</f>
        <v>4100395245</v>
      </c>
      <c r="D234" s="691"/>
      <c r="E234" s="746"/>
      <c r="F234" s="766"/>
      <c r="G234" s="734"/>
      <c r="H234" s="771"/>
      <c r="I234" s="765"/>
      <c r="J234" s="772">
        <f t="shared" si="88"/>
        <v>0</v>
      </c>
      <c r="K234" s="881"/>
    </row>
    <row r="235" spans="1:11" ht="21" hidden="1" customHeight="1" x14ac:dyDescent="0.25">
      <c r="A235" s="62"/>
      <c r="B235" s="750" t="str">
        <f>+[2]ระบบการควบคุมฯ!B1208</f>
        <v>วัดประชุมราษฏร์</v>
      </c>
      <c r="C235" s="1192" t="str">
        <f>+[2]ระบบการควบคุมฯ!C1208</f>
        <v>20004350002003214515</v>
      </c>
      <c r="D235" s="691"/>
      <c r="E235" s="746"/>
      <c r="F235" s="766"/>
      <c r="G235" s="734"/>
      <c r="H235" s="771"/>
      <c r="I235" s="765"/>
      <c r="J235" s="772">
        <f t="shared" si="88"/>
        <v>0</v>
      </c>
      <c r="K235" s="881"/>
    </row>
    <row r="236" spans="1:11" ht="21" hidden="1" customHeight="1" x14ac:dyDescent="0.25">
      <c r="A236" s="62">
        <f>+[2]ระบบการควบคุมฯ!A1211</f>
        <v>0</v>
      </c>
      <c r="B236" s="750" t="str">
        <f>+[2]ระบบการควบคุมฯ!B1211</f>
        <v>ครบ 26 มิย 67</v>
      </c>
      <c r="C236" s="1192">
        <f>+[2]ระบบการควบคุมฯ!C1211</f>
        <v>4100397176</v>
      </c>
      <c r="D236" s="691"/>
      <c r="E236" s="746"/>
      <c r="F236" s="766"/>
      <c r="G236" s="734"/>
      <c r="H236" s="771"/>
      <c r="I236" s="765"/>
      <c r="J236" s="772">
        <f t="shared" si="88"/>
        <v>0</v>
      </c>
      <c r="K236" s="881"/>
    </row>
    <row r="237" spans="1:11" ht="21" hidden="1" customHeight="1" x14ac:dyDescent="0.25">
      <c r="A237" s="62"/>
      <c r="B237" s="750" t="str">
        <f>+[2]ระบบการควบคุมฯ!B1210</f>
        <v>วัดประยูรธรรมาราม</v>
      </c>
      <c r="C237" s="1192" t="str">
        <f>+[2]ระบบการควบคุมฯ!C1210</f>
        <v>20004350002003214516</v>
      </c>
      <c r="D237" s="691"/>
      <c r="E237" s="746"/>
      <c r="F237" s="766"/>
      <c r="G237" s="734"/>
      <c r="H237" s="771"/>
      <c r="I237" s="765"/>
      <c r="J237" s="772">
        <f t="shared" si="88"/>
        <v>0</v>
      </c>
      <c r="K237" s="881"/>
    </row>
    <row r="238" spans="1:11" ht="21" hidden="1" customHeight="1" x14ac:dyDescent="0.25">
      <c r="A238" s="62">
        <f>+[2]ระบบการควบคุมฯ!A1213</f>
        <v>0</v>
      </c>
      <c r="B238" s="750" t="str">
        <f>+[2]ระบบการควบคุมฯ!B1213</f>
        <v>ครบ 19 มิ.ย.67</v>
      </c>
      <c r="C238" s="1192" t="str">
        <f>+[2]ระบบการควบคุมฯ!C1213</f>
        <v>ครบ 19 มิย 67</v>
      </c>
      <c r="D238" s="691"/>
      <c r="E238" s="746"/>
      <c r="F238" s="766"/>
      <c r="G238" s="734"/>
      <c r="H238" s="771"/>
      <c r="I238" s="765"/>
      <c r="J238" s="772">
        <f t="shared" si="88"/>
        <v>0</v>
      </c>
      <c r="K238" s="881"/>
    </row>
    <row r="239" spans="1:11" ht="21" hidden="1" customHeight="1" x14ac:dyDescent="0.25">
      <c r="A239" s="62"/>
      <c r="B239" s="750" t="str">
        <f>+[2]ระบบการควบคุมฯ!B1212</f>
        <v>วัดลานนา</v>
      </c>
      <c r="C239" s="1192" t="str">
        <f>+[2]ระบบการควบคุมฯ!C1212</f>
        <v>20004350002003214517</v>
      </c>
      <c r="D239" s="691"/>
      <c r="E239" s="746"/>
      <c r="F239" s="766"/>
      <c r="G239" s="734"/>
      <c r="H239" s="771"/>
      <c r="I239" s="765"/>
      <c r="J239" s="772">
        <f t="shared" si="88"/>
        <v>0</v>
      </c>
      <c r="K239" s="881"/>
    </row>
    <row r="240" spans="1:11" ht="21" hidden="1" customHeight="1" x14ac:dyDescent="0.25">
      <c r="A240" s="62">
        <f>+[2]ระบบการควบคุมฯ!A1215</f>
        <v>0</v>
      </c>
      <c r="B240" s="750" t="str">
        <f>+[2]ระบบการควบคุมฯ!B1215</f>
        <v>ครบ 26 กค 67</v>
      </c>
      <c r="C240" s="1192" t="str">
        <f>+[2]ระบบการควบคุมฯ!C1215</f>
        <v>4100393861</v>
      </c>
      <c r="D240" s="691"/>
      <c r="E240" s="746"/>
      <c r="F240" s="766"/>
      <c r="G240" s="734"/>
      <c r="H240" s="771"/>
      <c r="I240" s="765"/>
      <c r="J240" s="772">
        <f t="shared" si="88"/>
        <v>0</v>
      </c>
      <c r="K240" s="881"/>
    </row>
    <row r="241" spans="1:11" ht="21" hidden="1" customHeight="1" x14ac:dyDescent="0.25">
      <c r="A241" s="62"/>
      <c r="B241" s="750" t="str">
        <f>+[2]ระบบการควบคุมฯ!B1214</f>
        <v>วัดอดิศร</v>
      </c>
      <c r="C241" s="1192" t="str">
        <f>+[2]ระบบการควบคุมฯ!C1214</f>
        <v>20004350002003214518</v>
      </c>
      <c r="D241" s="691"/>
      <c r="E241" s="746"/>
      <c r="F241" s="766"/>
      <c r="G241" s="734"/>
      <c r="H241" s="771"/>
      <c r="I241" s="765"/>
      <c r="J241" s="772">
        <f t="shared" si="88"/>
        <v>0</v>
      </c>
      <c r="K241" s="881"/>
    </row>
    <row r="242" spans="1:11" ht="21" hidden="1" customHeight="1" x14ac:dyDescent="0.25">
      <c r="A242" s="62">
        <f>+[2]ระบบการควบคุมฯ!A1217</f>
        <v>0</v>
      </c>
      <c r="B242" s="750" t="str">
        <f>+[2]ระบบการควบคุมฯ!B1217</f>
        <v>ครบ 14 มิย 67</v>
      </c>
      <c r="C242" s="1192" t="str">
        <f>+[2]ระบบการควบคุมฯ!C1217</f>
        <v>4100394897</v>
      </c>
      <c r="D242" s="691"/>
      <c r="E242" s="746"/>
      <c r="F242" s="766"/>
      <c r="G242" s="734"/>
      <c r="H242" s="771"/>
      <c r="I242" s="765"/>
      <c r="J242" s="772">
        <f t="shared" si="88"/>
        <v>0</v>
      </c>
      <c r="K242" s="881"/>
    </row>
    <row r="243" spans="1:11" ht="21" hidden="1" customHeight="1" x14ac:dyDescent="0.25">
      <c r="A243" s="62"/>
      <c r="B243" s="750" t="str">
        <f>+[2]ระบบการควบคุมฯ!B1216</f>
        <v>สหราษฎร์บํารุง</v>
      </c>
      <c r="C243" s="1192" t="str">
        <f>+[2]ระบบการควบคุมฯ!C1216</f>
        <v>20004350002003214519</v>
      </c>
      <c r="D243" s="691"/>
      <c r="E243" s="746"/>
      <c r="F243" s="766"/>
      <c r="G243" s="734"/>
      <c r="H243" s="771"/>
      <c r="I243" s="765"/>
      <c r="J243" s="772">
        <f t="shared" si="88"/>
        <v>0</v>
      </c>
      <c r="K243" s="881"/>
    </row>
    <row r="244" spans="1:11" ht="21" hidden="1" customHeight="1" x14ac:dyDescent="0.25">
      <c r="A244" s="62">
        <f>+[2]ระบบการควบคุมฯ!A1219</f>
        <v>0</v>
      </c>
      <c r="B244" s="750" t="str">
        <f>+[2]ระบบการควบคุมฯ!B1219</f>
        <v>ครบ 15 กค 67</v>
      </c>
      <c r="C244" s="1192" t="str">
        <f>+[2]ระบบการควบคุมฯ!C1219</f>
        <v>4100398138</v>
      </c>
      <c r="D244" s="691"/>
      <c r="E244" s="746"/>
      <c r="F244" s="766"/>
      <c r="G244" s="734"/>
      <c r="H244" s="771"/>
      <c r="I244" s="765"/>
      <c r="J244" s="772">
        <f t="shared" si="88"/>
        <v>0</v>
      </c>
      <c r="K244" s="881"/>
    </row>
    <row r="245" spans="1:11" ht="21" hidden="1" customHeight="1" x14ac:dyDescent="0.25">
      <c r="A245" s="62"/>
      <c r="B245" s="926" t="str">
        <f>+[2]ระบบการควบคุมฯ!B1218</f>
        <v>คลอง 11 ศาลาครุ (เทียมอุปถัมภ์)</v>
      </c>
      <c r="C245" s="1192" t="str">
        <f>+[2]ระบบการควบคุมฯ!C1218</f>
        <v>20004350002003214520</v>
      </c>
      <c r="D245" s="691"/>
      <c r="E245" s="746"/>
      <c r="F245" s="766"/>
      <c r="G245" s="734"/>
      <c r="H245" s="771"/>
      <c r="I245" s="765"/>
      <c r="J245" s="772">
        <f t="shared" si="88"/>
        <v>0</v>
      </c>
      <c r="K245" s="881"/>
    </row>
    <row r="246" spans="1:11" ht="21" hidden="1" customHeight="1" x14ac:dyDescent="0.25">
      <c r="A246" s="62">
        <f>+[2]ระบบการควบคุมฯ!A1222</f>
        <v>0</v>
      </c>
      <c r="B246" s="750" t="str">
        <f>+[2]ระบบการควบคุมฯ!B1222</f>
        <v>โอนกลับส่วนกลาง</v>
      </c>
      <c r="C246" s="1192" t="str">
        <f>+[2]ระบบการควบคุมฯ!C1222</f>
        <v>ศธ04002/ว4285 ลว.13 กย 67 โอนครั้งที่ 401</v>
      </c>
      <c r="D246" s="691"/>
      <c r="E246" s="746"/>
      <c r="F246" s="766"/>
      <c r="G246" s="734"/>
      <c r="H246" s="771"/>
      <c r="I246" s="765"/>
      <c r="J246" s="925">
        <f t="shared" si="88"/>
        <v>0</v>
      </c>
      <c r="K246" s="881"/>
    </row>
    <row r="247" spans="1:11" ht="21" hidden="1" customHeight="1" x14ac:dyDescent="0.25">
      <c r="A247" s="62"/>
      <c r="B247" s="750" t="str">
        <f>+[2]ระบบการควบคุมฯ!B1223</f>
        <v>วัดเจริญบุญ</v>
      </c>
      <c r="C247" s="1192" t="str">
        <f>+[2]ระบบการควบคุมฯ!C1223</f>
        <v>20004350002003214522</v>
      </c>
      <c r="D247" s="691"/>
      <c r="E247" s="746"/>
      <c r="F247" s="766"/>
      <c r="G247" s="734"/>
      <c r="H247" s="771"/>
      <c r="I247" s="765"/>
      <c r="J247" s="772">
        <f t="shared" si="88"/>
        <v>0</v>
      </c>
      <c r="K247" s="881"/>
    </row>
    <row r="248" spans="1:11" ht="21" hidden="1" customHeight="1" x14ac:dyDescent="0.25">
      <c r="A248" s="62">
        <f>+[2]ระบบการควบคุมฯ!A1224</f>
        <v>0</v>
      </c>
      <c r="B248" s="750" t="str">
        <f>+[2]ระบบการควบคุมฯ!B1224</f>
        <v>ครบ 17 กค 67</v>
      </c>
      <c r="C248" s="1192" t="str">
        <f>+[2]ระบบการควบคุมฯ!C1224</f>
        <v>4100396212</v>
      </c>
      <c r="D248" s="924">
        <f>+[2]ระบบการควบคุมฯ!D1224</f>
        <v>0</v>
      </c>
      <c r="E248" s="746">
        <f>+[2]ระบบการควบคุมฯ!G1219+[2]ระบบการควบคุมฯ!H1219</f>
        <v>0</v>
      </c>
      <c r="F248" s="766">
        <f>+[2]ระบบการควบคุมฯ!I1219+[2]ระบบการควบคุมฯ!J1219</f>
        <v>0</v>
      </c>
      <c r="G248" s="734">
        <f>+[2]ระบบการควบคุมฯ!K1219+[2]ระบบการควบคุมฯ!L1219</f>
        <v>0</v>
      </c>
      <c r="H248" s="771"/>
      <c r="I248" s="765"/>
      <c r="J248" s="772">
        <f t="shared" si="88"/>
        <v>0</v>
      </c>
      <c r="K248" s="881"/>
    </row>
    <row r="249" spans="1:11" ht="21" hidden="1" customHeight="1" x14ac:dyDescent="0.25">
      <c r="A249" s="62"/>
      <c r="B249" s="927" t="str">
        <f>+[2]ระบบการควบคุมฯ!B1225</f>
        <v>วัดนพรัตนาราม</v>
      </c>
      <c r="C249" s="1288" t="str">
        <f>+[2]ระบบการควบคุมฯ!C1225</f>
        <v>20004350002003214523</v>
      </c>
      <c r="D249" s="691"/>
      <c r="E249" s="746"/>
      <c r="F249" s="766"/>
      <c r="G249" s="734"/>
      <c r="H249" s="771"/>
      <c r="I249" s="765"/>
      <c r="J249" s="772">
        <f t="shared" si="88"/>
        <v>0</v>
      </c>
      <c r="K249" s="881"/>
    </row>
    <row r="250" spans="1:11" ht="21" hidden="1" customHeight="1" x14ac:dyDescent="0.25">
      <c r="A250" s="62"/>
      <c r="B250" s="927" t="str">
        <f>+[2]ระบบการควบคุมฯ!B1226</f>
        <v>งวด 1  174,000 บาท ครบ 16 กค 67</v>
      </c>
      <c r="C250" s="1289"/>
      <c r="D250" s="691"/>
      <c r="E250" s="746"/>
      <c r="F250" s="766"/>
      <c r="G250" s="734"/>
      <c r="H250" s="771"/>
      <c r="I250" s="765"/>
      <c r="J250" s="772"/>
      <c r="K250" s="881"/>
    </row>
    <row r="251" spans="1:11" ht="21" hidden="1" customHeight="1" x14ac:dyDescent="0.25">
      <c r="A251" s="62">
        <f>+[2]ระบบการควบคุมฯ!A1228</f>
        <v>0</v>
      </c>
      <c r="B251" s="750" t="str">
        <f>+[2]ระบบการควบคุมฯ!B1228</f>
        <v>โอนกลับส่วนกลาง</v>
      </c>
      <c r="C251" s="1192" t="str">
        <f>+[2]ระบบการควบคุมฯ!C1228</f>
        <v>ศธ04002/ว4285 ลว.13 กย 67 โอนครั้งที่ 401</v>
      </c>
      <c r="D251" s="691"/>
      <c r="E251" s="746"/>
      <c r="F251" s="766"/>
      <c r="G251" s="734"/>
      <c r="H251" s="771"/>
      <c r="I251" s="765"/>
      <c r="J251" s="772">
        <f t="shared" si="88"/>
        <v>0</v>
      </c>
      <c r="K251" s="881"/>
    </row>
    <row r="252" spans="1:11" ht="21" hidden="1" customHeight="1" x14ac:dyDescent="0.25">
      <c r="A252" s="62"/>
      <c r="B252" s="750" t="str">
        <f>+[2]ระบบการควบคุมฯ!B1229</f>
        <v>วัดพวงแก้ว</v>
      </c>
      <c r="C252" s="1192" t="str">
        <f>+[2]ระบบการควบคุมฯ!C1229</f>
        <v>20004350002003214524</v>
      </c>
      <c r="D252" s="691"/>
      <c r="E252" s="746"/>
      <c r="F252" s="766"/>
      <c r="G252" s="734"/>
      <c r="H252" s="771"/>
      <c r="I252" s="765"/>
      <c r="J252" s="772">
        <f t="shared" si="88"/>
        <v>0</v>
      </c>
      <c r="K252" s="881"/>
    </row>
    <row r="253" spans="1:11" ht="21" hidden="1" customHeight="1" x14ac:dyDescent="0.25">
      <c r="A253" s="62">
        <f>+[2]ระบบการควบคุมฯ!A1230</f>
        <v>0</v>
      </c>
      <c r="B253" s="750" t="str">
        <f>+[2]ระบบการควบคุมฯ!B1230</f>
        <v>ครบ 2 สค 67</v>
      </c>
      <c r="C253" s="1192" t="str">
        <f>+[2]ระบบการควบคุมฯ!C1230</f>
        <v>4100402841</v>
      </c>
      <c r="D253" s="691"/>
      <c r="E253" s="746"/>
      <c r="F253" s="766"/>
      <c r="G253" s="734"/>
      <c r="H253" s="771"/>
      <c r="I253" s="765"/>
      <c r="J253" s="772">
        <f t="shared" si="88"/>
        <v>0</v>
      </c>
      <c r="K253" s="881"/>
    </row>
    <row r="254" spans="1:11" ht="21" hidden="1" customHeight="1" x14ac:dyDescent="0.25">
      <c r="A254" s="62"/>
      <c r="B254" s="750" t="str">
        <f>+[2]ระบบการควบคุมฯ!B1231</f>
        <v>วัดสุขบุญฑริการาม</v>
      </c>
      <c r="C254" s="1192" t="str">
        <f>+[2]ระบบการควบคุมฯ!C1231</f>
        <v>20004350002003214525</v>
      </c>
      <c r="D254" s="691"/>
      <c r="E254" s="746"/>
      <c r="F254" s="766"/>
      <c r="G254" s="734"/>
      <c r="H254" s="771"/>
      <c r="I254" s="765"/>
      <c r="J254" s="772">
        <f t="shared" si="88"/>
        <v>0</v>
      </c>
      <c r="K254" s="881"/>
    </row>
    <row r="255" spans="1:11" ht="21" hidden="1" customHeight="1" x14ac:dyDescent="0.25">
      <c r="A255" s="62">
        <f>+[2]ระบบการควบคุมฯ!A1232</f>
        <v>0</v>
      </c>
      <c r="B255" s="750" t="str">
        <f>+[2]ระบบการควบคุมฯ!B1232</f>
        <v>ครบ 27 มิย 67</v>
      </c>
      <c r="C255" s="1192" t="str">
        <f>+[2]ระบบการควบคุมฯ!C1232</f>
        <v>4100396195</v>
      </c>
      <c r="D255" s="691"/>
      <c r="E255" s="746"/>
      <c r="F255" s="766"/>
      <c r="G255" s="734"/>
      <c r="H255" s="771"/>
      <c r="I255" s="765"/>
      <c r="J255" s="772">
        <f t="shared" si="88"/>
        <v>0</v>
      </c>
      <c r="K255" s="881"/>
    </row>
    <row r="256" spans="1:11" ht="21" hidden="1" customHeight="1" x14ac:dyDescent="0.25">
      <c r="A256" s="62"/>
      <c r="B256" s="750" t="str">
        <f>+[2]ระบบการควบคุมฯ!B1233</f>
        <v>วัดแสงมณี</v>
      </c>
      <c r="C256" s="1192" t="str">
        <f>+[2]ระบบการควบคุมฯ!C1233</f>
        <v>20004350002003214526</v>
      </c>
      <c r="D256" s="691"/>
      <c r="E256" s="746"/>
      <c r="F256" s="766"/>
      <c r="G256" s="734"/>
      <c r="H256" s="771"/>
      <c r="I256" s="765"/>
      <c r="J256" s="772">
        <f t="shared" si="88"/>
        <v>0</v>
      </c>
      <c r="K256" s="881"/>
    </row>
    <row r="257" spans="1:11" ht="21" hidden="1" customHeight="1" x14ac:dyDescent="0.25">
      <c r="A257" s="62">
        <f>+[2]ระบบการควบคุมฯ!A1234</f>
        <v>0</v>
      </c>
      <c r="B257" s="750" t="str">
        <f>+[2]ระบบการควบคุมฯ!B1234</f>
        <v>ครบ 30 กค 67</v>
      </c>
      <c r="C257" s="1192" t="str">
        <f>+[2]ระบบการควบคุมฯ!C1234</f>
        <v>4100400728</v>
      </c>
      <c r="D257" s="691"/>
      <c r="E257" s="746"/>
      <c r="F257" s="766"/>
      <c r="G257" s="734"/>
      <c r="H257" s="771"/>
      <c r="I257" s="765"/>
      <c r="J257" s="772">
        <f t="shared" si="88"/>
        <v>0</v>
      </c>
      <c r="K257" s="881"/>
    </row>
    <row r="258" spans="1:11" ht="21" hidden="1" customHeight="1" x14ac:dyDescent="0.25">
      <c r="A258" s="62"/>
      <c r="B258" s="750" t="str">
        <f>+[2]ระบบการควบคุมฯ!B1235</f>
        <v>หิรัญพงษ์อนุสรณ์</v>
      </c>
      <c r="C258" s="1192" t="str">
        <f>+[2]ระบบการควบคุมฯ!C1235</f>
        <v>20004350002003214527</v>
      </c>
      <c r="D258" s="691"/>
      <c r="E258" s="746"/>
      <c r="F258" s="766"/>
      <c r="G258" s="734"/>
      <c r="H258" s="771"/>
      <c r="I258" s="765"/>
      <c r="J258" s="772">
        <f t="shared" si="88"/>
        <v>0</v>
      </c>
      <c r="K258" s="881"/>
    </row>
    <row r="259" spans="1:11" ht="21" hidden="1" customHeight="1" x14ac:dyDescent="0.25">
      <c r="A259" s="62">
        <f>+[2]ระบบการควบคุมฯ!A1237</f>
        <v>0</v>
      </c>
      <c r="B259" s="750" t="str">
        <f>+[2]ระบบการควบคุมฯ!B1237</f>
        <v>โอนกลับส่วนกลาง</v>
      </c>
      <c r="C259" s="1192" t="str">
        <f>+[2]ระบบการควบคุมฯ!C1237</f>
        <v>ศธ04002/ว4285 ลว.13 กย 67 โอนครั้งที่ 401</v>
      </c>
      <c r="D259" s="691"/>
      <c r="E259" s="746"/>
      <c r="F259" s="766"/>
      <c r="G259" s="734"/>
      <c r="H259" s="771"/>
      <c r="I259" s="765"/>
      <c r="J259" s="772">
        <f t="shared" si="88"/>
        <v>0</v>
      </c>
      <c r="K259" s="881"/>
    </row>
    <row r="260" spans="1:11" ht="21" hidden="1" customHeight="1" x14ac:dyDescent="0.25">
      <c r="A260" s="321" t="str">
        <f>+[2]ระบบการควบคุมฯ!A1238</f>
        <v>20)</v>
      </c>
      <c r="B260" s="750" t="str">
        <f>+[2]ระบบการควบคุมฯ!B1238</f>
        <v>อยู่ประชานุเคราะห์</v>
      </c>
      <c r="C260" s="1192" t="str">
        <f>+[2]ระบบการควบคุมฯ!C1238</f>
        <v>20004350002003214528</v>
      </c>
      <c r="D260" s="691"/>
      <c r="E260" s="746"/>
      <c r="F260" s="766"/>
      <c r="G260" s="734"/>
      <c r="H260" s="771"/>
      <c r="I260" s="765"/>
      <c r="J260" s="772">
        <f t="shared" si="88"/>
        <v>0</v>
      </c>
      <c r="K260" s="881"/>
    </row>
    <row r="261" spans="1:11" ht="21" hidden="1" customHeight="1" x14ac:dyDescent="0.25">
      <c r="A261" s="321">
        <f>+[2]ระบบการควบคุมฯ!A1239</f>
        <v>0</v>
      </c>
      <c r="B261" s="928" t="str">
        <f>+[2]ระบบการควบคุมฯ!B1239</f>
        <v>ครบ 6 มิย 67</v>
      </c>
      <c r="C261" s="1192" t="str">
        <f>+[2]ระบบการควบคุมฯ!C1239</f>
        <v>4100402861</v>
      </c>
      <c r="D261" s="691"/>
      <c r="E261" s="746"/>
      <c r="F261" s="766"/>
      <c r="G261" s="734"/>
      <c r="H261" s="771"/>
      <c r="I261" s="765"/>
      <c r="J261" s="772">
        <f t="shared" si="88"/>
        <v>0</v>
      </c>
      <c r="K261" s="881"/>
    </row>
    <row r="262" spans="1:11" ht="40.799999999999997" hidden="1" customHeight="1" x14ac:dyDescent="0.25">
      <c r="A262" s="929" t="str">
        <f>+[2]ระบบการควบคุมฯ!A1241</f>
        <v>1)</v>
      </c>
      <c r="B262" s="874">
        <f>+[2]ระบบการควบคุมฯ!B1241</f>
        <v>0</v>
      </c>
      <c r="C262" s="1250">
        <f>+[2]ระบบการควบคุมฯ!C1241</f>
        <v>0</v>
      </c>
      <c r="D262" s="694">
        <f>+D263</f>
        <v>565200</v>
      </c>
      <c r="E262" s="694">
        <f t="shared" ref="E262:J262" si="90">+E263</f>
        <v>182756</v>
      </c>
      <c r="F262" s="694">
        <f t="shared" si="90"/>
        <v>0</v>
      </c>
      <c r="G262" s="694">
        <f t="shared" si="90"/>
        <v>274134</v>
      </c>
      <c r="H262" s="694">
        <f t="shared" si="90"/>
        <v>0</v>
      </c>
      <c r="I262" s="694">
        <f t="shared" si="90"/>
        <v>0</v>
      </c>
      <c r="J262" s="694">
        <f t="shared" si="90"/>
        <v>108310</v>
      </c>
      <c r="K262" s="878"/>
    </row>
    <row r="263" spans="1:11" x14ac:dyDescent="0.25">
      <c r="A263" s="62" t="str">
        <f>+[2]ระบบการควบคุมฯ!A1242</f>
        <v>1.10.3</v>
      </c>
      <c r="B263" s="895" t="str">
        <f>+[2]ระบบการควบคุมฯ!B1242</f>
        <v>ห้องส้วม OBEC 4 ที่/61 ชาย-หญิง (ชาย 2 ที่ หญิง 2 ที่)</v>
      </c>
      <c r="C263" s="1192" t="str">
        <f>+[2]ระบบการควบคุมฯ!C1242</f>
        <v>ศธ 04002/ว5174 ลว 21 ตค 67 ครั้งที่ 4</v>
      </c>
      <c r="D263" s="924">
        <f>+[2]ระบบการควบคุมฯ!D1242</f>
        <v>565200</v>
      </c>
      <c r="E263" s="924">
        <f>+[2]ระบบการควบคุมฯ!G1242+[2]ระบบการควบคุมฯ!H1242</f>
        <v>182756</v>
      </c>
      <c r="F263" s="766">
        <f>+[2]ระบบการควบคุมฯ!I1242+[2]ระบบการควบคุมฯ!J1242</f>
        <v>0</v>
      </c>
      <c r="G263" s="734">
        <f>+[2]ระบบการควบคุมฯ!K1242+[2]ระบบการควบคุมฯ!L1242</f>
        <v>274134</v>
      </c>
      <c r="H263" s="771"/>
      <c r="I263" s="765"/>
      <c r="J263" s="772">
        <f t="shared" ref="J263:J265" si="91">D263-E263-F263-G263</f>
        <v>108310</v>
      </c>
      <c r="K263" s="881"/>
    </row>
    <row r="264" spans="1:11" x14ac:dyDescent="0.25">
      <c r="A264" s="62"/>
      <c r="B264" s="895" t="str">
        <f>+[2]ระบบการควบคุมฯ!B1243</f>
        <v>โรงเรียนวัดราษฎรบำรุง</v>
      </c>
      <c r="C264" s="1192" t="str">
        <f>+[2]ระบบการควบคุมฯ!C1243</f>
        <v>20004370010003213242</v>
      </c>
      <c r="D264" s="691"/>
      <c r="E264" s="746"/>
      <c r="F264" s="766"/>
      <c r="G264" s="734"/>
      <c r="H264" s="771"/>
      <c r="I264" s="765"/>
      <c r="J264" s="772">
        <f t="shared" si="91"/>
        <v>0</v>
      </c>
      <c r="K264" s="881"/>
    </row>
    <row r="265" spans="1:11" ht="21" hidden="1" customHeight="1" x14ac:dyDescent="0.25">
      <c r="A265" s="62"/>
      <c r="B265" s="895" t="str">
        <f>+[2]ระบบการควบคุมฯ!B1244</f>
        <v>ครบ 26 มค 68</v>
      </c>
      <c r="C265" s="1192" t="str">
        <f>+[2]ระบบการควบคุมฯ!C1244</f>
        <v>งวด 1 จำนวน 137067 บาท</v>
      </c>
      <c r="D265" s="691"/>
      <c r="E265" s="746"/>
      <c r="F265" s="766"/>
      <c r="G265" s="734"/>
      <c r="H265" s="771"/>
      <c r="I265" s="765"/>
      <c r="J265" s="772">
        <f t="shared" si="91"/>
        <v>0</v>
      </c>
      <c r="K265" s="881"/>
    </row>
    <row r="266" spans="1:11" ht="21" hidden="1" customHeight="1" x14ac:dyDescent="0.25">
      <c r="A266" s="929"/>
      <c r="B266" s="930"/>
      <c r="C266" s="1250"/>
      <c r="D266" s="694"/>
      <c r="E266" s="694"/>
      <c r="F266" s="694"/>
      <c r="G266" s="694"/>
      <c r="H266" s="694">
        <f t="shared" ref="H266:I266" si="92">SUM(H267:H272)</f>
        <v>0</v>
      </c>
      <c r="I266" s="694">
        <f t="shared" si="92"/>
        <v>0</v>
      </c>
      <c r="J266" s="694">
        <f>+D266-E266-G266</f>
        <v>0</v>
      </c>
      <c r="K266" s="878"/>
    </row>
    <row r="267" spans="1:11" ht="21" hidden="1" customHeight="1" x14ac:dyDescent="0.25">
      <c r="A267" s="62"/>
      <c r="B267" s="931"/>
      <c r="C267" s="1192"/>
      <c r="D267" s="691"/>
      <c r="E267" s="746"/>
      <c r="F267" s="766"/>
      <c r="G267" s="734"/>
      <c r="H267" s="771"/>
      <c r="I267" s="765"/>
      <c r="J267" s="772">
        <f t="shared" ref="J267:J269" si="93">D267-E267-F267-G267</f>
        <v>0</v>
      </c>
      <c r="K267" s="881"/>
    </row>
    <row r="268" spans="1:11" ht="21" hidden="1" customHeight="1" x14ac:dyDescent="0.25">
      <c r="A268" s="62"/>
      <c r="B268" s="932"/>
      <c r="C268" s="1235"/>
      <c r="D268" s="691"/>
      <c r="E268" s="746"/>
      <c r="F268" s="766"/>
      <c r="G268" s="734"/>
      <c r="H268" s="771"/>
      <c r="I268" s="765"/>
      <c r="J268" s="772"/>
      <c r="K268" s="881"/>
    </row>
    <row r="269" spans="1:11" ht="21" hidden="1" customHeight="1" x14ac:dyDescent="0.25">
      <c r="A269" s="62"/>
      <c r="B269" s="932"/>
      <c r="C269" s="1235"/>
      <c r="D269" s="691"/>
      <c r="E269" s="746"/>
      <c r="F269" s="766"/>
      <c r="G269" s="734"/>
      <c r="H269" s="771"/>
      <c r="I269" s="765"/>
      <c r="J269" s="772">
        <f t="shared" si="93"/>
        <v>0</v>
      </c>
      <c r="K269" s="881"/>
    </row>
    <row r="270" spans="1:11" ht="21" hidden="1" customHeight="1" x14ac:dyDescent="0.25">
      <c r="A270" s="62"/>
      <c r="B270" s="932"/>
      <c r="C270" s="1192"/>
      <c r="D270" s="691"/>
      <c r="E270" s="691"/>
      <c r="F270" s="691"/>
      <c r="G270" s="807"/>
      <c r="H270" s="756"/>
      <c r="I270" s="750"/>
      <c r="J270" s="691"/>
      <c r="K270" s="881"/>
    </row>
    <row r="271" spans="1:11" ht="21" hidden="1" customHeight="1" x14ac:dyDescent="0.25">
      <c r="A271" s="321"/>
      <c r="B271" s="928"/>
      <c r="C271" s="1192"/>
      <c r="D271" s="691"/>
      <c r="E271" s="691"/>
      <c r="F271" s="691"/>
      <c r="G271" s="807"/>
      <c r="H271" s="756"/>
      <c r="I271" s="756"/>
      <c r="J271" s="691">
        <f>+D271-E271-F271-G271</f>
        <v>0</v>
      </c>
      <c r="K271" s="933"/>
    </row>
    <row r="272" spans="1:11" ht="21" hidden="1" customHeight="1" x14ac:dyDescent="0.25">
      <c r="A272" s="321"/>
      <c r="B272" s="928"/>
      <c r="C272" s="1192"/>
      <c r="D272" s="691"/>
      <c r="E272" s="691"/>
      <c r="F272" s="691"/>
      <c r="G272" s="807"/>
      <c r="H272" s="756"/>
      <c r="I272" s="756"/>
      <c r="J272" s="691">
        <f>+D272-E272-F272-G272</f>
        <v>0</v>
      </c>
      <c r="K272" s="933"/>
    </row>
    <row r="273" spans="1:11" ht="21" hidden="1" customHeight="1" x14ac:dyDescent="0.45">
      <c r="A273" s="683">
        <f>+[2]ระบบการควบคุมฯ!A1247</f>
        <v>0</v>
      </c>
      <c r="B273" s="934">
        <f>+[2]ระบบการควบคุมฯ!B1247</f>
        <v>0</v>
      </c>
      <c r="C273" s="1248">
        <f>+[2]ระบบการควบคุมฯ!C1247</f>
        <v>0</v>
      </c>
      <c r="D273" s="685">
        <f t="shared" ref="D273:I273" si="94">SUM(D274)</f>
        <v>3158700</v>
      </c>
      <c r="E273" s="685">
        <f t="shared" si="94"/>
        <v>0</v>
      </c>
      <c r="F273" s="685">
        <f t="shared" si="94"/>
        <v>0</v>
      </c>
      <c r="G273" s="685">
        <f t="shared" si="94"/>
        <v>3158640</v>
      </c>
      <c r="H273" s="685">
        <f t="shared" si="94"/>
        <v>0</v>
      </c>
      <c r="I273" s="685">
        <f t="shared" si="94"/>
        <v>0</v>
      </c>
      <c r="J273" s="685">
        <f>+D273-E273-F273-G273</f>
        <v>60</v>
      </c>
      <c r="K273" s="935"/>
    </row>
    <row r="274" spans="1:11" ht="42" x14ac:dyDescent="0.25">
      <c r="A274" s="62" t="str">
        <f>+[2]ระบบการควบคุมฯ!A1248</f>
        <v>1.10.4</v>
      </c>
      <c r="B274" s="880" t="str">
        <f>+[2]ระบบการควบคุมฯ!B1248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235" t="str">
        <f>+[2]ระบบการควบคุมฯ!C1248</f>
        <v>ที่ ศธ 04002/ว5187/21 ตค 67 ครั้งที่ 5</v>
      </c>
      <c r="D274" s="691">
        <f>+[2]ระบบการควบคุมฯ!F1248</f>
        <v>3158700</v>
      </c>
      <c r="E274" s="691">
        <f>+[2]ระบบการควบคุมฯ!G1248+[2]ระบบการควบคุมฯ!H1248</f>
        <v>0</v>
      </c>
      <c r="F274" s="691">
        <f>+[2]ระบบการควบคุมฯ!I1248+[2]ระบบการควบคุมฯ!J1248</f>
        <v>0</v>
      </c>
      <c r="G274" s="807">
        <f>+[2]ระบบการควบคุมฯ!K1248+[2]ระบบการควบคุมฯ!L1248</f>
        <v>3158640</v>
      </c>
      <c r="H274" s="768"/>
      <c r="I274" s="750"/>
      <c r="J274" s="691">
        <f>+D274-E274-G274</f>
        <v>60</v>
      </c>
      <c r="K274" s="881"/>
    </row>
    <row r="275" spans="1:11" x14ac:dyDescent="0.6">
      <c r="A275" s="62"/>
      <c r="B275" s="750">
        <f>+[2]ระบบการควบคุมฯ!B1353</f>
        <v>0</v>
      </c>
      <c r="C275" s="1234"/>
      <c r="D275" s="688"/>
      <c r="E275" s="688"/>
      <c r="F275" s="688"/>
      <c r="G275" s="751"/>
      <c r="H275" s="936"/>
      <c r="I275" s="753"/>
      <c r="J275" s="753"/>
      <c r="K275" s="689"/>
    </row>
    <row r="276" spans="1:11" ht="21" hidden="1" customHeight="1" x14ac:dyDescent="0.6">
      <c r="A276" s="62"/>
      <c r="B276" s="750">
        <f>+[2]ระบบการควบคุมฯ!B1354</f>
        <v>0</v>
      </c>
      <c r="C276" s="1234"/>
      <c r="D276" s="688"/>
      <c r="E276" s="688"/>
      <c r="F276" s="688"/>
      <c r="G276" s="751"/>
      <c r="H276" s="936"/>
      <c r="I276" s="753"/>
      <c r="J276" s="753"/>
      <c r="K276" s="689"/>
    </row>
    <row r="277" spans="1:11" ht="21" hidden="1" customHeight="1" x14ac:dyDescent="0.6">
      <c r="A277" s="62"/>
      <c r="B277" s="750">
        <f>+[2]ระบบการควบคุมฯ!B1355</f>
        <v>0</v>
      </c>
      <c r="C277" s="1234">
        <f>1155600*4</f>
        <v>4622400</v>
      </c>
      <c r="D277" s="688"/>
      <c r="E277" s="688"/>
      <c r="F277" s="688"/>
      <c r="G277" s="751"/>
      <c r="H277" s="936"/>
      <c r="I277" s="753"/>
      <c r="J277" s="753"/>
      <c r="K277" s="689"/>
    </row>
    <row r="278" spans="1:11" ht="21" hidden="1" customHeight="1" x14ac:dyDescent="0.6">
      <c r="A278" s="62"/>
      <c r="B278" s="750">
        <f>+[2]ระบบการควบคุมฯ!B1356</f>
        <v>0</v>
      </c>
      <c r="C278" s="1234"/>
      <c r="D278" s="688"/>
      <c r="E278" s="688"/>
      <c r="F278" s="688"/>
      <c r="G278" s="751"/>
      <c r="H278" s="936"/>
      <c r="I278" s="753"/>
      <c r="J278" s="753"/>
      <c r="K278" s="689"/>
    </row>
    <row r="279" spans="1:11" ht="21" hidden="1" customHeight="1" x14ac:dyDescent="0.6">
      <c r="A279" s="62"/>
      <c r="B279" s="750">
        <f>+[2]ระบบการควบคุมฯ!B1357</f>
        <v>0</v>
      </c>
      <c r="C279" s="1234"/>
      <c r="D279" s="688"/>
      <c r="E279" s="688"/>
      <c r="F279" s="688"/>
      <c r="G279" s="751"/>
      <c r="H279" s="936"/>
      <c r="I279" s="753"/>
      <c r="J279" s="753"/>
      <c r="K279" s="689"/>
    </row>
    <row r="280" spans="1:11" ht="21" hidden="1" customHeight="1" x14ac:dyDescent="0.6">
      <c r="A280" s="62"/>
      <c r="B280" s="750">
        <f>+[2]ระบบการควบคุมฯ!B1358</f>
        <v>0</v>
      </c>
      <c r="C280" s="1234"/>
      <c r="D280" s="688"/>
      <c r="E280" s="688"/>
      <c r="F280" s="688"/>
      <c r="G280" s="751"/>
      <c r="H280" s="936"/>
      <c r="I280" s="753"/>
      <c r="J280" s="753"/>
      <c r="K280" s="689"/>
    </row>
    <row r="281" spans="1:11" ht="21" hidden="1" customHeight="1" x14ac:dyDescent="0.6">
      <c r="A281" s="62"/>
      <c r="B281" s="750">
        <f>+[2]ระบบการควบคุมฯ!B1359</f>
        <v>0</v>
      </c>
      <c r="C281" s="1234"/>
      <c r="D281" s="688"/>
      <c r="E281" s="688"/>
      <c r="F281" s="688"/>
      <c r="G281" s="751"/>
      <c r="H281" s="936"/>
      <c r="I281" s="753"/>
      <c r="J281" s="753"/>
      <c r="K281" s="689"/>
    </row>
    <row r="282" spans="1:11" ht="21" hidden="1" customHeight="1" x14ac:dyDescent="0.6">
      <c r="A282" s="62" t="s">
        <v>205</v>
      </c>
      <c r="B282" s="750">
        <f>+[2]ระบบการควบคุมฯ!B1360</f>
        <v>0</v>
      </c>
      <c r="C282" s="1234"/>
      <c r="D282" s="688"/>
      <c r="E282" s="688"/>
      <c r="F282" s="688"/>
      <c r="G282" s="751"/>
      <c r="H282" s="936"/>
      <c r="I282" s="753"/>
      <c r="J282" s="753"/>
      <c r="K282" s="689"/>
    </row>
    <row r="283" spans="1:11" ht="21" hidden="1" customHeight="1" x14ac:dyDescent="0.6">
      <c r="A283" s="62"/>
      <c r="B283" s="750">
        <f>+[2]ระบบการควบคุมฯ!B1361</f>
        <v>0</v>
      </c>
      <c r="C283" s="1234"/>
      <c r="D283" s="688"/>
      <c r="E283" s="688"/>
      <c r="F283" s="688"/>
      <c r="G283" s="751"/>
      <c r="H283" s="936"/>
      <c r="I283" s="753"/>
      <c r="J283" s="753"/>
      <c r="K283" s="689"/>
    </row>
    <row r="284" spans="1:11" ht="21" hidden="1" customHeight="1" x14ac:dyDescent="0.6">
      <c r="A284" s="62"/>
      <c r="B284" s="750">
        <f>+[2]ระบบการควบคุมฯ!B1362</f>
        <v>0</v>
      </c>
      <c r="C284" s="1234"/>
      <c r="D284" s="688"/>
      <c r="E284" s="688"/>
      <c r="F284" s="688"/>
      <c r="G284" s="751"/>
      <c r="H284" s="936"/>
      <c r="I284" s="753"/>
      <c r="J284" s="753"/>
      <c r="K284" s="689"/>
    </row>
    <row r="285" spans="1:11" ht="21" hidden="1" customHeight="1" x14ac:dyDescent="0.6">
      <c r="A285" s="62"/>
      <c r="B285" s="750">
        <f>+[2]ระบบการควบคุมฯ!B1363</f>
        <v>0</v>
      </c>
      <c r="C285" s="1234"/>
      <c r="D285" s="688"/>
      <c r="E285" s="688"/>
      <c r="F285" s="688"/>
      <c r="G285" s="751"/>
      <c r="H285" s="936"/>
      <c r="I285" s="753"/>
      <c r="J285" s="753"/>
      <c r="K285" s="689"/>
    </row>
    <row r="286" spans="1:11" ht="21" hidden="1" customHeight="1" x14ac:dyDescent="0.6">
      <c r="A286" s="62"/>
      <c r="B286" s="750">
        <f>+[2]ระบบการควบคุมฯ!B1364</f>
        <v>0</v>
      </c>
      <c r="C286" s="1234"/>
      <c r="D286" s="688"/>
      <c r="E286" s="688"/>
      <c r="F286" s="688"/>
      <c r="G286" s="751"/>
      <c r="H286" s="936"/>
      <c r="I286" s="753"/>
      <c r="J286" s="753"/>
      <c r="K286" s="689"/>
    </row>
    <row r="287" spans="1:11" ht="21" hidden="1" customHeight="1" x14ac:dyDescent="0.6">
      <c r="A287" s="62"/>
      <c r="B287" s="750">
        <f>+[2]ระบบการควบคุมฯ!B1365</f>
        <v>0</v>
      </c>
      <c r="C287" s="1234"/>
      <c r="D287" s="688"/>
      <c r="E287" s="688"/>
      <c r="F287" s="688"/>
      <c r="G287" s="751"/>
      <c r="H287" s="936"/>
      <c r="I287" s="753"/>
      <c r="J287" s="753"/>
      <c r="K287" s="689"/>
    </row>
    <row r="288" spans="1:11" ht="21" hidden="1" customHeight="1" x14ac:dyDescent="0.6">
      <c r="A288" s="62"/>
      <c r="B288" s="750">
        <f>+[2]ระบบการควบคุมฯ!B1366</f>
        <v>0</v>
      </c>
      <c r="C288" s="1234"/>
      <c r="D288" s="688"/>
      <c r="E288" s="688"/>
      <c r="F288" s="688"/>
      <c r="G288" s="751"/>
      <c r="H288" s="936"/>
      <c r="I288" s="753"/>
      <c r="J288" s="753"/>
      <c r="K288" s="689"/>
    </row>
    <row r="289" spans="1:11" ht="21" hidden="1" customHeight="1" x14ac:dyDescent="0.6">
      <c r="A289" s="62"/>
      <c r="B289" s="750">
        <f>+[2]ระบบการควบคุมฯ!B1367</f>
        <v>0</v>
      </c>
      <c r="C289" s="1234"/>
      <c r="D289" s="688"/>
      <c r="E289" s="688"/>
      <c r="F289" s="688"/>
      <c r="G289" s="751"/>
      <c r="H289" s="936"/>
      <c r="I289" s="753"/>
      <c r="J289" s="753"/>
      <c r="K289" s="689"/>
    </row>
    <row r="290" spans="1:11" ht="21" hidden="1" customHeight="1" x14ac:dyDescent="0.45">
      <c r="A290" s="683" t="s">
        <v>206</v>
      </c>
      <c r="B290" s="934">
        <f>+[2]ระบบการควบคุมฯ!B1275</f>
        <v>0</v>
      </c>
      <c r="C290" s="1248"/>
      <c r="D290" s="685">
        <f t="shared" ref="D290:I290" si="95">SUM(D291)</f>
        <v>0</v>
      </c>
      <c r="E290" s="685">
        <f t="shared" si="95"/>
        <v>0</v>
      </c>
      <c r="F290" s="685">
        <f t="shared" si="95"/>
        <v>0</v>
      </c>
      <c r="G290" s="685">
        <f t="shared" si="95"/>
        <v>0</v>
      </c>
      <c r="H290" s="685">
        <f t="shared" si="95"/>
        <v>0</v>
      </c>
      <c r="I290" s="685">
        <f t="shared" si="95"/>
        <v>0</v>
      </c>
      <c r="J290" s="685">
        <f>+D290-E290-F290-G290</f>
        <v>0</v>
      </c>
      <c r="K290" s="935"/>
    </row>
    <row r="291" spans="1:11" ht="42" hidden="1" customHeight="1" x14ac:dyDescent="0.25">
      <c r="A291" s="62" t="str">
        <f>+[2]ระบบการควบคุมฯ!A1276</f>
        <v>2.5.3</v>
      </c>
      <c r="B291" s="750" t="str">
        <f>+[2]ระบบการควบคุมฯ!B1276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235" t="e">
        <f>+[2]ระบบการควบคุมฯ!C1276</f>
        <v>#REF!</v>
      </c>
      <c r="D291" s="691">
        <f>+[2]ระบบการควบคุมฯ!F1276</f>
        <v>0</v>
      </c>
      <c r="E291" s="691">
        <f>+[2]ระบบการควบคุมฯ!G1276+[2]ระบบการควบคุมฯ!H1276</f>
        <v>0</v>
      </c>
      <c r="F291" s="691">
        <f>+[2]ระบบการควบคุมฯ!I1276+[2]ระบบการควบคุมฯ!J1276</f>
        <v>0</v>
      </c>
      <c r="G291" s="807">
        <f>+[2]ระบบการควบคุมฯ!K1276+[2]ระบบการควบคุมฯ!L1276</f>
        <v>0</v>
      </c>
      <c r="H291" s="768"/>
      <c r="I291" s="750"/>
      <c r="J291" s="691">
        <f>+D291-E291-G291</f>
        <v>0</v>
      </c>
      <c r="K291" s="881" t="s">
        <v>207</v>
      </c>
    </row>
    <row r="292" spans="1:11" ht="21" hidden="1" customHeight="1" x14ac:dyDescent="0.25">
      <c r="A292" s="937" t="s">
        <v>208</v>
      </c>
      <c r="B292" s="938" t="str">
        <f>+[2]ระบบการควบคุมฯ!B1277</f>
        <v xml:space="preserve"> โรงเรียนวัดกลางคลองสี่ </v>
      </c>
      <c r="C292" s="1290" t="str">
        <f>+[2]ระบบการควบคุมฯ!C1277</f>
        <v>20004350002003214557</v>
      </c>
      <c r="D292" s="939">
        <f>+D293</f>
        <v>0</v>
      </c>
      <c r="E292" s="939">
        <f t="shared" ref="E292:J292" si="96">+E293</f>
        <v>0</v>
      </c>
      <c r="F292" s="939">
        <f t="shared" si="96"/>
        <v>0</v>
      </c>
      <c r="G292" s="939">
        <f t="shared" si="96"/>
        <v>0</v>
      </c>
      <c r="H292" s="939">
        <f t="shared" si="96"/>
        <v>0</v>
      </c>
      <c r="I292" s="939">
        <f t="shared" si="96"/>
        <v>0</v>
      </c>
      <c r="J292" s="939">
        <f t="shared" si="96"/>
        <v>0</v>
      </c>
      <c r="K292" s="940"/>
    </row>
    <row r="293" spans="1:11" x14ac:dyDescent="0.25">
      <c r="A293" s="62">
        <f>+[2]ระบบการควบคุมฯ!A1279</f>
        <v>0</v>
      </c>
      <c r="B293" s="750" t="str">
        <f>+[2]ระบบการควบคุมฯ!B1279</f>
        <v>จัดสรร 38,731,000 บาท ปี67 5,809,700 บาท ปี</v>
      </c>
      <c r="C293" s="1235">
        <f>+[2]ระบบการควบคุมฯ!C1279</f>
        <v>0</v>
      </c>
      <c r="D293" s="691">
        <f>+[2]ระบบการควบคุมฯ!D1279</f>
        <v>0</v>
      </c>
      <c r="E293" s="691">
        <f>+[2]ระบบการควบคุมฯ!G1279+[2]ระบบการควบคุมฯ!H1279</f>
        <v>0</v>
      </c>
      <c r="F293" s="691">
        <f>+[2]ระบบการควบคุมฯ!I1279+[2]ระบบการควบคุมฯ!J1279</f>
        <v>0</v>
      </c>
      <c r="G293" s="691">
        <f>+[2]ระบบการควบคุมฯ!K1279+[2]ระบบการควบคุมฯ!L1279</f>
        <v>0</v>
      </c>
      <c r="H293" s="771"/>
      <c r="I293" s="765"/>
      <c r="J293" s="772">
        <f t="shared" ref="J293" si="97">D293-E293-F293-G293</f>
        <v>0</v>
      </c>
      <c r="K293" s="881"/>
    </row>
    <row r="294" spans="1:11" x14ac:dyDescent="0.25">
      <c r="A294" s="62"/>
      <c r="B294" s="941" t="s">
        <v>209</v>
      </c>
      <c r="C294" s="1291" t="s">
        <v>210</v>
      </c>
      <c r="D294" s="691"/>
      <c r="E294" s="746"/>
      <c r="F294" s="766"/>
      <c r="G294" s="734"/>
      <c r="H294" s="771"/>
      <c r="I294" s="765"/>
      <c r="J294" s="772"/>
      <c r="K294" s="881"/>
    </row>
    <row r="295" spans="1:11" x14ac:dyDescent="0.55000000000000004">
      <c r="A295" s="62"/>
      <c r="B295" s="895" t="s">
        <v>211</v>
      </c>
      <c r="C295" s="1292">
        <v>4100533888</v>
      </c>
      <c r="D295" s="691"/>
      <c r="E295" s="746"/>
      <c r="F295" s="766"/>
      <c r="G295" s="734"/>
      <c r="H295" s="771"/>
      <c r="I295" s="765"/>
      <c r="J295" s="772"/>
      <c r="K295" s="881"/>
    </row>
    <row r="296" spans="1:11" x14ac:dyDescent="0.55000000000000004">
      <c r="A296" s="62"/>
      <c r="B296" s="895" t="s">
        <v>212</v>
      </c>
      <c r="C296" s="1293" t="s">
        <v>213</v>
      </c>
      <c r="D296" s="691"/>
      <c r="E296" s="746"/>
      <c r="F296" s="766"/>
      <c r="G296" s="734"/>
      <c r="H296" s="771"/>
      <c r="I296" s="765"/>
      <c r="J296" s="772"/>
      <c r="K296" s="881"/>
    </row>
    <row r="297" spans="1:11" x14ac:dyDescent="0.25">
      <c r="A297" s="62"/>
      <c r="B297" s="895" t="s">
        <v>214</v>
      </c>
      <c r="C297" s="1235"/>
      <c r="D297" s="691"/>
      <c r="E297" s="746"/>
      <c r="F297" s="766"/>
      <c r="G297" s="734"/>
      <c r="H297" s="771"/>
      <c r="I297" s="765"/>
      <c r="J297" s="772"/>
      <c r="K297" s="881"/>
    </row>
    <row r="298" spans="1:11" x14ac:dyDescent="0.25">
      <c r="A298" s="62"/>
      <c r="B298" s="942" t="s">
        <v>215</v>
      </c>
      <c r="C298" s="1235"/>
      <c r="D298" s="691"/>
      <c r="E298" s="746"/>
      <c r="F298" s="766"/>
      <c r="G298" s="734"/>
      <c r="H298" s="771"/>
      <c r="I298" s="765"/>
      <c r="J298" s="772"/>
      <c r="K298" s="881"/>
    </row>
    <row r="299" spans="1:11" x14ac:dyDescent="0.25">
      <c r="A299" s="62"/>
      <c r="B299" s="895" t="s">
        <v>216</v>
      </c>
      <c r="C299" s="1235"/>
      <c r="D299" s="691"/>
      <c r="E299" s="746"/>
      <c r="F299" s="766"/>
      <c r="G299" s="734"/>
      <c r="H299" s="771"/>
      <c r="I299" s="765"/>
      <c r="J299" s="772"/>
      <c r="K299" s="881"/>
    </row>
    <row r="300" spans="1:11" x14ac:dyDescent="0.25">
      <c r="A300" s="62"/>
      <c r="B300" s="895" t="s">
        <v>217</v>
      </c>
      <c r="C300" s="1235"/>
      <c r="D300" s="691"/>
      <c r="E300" s="746"/>
      <c r="F300" s="766"/>
      <c r="G300" s="734"/>
      <c r="H300" s="771"/>
      <c r="I300" s="765"/>
      <c r="J300" s="772"/>
      <c r="K300" s="881"/>
    </row>
    <row r="301" spans="1:11" x14ac:dyDescent="0.25">
      <c r="A301" s="62"/>
      <c r="B301" s="895" t="s">
        <v>218</v>
      </c>
      <c r="C301" s="1235"/>
      <c r="D301" s="691"/>
      <c r="E301" s="746"/>
      <c r="F301" s="766"/>
      <c r="G301" s="734"/>
      <c r="H301" s="771"/>
      <c r="I301" s="765"/>
      <c r="J301" s="772"/>
      <c r="K301" s="881"/>
    </row>
    <row r="302" spans="1:11" x14ac:dyDescent="0.25">
      <c r="A302" s="62"/>
      <c r="B302" s="895" t="s">
        <v>219</v>
      </c>
      <c r="C302" s="1235"/>
      <c r="D302" s="691"/>
      <c r="E302" s="746"/>
      <c r="F302" s="766"/>
      <c r="G302" s="734"/>
      <c r="H302" s="771"/>
      <c r="I302" s="765"/>
      <c r="J302" s="772"/>
      <c r="K302" s="881"/>
    </row>
    <row r="303" spans="1:11" x14ac:dyDescent="0.25">
      <c r="A303" s="62"/>
      <c r="B303" s="895" t="s">
        <v>220</v>
      </c>
      <c r="C303" s="1235"/>
      <c r="D303" s="691"/>
      <c r="E303" s="746"/>
      <c r="F303" s="766"/>
      <c r="G303" s="734"/>
      <c r="H303" s="771"/>
      <c r="I303" s="765"/>
      <c r="J303" s="772"/>
      <c r="K303" s="881"/>
    </row>
    <row r="304" spans="1:11" x14ac:dyDescent="0.25">
      <c r="A304" s="62"/>
      <c r="B304" s="895" t="s">
        <v>221</v>
      </c>
      <c r="C304" s="1235"/>
      <c r="D304" s="691"/>
      <c r="E304" s="746"/>
      <c r="F304" s="766"/>
      <c r="G304" s="734"/>
      <c r="H304" s="771"/>
      <c r="I304" s="765"/>
      <c r="J304" s="772"/>
      <c r="K304" s="881"/>
    </row>
    <row r="305" spans="1:11" x14ac:dyDescent="0.25">
      <c r="A305" s="62"/>
      <c r="B305" s="895" t="s">
        <v>222</v>
      </c>
      <c r="C305" s="1235"/>
      <c r="D305" s="691"/>
      <c r="E305" s="746"/>
      <c r="F305" s="766"/>
      <c r="G305" s="734"/>
      <c r="H305" s="771"/>
      <c r="I305" s="765"/>
      <c r="J305" s="772"/>
      <c r="K305" s="881"/>
    </row>
    <row r="306" spans="1:11" x14ac:dyDescent="0.25">
      <c r="A306" s="62"/>
      <c r="B306" s="895" t="s">
        <v>223</v>
      </c>
      <c r="C306" s="1235"/>
      <c r="D306" s="691"/>
      <c r="E306" s="746"/>
      <c r="F306" s="766"/>
      <c r="G306" s="734"/>
      <c r="H306" s="771"/>
      <c r="I306" s="765"/>
      <c r="J306" s="772"/>
      <c r="K306" s="881"/>
    </row>
    <row r="307" spans="1:11" x14ac:dyDescent="0.25">
      <c r="A307" s="62"/>
      <c r="B307" s="895" t="s">
        <v>224</v>
      </c>
      <c r="C307" s="1235"/>
      <c r="D307" s="691"/>
      <c r="E307" s="746"/>
      <c r="F307" s="766"/>
      <c r="G307" s="734"/>
      <c r="H307" s="771"/>
      <c r="I307" s="765"/>
      <c r="J307" s="772"/>
      <c r="K307" s="881"/>
    </row>
    <row r="308" spans="1:11" x14ac:dyDescent="0.25">
      <c r="A308" s="62"/>
      <c r="B308" s="895" t="s">
        <v>225</v>
      </c>
      <c r="C308" s="1235"/>
      <c r="D308" s="691"/>
      <c r="E308" s="746"/>
      <c r="F308" s="766"/>
      <c r="G308" s="734"/>
      <c r="H308" s="771"/>
      <c r="I308" s="765"/>
      <c r="J308" s="772"/>
      <c r="K308" s="881"/>
    </row>
    <row r="309" spans="1:11" x14ac:dyDescent="0.25">
      <c r="A309" s="62"/>
      <c r="B309" s="895" t="s">
        <v>226</v>
      </c>
      <c r="C309" s="1235"/>
      <c r="D309" s="691"/>
      <c r="E309" s="746"/>
      <c r="F309" s="766"/>
      <c r="G309" s="734"/>
      <c r="H309" s="771"/>
      <c r="I309" s="765"/>
      <c r="J309" s="772"/>
      <c r="K309" s="881"/>
    </row>
    <row r="310" spans="1:11" x14ac:dyDescent="0.25">
      <c r="A310" s="62"/>
      <c r="B310" s="895" t="s">
        <v>227</v>
      </c>
      <c r="C310" s="1235"/>
      <c r="D310" s="691"/>
      <c r="E310" s="746"/>
      <c r="F310" s="766"/>
      <c r="G310" s="734"/>
      <c r="H310" s="771"/>
      <c r="I310" s="765"/>
      <c r="J310" s="772"/>
      <c r="K310" s="881"/>
    </row>
    <row r="311" spans="1:11" x14ac:dyDescent="0.25">
      <c r="A311" s="62"/>
      <c r="B311" s="895" t="s">
        <v>228</v>
      </c>
      <c r="C311" s="1235"/>
      <c r="D311" s="691"/>
      <c r="E311" s="746"/>
      <c r="F311" s="766"/>
      <c r="G311" s="734"/>
      <c r="H311" s="771"/>
      <c r="I311" s="765"/>
      <c r="J311" s="772"/>
      <c r="K311" s="881"/>
    </row>
    <row r="312" spans="1:11" x14ac:dyDescent="0.25">
      <c r="A312" s="62"/>
      <c r="B312" s="895" t="str">
        <f>+[2]ระบบการควบคุมฯ!B1299</f>
        <v>งวดที่ 15  1,865,000 ครบ 5 มค 69</v>
      </c>
      <c r="C312" s="1235"/>
      <c r="D312" s="691"/>
      <c r="E312" s="746"/>
      <c r="F312" s="766"/>
      <c r="G312" s="734"/>
      <c r="H312" s="771"/>
      <c r="I312" s="765"/>
      <c r="J312" s="772"/>
      <c r="K312" s="881"/>
    </row>
    <row r="313" spans="1:11" x14ac:dyDescent="0.25">
      <c r="A313" s="918">
        <f>+[2]ระบบการควบคุมฯ!A1378</f>
        <v>0</v>
      </c>
      <c r="B313" s="943">
        <f>+[2]ระบบการควบคุมฯ!B1378</f>
        <v>0</v>
      </c>
      <c r="C313" s="1294">
        <f>+[2]ระบบการควบคุมฯ!C1378</f>
        <v>0</v>
      </c>
      <c r="D313" s="920">
        <f>SUM(D314:D315)</f>
        <v>1199800</v>
      </c>
      <c r="E313" s="920">
        <f t="shared" ref="E313:J313" si="98">SUM(E314:E315)</f>
        <v>879650</v>
      </c>
      <c r="F313" s="920">
        <f t="shared" si="98"/>
        <v>0</v>
      </c>
      <c r="G313" s="920">
        <f t="shared" si="98"/>
        <v>212900</v>
      </c>
      <c r="H313" s="920">
        <f t="shared" ca="1" si="98"/>
        <v>0</v>
      </c>
      <c r="I313" s="920">
        <f t="shared" ca="1" si="98"/>
        <v>0</v>
      </c>
      <c r="J313" s="920">
        <f t="shared" si="98"/>
        <v>107250</v>
      </c>
      <c r="K313" s="846"/>
    </row>
    <row r="314" spans="1:11" x14ac:dyDescent="0.6">
      <c r="A314" s="859"/>
      <c r="B314" s="921" t="str">
        <f>+[2]ระบบการควบคุมฯ!B1379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14" s="1281"/>
      <c r="D314" s="47">
        <f>+D316+D329+D332</f>
        <v>212900</v>
      </c>
      <c r="E314" s="47">
        <f t="shared" ref="E314:J314" si="99">+E316+E329+E332</f>
        <v>0</v>
      </c>
      <c r="F314" s="47">
        <f t="shared" si="99"/>
        <v>0</v>
      </c>
      <c r="G314" s="47">
        <f t="shared" si="99"/>
        <v>212900</v>
      </c>
      <c r="H314" s="47">
        <f t="shared" ca="1" si="99"/>
        <v>0</v>
      </c>
      <c r="I314" s="47">
        <f t="shared" ca="1" si="99"/>
        <v>0</v>
      </c>
      <c r="J314" s="47">
        <f t="shared" si="99"/>
        <v>0</v>
      </c>
      <c r="K314" s="868"/>
    </row>
    <row r="315" spans="1:11" x14ac:dyDescent="0.6">
      <c r="A315" s="859"/>
      <c r="B315" s="921" t="str">
        <f>+[2]ระบบการควบคุมฯ!B1380</f>
        <v>งบลงทุน  ค่าครุภัณฑ์ 6811310</v>
      </c>
      <c r="C315" s="1281"/>
      <c r="D315" s="47">
        <f>+D335</f>
        <v>986900</v>
      </c>
      <c r="E315" s="47">
        <f t="shared" ref="E315:J315" si="100">+E335</f>
        <v>879650</v>
      </c>
      <c r="F315" s="47">
        <f t="shared" si="100"/>
        <v>0</v>
      </c>
      <c r="G315" s="47">
        <f t="shared" si="100"/>
        <v>0</v>
      </c>
      <c r="H315" s="47">
        <f t="shared" si="100"/>
        <v>0</v>
      </c>
      <c r="I315" s="47">
        <f t="shared" si="100"/>
        <v>0</v>
      </c>
      <c r="J315" s="47">
        <f t="shared" si="100"/>
        <v>107250</v>
      </c>
      <c r="K315" s="868"/>
    </row>
    <row r="316" spans="1:11" x14ac:dyDescent="0.6">
      <c r="A316" s="859"/>
      <c r="B316" s="921" t="str">
        <f>+[2]ระบบการควบคุมฯ!B1381</f>
        <v>งบลงทุน  ค่าที่ดินและสิ่งก่อสร้าง 6811320</v>
      </c>
      <c r="C316" s="1281"/>
      <c r="D316" s="47">
        <f>+D317+D320+D322+D324+D326</f>
        <v>167900</v>
      </c>
      <c r="E316" s="47">
        <f t="shared" ref="E316:J316" si="101">+E317+E320+E322+E324+E326</f>
        <v>0</v>
      </c>
      <c r="F316" s="47">
        <f t="shared" si="101"/>
        <v>0</v>
      </c>
      <c r="G316" s="47">
        <f t="shared" si="101"/>
        <v>167900</v>
      </c>
      <c r="H316" s="47">
        <f t="shared" ca="1" si="101"/>
        <v>0</v>
      </c>
      <c r="I316" s="47">
        <f t="shared" ca="1" si="101"/>
        <v>0</v>
      </c>
      <c r="J316" s="47">
        <f t="shared" si="101"/>
        <v>0</v>
      </c>
      <c r="K316" s="868"/>
    </row>
    <row r="317" spans="1:11" x14ac:dyDescent="0.6">
      <c r="A317" s="944">
        <f>+[2]ระบบการควบคุมฯ!A1382</f>
        <v>0</v>
      </c>
      <c r="B317" s="945" t="str">
        <f>+[2]ระบบการควบคุมฯ!B1382</f>
        <v>ครุภัณฑ์สำนักงาน 120601</v>
      </c>
      <c r="C317" s="1295">
        <f>+[2]ระบบการควบคุมฯ!C1382</f>
        <v>0</v>
      </c>
      <c r="D317" s="946">
        <f>SUM(D318:D319)</f>
        <v>55500</v>
      </c>
      <c r="E317" s="946">
        <f t="shared" ref="E317:J317" si="102">SUM(E318:E319)</f>
        <v>0</v>
      </c>
      <c r="F317" s="946">
        <f t="shared" si="102"/>
        <v>0</v>
      </c>
      <c r="G317" s="946">
        <f t="shared" si="102"/>
        <v>55500</v>
      </c>
      <c r="H317" s="946" t="e">
        <f t="shared" si="102"/>
        <v>#REF!</v>
      </c>
      <c r="I317" s="946" t="e">
        <f t="shared" si="102"/>
        <v>#REF!</v>
      </c>
      <c r="J317" s="946">
        <f t="shared" si="102"/>
        <v>0</v>
      </c>
      <c r="K317" s="947"/>
    </row>
    <row r="318" spans="1:11" x14ac:dyDescent="0.6">
      <c r="A318" s="948" t="str">
        <f>+[2]ระบบการควบคุมฯ!A1383</f>
        <v>1.11.1.1</v>
      </c>
      <c r="B318" s="948" t="str">
        <f>+[2]ระบบการควบคุมฯ!B1383</f>
        <v xml:space="preserve">เครื่องเจาะกระดาษและเข้าเล่ม แบบเจาะกระดาษไฟฟ้าและเข้าเล่มมือโยก </v>
      </c>
      <c r="C318" s="1296" t="str">
        <f>+[2]ระบบการควบคุมฯ!C1383</f>
        <v>ศธ 04002/ว5678  ลว 21  พย 67ครั้งที่ 76</v>
      </c>
      <c r="D318" s="44">
        <f>+[2]ระบบการควบคุมฯ!F1383</f>
        <v>37000</v>
      </c>
      <c r="E318" s="44">
        <f>+[2]ระบบการควบคุมฯ!G1383+[2]ระบบการควบคุมฯ!H1383</f>
        <v>0</v>
      </c>
      <c r="F318" s="44">
        <f>+[2]ระบบการควบคุมฯ!I1383+[2]ระบบการควบคุมฯ!J1383</f>
        <v>0</v>
      </c>
      <c r="G318" s="44">
        <f>+[2]ระบบการควบคุมฯ!K1383+[2]ระบบการควบคุมฯ!L1383</f>
        <v>37000</v>
      </c>
      <c r="H318" s="44" t="e">
        <f>+H340+H349+H390+H394+H401+#REF!+#REF!</f>
        <v>#REF!</v>
      </c>
      <c r="I318" s="44" t="e">
        <f>+I340+I349+I390+I394+I401+#REF!+#REF!</f>
        <v>#REF!</v>
      </c>
      <c r="J318" s="44">
        <f>+D318-E318-F318-G318</f>
        <v>0</v>
      </c>
      <c r="K318" s="949"/>
    </row>
    <row r="319" spans="1:11" x14ac:dyDescent="0.6">
      <c r="A319" s="948" t="str">
        <f>+[2]ระบบการควบคุมฯ!A1384</f>
        <v>1)</v>
      </c>
      <c r="B319" s="948" t="str">
        <f>+[2]ระบบการควบคุมฯ!B1384</f>
        <v>โรงเรียนร่วมใจประสิทธิ์</v>
      </c>
      <c r="C319" s="1296" t="str">
        <f>+[2]ระบบการควบคุมฯ!C1384</f>
        <v>20004370010003112870</v>
      </c>
      <c r="D319" s="44">
        <f>+[2]ระบบการควบคุมฯ!F1384</f>
        <v>18500</v>
      </c>
      <c r="E319" s="44">
        <f>+[2]ระบบการควบคุมฯ!G1384+[2]ระบบการควบคุมฯ!H1384</f>
        <v>0</v>
      </c>
      <c r="F319" s="44">
        <f>+[2]ระบบการควบคุมฯ!I1384+[2]ระบบการควบคุมฯ!J1384</f>
        <v>0</v>
      </c>
      <c r="G319" s="44">
        <f>+[2]ระบบการควบคุมฯ!K1384+[2]ระบบการควบคุมฯ!L1384</f>
        <v>18500</v>
      </c>
      <c r="H319" s="44" t="e">
        <f>+H342+H350+H391+H395+H402+#REF!+#REF!</f>
        <v>#REF!</v>
      </c>
      <c r="I319" s="44" t="e">
        <f>+I342+I350+I391+I395+I402+#REF!+#REF!</f>
        <v>#REF!</v>
      </c>
      <c r="J319" s="44">
        <f>+D319-E319-F319-G319</f>
        <v>0</v>
      </c>
      <c r="K319" s="949"/>
    </row>
    <row r="320" spans="1:11" x14ac:dyDescent="0.25">
      <c r="A320" s="950" t="str">
        <f>+[2]ระบบการควบคุมฯ!A1385</f>
        <v>2)</v>
      </c>
      <c r="B320" s="951" t="str">
        <f>+[2]ระบบการควบคุมฯ!B1385</f>
        <v>โรงเรียนรวมราษฎร์สามัคคี</v>
      </c>
      <c r="C320" s="1277" t="str">
        <f>+[2]ระบบการควบคุมฯ!C1385</f>
        <v>20004370010003112871</v>
      </c>
      <c r="D320" s="51">
        <f>SUM(D321)</f>
        <v>92100</v>
      </c>
      <c r="E320" s="51">
        <f t="shared" ref="E320:J320" si="103">SUM(E321)</f>
        <v>0</v>
      </c>
      <c r="F320" s="51">
        <f t="shared" si="103"/>
        <v>0</v>
      </c>
      <c r="G320" s="51">
        <f t="shared" si="103"/>
        <v>92100</v>
      </c>
      <c r="H320" s="51" t="e">
        <f t="shared" si="103"/>
        <v>#REF!</v>
      </c>
      <c r="I320" s="51" t="e">
        <f t="shared" si="103"/>
        <v>#REF!</v>
      </c>
      <c r="J320" s="51">
        <f t="shared" si="103"/>
        <v>0</v>
      </c>
      <c r="K320" s="858"/>
    </row>
    <row r="321" spans="1:11" x14ac:dyDescent="0.6">
      <c r="A321" s="948" t="str">
        <f>+[2]ระบบการควบคุมฯ!A1386</f>
        <v>1.11.1.2</v>
      </c>
      <c r="B321" s="948" t="str">
        <f>+[2]ระบบการควบคุมฯ!B1386</f>
        <v>เครื่องถ่ายเอกสารระบบดิจิทัล (ขาว-ดำ) ความเร็ว 20 แผ่นต่อนาที</v>
      </c>
      <c r="C321" s="1296" t="str">
        <f>+[2]ระบบการควบคุมฯ!C1386</f>
        <v>ศธ 04002/ว5678  ลว 21  พย 67ครั้งที่ 76</v>
      </c>
      <c r="D321" s="44">
        <f>+[2]ระบบการควบคุมฯ!F1386</f>
        <v>92100</v>
      </c>
      <c r="E321" s="44">
        <f>+[2]ระบบการควบคุมฯ!G1386+[2]ระบบการควบคุมฯ!H1386</f>
        <v>0</v>
      </c>
      <c r="F321" s="44">
        <f>+[2]ระบบการควบคุมฯ!I1386+[2]ระบบการควบคุมฯ!J1386</f>
        <v>0</v>
      </c>
      <c r="G321" s="44">
        <f>+[2]ระบบการควบคุมฯ!K1386+[2]ระบบการควบคุมฯ!L1386</f>
        <v>92100</v>
      </c>
      <c r="H321" s="44" t="e">
        <f>+H344+H352+H393+H397+H404+#REF!+#REF!</f>
        <v>#REF!</v>
      </c>
      <c r="I321" s="44" t="e">
        <f>+I344+I352+I393+I397+I404+#REF!+#REF!</f>
        <v>#REF!</v>
      </c>
      <c r="J321" s="44">
        <f>+D321-E321-F321-G321</f>
        <v>0</v>
      </c>
      <c r="K321" s="949"/>
    </row>
    <row r="322" spans="1:11" x14ac:dyDescent="0.25">
      <c r="A322" s="950" t="str">
        <f>+[2]ระบบการควบคุมฯ!A1387</f>
        <v>1)</v>
      </c>
      <c r="B322" s="950" t="str">
        <f>+[2]ระบบการควบคุมฯ!B1387</f>
        <v>โรงเรียนร่วมใจประสิทธิ์</v>
      </c>
      <c r="C322" s="1277" t="str">
        <f>+[2]ระบบการควบคุมฯ!C1387</f>
        <v>20004370010003112876</v>
      </c>
      <c r="D322" s="51">
        <f>SUM(D323)</f>
        <v>1300</v>
      </c>
      <c r="E322" s="51">
        <f t="shared" ref="E322:J322" si="104">SUM(E323)</f>
        <v>0</v>
      </c>
      <c r="F322" s="51">
        <f t="shared" si="104"/>
        <v>0</v>
      </c>
      <c r="G322" s="51">
        <f t="shared" si="104"/>
        <v>1300</v>
      </c>
      <c r="H322" s="51">
        <f t="shared" ca="1" si="104"/>
        <v>0</v>
      </c>
      <c r="I322" s="51">
        <f t="shared" ca="1" si="104"/>
        <v>0</v>
      </c>
      <c r="J322" s="51">
        <f t="shared" si="104"/>
        <v>0</v>
      </c>
      <c r="K322" s="858"/>
    </row>
    <row r="323" spans="1:11" x14ac:dyDescent="0.6">
      <c r="A323" s="948" t="str">
        <f>+[2]ระบบการควบคุมฯ!A1388</f>
        <v>1.11.1.3</v>
      </c>
      <c r="B323" s="948" t="str">
        <f>+[2]ระบบการควบคุมฯ!B1388</f>
        <v xml:space="preserve">เก้าอี้ครู </v>
      </c>
      <c r="C323" s="1296" t="str">
        <f>+[2]ระบบการควบคุมฯ!C1388</f>
        <v>ศธ 04002/ว5678  ลว 21  พย 67ครั้งที่ 76</v>
      </c>
      <c r="D323" s="44">
        <f>+[2]ระบบการควบคุมฯ!F1388</f>
        <v>1300</v>
      </c>
      <c r="E323" s="44">
        <f>+[2]ระบบการควบคุมฯ!G1388+[2]ระบบการควบคุมฯ!H1388</f>
        <v>0</v>
      </c>
      <c r="F323" s="44">
        <f>+[2]ระบบการควบคุมฯ!I1388+[2]ระบบการควบคุมฯ!J1388</f>
        <v>0</v>
      </c>
      <c r="G323" s="44">
        <f>+[2]ระบบการควบคุมฯ!K1388+[2]ระบบการควบคุมฯ!L1388</f>
        <v>1300</v>
      </c>
      <c r="H323" s="44">
        <f ca="1">+H346+H354+H395+H399+H406+#REF!+#REF!</f>
        <v>0</v>
      </c>
      <c r="I323" s="44">
        <f ca="1">+I346+I354+I395+I399+I406+#REF!+#REF!</f>
        <v>0</v>
      </c>
      <c r="J323" s="44">
        <f>+D323-E323-F323-G323</f>
        <v>0</v>
      </c>
      <c r="K323" s="949"/>
    </row>
    <row r="324" spans="1:11" x14ac:dyDescent="0.25">
      <c r="A324" s="950" t="str">
        <f>+[2]ระบบการควบคุมฯ!A1389</f>
        <v>1)</v>
      </c>
      <c r="B324" s="950" t="str">
        <f>+[2]ระบบการควบคุมฯ!B1389</f>
        <v>โรงเรียนรวมราษฎร์สามัคคี</v>
      </c>
      <c r="C324" s="1277" t="str">
        <f>+[2]ระบบการควบคุมฯ!C1389</f>
        <v>20004370010003112868</v>
      </c>
      <c r="D324" s="51">
        <f>SUM(D325)</f>
        <v>8000</v>
      </c>
      <c r="E324" s="51">
        <f t="shared" ref="E324:J324" si="105">SUM(E325)</f>
        <v>0</v>
      </c>
      <c r="F324" s="51">
        <f t="shared" si="105"/>
        <v>0</v>
      </c>
      <c r="G324" s="51">
        <f t="shared" si="105"/>
        <v>8000</v>
      </c>
      <c r="H324" s="51" t="e">
        <f t="shared" si="105"/>
        <v>#REF!</v>
      </c>
      <c r="I324" s="51" t="e">
        <f t="shared" si="105"/>
        <v>#REF!</v>
      </c>
      <c r="J324" s="51">
        <f t="shared" si="105"/>
        <v>0</v>
      </c>
      <c r="K324" s="858"/>
    </row>
    <row r="325" spans="1:11" x14ac:dyDescent="0.6">
      <c r="A325" s="948" t="str">
        <f>+[2]ระบบการควบคุมฯ!A1390</f>
        <v>1.11.1.4</v>
      </c>
      <c r="B325" s="948" t="str">
        <f>+[2]ระบบการควบคุมฯ!B1390</f>
        <v>โต๊ะครู จำนวน 2 ตัวๆละ 4,000 บาท</v>
      </c>
      <c r="C325" s="1296" t="str">
        <f>+[2]ระบบการควบคุมฯ!C1390</f>
        <v>ศธ 04002/ว5678  ลว 21  พย 67ครั้งที่ 76</v>
      </c>
      <c r="D325" s="44">
        <f>+[2]ระบบการควบคุมฯ!F1390</f>
        <v>8000</v>
      </c>
      <c r="E325" s="44">
        <f>+[2]ระบบการควบคุมฯ!G1390+[2]ระบบการควบคุมฯ!H1390</f>
        <v>0</v>
      </c>
      <c r="F325" s="44">
        <f>+[2]ระบบการควบคุมฯ!I1390+[2]ระบบการควบคุมฯ!J1390</f>
        <v>0</v>
      </c>
      <c r="G325" s="44">
        <f>+[2]ระบบการควบคุมฯ!K1390+[2]ระบบการควบคุมฯ!L1390</f>
        <v>8000</v>
      </c>
      <c r="H325" s="44" t="e">
        <f>+H348+H356+H397+H401+H411+#REF!+#REF!</f>
        <v>#REF!</v>
      </c>
      <c r="I325" s="44" t="e">
        <f>+I348+I356+I397+I401+I411+#REF!+#REF!</f>
        <v>#REF!</v>
      </c>
      <c r="J325" s="44">
        <f>+D325-E325-F325-G325</f>
        <v>0</v>
      </c>
      <c r="K325" s="949"/>
    </row>
    <row r="326" spans="1:11" x14ac:dyDescent="0.25">
      <c r="A326" s="950" t="str">
        <f>+[2]ระบบการควบคุมฯ!A1391</f>
        <v>1)</v>
      </c>
      <c r="B326" s="951" t="str">
        <f>+[2]ระบบการควบคุมฯ!B1391</f>
        <v>โรงเรียนรวมราษฎร์สามัคคี</v>
      </c>
      <c r="C326" s="1277" t="str">
        <f>+[2]ระบบการควบคุมฯ!C1391</f>
        <v>20004370010003112881</v>
      </c>
      <c r="D326" s="51">
        <f>SUM(D327)</f>
        <v>11000</v>
      </c>
      <c r="E326" s="51">
        <f t="shared" ref="E326:J326" si="106">SUM(E327)</f>
        <v>0</v>
      </c>
      <c r="F326" s="51">
        <f t="shared" si="106"/>
        <v>0</v>
      </c>
      <c r="G326" s="51">
        <f t="shared" si="106"/>
        <v>11000</v>
      </c>
      <c r="H326" s="51">
        <f t="shared" ca="1" si="106"/>
        <v>0</v>
      </c>
      <c r="I326" s="51">
        <f t="shared" ca="1" si="106"/>
        <v>0</v>
      </c>
      <c r="J326" s="51">
        <f t="shared" si="106"/>
        <v>0</v>
      </c>
      <c r="K326" s="858"/>
    </row>
    <row r="327" spans="1:11" x14ac:dyDescent="0.25">
      <c r="A327" s="928" t="str">
        <f>+[2]ระบบการควบคุมฯ!A1392</f>
        <v>1.11.1.5</v>
      </c>
      <c r="B327" s="928" t="str">
        <f>+[2]ระบบการควบคุมฯ!B1392</f>
        <v>พัดลม แบบโคจรติดผนัง ขนาดไม่น้อยกว่า 16 นิ้ว (400 มิลลิเมตร) 11 เครื่องๆละ 1,000 บาท</v>
      </c>
      <c r="C327" s="1297" t="str">
        <f>+[2]ระบบการควบคุมฯ!C1392</f>
        <v>ศธ 04002/ว5678  ลว 21  พย 67ครั้งที่ 76</v>
      </c>
      <c r="D327" s="46">
        <f>+[2]ระบบการควบคุมฯ!F1392</f>
        <v>11000</v>
      </c>
      <c r="E327" s="46">
        <f>+[2]ระบบการควบคุมฯ!G1392+[2]ระบบการควบคุมฯ!H1392</f>
        <v>0</v>
      </c>
      <c r="F327" s="46">
        <f>+[2]ระบบการควบคุมฯ!I1392+[2]ระบบการควบคุมฯ!J1392</f>
        <v>0</v>
      </c>
      <c r="G327" s="46">
        <f>+[2]ระบบการควบคุมฯ!K1392+[2]ระบบการควบคุมฯ!L1392</f>
        <v>11000</v>
      </c>
      <c r="H327" s="46">
        <f ca="1">+H350+H358+H399+H403+H413+#REF!+#REF!</f>
        <v>0</v>
      </c>
      <c r="I327" s="46">
        <f ca="1">+I350+I358+I399+I403+I413+#REF!+#REF!</f>
        <v>0</v>
      </c>
      <c r="J327" s="46">
        <f>+D327-E327-F327-G327</f>
        <v>0</v>
      </c>
      <c r="K327" s="970"/>
    </row>
    <row r="328" spans="1:11" x14ac:dyDescent="0.25">
      <c r="A328" s="928"/>
      <c r="B328" s="928"/>
      <c r="C328" s="1297"/>
      <c r="D328" s="46"/>
      <c r="E328" s="46"/>
      <c r="F328" s="46"/>
      <c r="G328" s="46"/>
      <c r="H328" s="46"/>
      <c r="I328" s="46"/>
      <c r="J328" s="46"/>
      <c r="K328" s="970"/>
    </row>
    <row r="329" spans="1:11" x14ac:dyDescent="0.25">
      <c r="A329" s="953">
        <f>+[2]ระบบการควบคุมฯ!A1394</f>
        <v>0</v>
      </c>
      <c r="B329" s="954">
        <f>+[2]ระบบการควบคุมฯ!B1394</f>
        <v>0</v>
      </c>
      <c r="C329" s="1298">
        <f>+[2]ระบบการควบคุมฯ!C1394</f>
        <v>0</v>
      </c>
      <c r="D329" s="48">
        <f>+D330</f>
        <v>45000</v>
      </c>
      <c r="E329" s="48">
        <f t="shared" ref="E329:J329" si="107">+E330</f>
        <v>0</v>
      </c>
      <c r="F329" s="48">
        <f t="shared" si="107"/>
        <v>0</v>
      </c>
      <c r="G329" s="48">
        <f t="shared" si="107"/>
        <v>45000</v>
      </c>
      <c r="H329" s="48" t="e">
        <f t="shared" si="107"/>
        <v>#REF!</v>
      </c>
      <c r="I329" s="48" t="e">
        <f t="shared" si="107"/>
        <v>#REF!</v>
      </c>
      <c r="J329" s="48">
        <f t="shared" si="107"/>
        <v>0</v>
      </c>
      <c r="K329" s="955"/>
    </row>
    <row r="330" spans="1:11" x14ac:dyDescent="0.25">
      <c r="A330" s="950">
        <f>+[2]ระบบการควบคุมฯ!A1395</f>
        <v>0</v>
      </c>
      <c r="B330" s="951" t="str">
        <f>+[2]ระบบการควบคุมฯ!B1395</f>
        <v>ครุภัณฑ์การศึกษา 120611</v>
      </c>
      <c r="C330" s="1277">
        <f>+[2]ระบบการควบคุมฯ!C1395</f>
        <v>0</v>
      </c>
      <c r="D330" s="51">
        <f>+[2]ระบบการควบคุมฯ!F1395</f>
        <v>45000</v>
      </c>
      <c r="E330" s="51">
        <f>+[2]ระบบการควบคุมฯ!G1395+[2]ระบบการควบคุมฯ!H1395</f>
        <v>0</v>
      </c>
      <c r="F330" s="51">
        <f>+[2]ระบบการควบคุมฯ!I1395+[2]ระบบการควบคุมฯ!J1395</f>
        <v>0</v>
      </c>
      <c r="G330" s="51">
        <f>+[2]ระบบการควบคุมฯ!K1395+[2]ระบบการควบคุมฯ!L1395</f>
        <v>45000</v>
      </c>
      <c r="H330" s="51" t="e">
        <f>+H353+H361+H402+H406+H416+#REF!+#REF!</f>
        <v>#REF!</v>
      </c>
      <c r="I330" s="51" t="e">
        <f>+I353+I361+I402+I406+I416+#REF!+#REF!</f>
        <v>#REF!</v>
      </c>
      <c r="J330" s="51">
        <f>+D330-E330-F330-G330</f>
        <v>0</v>
      </c>
      <c r="K330" s="858"/>
    </row>
    <row r="331" spans="1:11" ht="42" x14ac:dyDescent="0.25">
      <c r="A331" s="1299" t="str">
        <f>+[2]ระบบการควบคุมฯ!A1396</f>
        <v>1.11.1.6</v>
      </c>
      <c r="B331" s="1300" t="str">
        <f>+[2]ระบบการควบคุมฯ!B1396</f>
        <v>โต๊ะเก้าอี้นักเรียน สำหรับนักเรียนประถมศึกษา 30 ชุดๆละ 1,500 บาท</v>
      </c>
      <c r="C331" s="1301" t="str">
        <f>+[2]ระบบการควบคุมฯ!C1396</f>
        <v>ศธ 04002/ว5678  ลว 21  พย 67ครั้งที่ 76</v>
      </c>
      <c r="D331" s="1059">
        <f>+[2]ระบบการควบคุมฯ!F1396</f>
        <v>45000</v>
      </c>
      <c r="E331" s="1059">
        <f>+[2]ระบบการควบคุมฯ!G1396+[2]ระบบการควบคุมฯ!H1396</f>
        <v>0</v>
      </c>
      <c r="F331" s="1059">
        <f>+[2]ระบบการควบคุมฯ!I1396+[2]ระบบการควบคุมฯ!J1396</f>
        <v>0</v>
      </c>
      <c r="G331" s="1059">
        <f>+[2]ระบบการควบคุมฯ!K1396+[2]ระบบการควบคุมฯ!L1396</f>
        <v>45000</v>
      </c>
      <c r="H331" s="1059" t="e">
        <f>+H354+H362+H403+H409+#REF!+#REF!+#REF!</f>
        <v>#REF!</v>
      </c>
      <c r="I331" s="1059" t="e">
        <f>+I354+I362+I403+I409+#REF!+#REF!+#REF!</f>
        <v>#REF!</v>
      </c>
      <c r="J331" s="1059">
        <f>+D331-E331-F331-G331</f>
        <v>0</v>
      </c>
      <c r="K331" s="1302"/>
    </row>
    <row r="332" spans="1:11" x14ac:dyDescent="0.25">
      <c r="A332" s="953">
        <f>+[2]ระบบการควบคุมฯ!A1398</f>
        <v>0</v>
      </c>
      <c r="B332" s="954">
        <f>+[2]ระบบการควบคุมฯ!B1398</f>
        <v>0</v>
      </c>
      <c r="C332" s="1298">
        <f>+[2]ระบบการควบคุมฯ!C1398</f>
        <v>0</v>
      </c>
      <c r="D332" s="48">
        <f>+[2]ระบบการควบคุมฯ!F1398</f>
        <v>0</v>
      </c>
      <c r="E332" s="48">
        <f>+[2]ระบบการควบคุมฯ!G1398+[2]ระบบการควบคุมฯ!H1398</f>
        <v>0</v>
      </c>
      <c r="F332" s="48">
        <f>+[2]ระบบการควบคุมฯ!I1398+[2]ระบบการควบคุมฯ!J1398</f>
        <v>0</v>
      </c>
      <c r="G332" s="48">
        <f>+[2]ระบบการควบคุมฯ!K1398+[2]ระบบการควบคุมฯ!L1398</f>
        <v>0</v>
      </c>
      <c r="H332" s="48" t="e">
        <f>+H356+H364+H405+H412+#REF!+#REF!+#REF!</f>
        <v>#REF!</v>
      </c>
      <c r="I332" s="48" t="e">
        <f>+I356+I364+I405+I412+#REF!+#REF!+#REF!</f>
        <v>#REF!</v>
      </c>
      <c r="J332" s="48">
        <f>+D332-E332-F332-G332</f>
        <v>0</v>
      </c>
      <c r="K332" s="955"/>
    </row>
    <row r="333" spans="1:11" x14ac:dyDescent="0.25">
      <c r="A333" s="950">
        <f>+[2]ระบบการควบคุมฯ!A1399</f>
        <v>0</v>
      </c>
      <c r="B333" s="951" t="str">
        <f>+[2]ระบบการควบคุมฯ!B1399</f>
        <v>ครุภัณฑ์งานบ้านงานครัว 120612</v>
      </c>
      <c r="C333" s="1277">
        <f>+[2]ระบบการควบคุมฯ!C1399</f>
        <v>0</v>
      </c>
      <c r="D333" s="51">
        <f>+[2]ระบบการควบคุมฯ!F1399</f>
        <v>11000</v>
      </c>
      <c r="E333" s="51">
        <f>+[2]ระบบการควบคุมฯ!G1399+[2]ระบบการควบคุมฯ!H1399</f>
        <v>0</v>
      </c>
      <c r="F333" s="51">
        <f>+[2]ระบบการควบคุมฯ!I1399+[2]ระบบการควบคุมฯ!J1399</f>
        <v>0</v>
      </c>
      <c r="G333" s="51">
        <f>+[2]ระบบการควบคุมฯ!K1399+[2]ระบบการควบคุมฯ!L1399</f>
        <v>11000</v>
      </c>
      <c r="H333" s="51" t="e">
        <f>+H357+H365+H406+H413+#REF!+#REF!+#REF!</f>
        <v>#REF!</v>
      </c>
      <c r="I333" s="51" t="e">
        <f>+I357+I365+I406+I413+#REF!+#REF!+#REF!</f>
        <v>#REF!</v>
      </c>
      <c r="J333" s="51">
        <f>+D333-E333-F333-G333</f>
        <v>0</v>
      </c>
      <c r="K333" s="858"/>
    </row>
    <row r="334" spans="1:11" x14ac:dyDescent="0.6">
      <c r="A334" s="948" t="str">
        <f>+[2]ระบบการควบคุมฯ!A1400</f>
        <v>1.11.1.7</v>
      </c>
      <c r="B334" s="952" t="str">
        <f>+[2]ระบบการควบคุมฯ!B1400</f>
        <v xml:space="preserve">เครื่องตัดแต่งพุ่มไม้ ขนาด 22 นิ้ว </v>
      </c>
      <c r="C334" s="1303" t="str">
        <f>+[2]ระบบการควบคุมฯ!C1400</f>
        <v>ศธ 04002/ว5678  ลว 21  พย 67ครั้งที่ 76</v>
      </c>
      <c r="D334" s="44">
        <f>+[2]ระบบการควบคุมฯ!F1400</f>
        <v>11000</v>
      </c>
      <c r="E334" s="44">
        <f>+[2]ระบบการควบคุมฯ!G1400+[2]ระบบการควบคุมฯ!H1400</f>
        <v>0</v>
      </c>
      <c r="F334" s="44">
        <f>+[2]ระบบการควบคุมฯ!I1400+[2]ระบบการควบคุมฯ!J1400</f>
        <v>0</v>
      </c>
      <c r="G334" s="44">
        <f>+[2]ระบบการควบคุมฯ!K1400+[2]ระบบการควบคุมฯ!L1400</f>
        <v>11000</v>
      </c>
      <c r="H334" s="44" t="e">
        <f>+H358+H366+H409+H414+#REF!+#REF!+#REF!</f>
        <v>#REF!</v>
      </c>
      <c r="I334" s="44" t="e">
        <f>+I358+I366+I409+I414+#REF!+#REF!+#REF!</f>
        <v>#REF!</v>
      </c>
      <c r="J334" s="44">
        <f>+D334-E334-F334-G334</f>
        <v>0</v>
      </c>
      <c r="K334" s="949"/>
    </row>
    <row r="335" spans="1:11" x14ac:dyDescent="0.6">
      <c r="A335" s="859"/>
      <c r="B335" s="921" t="s">
        <v>229</v>
      </c>
      <c r="C335" s="1281"/>
      <c r="D335" s="47">
        <f>+D336+D339</f>
        <v>986900</v>
      </c>
      <c r="E335" s="47">
        <f t="shared" ref="E335:K335" si="108">+E336+E339</f>
        <v>879650</v>
      </c>
      <c r="F335" s="47">
        <f t="shared" si="108"/>
        <v>0</v>
      </c>
      <c r="G335" s="47">
        <f t="shared" si="108"/>
        <v>0</v>
      </c>
      <c r="H335" s="47">
        <f t="shared" si="108"/>
        <v>0</v>
      </c>
      <c r="I335" s="47">
        <f t="shared" si="108"/>
        <v>0</v>
      </c>
      <c r="J335" s="47">
        <f t="shared" si="108"/>
        <v>107250</v>
      </c>
      <c r="K335" s="47">
        <f t="shared" si="108"/>
        <v>0</v>
      </c>
    </row>
    <row r="336" spans="1:11" x14ac:dyDescent="0.25">
      <c r="A336" s="922" t="str">
        <f>+[2]ระบบการควบคุมฯ!A1414</f>
        <v>1.9.2</v>
      </c>
      <c r="B336" s="1304" t="str">
        <f>+[2]ระบบการควบคุมฯ!B1414</f>
        <v>งบลงทุน  ค่าที่ดินและสิ่งก่อสร้าง 6811320</v>
      </c>
      <c r="C336" s="1305">
        <f>+[2]ระบบการควบคุมฯ!C1414</f>
        <v>0</v>
      </c>
      <c r="D336" s="51">
        <f>SUM(D337:D338)</f>
        <v>350000</v>
      </c>
      <c r="E336" s="51">
        <f t="shared" ref="E336:J336" si="109">SUM(E337:E338)</f>
        <v>350000</v>
      </c>
      <c r="F336" s="51">
        <f t="shared" si="109"/>
        <v>0</v>
      </c>
      <c r="G336" s="51">
        <f t="shared" si="109"/>
        <v>0</v>
      </c>
      <c r="H336" s="51">
        <f t="shared" si="109"/>
        <v>0</v>
      </c>
      <c r="I336" s="51">
        <f t="shared" si="109"/>
        <v>0</v>
      </c>
      <c r="J336" s="51">
        <f t="shared" si="109"/>
        <v>0</v>
      </c>
      <c r="K336" s="858"/>
    </row>
    <row r="337" spans="1:11" x14ac:dyDescent="0.25">
      <c r="A337" s="956" t="str">
        <f>+[2]ระบบการควบคุมฯ!A1415</f>
        <v>1.11.2.1</v>
      </c>
      <c r="B337" s="956" t="str">
        <f>+[2]ระบบการควบคุมฯ!B1415</f>
        <v>ปรับปรุงซ่อมแซมอาคารเรียนอาคารประกอบและสิ่งก่อสร้างอื่น</v>
      </c>
      <c r="C337" s="1306" t="str">
        <f>+[2]ระบบการควบคุมฯ!C1415</f>
        <v>ศธ 04002/ว5644  ลว 19 พย 67ครั้งที่ 69</v>
      </c>
      <c r="D337" s="956">
        <f>+[2]ระบบการควบคุมฯ!F1415</f>
        <v>350000</v>
      </c>
      <c r="E337" s="746">
        <f>+[2]ระบบการควบคุมฯ!G11418+[2]ระบบการควบคุมฯ!H1415</f>
        <v>350000</v>
      </c>
      <c r="F337" s="766">
        <f>+[2]ระบบการควบคุมฯ!I1415+[2]ระบบการควบคุมฯ!J1415</f>
        <v>0</v>
      </c>
      <c r="G337" s="734">
        <f>+[2]ระบบการควบคุมฯ!K1415+[2]ระบบการควบคุมฯ!L1415</f>
        <v>0</v>
      </c>
      <c r="H337" s="771"/>
      <c r="I337" s="765"/>
      <c r="J337" s="772">
        <f t="shared" ref="J337:J338" si="110">D337-E337-F337-G337</f>
        <v>0</v>
      </c>
      <c r="K337" s="881"/>
    </row>
    <row r="338" spans="1:11" x14ac:dyDescent="0.25">
      <c r="A338" s="62"/>
      <c r="B338" s="756"/>
      <c r="C338" s="1192">
        <f>+[2]ระบบการควบคุมฯ!C1287</f>
        <v>0</v>
      </c>
      <c r="D338" s="691"/>
      <c r="E338" s="746"/>
      <c r="F338" s="766"/>
      <c r="G338" s="734"/>
      <c r="H338" s="771"/>
      <c r="I338" s="765"/>
      <c r="J338" s="772">
        <f t="shared" si="110"/>
        <v>0</v>
      </c>
      <c r="K338" s="881"/>
    </row>
    <row r="339" spans="1:11" x14ac:dyDescent="0.25">
      <c r="A339" s="922">
        <f>+[2]ระบบการควบคุมฯ!A1419</f>
        <v>0</v>
      </c>
      <c r="B339" s="957" t="str">
        <f>+[2]ระบบการควบคุมฯ!B1419</f>
        <v>โอนกลับส่วนกลาง</v>
      </c>
      <c r="C339" s="1305">
        <f>+[2]ระบบการควบคุมฯ!C1419</f>
        <v>0</v>
      </c>
      <c r="D339" s="51">
        <f>SUM(D340:D347)</f>
        <v>636900</v>
      </c>
      <c r="E339" s="51">
        <f t="shared" ref="E339:J339" si="111">SUM(E340:E347)</f>
        <v>529650</v>
      </c>
      <c r="F339" s="51">
        <f t="shared" si="111"/>
        <v>0</v>
      </c>
      <c r="G339" s="51">
        <f t="shared" si="111"/>
        <v>0</v>
      </c>
      <c r="H339" s="51">
        <f t="shared" si="111"/>
        <v>0</v>
      </c>
      <c r="I339" s="51">
        <f t="shared" si="111"/>
        <v>0</v>
      </c>
      <c r="J339" s="51">
        <f t="shared" si="111"/>
        <v>107250</v>
      </c>
      <c r="K339" s="858"/>
    </row>
    <row r="340" spans="1:11" x14ac:dyDescent="0.25">
      <c r="A340" s="956" t="str">
        <f>+[2]ระบบการควบคุมฯ!A1420</f>
        <v>1.11.2.2</v>
      </c>
      <c r="B340" s="956" t="str">
        <f>+[2]ระบบการควบคุมฯ!B1420</f>
        <v xml:space="preserve">ห้องน้ำห้องส้วมนักเรียนชาย 6 ที่/49 </v>
      </c>
      <c r="C340" s="1306" t="str">
        <f>+[2]ระบบการควบคุมฯ!C1420</f>
        <v>ศธ 04002/ว5644  ลว 19 พย 67ครั้งที่ 69</v>
      </c>
      <c r="D340" s="956">
        <f>+[2]ระบบการควบคุมฯ!F1420</f>
        <v>636900</v>
      </c>
      <c r="E340" s="746">
        <f>+[2]ระบบการควบคุมฯ!G1420+[2]ระบบการควบคุมฯ!H1420</f>
        <v>529650</v>
      </c>
      <c r="F340" s="766">
        <f>+[2]ระบบการควบคุมฯ!I1420+[2]ระบบการควบคุมฯ!J1420</f>
        <v>0</v>
      </c>
      <c r="G340" s="734">
        <f>+[2]ระบบการควบคุมฯ!K1420+[2]ระบบการควบคุมฯ!L1420</f>
        <v>0</v>
      </c>
      <c r="H340" s="771"/>
      <c r="I340" s="765"/>
      <c r="J340" s="772">
        <f t="shared" ref="J340:J342" si="112">D340-E340-F340-G340</f>
        <v>107250</v>
      </c>
      <c r="K340" s="881"/>
    </row>
    <row r="341" spans="1:11" x14ac:dyDescent="0.25">
      <c r="A341" s="956"/>
      <c r="B341" s="956" t="str">
        <f>+'[2]ควบคุมสิ่งก่อสร้าง 37001 '!E282</f>
        <v>โรงเรียนเจริญดีวิทยา</v>
      </c>
      <c r="C341" s="1306" t="str">
        <f>+'[2]ควบคุมสิ่งก่อสร้าง 37001 '!C282</f>
        <v>20004370010003214866</v>
      </c>
      <c r="D341" s="956"/>
      <c r="E341" s="746"/>
      <c r="F341" s="766"/>
      <c r="G341" s="734"/>
      <c r="H341" s="771"/>
      <c r="I341" s="765"/>
      <c r="J341" s="772"/>
      <c r="K341" s="881"/>
    </row>
    <row r="342" spans="1:11" ht="21" hidden="1" customHeight="1" x14ac:dyDescent="0.25">
      <c r="A342" s="62"/>
      <c r="B342" s="956" t="str">
        <f>+'[2]ควบคุมสิ่งก่อสร้าง 37001 '!E283</f>
        <v>ผูกพัน 14 ม.ค.68</v>
      </c>
      <c r="C342" s="1192">
        <f>+'[2]ควบคุมสิ่งก่อสร้าง 37001 '!D283</f>
        <v>0</v>
      </c>
      <c r="D342" s="691"/>
      <c r="E342" s="746"/>
      <c r="F342" s="766"/>
      <c r="G342" s="734"/>
      <c r="H342" s="771"/>
      <c r="I342" s="765"/>
      <c r="J342" s="772">
        <f t="shared" si="112"/>
        <v>0</v>
      </c>
      <c r="K342" s="881"/>
    </row>
    <row r="343" spans="1:11" ht="21" hidden="1" customHeight="1" x14ac:dyDescent="0.25">
      <c r="A343" s="62"/>
      <c r="B343" s="956" t="str">
        <f>+'[2]ควบคุมสิ่งก่อสร้าง 37001 '!E284</f>
        <v>งวดที่ 1 158,895 บาท</v>
      </c>
      <c r="C343" s="1192" t="str">
        <f>+'[2]ควบคุมสิ่งก่อสร้าง 37001 '!D284</f>
        <v>ครบ 13 ก.พ.68</v>
      </c>
      <c r="D343" s="691"/>
      <c r="E343" s="746"/>
      <c r="F343" s="766"/>
      <c r="G343" s="734"/>
      <c r="H343" s="771"/>
      <c r="I343" s="765"/>
      <c r="J343" s="772"/>
      <c r="K343" s="881"/>
    </row>
    <row r="344" spans="1:11" ht="21" hidden="1" customHeight="1" x14ac:dyDescent="0.25">
      <c r="A344" s="62"/>
      <c r="B344" s="956" t="str">
        <f>+'[2]ควบคุมสิ่งก่อสร้าง 37001 '!E285</f>
        <v>งวดที่ 2 158,895 บาท</v>
      </c>
      <c r="C344" s="1192" t="str">
        <f>+'[2]ควบคุมสิ่งก่อสร้าง 37001 '!D285</f>
        <v>ครบ 15 มี.ค.68</v>
      </c>
      <c r="D344" s="691"/>
      <c r="E344" s="746"/>
      <c r="F344" s="766"/>
      <c r="G344" s="734"/>
      <c r="H344" s="771"/>
      <c r="I344" s="765"/>
      <c r="J344" s="772"/>
      <c r="K344" s="881"/>
    </row>
    <row r="345" spans="1:11" ht="21" hidden="1" customHeight="1" x14ac:dyDescent="0.25">
      <c r="A345" s="62"/>
      <c r="B345" s="895"/>
      <c r="C345" s="1235"/>
      <c r="D345" s="691"/>
      <c r="E345" s="746"/>
      <c r="F345" s="766"/>
      <c r="G345" s="734"/>
      <c r="H345" s="771"/>
      <c r="I345" s="765"/>
      <c r="J345" s="772"/>
      <c r="K345" s="881"/>
    </row>
    <row r="346" spans="1:11" ht="21" hidden="1" customHeight="1" x14ac:dyDescent="0.25">
      <c r="A346" s="62"/>
      <c r="B346" s="958"/>
      <c r="C346" s="1235"/>
      <c r="D346" s="691"/>
      <c r="E346" s="746"/>
      <c r="F346" s="766"/>
      <c r="G346" s="734"/>
      <c r="H346" s="771"/>
      <c r="I346" s="765"/>
      <c r="J346" s="772"/>
      <c r="K346" s="881"/>
    </row>
    <row r="347" spans="1:11" ht="63" hidden="1" customHeight="1" x14ac:dyDescent="0.25">
      <c r="A347" s="918">
        <f>+[2]ระบบการควบคุมฯ!A1378</f>
        <v>0</v>
      </c>
      <c r="B347" s="919">
        <f>+[2]ระบบการควบคุมฯ!B1378</f>
        <v>0</v>
      </c>
      <c r="C347" s="1287">
        <f>+[2]ระบบการควบคุมฯ!C1378</f>
        <v>0</v>
      </c>
      <c r="D347" s="920">
        <f>+D348+D349</f>
        <v>0</v>
      </c>
      <c r="E347" s="920">
        <f t="shared" ref="E347:J347" si="113">+E348+E349</f>
        <v>0</v>
      </c>
      <c r="F347" s="920">
        <f t="shared" si="113"/>
        <v>0</v>
      </c>
      <c r="G347" s="920">
        <f t="shared" si="113"/>
        <v>0</v>
      </c>
      <c r="H347" s="920">
        <f t="shared" si="113"/>
        <v>0</v>
      </c>
      <c r="I347" s="920">
        <f t="shared" si="113"/>
        <v>0</v>
      </c>
      <c r="J347" s="920">
        <f t="shared" si="113"/>
        <v>0</v>
      </c>
      <c r="K347" s="846"/>
    </row>
    <row r="348" spans="1:11" ht="21" hidden="1" customHeight="1" x14ac:dyDescent="0.25">
      <c r="A348" s="918"/>
      <c r="B348" s="959" t="str">
        <f>+B149</f>
        <v>รวมงบลงทุน 68113xx</v>
      </c>
      <c r="C348" s="1307"/>
      <c r="D348" s="960">
        <f>+D350+D354</f>
        <v>0</v>
      </c>
      <c r="E348" s="960">
        <f t="shared" ref="E348:J348" si="114">+E350+E354</f>
        <v>0</v>
      </c>
      <c r="F348" s="960">
        <f t="shared" si="114"/>
        <v>0</v>
      </c>
      <c r="G348" s="960">
        <f t="shared" si="114"/>
        <v>0</v>
      </c>
      <c r="H348" s="960">
        <f t="shared" si="114"/>
        <v>0</v>
      </c>
      <c r="I348" s="960">
        <f t="shared" si="114"/>
        <v>0</v>
      </c>
      <c r="J348" s="960">
        <f t="shared" si="114"/>
        <v>0</v>
      </c>
      <c r="K348" s="864"/>
    </row>
    <row r="349" spans="1:11" ht="21" hidden="1" customHeight="1" x14ac:dyDescent="0.25">
      <c r="A349" s="918"/>
      <c r="B349" s="959" t="str">
        <f>+[2]งบลงทุน68!B215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349" s="1307"/>
      <c r="D349" s="960">
        <f>+D374</f>
        <v>0</v>
      </c>
      <c r="E349" s="960">
        <f t="shared" ref="E349:J349" si="115">+E374</f>
        <v>0</v>
      </c>
      <c r="F349" s="960">
        <f t="shared" si="115"/>
        <v>0</v>
      </c>
      <c r="G349" s="960">
        <f t="shared" si="115"/>
        <v>0</v>
      </c>
      <c r="H349" s="960">
        <f t="shared" si="115"/>
        <v>0</v>
      </c>
      <c r="I349" s="960">
        <f t="shared" si="115"/>
        <v>0</v>
      </c>
      <c r="J349" s="960">
        <f t="shared" si="115"/>
        <v>0</v>
      </c>
      <c r="K349" s="864"/>
    </row>
    <row r="350" spans="1:11" ht="21" hidden="1" customHeight="1" x14ac:dyDescent="0.6">
      <c r="A350" s="859"/>
      <c r="B350" s="961">
        <f>+[2]ระบบการควบคุมฯ!B1394</f>
        <v>0</v>
      </c>
      <c r="C350" s="1281"/>
      <c r="D350" s="47">
        <f>+D351</f>
        <v>0</v>
      </c>
      <c r="E350" s="47">
        <f t="shared" ref="E350:J350" si="116">+E351</f>
        <v>0</v>
      </c>
      <c r="F350" s="47">
        <f t="shared" si="116"/>
        <v>0</v>
      </c>
      <c r="G350" s="47">
        <f t="shared" si="116"/>
        <v>0</v>
      </c>
      <c r="H350" s="47">
        <f t="shared" si="116"/>
        <v>0</v>
      </c>
      <c r="I350" s="47">
        <f t="shared" si="116"/>
        <v>0</v>
      </c>
      <c r="J350" s="47">
        <f t="shared" si="116"/>
        <v>0</v>
      </c>
      <c r="K350" s="868"/>
    </row>
    <row r="351" spans="1:11" ht="21" hidden="1" customHeight="1" x14ac:dyDescent="0.25">
      <c r="A351" s="962">
        <f>+[2]ระบบการควบคุมฯ!A1395</f>
        <v>0</v>
      </c>
      <c r="B351" s="963" t="str">
        <f>+[2]ระบบการควบคุมฯ!B1395</f>
        <v>ครุภัณฑ์การศึกษา 120611</v>
      </c>
      <c r="C351" s="1290">
        <f>+[2]ระบบการควบคุมฯ!C1395</f>
        <v>0</v>
      </c>
      <c r="D351" s="939">
        <f>SUM(D352:D353)</f>
        <v>0</v>
      </c>
      <c r="E351" s="939">
        <f t="shared" ref="E351:J351" si="117">SUM(E352:E353)</f>
        <v>0</v>
      </c>
      <c r="F351" s="939">
        <f t="shared" si="117"/>
        <v>0</v>
      </c>
      <c r="G351" s="939">
        <f t="shared" si="117"/>
        <v>0</v>
      </c>
      <c r="H351" s="939">
        <f t="shared" si="117"/>
        <v>0</v>
      </c>
      <c r="I351" s="939">
        <f t="shared" si="117"/>
        <v>0</v>
      </c>
      <c r="J351" s="939">
        <f t="shared" si="117"/>
        <v>0</v>
      </c>
      <c r="K351" s="964"/>
    </row>
    <row r="352" spans="1:11" ht="21" hidden="1" customHeight="1" x14ac:dyDescent="0.6">
      <c r="A352" s="879" t="str">
        <f>+[2]ระบบการควบคุมฯ!A1396</f>
        <v>1.11.1.6</v>
      </c>
      <c r="B352" s="687" t="str">
        <f>+[2]ระบบการควบคุมฯ!B1396</f>
        <v>โต๊ะเก้าอี้นักเรียน สำหรับนักเรียนประถมศึกษา 30 ชุดๆละ 1,500 บาท</v>
      </c>
      <c r="C352" s="1234" t="str">
        <f>+[2]ระบบการควบคุมฯ!C1396</f>
        <v>ศธ 04002/ว5678  ลว 21  พย 67ครั้งที่ 76</v>
      </c>
      <c r="D352" s="688"/>
      <c r="E352" s="688"/>
      <c r="F352" s="688"/>
      <c r="G352" s="688"/>
      <c r="H352" s="688"/>
      <c r="I352" s="688"/>
      <c r="J352" s="965">
        <f>+D352-E352-G352</f>
        <v>0</v>
      </c>
      <c r="K352" s="966"/>
    </row>
    <row r="353" spans="1:11" ht="21" hidden="1" customHeight="1" x14ac:dyDescent="0.6">
      <c r="A353" s="879" t="str">
        <f>+[2]ระบบการควบคุมฯ!A1397</f>
        <v>1)</v>
      </c>
      <c r="B353" s="687" t="str">
        <f>+[2]ระบบการควบคุมฯ!B1397</f>
        <v xml:space="preserve">โรงเรียนรวมราษฎร์สามัคคี </v>
      </c>
      <c r="C353" s="1234" t="str">
        <f>+[2]ระบบการควบคุมฯ!C1397</f>
        <v>20004370010003112878</v>
      </c>
      <c r="D353" s="688"/>
      <c r="E353" s="688"/>
      <c r="F353" s="688"/>
      <c r="G353" s="688"/>
      <c r="H353" s="688"/>
      <c r="I353" s="688"/>
      <c r="J353" s="691">
        <f>+D353-E353-G353</f>
        <v>0</v>
      </c>
      <c r="K353" s="966"/>
    </row>
    <row r="354" spans="1:11" ht="21" hidden="1" customHeight="1" x14ac:dyDescent="0.6">
      <c r="A354" s="967">
        <f>+[2]ระบบการควบคุมฯ!A1398</f>
        <v>0</v>
      </c>
      <c r="B354" s="681">
        <f>+[2]ระบบการควบคุมฯ!B1398</f>
        <v>0</v>
      </c>
      <c r="C354" s="1249"/>
      <c r="D354" s="670">
        <f t="shared" ref="D354:J354" si="118">+D355+D360+D363+D366+D370</f>
        <v>0</v>
      </c>
      <c r="E354" s="670">
        <f t="shared" si="118"/>
        <v>0</v>
      </c>
      <c r="F354" s="670">
        <f t="shared" si="118"/>
        <v>0</v>
      </c>
      <c r="G354" s="670">
        <f t="shared" si="118"/>
        <v>0</v>
      </c>
      <c r="H354" s="670">
        <f t="shared" si="118"/>
        <v>0</v>
      </c>
      <c r="I354" s="670">
        <f t="shared" si="118"/>
        <v>0</v>
      </c>
      <c r="J354" s="670">
        <f t="shared" si="118"/>
        <v>0</v>
      </c>
      <c r="K354" s="671">
        <f>+K388</f>
        <v>0</v>
      </c>
    </row>
    <row r="355" spans="1:11" ht="21" hidden="1" customHeight="1" x14ac:dyDescent="0.25">
      <c r="A355" s="962">
        <f>+[2]ระบบการควบคุมฯ!A1399</f>
        <v>0</v>
      </c>
      <c r="B355" s="963" t="str">
        <f>+[2]ระบบการควบคุมฯ!B1399</f>
        <v>ครุภัณฑ์งานบ้านงานครัว 120612</v>
      </c>
      <c r="C355" s="1290">
        <f>+[2]ระบบการควบคุมฯ!C1399</f>
        <v>0</v>
      </c>
      <c r="D355" s="939">
        <f>SUM(D356:D359)</f>
        <v>0</v>
      </c>
      <c r="E355" s="939">
        <f t="shared" ref="E355:J355" si="119">SUM(E356:E359)</f>
        <v>0</v>
      </c>
      <c r="F355" s="939">
        <f t="shared" si="119"/>
        <v>0</v>
      </c>
      <c r="G355" s="939">
        <f t="shared" si="119"/>
        <v>0</v>
      </c>
      <c r="H355" s="939">
        <f t="shared" si="119"/>
        <v>0</v>
      </c>
      <c r="I355" s="939">
        <f t="shared" si="119"/>
        <v>0</v>
      </c>
      <c r="J355" s="939">
        <f t="shared" si="119"/>
        <v>0</v>
      </c>
      <c r="K355" s="964"/>
    </row>
    <row r="356" spans="1:11" ht="21" hidden="1" customHeight="1" x14ac:dyDescent="0.6">
      <c r="A356" s="879" t="str">
        <f>+[2]ระบบการควบคุมฯ!A1400</f>
        <v>1.11.1.7</v>
      </c>
      <c r="B356" s="687" t="str">
        <f>+[2]ระบบการควบคุมฯ!B1400</f>
        <v xml:space="preserve">เครื่องตัดแต่งพุ่มไม้ ขนาด 22 นิ้ว </v>
      </c>
      <c r="C356" s="1234" t="str">
        <f>+[2]ระบบการควบคุมฯ!C1400</f>
        <v>ศธ 04002/ว5678  ลว 21  พย 67ครั้งที่ 76</v>
      </c>
      <c r="D356" s="688"/>
      <c r="E356" s="688"/>
      <c r="F356" s="688"/>
      <c r="G356" s="688"/>
      <c r="H356" s="688"/>
      <c r="I356" s="688"/>
      <c r="J356" s="691">
        <f>+D356-E356-G356</f>
        <v>0</v>
      </c>
      <c r="K356" s="966"/>
    </row>
    <row r="357" spans="1:11" ht="21" hidden="1" customHeight="1" x14ac:dyDescent="0.6">
      <c r="A357" s="879" t="str">
        <f>+[2]ระบบการควบคุมฯ!A1401</f>
        <v>1)</v>
      </c>
      <c r="B357" s="687" t="str">
        <f>+[2]ระบบการควบคุมฯ!B1401</f>
        <v>โรงเรียนร่วมใจประสิทธิ์</v>
      </c>
      <c r="C357" s="1234" t="str">
        <f>+[2]ระบบการควบคุมฯ!C1401</f>
        <v>20004370010003112872</v>
      </c>
      <c r="D357" s="688"/>
      <c r="E357" s="688"/>
      <c r="F357" s="688"/>
      <c r="G357" s="688"/>
      <c r="H357" s="688"/>
      <c r="I357" s="688"/>
      <c r="J357" s="691">
        <f>+D357-E357-G357</f>
        <v>0</v>
      </c>
      <c r="K357" s="966"/>
    </row>
    <row r="358" spans="1:11" ht="21" hidden="1" customHeight="1" x14ac:dyDescent="0.6">
      <c r="A358" s="879">
        <f>+[2]ระบบการควบคุมฯ!A1402</f>
        <v>0</v>
      </c>
      <c r="B358" s="687">
        <f>+[2]ระบบการควบคุมฯ!B1402</f>
        <v>0</v>
      </c>
      <c r="C358" s="1234">
        <f>+[2]ระบบการควบคุมฯ!C1402</f>
        <v>0</v>
      </c>
      <c r="D358" s="688"/>
      <c r="E358" s="688"/>
      <c r="F358" s="688"/>
      <c r="G358" s="688"/>
      <c r="H358" s="688"/>
      <c r="I358" s="688"/>
      <c r="J358" s="691">
        <f>+D358-E358-G358</f>
        <v>0</v>
      </c>
      <c r="K358" s="966"/>
    </row>
    <row r="359" spans="1:11" ht="21" hidden="1" customHeight="1" x14ac:dyDescent="0.6">
      <c r="A359" s="879">
        <f>+[2]ระบบการควบคุมฯ!A1403</f>
        <v>0</v>
      </c>
      <c r="B359" s="687">
        <f>+[2]ระบบการควบคุมฯ!B1403</f>
        <v>0</v>
      </c>
      <c r="C359" s="1234">
        <f>+[2]ระบบการควบคุมฯ!C1403</f>
        <v>0</v>
      </c>
      <c r="D359" s="688"/>
      <c r="E359" s="688"/>
      <c r="F359" s="688"/>
      <c r="G359" s="688"/>
      <c r="H359" s="688"/>
      <c r="I359" s="688"/>
      <c r="J359" s="691">
        <f>+D359-E359-G359</f>
        <v>0</v>
      </c>
      <c r="K359" s="966"/>
    </row>
    <row r="360" spans="1:11" ht="21" hidden="1" customHeight="1" x14ac:dyDescent="0.25">
      <c r="A360" s="962">
        <f>+[2]ระบบการควบคุมฯ!A1404</f>
        <v>0</v>
      </c>
      <c r="B360" s="963">
        <f>+[2]ระบบการควบคุมฯ!B1404</f>
        <v>0</v>
      </c>
      <c r="C360" s="1290">
        <f>+[2]ระบบการควบคุมฯ!C1404</f>
        <v>0</v>
      </c>
      <c r="D360" s="939">
        <f>SUM(D361:D362)</f>
        <v>0</v>
      </c>
      <c r="E360" s="939">
        <f t="shared" ref="E360:J360" si="120">SUM(E361:E362)</f>
        <v>0</v>
      </c>
      <c r="F360" s="939">
        <f t="shared" si="120"/>
        <v>0</v>
      </c>
      <c r="G360" s="939">
        <f t="shared" si="120"/>
        <v>0</v>
      </c>
      <c r="H360" s="939">
        <f t="shared" si="120"/>
        <v>0</v>
      </c>
      <c r="I360" s="939">
        <f t="shared" si="120"/>
        <v>0</v>
      </c>
      <c r="J360" s="939">
        <f t="shared" si="120"/>
        <v>0</v>
      </c>
      <c r="K360" s="964"/>
    </row>
    <row r="361" spans="1:11" ht="21" hidden="1" customHeight="1" x14ac:dyDescent="0.6">
      <c r="A361" s="879" t="str">
        <f>+[2]ระบบการควบคุมฯ!A1405</f>
        <v>2.6.2</v>
      </c>
      <c r="B361" s="687" t="str">
        <f>+[2]ระบบการควบคุมฯ!B1405</f>
        <v>เครื่องตัดหญ้าแบบข้ออ่อน</v>
      </c>
      <c r="C361" s="1234" t="str">
        <f>+[2]ระบบการควบคุมฯ!C1405</f>
        <v>ศธ 04002/ว2043  ลว 24  พค 67ครั้งที่ 55</v>
      </c>
      <c r="D361" s="688"/>
      <c r="E361" s="688"/>
      <c r="F361" s="688"/>
      <c r="G361" s="688"/>
      <c r="H361" s="688"/>
      <c r="I361" s="688"/>
      <c r="J361" s="691">
        <f>+D361-E361-G361</f>
        <v>0</v>
      </c>
      <c r="K361" s="966"/>
    </row>
    <row r="362" spans="1:11" ht="21" hidden="1" customHeight="1" x14ac:dyDescent="0.6">
      <c r="A362" s="879" t="str">
        <f>+[2]ระบบการควบคุมฯ!A1406</f>
        <v>1)</v>
      </c>
      <c r="B362" s="687" t="str">
        <f>+[2]ระบบการควบคุมฯ!B1406</f>
        <v>โรงเรียนรวมราษฎร์สามัคคี</v>
      </c>
      <c r="C362" s="1234" t="str">
        <f>+[2]ระบบการควบคุมฯ!C1406</f>
        <v>20004350002003114847</v>
      </c>
      <c r="D362" s="688"/>
      <c r="E362" s="688"/>
      <c r="F362" s="688"/>
      <c r="G362" s="688"/>
      <c r="H362" s="688"/>
      <c r="I362" s="688"/>
      <c r="J362" s="691">
        <f>+D362-E362-G362</f>
        <v>0</v>
      </c>
      <c r="K362" s="966"/>
    </row>
    <row r="363" spans="1:11" ht="21" hidden="1" customHeight="1" x14ac:dyDescent="0.25">
      <c r="A363" s="962">
        <f>+[2]ระบบการควบคุมฯ!A1407</f>
        <v>0</v>
      </c>
      <c r="B363" s="963" t="str">
        <f>+[2]ระบบการควบคุมฯ!B1407</f>
        <v>ผูกพัน ครบ 8 มค 68</v>
      </c>
      <c r="C363" s="1290">
        <f>+[2]ระบบการควบคุมฯ!C1407</f>
        <v>0</v>
      </c>
      <c r="D363" s="939">
        <f>SUM(D364:D365)</f>
        <v>0</v>
      </c>
      <c r="E363" s="939">
        <f t="shared" ref="E363:J363" si="121">SUM(E364:E365)</f>
        <v>0</v>
      </c>
      <c r="F363" s="939">
        <f t="shared" si="121"/>
        <v>0</v>
      </c>
      <c r="G363" s="939">
        <f t="shared" si="121"/>
        <v>0</v>
      </c>
      <c r="H363" s="939">
        <f t="shared" si="121"/>
        <v>0</v>
      </c>
      <c r="I363" s="939">
        <f t="shared" si="121"/>
        <v>0</v>
      </c>
      <c r="J363" s="939">
        <f t="shared" si="121"/>
        <v>0</v>
      </c>
      <c r="K363" s="964"/>
    </row>
    <row r="364" spans="1:11" ht="21" hidden="1" customHeight="1" x14ac:dyDescent="0.6">
      <c r="A364" s="879" t="str">
        <f>+[2]ระบบการควบคุมฯ!A1408</f>
        <v>2.6.3</v>
      </c>
      <c r="B364" s="687" t="str">
        <f>+[2]ระบบการควบคุมฯ!B1408</f>
        <v>เครื่องตัดแต่งพุ่มไม้ขนาด29.5นิ้ว</v>
      </c>
      <c r="C364" s="1234" t="str">
        <f>+[2]ระบบการควบคุมฯ!C1408</f>
        <v>ศธ 04002/ว2043  ลว 24  พค 67ครั้งที่ 55</v>
      </c>
      <c r="D364" s="688"/>
      <c r="E364" s="688"/>
      <c r="F364" s="688"/>
      <c r="G364" s="688"/>
      <c r="H364" s="688"/>
      <c r="I364" s="688"/>
      <c r="J364" s="691">
        <f>+D364-E364-G364</f>
        <v>0</v>
      </c>
      <c r="K364" s="966"/>
    </row>
    <row r="365" spans="1:11" ht="21" hidden="1" customHeight="1" x14ac:dyDescent="0.6">
      <c r="A365" s="879" t="str">
        <f>+[2]ระบบการควบคุมฯ!A1409</f>
        <v>1)</v>
      </c>
      <c r="B365" s="687" t="str">
        <f>+[2]ระบบการควบคุมฯ!B1409</f>
        <v>โรงเรียนร่วมใจประสิทธิ์</v>
      </c>
      <c r="C365" s="1234" t="str">
        <f>+[2]ระบบการควบคุมฯ!C1409</f>
        <v>20004350002003114849</v>
      </c>
      <c r="D365" s="688"/>
      <c r="E365" s="688"/>
      <c r="F365" s="688"/>
      <c r="G365" s="688"/>
      <c r="H365" s="688"/>
      <c r="I365" s="688"/>
      <c r="J365" s="691">
        <f>+D365-E365-G365</f>
        <v>0</v>
      </c>
      <c r="K365" s="966"/>
    </row>
    <row r="366" spans="1:11" ht="21" hidden="1" customHeight="1" x14ac:dyDescent="0.25">
      <c r="A366" s="962">
        <f>+[2]ระบบการควบคุมฯ!A1410</f>
        <v>0</v>
      </c>
      <c r="B366" s="963" t="str">
        <f>+[2]ระบบการควบคุมฯ!B1410</f>
        <v>ผูกพัน ครบ 2 ธค 67</v>
      </c>
      <c r="C366" s="1290">
        <f>+[2]ระบบการควบคุมฯ!C1410</f>
        <v>4100549176</v>
      </c>
      <c r="D366" s="939">
        <f>SUM(D367:D368)</f>
        <v>0</v>
      </c>
      <c r="E366" s="939">
        <f t="shared" ref="E366:J366" si="122">SUM(E367:E368)</f>
        <v>0</v>
      </c>
      <c r="F366" s="939">
        <f t="shared" si="122"/>
        <v>0</v>
      </c>
      <c r="G366" s="939">
        <f t="shared" si="122"/>
        <v>0</v>
      </c>
      <c r="H366" s="939">
        <f t="shared" si="122"/>
        <v>0</v>
      </c>
      <c r="I366" s="939">
        <f t="shared" si="122"/>
        <v>0</v>
      </c>
      <c r="J366" s="939">
        <f t="shared" si="122"/>
        <v>0</v>
      </c>
      <c r="K366" s="964"/>
    </row>
    <row r="367" spans="1:11" ht="21" hidden="1" customHeight="1" x14ac:dyDescent="0.6">
      <c r="A367" s="879" t="str">
        <f>+[2]ระบบการควบคุมฯ!A1411</f>
        <v>2.6.4</v>
      </c>
      <c r="B367" s="687" t="str">
        <f>+[2]ระบบการควบคุมฯ!B1411</f>
        <v>ตู้เย็นขนาด9คิวบิกฟุต</v>
      </c>
      <c r="C367" s="1234" t="str">
        <f>+[2]ระบบการควบคุมฯ!C1411</f>
        <v>ศธ 04002/ว2043  ลว 24  พค 67ครั้งที่ 55</v>
      </c>
      <c r="D367" s="688"/>
      <c r="E367" s="688"/>
      <c r="F367" s="688"/>
      <c r="G367" s="688"/>
      <c r="H367" s="688"/>
      <c r="I367" s="688"/>
      <c r="J367" s="691">
        <f>+D367-E367-G367</f>
        <v>0</v>
      </c>
      <c r="K367" s="966"/>
    </row>
    <row r="368" spans="1:11" ht="21" hidden="1" customHeight="1" x14ac:dyDescent="0.6">
      <c r="A368" s="879" t="str">
        <f>+[2]ระบบการควบคุมฯ!A1412</f>
        <v>1)</v>
      </c>
      <c r="B368" s="687" t="str">
        <f>+[2]ระบบการควบคุมฯ!B1412</f>
        <v>โรงเรียนร่วมใจประสิทธิ์</v>
      </c>
      <c r="C368" s="1234" t="str">
        <f>+[2]ระบบการควบคุมฯ!C1412</f>
        <v>20004350002003114850</v>
      </c>
      <c r="D368" s="688"/>
      <c r="E368" s="688"/>
      <c r="F368" s="688"/>
      <c r="G368" s="688"/>
      <c r="H368" s="688"/>
      <c r="I368" s="688"/>
      <c r="J368" s="691">
        <f>+D368-E368-G368</f>
        <v>0</v>
      </c>
      <c r="K368" s="966"/>
    </row>
    <row r="369" spans="1:11" ht="21" hidden="1" customHeight="1" x14ac:dyDescent="0.6">
      <c r="A369" s="62"/>
      <c r="B369" s="687"/>
      <c r="C369" s="1234"/>
      <c r="D369" s="688"/>
      <c r="E369" s="688"/>
      <c r="F369" s="688"/>
      <c r="G369" s="688"/>
      <c r="H369" s="688"/>
      <c r="I369" s="688"/>
      <c r="J369" s="688"/>
      <c r="K369" s="966"/>
    </row>
    <row r="370" spans="1:11" ht="21" hidden="1" customHeight="1" x14ac:dyDescent="0.25">
      <c r="A370" s="968"/>
      <c r="B370" s="923"/>
      <c r="C370" s="1277"/>
      <c r="D370" s="51"/>
      <c r="E370" s="51"/>
      <c r="F370" s="51"/>
      <c r="G370" s="51"/>
      <c r="H370" s="51">
        <f t="shared" ref="H370:J370" si="123">+H372</f>
        <v>0</v>
      </c>
      <c r="I370" s="51">
        <f t="shared" si="123"/>
        <v>0</v>
      </c>
      <c r="J370" s="51">
        <f t="shared" si="123"/>
        <v>0</v>
      </c>
      <c r="K370" s="858"/>
    </row>
    <row r="371" spans="1:11" ht="21" hidden="1" customHeight="1" x14ac:dyDescent="0.6">
      <c r="A371" s="969"/>
      <c r="B371" s="750"/>
      <c r="C371" s="1234"/>
      <c r="D371" s="46"/>
      <c r="E371" s="688"/>
      <c r="F371" s="688"/>
      <c r="G371" s="688"/>
      <c r="H371" s="688"/>
      <c r="I371" s="688"/>
      <c r="J371" s="691">
        <f>+D371-E371-G371</f>
        <v>0</v>
      </c>
      <c r="K371" s="970"/>
    </row>
    <row r="372" spans="1:11" ht="21" hidden="1" customHeight="1" x14ac:dyDescent="0.6">
      <c r="A372" s="969"/>
      <c r="B372" s="750"/>
      <c r="C372" s="1234"/>
      <c r="D372" s="971"/>
      <c r="E372" s="971"/>
      <c r="F372" s="971"/>
      <c r="G372" s="807"/>
      <c r="H372" s="936"/>
      <c r="I372" s="753"/>
      <c r="J372" s="691">
        <f>+D372-E372-G372</f>
        <v>0</v>
      </c>
      <c r="K372" s="689"/>
    </row>
    <row r="373" spans="1:11" ht="21" hidden="1" customHeight="1" x14ac:dyDescent="0.6">
      <c r="A373" s="972"/>
      <c r="B373" s="750"/>
      <c r="C373" s="1234"/>
      <c r="D373" s="971"/>
      <c r="E373" s="971"/>
      <c r="F373" s="971"/>
      <c r="G373" s="807"/>
      <c r="H373" s="936"/>
      <c r="I373" s="753"/>
      <c r="J373" s="691"/>
      <c r="K373" s="689"/>
    </row>
    <row r="374" spans="1:11" ht="21" hidden="1" customHeight="1" x14ac:dyDescent="0.6">
      <c r="A374" s="859"/>
      <c r="B374" s="973" t="str">
        <f>+[2]ระบบการควบคุมฯ!B1413</f>
        <v>ผูกพัน ครบ 8 มค 68</v>
      </c>
      <c r="C374" s="1281"/>
      <c r="D374" s="47">
        <f t="shared" ref="D374:J374" si="124">+D375+D418</f>
        <v>0</v>
      </c>
      <c r="E374" s="47">
        <f t="shared" si="124"/>
        <v>0</v>
      </c>
      <c r="F374" s="47">
        <f t="shared" si="124"/>
        <v>0</v>
      </c>
      <c r="G374" s="47">
        <f t="shared" si="124"/>
        <v>0</v>
      </c>
      <c r="H374" s="47">
        <f t="shared" si="124"/>
        <v>0</v>
      </c>
      <c r="I374" s="47">
        <f t="shared" si="124"/>
        <v>0</v>
      </c>
      <c r="J374" s="47">
        <f t="shared" si="124"/>
        <v>0</v>
      </c>
      <c r="K374" s="868"/>
    </row>
    <row r="375" spans="1:11" ht="42" hidden="1" customHeight="1" x14ac:dyDescent="0.25">
      <c r="A375" s="922" t="s">
        <v>230</v>
      </c>
      <c r="B375" s="923" t="str">
        <f>+[2]ระบบการควบคุมฯ!B1414</f>
        <v>งบลงทุน  ค่าที่ดินและสิ่งก่อสร้าง 6811320</v>
      </c>
      <c r="C375" s="1277">
        <f>+[2]ระบบการควบคุมฯ!C1414</f>
        <v>0</v>
      </c>
      <c r="D375" s="51">
        <f>+D376</f>
        <v>0</v>
      </c>
      <c r="E375" s="51">
        <f t="shared" ref="E375:J375" si="125">+E376</f>
        <v>0</v>
      </c>
      <c r="F375" s="51">
        <f t="shared" si="125"/>
        <v>0</v>
      </c>
      <c r="G375" s="51">
        <f t="shared" si="125"/>
        <v>0</v>
      </c>
      <c r="H375" s="51">
        <f t="shared" si="125"/>
        <v>0</v>
      </c>
      <c r="I375" s="51">
        <f t="shared" si="125"/>
        <v>0</v>
      </c>
      <c r="J375" s="51">
        <f t="shared" si="125"/>
        <v>0</v>
      </c>
      <c r="K375" s="858"/>
    </row>
    <row r="376" spans="1:11" ht="21" hidden="1" customHeight="1" x14ac:dyDescent="0.6">
      <c r="A376" s="62" t="s">
        <v>231</v>
      </c>
      <c r="B376" s="750" t="str">
        <f>+[2]ระบบการควบคุมฯ!B1415</f>
        <v>ปรับปรุงซ่อมแซมอาคารเรียนอาคารประกอบและสิ่งก่อสร้างอื่น</v>
      </c>
      <c r="C376" s="1234" t="str">
        <f>+[2]ระบบการควบคุมฯ!C1415</f>
        <v>ศธ 04002/ว5644  ลว 19 พย 67ครั้งที่ 69</v>
      </c>
      <c r="D376" s="688"/>
      <c r="E376" s="688"/>
      <c r="F376" s="688"/>
      <c r="G376" s="688"/>
      <c r="H376" s="688"/>
      <c r="I376" s="688"/>
      <c r="J376" s="691">
        <f>+D376-E376-G376</f>
        <v>0</v>
      </c>
      <c r="K376" s="689"/>
    </row>
    <row r="377" spans="1:11" ht="21" hidden="1" customHeight="1" x14ac:dyDescent="0.6">
      <c r="A377" s="879" t="str">
        <f>+[2]ระบบการควบคุมฯ!A1416</f>
        <v>1)</v>
      </c>
      <c r="B377" s="974" t="str">
        <f>+[2]ระบบการควบคุมฯ!B1416</f>
        <v>โรงเรียนร่วมใจประสิทธิ์</v>
      </c>
      <c r="C377" s="1234"/>
      <c r="D377" s="688"/>
      <c r="E377" s="688"/>
      <c r="F377" s="688"/>
      <c r="G377" s="688"/>
      <c r="H377" s="688"/>
      <c r="I377" s="688"/>
      <c r="J377" s="691">
        <f>+D377-E377-G377</f>
        <v>0</v>
      </c>
      <c r="K377" s="689"/>
    </row>
    <row r="378" spans="1:11" ht="20.399999999999999" hidden="1" customHeight="1" x14ac:dyDescent="0.25">
      <c r="A378" s="975" t="s">
        <v>232</v>
      </c>
      <c r="B378" s="976" t="s">
        <v>233</v>
      </c>
      <c r="C378" s="1308"/>
      <c r="D378" s="977">
        <f>+D379</f>
        <v>222000</v>
      </c>
      <c r="E378" s="977">
        <f t="shared" ref="E378:J380" si="126">+E379</f>
        <v>216000</v>
      </c>
      <c r="F378" s="977">
        <f t="shared" si="126"/>
        <v>0</v>
      </c>
      <c r="G378" s="977">
        <f t="shared" si="126"/>
        <v>0</v>
      </c>
      <c r="H378" s="977">
        <f t="shared" si="126"/>
        <v>0</v>
      </c>
      <c r="I378" s="977">
        <f t="shared" si="126"/>
        <v>0</v>
      </c>
      <c r="J378" s="977">
        <f t="shared" si="126"/>
        <v>6000</v>
      </c>
      <c r="K378" s="978">
        <f>SUM(K394:K397)</f>
        <v>0</v>
      </c>
    </row>
    <row r="379" spans="1:11" ht="21" hidden="1" customHeight="1" x14ac:dyDescent="0.25">
      <c r="A379" s="841">
        <f>+[2]ระบบการควบคุมฯ!A494</f>
        <v>0</v>
      </c>
      <c r="B379" s="979">
        <f>+[2]ระบบการควบคุมฯ!B494</f>
        <v>0</v>
      </c>
      <c r="C379" s="1277">
        <f>+[2]ระบบการควบคุมฯ!C494</f>
        <v>0</v>
      </c>
      <c r="D379" s="51">
        <f>+D380</f>
        <v>222000</v>
      </c>
      <c r="E379" s="51">
        <f t="shared" si="126"/>
        <v>216000</v>
      </c>
      <c r="F379" s="51">
        <f t="shared" si="126"/>
        <v>0</v>
      </c>
      <c r="G379" s="51">
        <f t="shared" si="126"/>
        <v>0</v>
      </c>
      <c r="H379" s="51">
        <f t="shared" si="126"/>
        <v>0</v>
      </c>
      <c r="I379" s="51">
        <f t="shared" si="126"/>
        <v>0</v>
      </c>
      <c r="J379" s="51">
        <f t="shared" si="126"/>
        <v>6000</v>
      </c>
      <c r="K379" s="843"/>
    </row>
    <row r="380" spans="1:11" ht="21" hidden="1" customHeight="1" x14ac:dyDescent="0.25">
      <c r="A380" s="980">
        <f>+[2]ระบบการควบคุมฯ!A497</f>
        <v>0</v>
      </c>
      <c r="B380" s="49" t="str">
        <f>+[2]ระบบการควบคุมฯ!B497</f>
        <v xml:space="preserve"> งบลงทุน 6811310</v>
      </c>
      <c r="C380" s="1278">
        <f>+[2]ระบบการควบคุมฯ!C497</f>
        <v>0</v>
      </c>
      <c r="D380" s="50">
        <f>+D381</f>
        <v>222000</v>
      </c>
      <c r="E380" s="50">
        <f t="shared" si="126"/>
        <v>216000</v>
      </c>
      <c r="F380" s="50">
        <f t="shared" si="126"/>
        <v>0</v>
      </c>
      <c r="G380" s="50">
        <f t="shared" si="126"/>
        <v>0</v>
      </c>
      <c r="H380" s="50">
        <f t="shared" si="126"/>
        <v>0</v>
      </c>
      <c r="I380" s="50">
        <f t="shared" si="126"/>
        <v>0</v>
      </c>
      <c r="J380" s="50">
        <f t="shared" si="126"/>
        <v>6000</v>
      </c>
      <c r="K380" s="981"/>
    </row>
    <row r="381" spans="1:11" ht="21" hidden="1" customHeight="1" x14ac:dyDescent="0.6">
      <c r="A381" s="847"/>
      <c r="B381" s="848">
        <f>+[2]ระบบการควบคุมฯ!B502</f>
        <v>0</v>
      </c>
      <c r="C381" s="1249">
        <f>+[2]ระบบการควบคุมฯ!C502</f>
        <v>0</v>
      </c>
      <c r="D381" s="670">
        <f>+D384+D393</f>
        <v>222000</v>
      </c>
      <c r="E381" s="670">
        <f t="shared" ref="E381:J381" si="127">+E384+E393</f>
        <v>216000</v>
      </c>
      <c r="F381" s="670">
        <f t="shared" si="127"/>
        <v>0</v>
      </c>
      <c r="G381" s="670">
        <f t="shared" si="127"/>
        <v>0</v>
      </c>
      <c r="H381" s="670">
        <f t="shared" si="127"/>
        <v>0</v>
      </c>
      <c r="I381" s="670">
        <f t="shared" si="127"/>
        <v>0</v>
      </c>
      <c r="J381" s="670">
        <f t="shared" si="127"/>
        <v>6000</v>
      </c>
      <c r="K381" s="982"/>
    </row>
    <row r="382" spans="1:11" ht="21" hidden="1" customHeight="1" x14ac:dyDescent="0.6">
      <c r="A382" s="1152"/>
      <c r="B382" s="681">
        <f>+[2]ระบบการควบคุมฯ!B504</f>
        <v>0</v>
      </c>
      <c r="C382" s="1249"/>
      <c r="D382" s="670"/>
      <c r="E382" s="670"/>
      <c r="F382" s="670"/>
      <c r="G382" s="670"/>
      <c r="H382" s="670"/>
      <c r="I382" s="670"/>
      <c r="J382" s="670"/>
      <c r="K382" s="671">
        <f>+K384</f>
        <v>0</v>
      </c>
    </row>
    <row r="383" spans="1:11" ht="21" hidden="1" customHeight="1" x14ac:dyDescent="0.6">
      <c r="A383" s="62"/>
      <c r="B383" s="687"/>
      <c r="C383" s="1234"/>
      <c r="D383" s="688"/>
      <c r="E383" s="688"/>
      <c r="F383" s="688"/>
      <c r="G383" s="688"/>
      <c r="H383" s="688"/>
      <c r="I383" s="688"/>
      <c r="J383" s="688"/>
      <c r="K383" s="966"/>
    </row>
    <row r="384" spans="1:11" ht="40.799999999999997" hidden="1" customHeight="1" x14ac:dyDescent="0.25">
      <c r="A384" s="793">
        <f>+[2]ระบบการควบคุมฯ!A505</f>
        <v>0</v>
      </c>
      <c r="B384" s="824" t="str">
        <f>+[2]ระบบการควบคุมฯ!B505</f>
        <v>ครุภัณฑ์การศึกษา 120611</v>
      </c>
      <c r="C384" s="1309">
        <f>+[2]ระบบการควบคุมฯ!C505</f>
        <v>0</v>
      </c>
      <c r="D384" s="983">
        <f>SUM(D385:D392)</f>
        <v>222000</v>
      </c>
      <c r="E384" s="983">
        <f t="shared" ref="E384:K384" si="128">SUM(E385:E392)</f>
        <v>216000</v>
      </c>
      <c r="F384" s="983">
        <f t="shared" si="128"/>
        <v>0</v>
      </c>
      <c r="G384" s="983">
        <f t="shared" si="128"/>
        <v>0</v>
      </c>
      <c r="H384" s="983">
        <f t="shared" si="128"/>
        <v>0</v>
      </c>
      <c r="I384" s="983">
        <f t="shared" si="128"/>
        <v>0</v>
      </c>
      <c r="J384" s="983">
        <f t="shared" si="128"/>
        <v>6000</v>
      </c>
      <c r="K384" s="984">
        <f t="shared" si="128"/>
        <v>0</v>
      </c>
    </row>
    <row r="385" spans="1:11" ht="21" hidden="1" customHeight="1" x14ac:dyDescent="0.25">
      <c r="A385" s="62" t="str">
        <f>+[2]ระบบการควบคุมฯ!A506</f>
        <v>2.2.1</v>
      </c>
      <c r="B385" s="832" t="str">
        <f>+[2]ระบบการควบคุมฯ!B506</f>
        <v>ครุภัณฑ์ทดแทนโรงเรียนที่ใช้การศึกษาทางไกลผ่านดาวเทีม New DLTV</v>
      </c>
      <c r="C385" s="1192" t="str">
        <f>+[2]ระบบการควบคุมฯ!C506</f>
        <v>ศธ 04002/ว455 ลว. 4 กพ 68 โอนครั้งที่ 239</v>
      </c>
      <c r="D385" s="691">
        <f>+[2]ระบบการควบคุมฯ!F506</f>
        <v>111000</v>
      </c>
      <c r="E385" s="691">
        <f>+[2]ระบบการควบคุมฯ!G506+[2]ระบบการควบคุมฯ!H506</f>
        <v>108000</v>
      </c>
      <c r="F385" s="691">
        <f>+[2]ระบบการควบคุมฯ!I506+[2]ระบบการควบคุมฯ!J506</f>
        <v>0</v>
      </c>
      <c r="G385" s="691">
        <f>+[2]ระบบการควบคุมฯ!K506+[2]ระบบการควบคุมฯ!L506</f>
        <v>0</v>
      </c>
      <c r="H385" s="691"/>
      <c r="I385" s="691"/>
      <c r="J385" s="691">
        <f>+D385-E385-F385-G385</f>
        <v>3000</v>
      </c>
      <c r="K385" s="884"/>
    </row>
    <row r="386" spans="1:11" ht="21" hidden="1" customHeight="1" x14ac:dyDescent="0.25">
      <c r="A386" s="62" t="str">
        <f>+[2]ระบบการควบคุมฯ!A507</f>
        <v>2.2.1.1</v>
      </c>
      <c r="B386" s="832" t="str">
        <f>+[2]ระบบการควบคุมฯ!B507</f>
        <v>โรงเรียนวัดแสงมณี</v>
      </c>
      <c r="C386" s="1192" t="str">
        <f>+[2]ระบบการควบคุมฯ!C507</f>
        <v>20004 45004900 3110234</v>
      </c>
      <c r="D386" s="691">
        <f>+[2]ระบบการควบคุมฯ!F507</f>
        <v>37000</v>
      </c>
      <c r="E386" s="691">
        <f>+[2]ระบบการควบคุมฯ!G507+[2]ระบบการควบคุมฯ!H507</f>
        <v>36000</v>
      </c>
      <c r="F386" s="691">
        <f>+[2]ระบบการควบคุมฯ!I507+[2]ระบบการควบคุมฯ!J507</f>
        <v>0</v>
      </c>
      <c r="G386" s="691">
        <f>+[2]ระบบการควบคุมฯ!K507+[2]ระบบการควบคุมฯ!L507</f>
        <v>0</v>
      </c>
      <c r="H386" s="691"/>
      <c r="I386" s="691"/>
      <c r="J386" s="691">
        <f t="shared" ref="J386:J392" si="129">+D386-E386-F386-G386</f>
        <v>1000</v>
      </c>
      <c r="K386" s="884"/>
    </row>
    <row r="387" spans="1:11" ht="21" hidden="1" customHeight="1" x14ac:dyDescent="0.25">
      <c r="A387" s="62" t="str">
        <f>+[2]ระบบการควบคุมฯ!A508</f>
        <v>2.2.1.2</v>
      </c>
      <c r="B387" s="832" t="str">
        <f>+[2]ระบบการควบคุมฯ!B508</f>
        <v>โรงเรียนวัดอดิศร</v>
      </c>
      <c r="C387" s="1192" t="str">
        <f>+[2]ระบบการควบคุมฯ!C508</f>
        <v>20005 45004900 3110235</v>
      </c>
      <c r="D387" s="691">
        <f>+[2]ระบบการควบคุมฯ!F508</f>
        <v>37000</v>
      </c>
      <c r="E387" s="691">
        <f>+[2]ระบบการควบคุมฯ!G508+[2]ระบบการควบคุมฯ!H508</f>
        <v>36000</v>
      </c>
      <c r="F387" s="691">
        <f>+[2]ระบบการควบคุมฯ!I508+[2]ระบบการควบคุมฯ!J508</f>
        <v>0</v>
      </c>
      <c r="G387" s="691">
        <f>+[2]ระบบการควบคุมฯ!K508+[2]ระบบการควบคุมฯ!L508</f>
        <v>0</v>
      </c>
      <c r="H387" s="691"/>
      <c r="I387" s="691"/>
      <c r="J387" s="691">
        <f t="shared" si="129"/>
        <v>1000</v>
      </c>
      <c r="K387" s="884"/>
    </row>
    <row r="388" spans="1:11" ht="21" hidden="1" customHeight="1" x14ac:dyDescent="0.25">
      <c r="A388" s="62" t="str">
        <f>+[2]ระบบการควบคุมฯ!A509</f>
        <v>2.2.1.3</v>
      </c>
      <c r="B388" s="832" t="str">
        <f>+[2]ระบบการควบคุมฯ!B509</f>
        <v>โรงเรียนศาลาลอย</v>
      </c>
      <c r="C388" s="1192" t="str">
        <f>+[2]ระบบการควบคุมฯ!C509</f>
        <v>20006 45004900 3110236</v>
      </c>
      <c r="D388" s="691">
        <f>+[2]ระบบการควบคุมฯ!F509</f>
        <v>37000</v>
      </c>
      <c r="E388" s="691">
        <f>+[2]ระบบการควบคุมฯ!G509+[2]ระบบการควบคุมฯ!H509</f>
        <v>36000</v>
      </c>
      <c r="F388" s="691">
        <f>+[2]ระบบการควบคุมฯ!I509+[2]ระบบการควบคุมฯ!J509</f>
        <v>0</v>
      </c>
      <c r="G388" s="691">
        <f>+[2]ระบบการควบคุมฯ!K509+[2]ระบบการควบคุมฯ!L509</f>
        <v>0</v>
      </c>
      <c r="H388" s="691"/>
      <c r="I388" s="691"/>
      <c r="J388" s="691">
        <f t="shared" si="129"/>
        <v>1000</v>
      </c>
      <c r="K388" s="884"/>
    </row>
    <row r="389" spans="1:11" ht="21" hidden="1" customHeight="1" x14ac:dyDescent="0.25">
      <c r="A389" s="62" t="str">
        <f>+[2]ระบบการควบคุมฯ!A510</f>
        <v>2.2.1.4</v>
      </c>
      <c r="B389" s="832">
        <f>+[2]ระบบการควบคุมฯ!B510</f>
        <v>0</v>
      </c>
      <c r="C389" s="1192">
        <f>+[2]ระบบการควบคุมฯ!C510</f>
        <v>0</v>
      </c>
      <c r="D389" s="691">
        <f>+[2]ระบบการควบคุมฯ!F510</f>
        <v>0</v>
      </c>
      <c r="E389" s="691">
        <f>+[2]ระบบการควบคุมฯ!G510+[2]ระบบการควบคุมฯ!H510</f>
        <v>0</v>
      </c>
      <c r="F389" s="691">
        <f>+[2]ระบบการควบคุมฯ!I510+[2]ระบบการควบคุมฯ!J510</f>
        <v>0</v>
      </c>
      <c r="G389" s="691">
        <f>+[2]ระบบการควบคุมฯ!K510+[2]ระบบการควบคุมฯ!L510</f>
        <v>0</v>
      </c>
      <c r="H389" s="691"/>
      <c r="I389" s="691"/>
      <c r="J389" s="691">
        <f t="shared" si="129"/>
        <v>0</v>
      </c>
      <c r="K389" s="884"/>
    </row>
    <row r="390" spans="1:11" ht="21" hidden="1" customHeight="1" x14ac:dyDescent="0.25">
      <c r="A390" s="62" t="str">
        <f>+[2]ระบบการควบคุมฯ!A511</f>
        <v>2.2.1.5</v>
      </c>
      <c r="B390" s="832">
        <f>+[2]ระบบการควบคุมฯ!B511</f>
        <v>0</v>
      </c>
      <c r="C390" s="1192">
        <f>+[2]ระบบการควบคุมฯ!C511</f>
        <v>0</v>
      </c>
      <c r="D390" s="691">
        <f>+[2]ระบบการควบคุมฯ!F511</f>
        <v>0</v>
      </c>
      <c r="E390" s="691">
        <f>+[2]ระบบการควบคุมฯ!G511+[2]ระบบการควบคุมฯ!H511</f>
        <v>0</v>
      </c>
      <c r="F390" s="691">
        <f>+[2]ระบบการควบคุมฯ!I511+[2]ระบบการควบคุมฯ!J511</f>
        <v>0</v>
      </c>
      <c r="G390" s="691">
        <f>+[2]ระบบการควบคุมฯ!K511+[2]ระบบการควบคุมฯ!L511</f>
        <v>0</v>
      </c>
      <c r="H390" s="691"/>
      <c r="I390" s="691"/>
      <c r="J390" s="691">
        <f t="shared" si="129"/>
        <v>0</v>
      </c>
      <c r="K390" s="884"/>
    </row>
    <row r="391" spans="1:11" ht="21" hidden="1" customHeight="1" x14ac:dyDescent="0.25">
      <c r="A391" s="62" t="str">
        <f>+[2]ระบบการควบคุมฯ!A512</f>
        <v>2.2.1.6</v>
      </c>
      <c r="B391" s="832">
        <f>+[2]ระบบการควบคุมฯ!B512</f>
        <v>0</v>
      </c>
      <c r="C391" s="1192">
        <f>+[2]ระบบการควบคุมฯ!C512</f>
        <v>0</v>
      </c>
      <c r="D391" s="691">
        <f>+[2]ระบบการควบคุมฯ!F512</f>
        <v>0</v>
      </c>
      <c r="E391" s="691">
        <f>+[2]ระบบการควบคุมฯ!G512+[2]ระบบการควบคุมฯ!H512</f>
        <v>0</v>
      </c>
      <c r="F391" s="691">
        <f>+[2]ระบบการควบคุมฯ!I512+[2]ระบบการควบคุมฯ!J512</f>
        <v>0</v>
      </c>
      <c r="G391" s="691">
        <f>+[2]ระบบการควบคุมฯ!K512+[2]ระบบการควบคุมฯ!L512</f>
        <v>0</v>
      </c>
      <c r="H391" s="691"/>
      <c r="I391" s="691"/>
      <c r="J391" s="691">
        <f t="shared" si="129"/>
        <v>0</v>
      </c>
      <c r="K391" s="884"/>
    </row>
    <row r="392" spans="1:11" ht="21" hidden="1" customHeight="1" x14ac:dyDescent="0.25">
      <c r="A392" s="62" t="str">
        <f>+[2]ระบบการควบคุมฯ!A513</f>
        <v>2.2.1.7</v>
      </c>
      <c r="B392" s="832">
        <f>+[2]ระบบการควบคุมฯ!B513</f>
        <v>0</v>
      </c>
      <c r="C392" s="1192">
        <f>+[2]ระบบการควบคุมฯ!C513</f>
        <v>0</v>
      </c>
      <c r="D392" s="691">
        <f>+[2]ระบบการควบคุมฯ!F513</f>
        <v>0</v>
      </c>
      <c r="E392" s="691">
        <f>+[2]ระบบการควบคุมฯ!G513+[2]ระบบการควบคุมฯ!H513</f>
        <v>0</v>
      </c>
      <c r="F392" s="691">
        <f>+[2]ระบบการควบคุมฯ!I513+[2]ระบบการควบคุมฯ!J513</f>
        <v>0</v>
      </c>
      <c r="G392" s="691">
        <f>+[2]ระบบการควบคุมฯ!K513+[2]ระบบการควบคุมฯ!L513</f>
        <v>0</v>
      </c>
      <c r="H392" s="691"/>
      <c r="I392" s="691"/>
      <c r="J392" s="691">
        <f t="shared" si="129"/>
        <v>0</v>
      </c>
      <c r="K392" s="884"/>
    </row>
    <row r="393" spans="1:11" ht="40.799999999999997" hidden="1" customHeight="1" x14ac:dyDescent="0.25">
      <c r="A393" s="929" t="str">
        <f>+[2]ระบบการควบคุมฯ!A514</f>
        <v>2.2.1.8</v>
      </c>
      <c r="B393" s="882">
        <f>+[2]ระบบการควบคุมฯ!B514</f>
        <v>0</v>
      </c>
      <c r="C393" s="1250">
        <f>+[2]ระบบการควบคุมฯ!C514</f>
        <v>0</v>
      </c>
      <c r="D393" s="694">
        <f>+[2]ระบบการควบคุมฯ!F514</f>
        <v>0</v>
      </c>
      <c r="E393" s="694">
        <f>+[2]ระบบการควบคุมฯ!G514+[2]ระบบการควบคุมฯ!H514</f>
        <v>0</v>
      </c>
      <c r="F393" s="694">
        <f>+[2]ระบบการควบคุมฯ!I514+[2]ระบบการควบคุมฯ!J514</f>
        <v>0</v>
      </c>
      <c r="G393" s="694">
        <f>+[2]ระบบการควบคุมฯ!K514+[2]ระบบการควบคุมฯ!L514</f>
        <v>0</v>
      </c>
      <c r="H393" s="694"/>
      <c r="I393" s="694"/>
      <c r="J393" s="694">
        <f>+D393-E393-F393-G393</f>
        <v>0</v>
      </c>
      <c r="K393" s="883"/>
    </row>
    <row r="394" spans="1:11" ht="21" hidden="1" customHeight="1" x14ac:dyDescent="0.45">
      <c r="A394" s="62" t="str">
        <f>+[2]ระบบการควบคุมฯ!A515</f>
        <v>2.2.2</v>
      </c>
      <c r="B394" s="832" t="str">
        <f>+[2]ระบบการควบคุมฯ!B515</f>
        <v xml:space="preserve">ครุภัณฑ์ทดแทนห้องเรียน DLTV สำหรับโรงเรียน Stan Alone      </v>
      </c>
      <c r="C394" s="1192" t="str">
        <f>+[2]ระบบการควบคุมฯ!C515</f>
        <v>ศธ 04002/ว3517 ลว. 22/สค./2566 โอนครั้งที่ 794</v>
      </c>
      <c r="D394" s="691">
        <f>+[2]ระบบการควบคุมฯ!F515</f>
        <v>0</v>
      </c>
      <c r="E394" s="691">
        <f>+[2]ระบบการควบคุมฯ!G515+[2]ระบบการควบคุมฯ!H515</f>
        <v>0</v>
      </c>
      <c r="F394" s="691">
        <f>+[2]ระบบการควบคุมฯ!I515+[2]ระบบการควบคุมฯ!J515</f>
        <v>0</v>
      </c>
      <c r="G394" s="691">
        <f>+[2]ระบบการควบคุมฯ!K515+[2]ระบบการควบคุมฯ!L515</f>
        <v>0</v>
      </c>
      <c r="H394" s="691"/>
      <c r="I394" s="691"/>
      <c r="J394" s="691">
        <f>+D394-E394-F394-G394</f>
        <v>0</v>
      </c>
      <c r="K394" s="689"/>
    </row>
    <row r="395" spans="1:11" ht="21" hidden="1" customHeight="1" x14ac:dyDescent="0.45">
      <c r="A395" s="62" t="str">
        <f>+[2]ระบบการควบคุมฯ!A516</f>
        <v>2.2.1.9</v>
      </c>
      <c r="B395" s="832" t="str">
        <f>+[2]ระบบการควบคุมฯ!B516</f>
        <v>คลอง 11 ศาลาครุ</v>
      </c>
      <c r="C395" s="1192" t="str">
        <f>+[2]ระบบการควบคุมฯ!C516</f>
        <v>200044200470031113337</v>
      </c>
      <c r="D395" s="691">
        <f>+[2]ระบบการควบคุมฯ!F516</f>
        <v>0</v>
      </c>
      <c r="E395" s="691">
        <f>+[2]ระบบการควบคุมฯ!G516+[2]ระบบการควบคุมฯ!H516</f>
        <v>0</v>
      </c>
      <c r="F395" s="691">
        <f>+[2]ระบบการควบคุมฯ!I516+[2]ระบบการควบคุมฯ!J516</f>
        <v>0</v>
      </c>
      <c r="G395" s="691">
        <f>+[2]ระบบการควบคุมฯ!K516+[2]ระบบการควบคุมฯ!L516</f>
        <v>0</v>
      </c>
      <c r="H395" s="691"/>
      <c r="I395" s="691"/>
      <c r="J395" s="691">
        <f>+D395-E395-F395-G395</f>
        <v>0</v>
      </c>
      <c r="K395" s="689"/>
    </row>
    <row r="396" spans="1:11" x14ac:dyDescent="0.6">
      <c r="A396" s="683"/>
      <c r="B396" s="1310" t="s">
        <v>234</v>
      </c>
      <c r="C396" s="1311">
        <f>+[2]ระบบการควบคุมฯ!C1530</f>
        <v>0</v>
      </c>
      <c r="D396" s="985">
        <f t="shared" ref="D396:J396" si="130">+D7+D134+D149+D381</f>
        <v>1398300</v>
      </c>
      <c r="E396" s="985">
        <f t="shared" si="130"/>
        <v>229800</v>
      </c>
      <c r="F396" s="985">
        <f t="shared" si="130"/>
        <v>0</v>
      </c>
      <c r="G396" s="985">
        <f t="shared" si="130"/>
        <v>1157500</v>
      </c>
      <c r="H396" s="985">
        <f t="shared" ca="1" si="130"/>
        <v>0</v>
      </c>
      <c r="I396" s="985">
        <f t="shared" ca="1" si="130"/>
        <v>0</v>
      </c>
      <c r="J396" s="985">
        <f t="shared" si="130"/>
        <v>11000</v>
      </c>
      <c r="K396" s="986"/>
    </row>
    <row r="397" spans="1:11" x14ac:dyDescent="0.6">
      <c r="A397" s="683"/>
      <c r="B397" s="1310" t="s">
        <v>235</v>
      </c>
      <c r="C397" s="1311">
        <f>+[2]ระบบการควบคุมฯ!C1531</f>
        <v>20</v>
      </c>
      <c r="D397" s="985">
        <f t="shared" ref="D397:J397" si="131">+D150+D8</f>
        <v>6755800</v>
      </c>
      <c r="E397" s="985">
        <f t="shared" si="131"/>
        <v>2473506</v>
      </c>
      <c r="F397" s="985">
        <f t="shared" si="131"/>
        <v>0</v>
      </c>
      <c r="G397" s="985">
        <f t="shared" si="131"/>
        <v>3969774</v>
      </c>
      <c r="H397" s="985">
        <f t="shared" si="131"/>
        <v>0</v>
      </c>
      <c r="I397" s="985">
        <f t="shared" si="131"/>
        <v>0</v>
      </c>
      <c r="J397" s="985">
        <f t="shared" si="131"/>
        <v>312520</v>
      </c>
      <c r="K397" s="986"/>
    </row>
    <row r="398" spans="1:11" x14ac:dyDescent="0.6">
      <c r="A398" s="900"/>
      <c r="B398" s="987" t="s">
        <v>18</v>
      </c>
      <c r="C398" s="1312">
        <f>SUM(C396:C397)</f>
        <v>20</v>
      </c>
      <c r="D398" s="988">
        <f t="shared" ref="D398:J398" si="132">SUM(D396:D397)</f>
        <v>8154100</v>
      </c>
      <c r="E398" s="988">
        <f t="shared" si="132"/>
        <v>2703306</v>
      </c>
      <c r="F398" s="988">
        <f t="shared" si="132"/>
        <v>0</v>
      </c>
      <c r="G398" s="988">
        <f t="shared" si="132"/>
        <v>5127274</v>
      </c>
      <c r="H398" s="988">
        <f t="shared" ca="1" si="132"/>
        <v>0</v>
      </c>
      <c r="I398" s="988">
        <f t="shared" ca="1" si="132"/>
        <v>0</v>
      </c>
      <c r="J398" s="988">
        <f t="shared" si="132"/>
        <v>323520</v>
      </c>
      <c r="K398" s="989"/>
    </row>
    <row r="399" spans="1:11" x14ac:dyDescent="0.6">
      <c r="A399" s="990"/>
      <c r="B399" s="991" t="s">
        <v>19</v>
      </c>
      <c r="C399" s="1236"/>
      <c r="D399" s="992">
        <f>+E399+F399+G399+J399</f>
        <v>100</v>
      </c>
      <c r="E399" s="994">
        <f>+E398*100/D398</f>
        <v>33.152720717185218</v>
      </c>
      <c r="F399" s="993">
        <f>+F398*100/D398</f>
        <v>0</v>
      </c>
      <c r="G399" s="994">
        <f>+G398*100/D398</f>
        <v>62.879704688438942</v>
      </c>
      <c r="H399" s="994">
        <f ca="1">+H398*100/E398</f>
        <v>0</v>
      </c>
      <c r="I399" s="994">
        <f ca="1">+I398*100/F398</f>
        <v>0</v>
      </c>
      <c r="J399" s="993">
        <f>+J398*100/D398</f>
        <v>3.9675745943758356</v>
      </c>
      <c r="K399" s="995"/>
    </row>
    <row r="400" spans="1:11" x14ac:dyDescent="0.6">
      <c r="A400" s="1193"/>
      <c r="B400" s="996"/>
      <c r="C400" s="1313"/>
      <c r="D400" s="997"/>
      <c r="E400" s="997"/>
      <c r="F400" s="997"/>
      <c r="G400" s="998"/>
      <c r="H400" s="998"/>
      <c r="I400" s="999"/>
      <c r="J400" s="1000"/>
      <c r="K400" s="1314"/>
    </row>
    <row r="401" spans="1:11" x14ac:dyDescent="0.6">
      <c r="A401" s="1001"/>
      <c r="B401" s="55"/>
      <c r="C401" s="1315"/>
      <c r="D401" s="997"/>
      <c r="E401" s="997" t="s">
        <v>71</v>
      </c>
      <c r="F401" s="997"/>
      <c r="G401" s="998"/>
      <c r="H401" s="998"/>
      <c r="I401" s="999"/>
      <c r="J401" s="1002"/>
      <c r="K401" s="996"/>
    </row>
    <row r="402" spans="1:11" x14ac:dyDescent="0.6">
      <c r="A402" s="1001"/>
      <c r="B402" s="996"/>
      <c r="C402" s="1315"/>
      <c r="D402" s="1356" t="s">
        <v>236</v>
      </c>
      <c r="E402" s="1356"/>
      <c r="F402" s="1356"/>
      <c r="G402" s="1356"/>
      <c r="H402" s="1356"/>
      <c r="I402" s="1356"/>
      <c r="J402" s="1356"/>
      <c r="K402" s="996"/>
    </row>
    <row r="403" spans="1:11" x14ac:dyDescent="0.6">
      <c r="A403" s="1001"/>
      <c r="B403" s="996"/>
      <c r="C403" s="1315"/>
      <c r="D403" s="1154"/>
      <c r="E403" s="1154"/>
      <c r="F403" s="1154"/>
      <c r="G403" s="1154"/>
      <c r="H403" s="1154"/>
      <c r="I403" s="999"/>
      <c r="J403" s="996"/>
      <c r="K403" s="996"/>
    </row>
    <row r="404" spans="1:11" x14ac:dyDescent="0.6">
      <c r="A404" s="1153" t="s">
        <v>237</v>
      </c>
      <c r="B404" s="1003"/>
      <c r="C404" s="1315"/>
      <c r="D404" s="998"/>
      <c r="E404" s="997"/>
      <c r="F404" s="1009" t="s">
        <v>238</v>
      </c>
      <c r="G404" s="998"/>
      <c r="H404" s="998"/>
      <c r="I404" s="1007"/>
      <c r="J404" s="1003"/>
      <c r="K404" s="1008"/>
    </row>
    <row r="405" spans="1:11" x14ac:dyDescent="0.6">
      <c r="A405" s="1357" t="s">
        <v>21</v>
      </c>
      <c r="B405" s="1357"/>
      <c r="C405" s="1315"/>
      <c r="D405" s="1009"/>
      <c r="E405" s="1009"/>
      <c r="F405" s="1014"/>
      <c r="G405" s="998"/>
      <c r="H405" s="998"/>
      <c r="I405" s="1007"/>
      <c r="J405" s="1003"/>
      <c r="K405" s="1008"/>
    </row>
    <row r="406" spans="1:11" ht="24.6" x14ac:dyDescent="0.7">
      <c r="A406" s="1357" t="s">
        <v>52</v>
      </c>
      <c r="B406" s="1357"/>
      <c r="C406" s="1316"/>
      <c r="D406" s="1317"/>
      <c r="E406" s="1318" t="s">
        <v>20</v>
      </c>
      <c r="F406" s="1317"/>
      <c r="G406" s="1319"/>
      <c r="H406" s="1319"/>
      <c r="I406" s="1320"/>
      <c r="J406" s="1321"/>
      <c r="K406" s="1008"/>
    </row>
    <row r="407" spans="1:11" ht="24.6" x14ac:dyDescent="0.7">
      <c r="A407" s="1153"/>
      <c r="B407" s="1153"/>
      <c r="C407" s="1316"/>
      <c r="D407" s="1322"/>
      <c r="E407" s="1358" t="s">
        <v>174</v>
      </c>
      <c r="F407" s="1358"/>
      <c r="G407" s="1358"/>
      <c r="H407" s="1358"/>
      <c r="I407" s="1358"/>
      <c r="J407" s="1323"/>
      <c r="K407" s="1008"/>
    </row>
    <row r="408" spans="1:11" ht="24.6" x14ac:dyDescent="0.7">
      <c r="A408" s="1153"/>
      <c r="B408" s="1153"/>
      <c r="C408" s="1316"/>
      <c r="D408" s="1358" t="s">
        <v>51</v>
      </c>
      <c r="E408" s="1358"/>
      <c r="F408" s="1358"/>
      <c r="G408" s="1358"/>
      <c r="H408" s="1358"/>
      <c r="I408" s="1358"/>
      <c r="J408" s="1358"/>
      <c r="K408" s="1008"/>
    </row>
    <row r="409" spans="1:11" ht="24.6" x14ac:dyDescent="0.7">
      <c r="A409" s="1153"/>
      <c r="B409" s="1153"/>
      <c r="C409" s="1316"/>
      <c r="D409" s="1358" t="s">
        <v>44</v>
      </c>
      <c r="E409" s="1358"/>
      <c r="F409" s="1358"/>
      <c r="G409" s="1358"/>
      <c r="H409" s="1358"/>
      <c r="I409" s="1358"/>
      <c r="J409" s="1358"/>
      <c r="K409" s="1008"/>
    </row>
    <row r="410" spans="1:11" x14ac:dyDescent="0.6">
      <c r="A410" s="1001"/>
      <c r="B410" s="996"/>
      <c r="C410" s="1315"/>
      <c r="D410" s="1324"/>
      <c r="E410" s="1324"/>
      <c r="F410" s="1324"/>
      <c r="G410" s="1324"/>
      <c r="H410" s="1324"/>
      <c r="I410" s="1324"/>
      <c r="J410" s="1324"/>
      <c r="K410" s="996"/>
    </row>
    <row r="411" spans="1:11" x14ac:dyDescent="0.6">
      <c r="A411" s="1001"/>
      <c r="B411" s="996"/>
      <c r="C411" s="1315"/>
      <c r="D411" s="1154"/>
      <c r="E411" s="1154"/>
      <c r="F411" s="1154"/>
      <c r="G411" s="1154"/>
      <c r="H411" s="1154"/>
      <c r="I411" s="999"/>
      <c r="J411" s="996"/>
      <c r="K411" s="996"/>
    </row>
    <row r="412" spans="1:11" x14ac:dyDescent="0.6">
      <c r="A412" s="1153" t="s">
        <v>239</v>
      </c>
      <c r="B412" s="1003"/>
      <c r="C412" s="1315"/>
      <c r="D412" s="1004"/>
      <c r="E412" s="1005"/>
      <c r="F412" s="1006" t="s">
        <v>238</v>
      </c>
      <c r="G412" s="1004"/>
      <c r="H412" s="998"/>
      <c r="I412" s="1007"/>
      <c r="J412" s="1003"/>
      <c r="K412" s="1008"/>
    </row>
    <row r="413" spans="1:11" x14ac:dyDescent="0.6">
      <c r="A413" s="1013" t="s">
        <v>240</v>
      </c>
      <c r="B413" s="1013"/>
      <c r="C413" s="1315"/>
      <c r="D413" s="1014" t="s">
        <v>20</v>
      </c>
      <c r="E413" s="1009"/>
      <c r="F413" s="1010" t="s">
        <v>241</v>
      </c>
      <c r="G413" s="1004"/>
      <c r="H413" s="998"/>
      <c r="I413" s="1007"/>
      <c r="J413" s="1003"/>
      <c r="K413" s="1008"/>
    </row>
    <row r="414" spans="1:11" x14ac:dyDescent="0.6">
      <c r="A414" s="1354" t="s">
        <v>52</v>
      </c>
      <c r="B414" s="1354"/>
      <c r="C414" s="1316"/>
      <c r="D414" s="1015" t="s">
        <v>67</v>
      </c>
      <c r="E414" s="1015"/>
      <c r="F414" s="1016" t="s">
        <v>242</v>
      </c>
      <c r="G414" s="1015"/>
      <c r="H414" s="1011"/>
      <c r="I414" s="1012"/>
      <c r="J414" s="176"/>
      <c r="K414" s="1008"/>
    </row>
    <row r="415" spans="1:11" x14ac:dyDescent="0.6">
      <c r="A415" s="1325"/>
      <c r="B415" s="1003"/>
      <c r="C415" s="1326"/>
      <c r="D415" s="1355" t="s">
        <v>44</v>
      </c>
      <c r="E415" s="1355"/>
      <c r="F415" s="1355"/>
      <c r="G415" s="1355"/>
      <c r="H415" s="1011"/>
      <c r="I415" s="1012"/>
      <c r="J415" s="176"/>
      <c r="K415" s="1327"/>
    </row>
    <row r="416" spans="1:11" x14ac:dyDescent="0.6">
      <c r="A416" s="663"/>
      <c r="B416" s="664"/>
      <c r="C416" s="1328"/>
      <c r="D416" s="1329"/>
      <c r="E416" s="1329"/>
      <c r="F416" s="1329"/>
      <c r="G416" s="1330"/>
      <c r="H416" s="1330"/>
      <c r="I416" s="1331"/>
      <c r="J416" s="1332"/>
      <c r="K416" s="1233"/>
    </row>
  </sheetData>
  <mergeCells count="21">
    <mergeCell ref="A1:K1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A2:K2"/>
    <mergeCell ref="A3:K3"/>
    <mergeCell ref="A414:B414"/>
    <mergeCell ref="D415:G415"/>
    <mergeCell ref="D402:J402"/>
    <mergeCell ref="A405:B405"/>
    <mergeCell ref="E407:I407"/>
    <mergeCell ref="D408:J408"/>
    <mergeCell ref="D409:J409"/>
    <mergeCell ref="A406:B40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abSelected="1" workbookViewId="0">
      <selection activeCell="A5" sqref="A5:A7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359" t="s">
        <v>92</v>
      </c>
      <c r="B1" s="1359"/>
      <c r="C1" s="1359"/>
      <c r="D1" s="1359"/>
      <c r="E1" s="1359"/>
      <c r="F1" s="1359"/>
      <c r="G1" s="1359"/>
      <c r="H1" s="1359"/>
      <c r="I1" s="1359"/>
      <c r="J1" s="1359"/>
      <c r="K1" s="1359"/>
      <c r="L1" s="7"/>
      <c r="M1" s="7"/>
      <c r="O1" s="9"/>
    </row>
    <row r="2" spans="1:22" ht="21.75" customHeight="1" x14ac:dyDescent="0.6">
      <c r="A2" s="1359" t="s">
        <v>138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7"/>
      <c r="M2" s="7"/>
      <c r="O2" s="9"/>
    </row>
    <row r="3" spans="1:22" ht="21" x14ac:dyDescent="0.6">
      <c r="A3" s="1359" t="s">
        <v>0</v>
      </c>
      <c r="B3" s="1359"/>
      <c r="C3" s="1359"/>
      <c r="D3" s="1359"/>
      <c r="E3" s="1359"/>
      <c r="F3" s="1359"/>
      <c r="G3" s="1359"/>
      <c r="H3" s="1359"/>
      <c r="I3" s="1359"/>
      <c r="J3" s="1359"/>
      <c r="K3" s="1359"/>
      <c r="L3" s="7"/>
      <c r="M3" s="7"/>
      <c r="O3" s="9"/>
    </row>
    <row r="4" spans="1:22" ht="21" customHeight="1" x14ac:dyDescent="0.6">
      <c r="A4" s="1378" t="s">
        <v>282</v>
      </c>
      <c r="B4" s="1378"/>
      <c r="C4" s="1378"/>
      <c r="D4" s="1378"/>
      <c r="E4" s="1378"/>
      <c r="F4" s="1378"/>
      <c r="G4" s="1378"/>
      <c r="H4" s="1378"/>
      <c r="I4" s="1378"/>
      <c r="J4" s="1378"/>
      <c r="K4" s="292" t="s">
        <v>139</v>
      </c>
      <c r="L4" s="7"/>
      <c r="M4" s="7"/>
      <c r="O4" s="9"/>
    </row>
    <row r="5" spans="1:22" ht="17.25" customHeight="1" x14ac:dyDescent="0.6">
      <c r="A5" s="1379" t="s">
        <v>1</v>
      </c>
      <c r="B5" s="1382" t="s">
        <v>24</v>
      </c>
      <c r="C5" s="293" t="s">
        <v>26</v>
      </c>
      <c r="D5" s="1385" t="s">
        <v>27</v>
      </c>
      <c r="E5" s="1387" t="s">
        <v>40</v>
      </c>
      <c r="F5" s="294" t="s">
        <v>2</v>
      </c>
      <c r="G5" s="295" t="s">
        <v>3</v>
      </c>
      <c r="H5" s="295" t="str">
        <f>+[3]ระบบการควบคุมฯ!I6</f>
        <v>กันเงินไว้เบิก</v>
      </c>
      <c r="I5" s="295" t="s">
        <v>4</v>
      </c>
      <c r="J5" s="295" t="s">
        <v>5</v>
      </c>
      <c r="K5" s="1389" t="s">
        <v>6</v>
      </c>
      <c r="L5" s="1372"/>
      <c r="M5" s="13"/>
      <c r="N5" s="1373"/>
      <c r="O5" s="1373"/>
      <c r="P5" s="14"/>
      <c r="Q5" s="1374"/>
      <c r="R5" s="15"/>
      <c r="S5" s="15"/>
    </row>
    <row r="6" spans="1:22" ht="15" customHeight="1" x14ac:dyDescent="0.6">
      <c r="A6" s="1380"/>
      <c r="B6" s="1383"/>
      <c r="C6" s="296" t="s">
        <v>28</v>
      </c>
      <c r="D6" s="1386"/>
      <c r="E6" s="1388"/>
      <c r="F6" s="297"/>
      <c r="G6" s="298"/>
      <c r="H6" s="298"/>
      <c r="I6" s="298"/>
      <c r="J6" s="298"/>
      <c r="K6" s="1390"/>
      <c r="L6" s="1372"/>
      <c r="M6" s="13"/>
      <c r="O6" s="16"/>
      <c r="P6" s="14"/>
      <c r="Q6" s="1374"/>
      <c r="R6" s="15"/>
      <c r="S6" s="15"/>
    </row>
    <row r="7" spans="1:22" ht="15" customHeight="1" x14ac:dyDescent="0.6">
      <c r="A7" s="1381"/>
      <c r="B7" s="1384"/>
      <c r="C7" s="299"/>
      <c r="D7" s="300" t="s">
        <v>7</v>
      </c>
      <c r="E7" s="300" t="s">
        <v>8</v>
      </c>
      <c r="F7" s="301" t="s">
        <v>9</v>
      </c>
      <c r="G7" s="300" t="s">
        <v>10</v>
      </c>
      <c r="H7" s="300" t="s">
        <v>11</v>
      </c>
      <c r="I7" s="300" t="s">
        <v>29</v>
      </c>
      <c r="J7" s="301" t="s">
        <v>30</v>
      </c>
      <c r="K7" s="1391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302" t="str">
        <f>+[2]ระบบการควบคุมฯ!531:531</f>
        <v>ง</v>
      </c>
      <c r="B8" s="183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303"/>
      <c r="D8" s="304">
        <f>+D47</f>
        <v>1260000</v>
      </c>
      <c r="E8" s="304">
        <f t="shared" ref="E8:J8" si="0">+E47</f>
        <v>1740000</v>
      </c>
      <c r="F8" s="304">
        <f t="shared" si="0"/>
        <v>3000000</v>
      </c>
      <c r="G8" s="304">
        <f t="shared" si="0"/>
        <v>0</v>
      </c>
      <c r="H8" s="304">
        <f t="shared" si="0"/>
        <v>0</v>
      </c>
      <c r="I8" s="304">
        <f t="shared" si="0"/>
        <v>2354468</v>
      </c>
      <c r="J8" s="304">
        <f t="shared" si="0"/>
        <v>645532</v>
      </c>
      <c r="K8" s="184"/>
      <c r="L8" s="17"/>
      <c r="M8" s="13"/>
      <c r="O8" s="16"/>
      <c r="P8" s="14"/>
      <c r="Q8" s="18"/>
      <c r="R8" s="15"/>
      <c r="S8" s="15"/>
    </row>
    <row r="9" spans="1:22" x14ac:dyDescent="0.6">
      <c r="A9" s="305"/>
      <c r="B9" s="187" t="str">
        <f>[2]ระบบการควบคุมฯ!B532</f>
        <v xml:space="preserve"> งบดำเนินงาน 68112xx</v>
      </c>
      <c r="C9" s="306">
        <f>[4]ระบบการควบคุมฯ!C115</f>
        <v>0</v>
      </c>
      <c r="D9" s="307">
        <f>+D47</f>
        <v>1260000</v>
      </c>
      <c r="E9" s="307">
        <f t="shared" ref="E9:J9" si="1">+E47</f>
        <v>1740000</v>
      </c>
      <c r="F9" s="307">
        <f t="shared" si="1"/>
        <v>3000000</v>
      </c>
      <c r="G9" s="307">
        <f t="shared" si="1"/>
        <v>0</v>
      </c>
      <c r="H9" s="307">
        <f t="shared" si="1"/>
        <v>0</v>
      </c>
      <c r="I9" s="307">
        <f t="shared" si="1"/>
        <v>2354468</v>
      </c>
      <c r="J9" s="307">
        <f t="shared" si="1"/>
        <v>645532</v>
      </c>
      <c r="K9" s="188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308">
        <v>1</v>
      </c>
      <c r="B10" s="189" t="str">
        <f>[4]ระบบการควบคุมฯ!B116</f>
        <v xml:space="preserve">งบประจำเพื่อการบริหารสำนักงาน </v>
      </c>
      <c r="C10" s="309">
        <f>SUM(C12:C21)</f>
        <v>0</v>
      </c>
      <c r="D10" s="310">
        <f>SUM(D11:D23)</f>
        <v>0</v>
      </c>
      <c r="E10" s="310">
        <f t="shared" ref="E10:J10" si="2">SUM(E11:E23)</f>
        <v>0</v>
      </c>
      <c r="F10" s="310">
        <f t="shared" si="2"/>
        <v>0</v>
      </c>
      <c r="G10" s="310">
        <f t="shared" si="2"/>
        <v>0</v>
      </c>
      <c r="H10" s="310">
        <f t="shared" si="2"/>
        <v>0</v>
      </c>
      <c r="I10" s="310">
        <f t="shared" si="2"/>
        <v>0</v>
      </c>
      <c r="J10" s="310">
        <f t="shared" si="2"/>
        <v>0</v>
      </c>
      <c r="K10" s="190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11"/>
      <c r="B11" s="191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12" t="str">
        <f>[4]ระบบการควบคุมฯ!C117</f>
        <v xml:space="preserve">ศธ04002/ว4623 ลว.28 ต.ค.64 โอนครั้งที่ 10 </v>
      </c>
      <c r="D11" s="313"/>
      <c r="E11" s="313"/>
      <c r="F11" s="313"/>
      <c r="G11" s="313"/>
      <c r="H11" s="313"/>
      <c r="I11" s="313"/>
      <c r="J11" s="313"/>
      <c r="K11" s="192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14" t="str">
        <f>+[4]ระบบการควบคุมฯ!A118</f>
        <v>(1</v>
      </c>
      <c r="B12" s="193" t="str">
        <f>[4]ระบบการควบคุมฯ!B118</f>
        <v xml:space="preserve">ค้าจ้างเหมาบริการ ลูกจ้างสพป.ปท.2 </v>
      </c>
      <c r="C12" s="315">
        <f>+[3]ระบบการควบคุมฯ!C254</f>
        <v>0</v>
      </c>
      <c r="D12" s="316">
        <f>+[3]ระบบการควบคุมฯ!E254</f>
        <v>0</v>
      </c>
      <c r="E12" s="316"/>
      <c r="F12" s="316">
        <f>+D12+E12</f>
        <v>0</v>
      </c>
      <c r="G12" s="316">
        <f>+[3]ระบบการควบคุมฯ!G254+[3]ระบบการควบคุมฯ!H254</f>
        <v>0</v>
      </c>
      <c r="H12" s="316">
        <f>+[3]ระบบการควบคุมฯ!I254+[3]ระบบการควบคุมฯ!J254</f>
        <v>0</v>
      </c>
      <c r="I12" s="316">
        <f>+[3]ระบบการควบคุมฯ!K254+[3]ระบบการควบคุมฯ!L254</f>
        <v>0</v>
      </c>
      <c r="J12" s="316">
        <f>+F12-G12-H12-I12</f>
        <v>0</v>
      </c>
      <c r="K12" s="194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17"/>
      <c r="B13" s="195" t="str">
        <f>[4]ระบบการควบคุมฯ!B119</f>
        <v>15000x5คนx6 เดือน/9000x1คนx6 เดือน</v>
      </c>
      <c r="C13" s="318">
        <f>[4]ระบบการควบคุมฯ!F119</f>
        <v>0</v>
      </c>
      <c r="D13" s="319">
        <f>[4]ระบบการควบคุมฯ!F119</f>
        <v>0</v>
      </c>
      <c r="E13" s="319"/>
      <c r="F13" s="319"/>
      <c r="G13" s="319"/>
      <c r="H13" s="319"/>
      <c r="I13" s="319"/>
      <c r="J13" s="319"/>
      <c r="K13" s="196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14" t="str">
        <f>+[4]ระบบการควบคุมฯ!A120</f>
        <v>(2</v>
      </c>
      <c r="B14" s="197" t="str">
        <f>[4]ระบบการควบคุมฯ!B120</f>
        <v xml:space="preserve">ค่าใช้จ่ายในการประชุมราชการ ค่าตอบแทนบุคคล </v>
      </c>
      <c r="C14" s="320">
        <f>+[3]ระบบการควบคุมฯ!C256</f>
        <v>0</v>
      </c>
      <c r="D14" s="321">
        <f>+[3]ระบบการควบคุมฯ!E256</f>
        <v>0</v>
      </c>
      <c r="E14" s="321"/>
      <c r="F14" s="321">
        <f>+D14+E14</f>
        <v>0</v>
      </c>
      <c r="G14" s="316">
        <f>+[3]ระบบการควบคุมฯ!G256+[3]ระบบการควบคุมฯ!H256</f>
        <v>0</v>
      </c>
      <c r="H14" s="316">
        <f>+[3]ระบบการควบคุมฯ!I256+[3]ระบบการควบคุมฯ!J256</f>
        <v>0</v>
      </c>
      <c r="I14" s="321">
        <f>+[3]ระบบการควบคุมฯ!K256+[3]ระบบการควบคุมฯ!L256</f>
        <v>0</v>
      </c>
      <c r="J14" s="321">
        <f>+F14-G14-H14-I14</f>
        <v>0</v>
      </c>
      <c r="K14" s="198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14" t="str">
        <f>+[4]ระบบการควบคุมฯ!A121</f>
        <v>(3</v>
      </c>
      <c r="B15" s="197" t="str">
        <f>[4]ระบบการควบคุมฯ!B121</f>
        <v>ค่าใช้จ่ายในการเดินทางไปราชการ</v>
      </c>
      <c r="C15" s="320">
        <f>+[3]ระบบการควบคุมฯ!C257</f>
        <v>0</v>
      </c>
      <c r="D15" s="321">
        <f>+[3]ระบบการควบคุมฯ!E257</f>
        <v>0</v>
      </c>
      <c r="E15" s="321"/>
      <c r="F15" s="321">
        <f t="shared" ref="F15:F23" si="3">+D15+E15</f>
        <v>0</v>
      </c>
      <c r="G15" s="316">
        <f>+[3]ระบบการควบคุมฯ!G257+[3]ระบบการควบคุมฯ!H257</f>
        <v>0</v>
      </c>
      <c r="H15" s="316">
        <f>+[3]ระบบการควบคุมฯ!I257+[3]ระบบการควบคุมฯ!J257</f>
        <v>0</v>
      </c>
      <c r="I15" s="321">
        <f>+[3]ระบบการควบคุมฯ!K257+[3]ระบบการควบคุมฯ!L257</f>
        <v>0</v>
      </c>
      <c r="J15" s="321">
        <f>+F15-G15-H15-I15</f>
        <v>0</v>
      </c>
      <c r="K15" s="198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14" t="str">
        <f>+[4]ระบบการควบคุมฯ!A122</f>
        <v>(4</v>
      </c>
      <c r="B16" s="197" t="str">
        <f>[4]ระบบการควบคุมฯ!B122</f>
        <v xml:space="preserve">ค่าซ่อมแซมและบำรุงรักษาทรัพย์สิน </v>
      </c>
      <c r="C16" s="320">
        <f>+[3]ระบบการควบคุมฯ!C258</f>
        <v>0</v>
      </c>
      <c r="D16" s="321">
        <f>+[3]ระบบการควบคุมฯ!E258</f>
        <v>0</v>
      </c>
      <c r="E16" s="322"/>
      <c r="F16" s="321">
        <f t="shared" si="3"/>
        <v>0</v>
      </c>
      <c r="G16" s="316">
        <f>+[3]ระบบการควบคุมฯ!G258+[3]ระบบการควบคุมฯ!H258</f>
        <v>0</v>
      </c>
      <c r="H16" s="316">
        <f>+[4]ระบบการควบคุมฯ!I122+[4]ระบบการควบคุมฯ!J122</f>
        <v>0</v>
      </c>
      <c r="I16" s="316">
        <f>+[3]ระบบการควบคุมฯ!K258+[3]ระบบการควบคุมฯ!L258</f>
        <v>0</v>
      </c>
      <c r="J16" s="319">
        <f t="shared" ref="J16:J22" si="4">+F16-G16-H16-I16</f>
        <v>0</v>
      </c>
      <c r="K16" s="199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14" t="str">
        <f>+[4]ระบบการควบคุมฯ!A123</f>
        <v>(5</v>
      </c>
      <c r="B17" s="200" t="str">
        <f>[4]ระบบการควบคุมฯ!B123</f>
        <v xml:space="preserve">ค่าวัสดุสำนักงาน </v>
      </c>
      <c r="C17" s="323">
        <f>+[3]ระบบการควบคุมฯ!C259</f>
        <v>0</v>
      </c>
      <c r="D17" s="321">
        <f>+[3]ระบบการควบคุมฯ!E259</f>
        <v>0</v>
      </c>
      <c r="E17" s="322"/>
      <c r="F17" s="321">
        <f t="shared" si="3"/>
        <v>0</v>
      </c>
      <c r="G17" s="316">
        <f>+[3]ระบบการควบคุมฯ!G259+[3]ระบบการควบคุมฯ!H259</f>
        <v>0</v>
      </c>
      <c r="H17" s="316">
        <f>+[3]ระบบการควบคุมฯ!I259+[3]ระบบการควบคุมฯ!J259</f>
        <v>0</v>
      </c>
      <c r="I17" s="321">
        <f>+[3]ระบบการควบคุมฯ!K259+[3]ระบบการควบคุมฯ!L259</f>
        <v>0</v>
      </c>
      <c r="J17" s="321">
        <f t="shared" si="4"/>
        <v>0</v>
      </c>
      <c r="K17" s="201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14" t="str">
        <f>+[4]ระบบการควบคุมฯ!A124</f>
        <v>(6</v>
      </c>
      <c r="B18" s="200" t="str">
        <f>[4]ระบบการควบคุมฯ!B124</f>
        <v xml:space="preserve">ค่าน้ำมันเชื้อเพลิงและหล่อลื่น </v>
      </c>
      <c r="C18" s="323">
        <f>+[3]ระบบการควบคุมฯ!C260</f>
        <v>0</v>
      </c>
      <c r="D18" s="321">
        <f>+[3]ระบบการควบคุมฯ!E260</f>
        <v>0</v>
      </c>
      <c r="E18" s="322"/>
      <c r="F18" s="321">
        <f t="shared" si="3"/>
        <v>0</v>
      </c>
      <c r="G18" s="316">
        <f>+[3]ระบบการควบคุมฯ!G260+[3]ระบบการควบคุมฯ!H260</f>
        <v>0</v>
      </c>
      <c r="H18" s="316">
        <f>+[3]ระบบการควบคุมฯ!I260+[3]ระบบการควบคุมฯ!J260</f>
        <v>0</v>
      </c>
      <c r="I18" s="321">
        <f>+[3]ระบบการควบคุมฯ!K260+[3]ระบบการควบคุมฯ!L260</f>
        <v>0</v>
      </c>
      <c r="J18" s="321">
        <f t="shared" si="4"/>
        <v>0</v>
      </c>
      <c r="K18" s="201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24" t="str">
        <f>+[4]ระบบการควบคุมฯ!A125</f>
        <v>(7</v>
      </c>
      <c r="B19" s="200" t="str">
        <f>[4]ระบบการควบคุมฯ!B125</f>
        <v xml:space="preserve">ค่าสาธารณูปโภค </v>
      </c>
      <c r="C19" s="323">
        <f>+[3]ระบบการควบคุมฯ!C261</f>
        <v>0</v>
      </c>
      <c r="D19" s="321">
        <f>+[3]ระบบการควบคุมฯ!E261</f>
        <v>0</v>
      </c>
      <c r="E19" s="322"/>
      <c r="F19" s="321">
        <f t="shared" si="3"/>
        <v>0</v>
      </c>
      <c r="G19" s="321">
        <f>+[3]ระบบการควบคุมฯ!G261+[3]ระบบการควบคุมฯ!H261</f>
        <v>0</v>
      </c>
      <c r="H19" s="321">
        <f>+[3]ระบบการควบคุมฯ!I260+[3]ระบบการควบคุมฯ!J260</f>
        <v>0</v>
      </c>
      <c r="I19" s="321">
        <f>+[3]ระบบการควบคุมฯ!K261+[3]ระบบการควบคุมฯ!L261</f>
        <v>0</v>
      </c>
      <c r="J19" s="321">
        <f t="shared" si="4"/>
        <v>0</v>
      </c>
      <c r="K19" s="201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25" t="str">
        <f>+[4]ระบบการควบคุมฯ!A126</f>
        <v>(8</v>
      </c>
      <c r="B20" s="191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20">
        <f>+[3]ระบบการควบคุมฯ!C262</f>
        <v>0</v>
      </c>
      <c r="D20" s="326">
        <f>+[3]ระบบการควบคุมฯ!E262</f>
        <v>0</v>
      </c>
      <c r="E20" s="327"/>
      <c r="F20" s="327">
        <f t="shared" si="3"/>
        <v>0</v>
      </c>
      <c r="G20" s="327">
        <f>+[3]ระบบการควบคุมฯ!G262+[3]ระบบการควบคุมฯ!H262</f>
        <v>0</v>
      </c>
      <c r="H20" s="327">
        <f>+[3]ระบบการควบคุมฯ!I262+[3]ระบบการควบคุมฯ!J262</f>
        <v>0</v>
      </c>
      <c r="I20" s="326">
        <f>+[3]ระบบการควบคุมฯ!K262+[3]ระบบการควบคุมฯ!L262</f>
        <v>0</v>
      </c>
      <c r="J20" s="326">
        <f t="shared" si="4"/>
        <v>0</v>
      </c>
      <c r="K20" s="128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25" t="str">
        <f>+[4]ระบบการควบคุมฯ!A127</f>
        <v>(8.1</v>
      </c>
      <c r="B21" s="191" t="str">
        <f>[4]ระบบการควบคุมฯ!B127</f>
        <v>ค่าทำการนอกเวลา</v>
      </c>
      <c r="C21" s="320"/>
      <c r="D21" s="321">
        <f>+[3]ระบบการควบคุมฯ!E263</f>
        <v>0</v>
      </c>
      <c r="E21" s="327"/>
      <c r="F21" s="327">
        <f t="shared" si="3"/>
        <v>0</v>
      </c>
      <c r="G21" s="327">
        <f>+[3]ระบบการควบคุมฯ!G263+[3]ระบบการควบคุมฯ!H263</f>
        <v>0</v>
      </c>
      <c r="H21" s="327">
        <f>+[3]ระบบการควบคุมฯ!I263+[3]ระบบการควบคุมฯ!J263</f>
        <v>0</v>
      </c>
      <c r="I21" s="326">
        <f>+[3]ระบบการควบคุมฯ!K263+[3]ระบบการควบคุมฯ!L263</f>
        <v>0</v>
      </c>
      <c r="J21" s="326">
        <f t="shared" si="4"/>
        <v>0</v>
      </c>
      <c r="K21" s="128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25" t="str">
        <f>+[3]ระบบการควบคุมฯ!A264</f>
        <v>(8.2</v>
      </c>
      <c r="B22" s="328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20"/>
      <c r="D22" s="321">
        <f>+[3]ระบบการควบคุมฯ!E264</f>
        <v>0</v>
      </c>
      <c r="E22" s="327"/>
      <c r="F22" s="327">
        <f t="shared" si="3"/>
        <v>0</v>
      </c>
      <c r="G22" s="327">
        <f>+[3]ระบบการควบคุมฯ!G264+[3]ระบบการควบคุมฯ!H264</f>
        <v>0</v>
      </c>
      <c r="H22" s="327">
        <f>+[3]ระบบการควบคุมฯ!I264+[3]ระบบการควบคุมฯ!J264</f>
        <v>0</v>
      </c>
      <c r="I22" s="326">
        <f>+[3]ระบบการควบคุมฯ!K264+[3]ระบบการควบคุมฯ!L264</f>
        <v>0</v>
      </c>
      <c r="J22" s="326">
        <f t="shared" si="4"/>
        <v>0</v>
      </c>
      <c r="K22" s="128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29" t="str">
        <f>+[3]ระบบการควบคุมฯ!A253</f>
        <v>1.1.1.2</v>
      </c>
      <c r="B23" s="191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30">
        <f>+[3]ระบบการควบคุมฯ!F253</f>
        <v>0</v>
      </c>
      <c r="D23" s="326">
        <f>+[3]ระบบการควบคุมฯ!E253</f>
        <v>0</v>
      </c>
      <c r="E23" s="331">
        <f>+[3]ระบบการควบคุมฯ!H253</f>
        <v>0</v>
      </c>
      <c r="F23" s="327">
        <f t="shared" si="3"/>
        <v>0</v>
      </c>
      <c r="G23" s="331">
        <f>+[3]ระบบการควบคุมฯ!G253+[3]ระบบการควบคุมฯ!H253</f>
        <v>0</v>
      </c>
      <c r="H23" s="331">
        <f>+[3]ระบบการควบคุมฯ!I253+[3]ระบบการควบคุมฯ!J253</f>
        <v>0</v>
      </c>
      <c r="I23" s="331">
        <f>+[3]ระบบการควบคุมฯ!K253+[3]ระบบการควบคุมฯ!L253</f>
        <v>0</v>
      </c>
      <c r="J23" s="326">
        <f>+F23-G23-H23-I23</f>
        <v>0</v>
      </c>
      <c r="K23" s="107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29"/>
      <c r="B24" s="191"/>
      <c r="C24" s="330"/>
      <c r="D24" s="332"/>
      <c r="E24" s="332"/>
      <c r="F24" s="332"/>
      <c r="G24" s="332"/>
      <c r="H24" s="332"/>
      <c r="I24" s="332"/>
      <c r="J24" s="332"/>
      <c r="K24" s="107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33">
        <v>2</v>
      </c>
      <c r="B25" s="202" t="str">
        <f>[4]ระบบการควบคุมฯ!B129</f>
        <v>งบพัฒนาเพื่อพัฒนาคุณภาพการศึกษา 1,400,000 บาท</v>
      </c>
      <c r="C25" s="334" t="str">
        <f>[4]ระบบการควบคุมฯ!C129</f>
        <v xml:space="preserve">ศธ04002/ว4623 ลว.28 ต.ค.64 โอนครั้งที่ 10 </v>
      </c>
      <c r="D25" s="335">
        <f>+D26+D37</f>
        <v>0</v>
      </c>
      <c r="E25" s="335">
        <f t="shared" ref="E25:J25" si="5">+E26+E37</f>
        <v>0</v>
      </c>
      <c r="F25" s="335">
        <f t="shared" si="5"/>
        <v>0</v>
      </c>
      <c r="G25" s="335">
        <f t="shared" si="5"/>
        <v>0</v>
      </c>
      <c r="H25" s="335">
        <f t="shared" si="5"/>
        <v>0</v>
      </c>
      <c r="I25" s="335">
        <f t="shared" si="5"/>
        <v>0</v>
      </c>
      <c r="J25" s="335">
        <f t="shared" si="5"/>
        <v>0</v>
      </c>
      <c r="K25" s="335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36">
        <v>2.1</v>
      </c>
      <c r="B26" s="203" t="str">
        <f>[4]ระบบการควบคุมฯ!B130</f>
        <v>งบกลยุทธ์ ของสพป.ปท.2 900,000 บาท</v>
      </c>
      <c r="C26" s="337" t="str">
        <f>+[3]ระบบการควบคุมฯ!C266</f>
        <v>20004 35000100 200000</v>
      </c>
      <c r="D26" s="338"/>
      <c r="E26" s="339">
        <f>SUM(E27:E36)</f>
        <v>0</v>
      </c>
      <c r="F26" s="339">
        <f>+E26+D26</f>
        <v>0</v>
      </c>
      <c r="G26" s="339">
        <f>SUM(G27:G32)</f>
        <v>0</v>
      </c>
      <c r="H26" s="339">
        <f>SUM(H27:H32)</f>
        <v>0</v>
      </c>
      <c r="I26" s="339">
        <f>SUM(I27:I32)</f>
        <v>0</v>
      </c>
      <c r="J26" s="339">
        <f>SUM(J27:J32)</f>
        <v>0</v>
      </c>
      <c r="K26" s="204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40" t="s">
        <v>31</v>
      </c>
      <c r="B27" s="200" t="str">
        <f>[4]ระบบการควบคุมฯ!B131</f>
        <v xml:space="preserve">โครงการพัฒนาคุณภาพงานวิชาการ สู่ 4 smart </v>
      </c>
      <c r="C27" s="323"/>
      <c r="D27" s="341"/>
      <c r="E27" s="342">
        <f>+[3]ระบบการควบคุมฯ!E267</f>
        <v>0</v>
      </c>
      <c r="F27" s="321">
        <f>+E27+D27</f>
        <v>0</v>
      </c>
      <c r="G27" s="342">
        <f>+[3]ระบบการควบคุมฯ!G267+[3]ระบบการควบคุมฯ!H267</f>
        <v>0</v>
      </c>
      <c r="H27" s="342">
        <f>+[3]ระบบการควบคุมฯ!I267+[3]ระบบการควบคุมฯ!J267</f>
        <v>0</v>
      </c>
      <c r="I27" s="342">
        <f>+[3]ระบบการควบคุมฯ!K267+[3]ระบบการควบคุมฯ!L267</f>
        <v>0</v>
      </c>
      <c r="J27" s="342">
        <f t="shared" ref="J27:J32" si="6">+F27-G27-H27-I27</f>
        <v>0</v>
      </c>
      <c r="K27" s="205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40" t="s">
        <v>32</v>
      </c>
      <c r="B28" s="200" t="str">
        <f>[4]ระบบการควบคุมฯ!B132</f>
        <v xml:space="preserve">โครงการนิเทศการศึกษาวิถีใหม่ วิถีคุณภาพ </v>
      </c>
      <c r="C28" s="323"/>
      <c r="D28" s="341"/>
      <c r="E28" s="342">
        <f>+[3]ระบบการควบคุมฯ!E268</f>
        <v>0</v>
      </c>
      <c r="F28" s="321">
        <f t="shared" ref="F28:F36" si="7">+E28+D28</f>
        <v>0</v>
      </c>
      <c r="G28" s="342">
        <f>+[3]ระบบการควบคุมฯ!G268+[3]ระบบการควบคุมฯ!H268</f>
        <v>0</v>
      </c>
      <c r="H28" s="342">
        <f>+[3]ระบบการควบคุมฯ!I268+[3]ระบบการควบคุมฯ!J268</f>
        <v>0</v>
      </c>
      <c r="I28" s="342">
        <f>+[3]ระบบการควบคุมฯ!K268+[3]ระบบการควบคุมฯ!L268</f>
        <v>0</v>
      </c>
      <c r="J28" s="342">
        <f t="shared" si="6"/>
        <v>0</v>
      </c>
      <c r="K28" s="205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40" t="s">
        <v>33</v>
      </c>
      <c r="B29" s="206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23"/>
      <c r="D29" s="341"/>
      <c r="E29" s="342">
        <f>+[3]ระบบการควบคุมฯ!E269</f>
        <v>0</v>
      </c>
      <c r="F29" s="321">
        <f t="shared" si="7"/>
        <v>0</v>
      </c>
      <c r="G29" s="342">
        <f>+[3]ระบบการควบคุมฯ!G269+[3]ระบบการควบคุมฯ!H269</f>
        <v>0</v>
      </c>
      <c r="H29" s="342">
        <f>+[3]ระบบการควบคุมฯ!I269+[3]ระบบการควบคุมฯ!J269</f>
        <v>0</v>
      </c>
      <c r="I29" s="342">
        <f>+[3]ระบบการควบคุมฯ!K269+[3]ระบบการควบคุมฯ!L269</f>
        <v>0</v>
      </c>
      <c r="J29" s="342">
        <f t="shared" si="6"/>
        <v>0</v>
      </c>
      <c r="K29" s="205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40" t="s">
        <v>34</v>
      </c>
      <c r="B30" s="200" t="str">
        <f>[4]ระบบการควบคุมฯ!B134</f>
        <v xml:space="preserve">โครงการพัฒนาระบบบริหารจัดการประชากรวัยเรียน </v>
      </c>
      <c r="C30" s="323"/>
      <c r="D30" s="341"/>
      <c r="E30" s="342">
        <f>+[3]ระบบการควบคุมฯ!E270</f>
        <v>0</v>
      </c>
      <c r="F30" s="321">
        <f t="shared" si="7"/>
        <v>0</v>
      </c>
      <c r="G30" s="342">
        <f>+[3]ระบบการควบคุมฯ!G270+[3]ระบบการควบคุมฯ!H270</f>
        <v>0</v>
      </c>
      <c r="H30" s="342">
        <f>+[3]ระบบการควบคุมฯ!I270+[3]ระบบการควบคุมฯ!J270</f>
        <v>0</v>
      </c>
      <c r="I30" s="342">
        <f>+[3]ระบบการควบคุมฯ!K270+[3]ระบบการควบคุมฯ!L270</f>
        <v>0</v>
      </c>
      <c r="J30" s="342">
        <f t="shared" si="6"/>
        <v>0</v>
      </c>
      <c r="K30" s="205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43" t="s">
        <v>35</v>
      </c>
      <c r="B31" s="207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23"/>
      <c r="D31" s="344"/>
      <c r="E31" s="345">
        <f>+[3]ระบบการควบคุมฯ!E271</f>
        <v>0</v>
      </c>
      <c r="F31" s="326">
        <f t="shared" si="7"/>
        <v>0</v>
      </c>
      <c r="G31" s="345">
        <f>+[3]ระบบการควบคุมฯ!G271+[3]ระบบการควบคุมฯ!H271</f>
        <v>0</v>
      </c>
      <c r="H31" s="345">
        <f>+[3]ระบบการควบคุมฯ!I271+[3]ระบบการควบคุมฯ!J271</f>
        <v>0</v>
      </c>
      <c r="I31" s="345">
        <f>+[3]ระบบการควบคุมฯ!K271+[3]ระบบการควบคุมฯ!L271</f>
        <v>0</v>
      </c>
      <c r="J31" s="345">
        <f t="shared" si="6"/>
        <v>0</v>
      </c>
      <c r="K31" s="80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40" t="s">
        <v>36</v>
      </c>
      <c r="B32" s="206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23"/>
      <c r="D32" s="346"/>
      <c r="E32" s="342">
        <f>+[3]ระบบการควบคุมฯ!E272</f>
        <v>0</v>
      </c>
      <c r="F32" s="321">
        <f t="shared" si="7"/>
        <v>0</v>
      </c>
      <c r="G32" s="342">
        <f>+[3]ระบบการควบคุมฯ!G272+[3]ระบบการควบคุมฯ!H272</f>
        <v>0</v>
      </c>
      <c r="H32" s="342">
        <f>+[3]ระบบการควบคุมฯ!I272+[3]ระบบการควบคุมฯ!J272</f>
        <v>0</v>
      </c>
      <c r="I32" s="342">
        <f>+[3]ระบบการควบคุมฯ!K272+[3]ระบบการควบคุมฯ!L272</f>
        <v>0</v>
      </c>
      <c r="J32" s="342">
        <f t="shared" si="6"/>
        <v>0</v>
      </c>
      <c r="K32" s="205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40"/>
      <c r="B33" s="323">
        <f>[4]ระบบการควบคุมฯ!B137</f>
        <v>0</v>
      </c>
      <c r="C33" s="323">
        <f>[4]ระบบการควบคุมฯ!C137</f>
        <v>0</v>
      </c>
      <c r="D33" s="342">
        <f>[4]ระบบการควบคุมฯ!F137</f>
        <v>0</v>
      </c>
      <c r="E33" s="342"/>
      <c r="F33" s="321">
        <f t="shared" si="7"/>
        <v>0</v>
      </c>
      <c r="G33" s="342"/>
      <c r="H33" s="342"/>
      <c r="I33" s="342"/>
      <c r="J33" s="342"/>
      <c r="K33" s="208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40"/>
      <c r="B34" s="323">
        <f>[4]ระบบการควบคุมฯ!B138</f>
        <v>0</v>
      </c>
      <c r="C34" s="323">
        <f>[4]ระบบการควบคุมฯ!C138</f>
        <v>0</v>
      </c>
      <c r="D34" s="342">
        <f>[4]ระบบการควบคุมฯ!F138</f>
        <v>0</v>
      </c>
      <c r="E34" s="342"/>
      <c r="F34" s="321">
        <f t="shared" si="7"/>
        <v>0</v>
      </c>
      <c r="G34" s="342"/>
      <c r="H34" s="342"/>
      <c r="I34" s="342"/>
      <c r="J34" s="342"/>
      <c r="K34" s="208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40"/>
      <c r="B35" s="323">
        <f>[4]ระบบการควบคุมฯ!B139</f>
        <v>0</v>
      </c>
      <c r="C35" s="323">
        <f>[4]ระบบการควบคุมฯ!C139</f>
        <v>0</v>
      </c>
      <c r="D35" s="342">
        <f>[4]ระบบการควบคุมฯ!F139</f>
        <v>0</v>
      </c>
      <c r="E35" s="342"/>
      <c r="F35" s="321">
        <f t="shared" si="7"/>
        <v>0</v>
      </c>
      <c r="G35" s="342"/>
      <c r="H35" s="342"/>
      <c r="I35" s="342"/>
      <c r="J35" s="342"/>
      <c r="K35" s="208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40"/>
      <c r="B36" s="209"/>
      <c r="C36" s="209"/>
      <c r="D36" s="342"/>
      <c r="E36" s="342"/>
      <c r="F36" s="321">
        <f t="shared" si="7"/>
        <v>0</v>
      </c>
      <c r="G36" s="342"/>
      <c r="H36" s="342"/>
      <c r="I36" s="342"/>
      <c r="J36" s="342"/>
      <c r="K36" s="208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47">
        <v>2.2000000000000002</v>
      </c>
      <c r="B37" s="210" t="str">
        <f>+[4]ระบบการควบคุมฯ!B140</f>
        <v>งบเพิ่มประสิทธิผลกลยุทธ์ของ สพฐ.</v>
      </c>
      <c r="C37" s="222" t="str">
        <f>+[4]ระบบการควบคุมฯ!C140</f>
        <v xml:space="preserve">ศธ04002/ว4623 ลว.28 ต.ค.64 โอนครั้งที่ 10 </v>
      </c>
      <c r="D37" s="348"/>
      <c r="E37" s="348">
        <f>SUM(E38:E46)</f>
        <v>0</v>
      </c>
      <c r="F37" s="348">
        <f>SUM(F38:F46)</f>
        <v>0</v>
      </c>
      <c r="G37" s="348">
        <f>SUM(G38:G46)</f>
        <v>0</v>
      </c>
      <c r="H37" s="348">
        <f>SUM(H38:H46)</f>
        <v>0</v>
      </c>
      <c r="I37" s="348">
        <f>SUM(I38:I46)</f>
        <v>0</v>
      </c>
      <c r="J37" s="348">
        <f>SUM(J38:J45)</f>
        <v>0</v>
      </c>
      <c r="K37" s="211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49" t="s">
        <v>46</v>
      </c>
      <c r="B38" s="212" t="s">
        <v>58</v>
      </c>
      <c r="C38" s="350">
        <f>+[4]ระบบการควบคุมฯ!C141</f>
        <v>0</v>
      </c>
      <c r="D38" s="351"/>
      <c r="E38" s="351">
        <f>+[3]ระบบการควบคุมฯ!E277</f>
        <v>0</v>
      </c>
      <c r="F38" s="351">
        <f t="shared" ref="F38:F46" si="8">+E38+D38</f>
        <v>0</v>
      </c>
      <c r="G38" s="351">
        <f>+[3]ระบบการควบคุมฯ!G277+[3]ระบบการควบคุมฯ!H277</f>
        <v>0</v>
      </c>
      <c r="H38" s="351">
        <f>+[3]ระบบการควบคุมฯ!I277+[3]ระบบการควบคุมฯ!J277</f>
        <v>0</v>
      </c>
      <c r="I38" s="351">
        <f>+[3]ระบบการควบคุมฯ!K277+[3]ระบบการควบคุมฯ!L277</f>
        <v>0</v>
      </c>
      <c r="J38" s="351">
        <f t="shared" ref="J38:J46" si="9">+F38-G38-H38-I38</f>
        <v>0</v>
      </c>
      <c r="K38" s="213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52" t="s">
        <v>47</v>
      </c>
      <c r="B39" s="214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53" t="str">
        <f>+[4]ระบบการควบคุมฯ!C142</f>
        <v>บันทึกกลุ่มนิเทศติดตามและประเมินผลฯ ลว. 6 ม.ค.65</v>
      </c>
      <c r="D39" s="313"/>
      <c r="E39" s="313">
        <f>+[3]ระบบการควบคุมฯ!E278</f>
        <v>0</v>
      </c>
      <c r="F39" s="313">
        <f t="shared" si="8"/>
        <v>0</v>
      </c>
      <c r="G39" s="313">
        <f>+[3]ระบบการควบคุมฯ!G278+[3]ระบบการควบคุมฯ!H278</f>
        <v>0</v>
      </c>
      <c r="H39" s="313">
        <f>+[3]ระบบการควบคุมฯ!I278+[3]ระบบการควบคุมฯ!J278</f>
        <v>0</v>
      </c>
      <c r="I39" s="313">
        <f>+[3]ระบบการควบคุมฯ!K278+[3]ระบบการควบคุมฯ!L278</f>
        <v>0</v>
      </c>
      <c r="J39" s="313">
        <f t="shared" si="9"/>
        <v>0</v>
      </c>
      <c r="K39" s="215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52" t="s">
        <v>48</v>
      </c>
      <c r="B40" s="214" t="str">
        <f>+[3]ระบบการควบคุมฯ!B279</f>
        <v>ซ่อมแซมครุภัณฑ์</v>
      </c>
      <c r="C40" s="353" t="str">
        <f>+[3]ระบบการควบคุมฯ!C279</f>
        <v>ยืมงบเพิ่มประสิทธิผลกลยุทธ์สพฐ.บท.17มี.ค.65</v>
      </c>
      <c r="D40" s="313"/>
      <c r="E40" s="313">
        <f>+[3]ระบบการควบคุมฯ!E279</f>
        <v>0</v>
      </c>
      <c r="F40" s="313">
        <f t="shared" si="8"/>
        <v>0</v>
      </c>
      <c r="G40" s="313">
        <f>+[3]ระบบการควบคุมฯ!G279+[3]ระบบการควบคุมฯ!H279</f>
        <v>0</v>
      </c>
      <c r="H40" s="313">
        <f>+[3]ระบบการควบคุมฯ!I279+[3]ระบบการควบคุมฯ!J279</f>
        <v>0</v>
      </c>
      <c r="I40" s="313">
        <f>+[3]ระบบการควบคุมฯ!K279+[3]ระบบการควบคุมฯ!L279</f>
        <v>0</v>
      </c>
      <c r="J40" s="313">
        <f t="shared" si="9"/>
        <v>0</v>
      </c>
      <c r="K40" s="215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52" t="s">
        <v>54</v>
      </c>
      <c r="B41" s="214" t="str">
        <f>+[3]ระบบการควบคุมฯ!B280</f>
        <v xml:space="preserve">ค่าสาธารณูปโภค </v>
      </c>
      <c r="C41" s="353" t="str">
        <f>+[3]ระบบการควบคุมฯ!C280</f>
        <v>บท.แผนลว. 30 พ.ค.65</v>
      </c>
      <c r="D41" s="313"/>
      <c r="E41" s="313">
        <f>+[3]ระบบการควบคุมฯ!E280</f>
        <v>0</v>
      </c>
      <c r="F41" s="313">
        <f t="shared" si="8"/>
        <v>0</v>
      </c>
      <c r="G41" s="313">
        <f>+[3]ระบบการควบคุมฯ!G280+[3]ระบบการควบคุมฯ!H280</f>
        <v>0</v>
      </c>
      <c r="H41" s="313">
        <f>+[3]ระบบการควบคุมฯ!I280+[3]ระบบการควบคุมฯ!J280</f>
        <v>0</v>
      </c>
      <c r="I41" s="313">
        <f>+[3]ระบบการควบคุมฯ!K280+[3]ระบบการควบคุมฯ!L280</f>
        <v>0</v>
      </c>
      <c r="J41" s="313">
        <f t="shared" si="9"/>
        <v>0</v>
      </c>
      <c r="K41" s="215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52" t="s">
        <v>55</v>
      </c>
      <c r="B42" s="214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53" t="str">
        <f>+[4]ระบบการควบคุมฯ!C145</f>
        <v>ที่ ศธ04002/ว331/27 ม.ค.65 ครั้งที่ 172</v>
      </c>
      <c r="D42" s="313"/>
      <c r="E42" s="313">
        <f>+[3]ระบบการควบคุมฯ!E281</f>
        <v>0</v>
      </c>
      <c r="F42" s="313">
        <f t="shared" si="8"/>
        <v>0</v>
      </c>
      <c r="G42" s="313">
        <f>+[3]ระบบการควบคุมฯ!G281+[3]ระบบการควบคุมฯ!H281</f>
        <v>0</v>
      </c>
      <c r="H42" s="313">
        <f>+[3]ระบบการควบคุมฯ!I281+[3]ระบบการควบคุมฯ!J281</f>
        <v>0</v>
      </c>
      <c r="I42" s="313">
        <f>+[3]ระบบการควบคุมฯ!K281+[3]ระบบการควบคุมฯ!L281</f>
        <v>0</v>
      </c>
      <c r="J42" s="313">
        <f t="shared" si="9"/>
        <v>0</v>
      </c>
      <c r="K42" s="215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52" t="s">
        <v>56</v>
      </c>
      <c r="B43" s="214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53" t="str">
        <f>+[3]ระบบการควบคุมฯ!C282</f>
        <v>บท.แผนลว. 27 มิ..ย.65</v>
      </c>
      <c r="D43" s="313"/>
      <c r="E43" s="313">
        <f>+[3]ระบบการควบคุมฯ!E282</f>
        <v>0</v>
      </c>
      <c r="F43" s="313">
        <f t="shared" si="8"/>
        <v>0</v>
      </c>
      <c r="G43" s="313">
        <f>+[3]ระบบการควบคุมฯ!G282+[3]ระบบการควบคุมฯ!H282</f>
        <v>0</v>
      </c>
      <c r="H43" s="313">
        <f>+[3]ระบบการควบคุมฯ!I282+[3]ระบบการควบคุมฯ!J282</f>
        <v>0</v>
      </c>
      <c r="I43" s="313">
        <f>+[3]ระบบการควบคุมฯ!K282+[3]ระบบการควบคุมฯ!L282</f>
        <v>0</v>
      </c>
      <c r="J43" s="313">
        <f t="shared" si="9"/>
        <v>0</v>
      </c>
      <c r="K43" s="215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52" t="s">
        <v>63</v>
      </c>
      <c r="B44" s="214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53" t="str">
        <f>+[3]ระบบการควบคุมฯ!C283</f>
        <v>บท.แผนลว. 11 ส.ค.65</v>
      </c>
      <c r="D44" s="313"/>
      <c r="E44" s="313">
        <f>+[3]ระบบการควบคุมฯ!E283</f>
        <v>0</v>
      </c>
      <c r="F44" s="313">
        <f t="shared" si="8"/>
        <v>0</v>
      </c>
      <c r="G44" s="313">
        <f>+[3]ระบบการควบคุมฯ!G283+[3]ระบบการควบคุมฯ!H283</f>
        <v>0</v>
      </c>
      <c r="H44" s="313">
        <f>+[3]ระบบการควบคุมฯ!I283+[3]ระบบการควบคุมฯ!J283</f>
        <v>0</v>
      </c>
      <c r="I44" s="313">
        <f>+[3]ระบบการควบคุมฯ!K283+[3]ระบบการควบคุมฯ!L283</f>
        <v>0</v>
      </c>
      <c r="J44" s="313">
        <f t="shared" si="9"/>
        <v>0</v>
      </c>
      <c r="K44" s="215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52" t="s">
        <v>64</v>
      </c>
      <c r="B45" s="214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53" t="str">
        <f>+[3]ระบบการควบคุมฯ!C284</f>
        <v>บท.แผนลว. 22 ก.ค.65</v>
      </c>
      <c r="D45" s="313"/>
      <c r="E45" s="313">
        <f>+[3]ระบบการควบคุมฯ!E284</f>
        <v>0</v>
      </c>
      <c r="F45" s="313">
        <f t="shared" si="8"/>
        <v>0</v>
      </c>
      <c r="G45" s="313">
        <f>+[3]ระบบการควบคุมฯ!G284+[3]ระบบการควบคุมฯ!H284</f>
        <v>0</v>
      </c>
      <c r="H45" s="313">
        <f>+[3]ระบบการควบคุมฯ!I284+[3]ระบบการควบคุมฯ!J284</f>
        <v>0</v>
      </c>
      <c r="I45" s="313">
        <f>+[3]ระบบการควบคุมฯ!K284+[3]ระบบการควบคุมฯ!L284</f>
        <v>0</v>
      </c>
      <c r="J45" s="313">
        <f t="shared" si="9"/>
        <v>0</v>
      </c>
      <c r="K45" s="215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52" t="s">
        <v>65</v>
      </c>
      <c r="B46" s="214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53">
        <f>+[3]ระบบการควบคุมฯ!C285</f>
        <v>0</v>
      </c>
      <c r="D46" s="313"/>
      <c r="E46" s="313">
        <f>+[3]ระบบการควบคุมฯ!E285</f>
        <v>0</v>
      </c>
      <c r="F46" s="313">
        <f t="shared" si="8"/>
        <v>0</v>
      </c>
      <c r="G46" s="313">
        <f>+[3]ระบบการควบคุมฯ!G285+[3]ระบบการควบคุมฯ!H285</f>
        <v>0</v>
      </c>
      <c r="H46" s="313">
        <f>+[3]ระบบการควบคุมฯ!I285+[3]ระบบการควบคุมฯ!J285</f>
        <v>0</v>
      </c>
      <c r="I46" s="313">
        <f>+[3]ระบบการควบคุมฯ!K285+[3]ระบบการควบคุมฯ!L285</f>
        <v>0</v>
      </c>
      <c r="J46" s="313">
        <f t="shared" si="9"/>
        <v>0</v>
      </c>
      <c r="K46" s="215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354">
        <f>+[3]ระบบการควบคุมฯ!A328</f>
        <v>2</v>
      </c>
      <c r="B47" s="355" t="str">
        <f>+[2]ระบบการควบคุมฯ!B625</f>
        <v>ผลผลิตผู้จบการศึกษาขั้นพื้นฐาน</v>
      </c>
      <c r="C47" s="356" t="str">
        <f>[2]ระบบการควบคุมฯ!C626</f>
        <v>20004 3720 1000 2000000</v>
      </c>
      <c r="D47" s="357">
        <f>+D48+D101</f>
        <v>1260000</v>
      </c>
      <c r="E47" s="357">
        <f t="shared" ref="E47:J47" si="10">+E48+E101</f>
        <v>1740000</v>
      </c>
      <c r="F47" s="357">
        <f t="shared" si="10"/>
        <v>3000000</v>
      </c>
      <c r="G47" s="357">
        <f t="shared" si="10"/>
        <v>0</v>
      </c>
      <c r="H47" s="357">
        <f t="shared" si="10"/>
        <v>0</v>
      </c>
      <c r="I47" s="357">
        <f t="shared" si="10"/>
        <v>2354468</v>
      </c>
      <c r="J47" s="357">
        <f t="shared" si="10"/>
        <v>645532</v>
      </c>
      <c r="K47" s="185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58">
        <f>+[2]ระบบการควบคุมฯ!A643</f>
        <v>1.4</v>
      </c>
      <c r="B48" s="216" t="str">
        <f>+[2]ระบบการควบคุมฯ!B643</f>
        <v>กิจกรรมการบริหารจัดการในเขตพื้นที่การศึกษา</v>
      </c>
      <c r="C48" s="359" t="str">
        <f>+[2]ระบบการควบคุมฯ!C643</f>
        <v>20004 68 00148 00000</v>
      </c>
      <c r="D48" s="360">
        <f>+D49</f>
        <v>1260000</v>
      </c>
      <c r="E48" s="360">
        <f>+E49</f>
        <v>740000</v>
      </c>
      <c r="F48" s="360">
        <f>SUM(D48:E48)</f>
        <v>2000000</v>
      </c>
      <c r="G48" s="360">
        <f>+G49</f>
        <v>0</v>
      </c>
      <c r="H48" s="360">
        <f>+H49</f>
        <v>0</v>
      </c>
      <c r="I48" s="360">
        <f>+I49</f>
        <v>1855539.75</v>
      </c>
      <c r="J48" s="360">
        <f>+J49</f>
        <v>144460.25000000003</v>
      </c>
      <c r="K48" s="186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305"/>
      <c r="B49" s="187" t="str">
        <f>[2]ระบบการควบคุมฯ!B626</f>
        <v xml:space="preserve"> รวมงบดำเนินงาน 68112xx</v>
      </c>
      <c r="C49" s="306">
        <f>[4]ระบบการควบคุมฯ!C152</f>
        <v>0</v>
      </c>
      <c r="D49" s="307">
        <f t="shared" ref="D49:J49" si="11">+D50+D61</f>
        <v>1260000</v>
      </c>
      <c r="E49" s="307">
        <f t="shared" si="11"/>
        <v>740000</v>
      </c>
      <c r="F49" s="307">
        <f t="shared" si="11"/>
        <v>2000000</v>
      </c>
      <c r="G49" s="307">
        <f t="shared" si="11"/>
        <v>0</v>
      </c>
      <c r="H49" s="307">
        <f t="shared" si="11"/>
        <v>0</v>
      </c>
      <c r="I49" s="307">
        <f t="shared" si="11"/>
        <v>1855539.75</v>
      </c>
      <c r="J49" s="307">
        <f t="shared" si="11"/>
        <v>144460.25000000003</v>
      </c>
      <c r="K49" s="361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62" t="str">
        <f>+[2]ระบบการควบคุมฯ!A650</f>
        <v>1.4.1</v>
      </c>
      <c r="B50" s="363" t="str">
        <f>+[2]ระบบการควบคุมฯ!B650</f>
        <v>งบประจำ บริหารจัดการสำนักงาน 3,200,000 บาท</v>
      </c>
      <c r="C50" s="334" t="str">
        <f>+C48</f>
        <v>20004 68 00148 00000</v>
      </c>
      <c r="D50" s="335">
        <f>SUM(D51:D60)</f>
        <v>1260000</v>
      </c>
      <c r="E50" s="335">
        <f t="shared" ref="E50:J50" si="12">SUM(E51:E60)</f>
        <v>0</v>
      </c>
      <c r="F50" s="335">
        <f t="shared" si="12"/>
        <v>1260000</v>
      </c>
      <c r="G50" s="335">
        <f t="shared" si="12"/>
        <v>0</v>
      </c>
      <c r="H50" s="335">
        <f t="shared" si="12"/>
        <v>0</v>
      </c>
      <c r="I50" s="335">
        <f t="shared" si="12"/>
        <v>1242927.1499999999</v>
      </c>
      <c r="J50" s="335">
        <f t="shared" si="12"/>
        <v>17072.850000000035</v>
      </c>
      <c r="K50" s="364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65">
        <f>+[2]ระบบการควบคุมฯ!A651</f>
        <v>1</v>
      </c>
      <c r="B51" s="366" t="str">
        <f>+[2]ระบบการควบคุมฯ!B651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66">
        <f>+[2]ระบบการควบคุมฯ!C665</f>
        <v>0</v>
      </c>
      <c r="D51" s="367">
        <f>[2]ระบบการควบคุมฯ!F651</f>
        <v>0</v>
      </c>
      <c r="E51" s="367"/>
      <c r="F51" s="321">
        <f>SUM(D51:E51)</f>
        <v>0</v>
      </c>
      <c r="G51" s="342">
        <f>+[2]ระบบการควบคุมฯ!G651+[2]ระบบการควบคุมฯ!H651</f>
        <v>0</v>
      </c>
      <c r="H51" s="342">
        <f>+[2]ระบบการควบคุมฯ!I651+[2]ระบบการควบคุมฯ!J651</f>
        <v>0</v>
      </c>
      <c r="I51" s="342">
        <f>+[2]ระบบการควบคุมฯ!K651+[2]ระบบการควบคุมฯ!L651</f>
        <v>0</v>
      </c>
      <c r="J51" s="342">
        <f>+F51-G51-H51-I51</f>
        <v>0</v>
      </c>
      <c r="K51" s="205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43" t="str">
        <f>+[2]ระบบการควบคุมฯ!A652</f>
        <v>1)</v>
      </c>
      <c r="B52" s="369" t="str">
        <f>+[2]ระบบการควบคุมฯ!B652</f>
        <v>ค่าสาธารณูปโภค    900,000 บาท อนุมัตครั้งที่ 1 300,000 บาท</v>
      </c>
      <c r="C52" s="369" t="str">
        <f>+[2]ระบบการควบคุมฯ!C652</f>
        <v xml:space="preserve">ศธ04002/ว5273 ลว.27 ต.ค.67 ครั้งที่ 1 โอนครั้งที่ 19 </v>
      </c>
      <c r="D52" s="370">
        <f>+[2]ระบบการควบคุมฯ!F652</f>
        <v>334679.8</v>
      </c>
      <c r="E52" s="118"/>
      <c r="F52" s="326">
        <f>SUM(D52:E52)</f>
        <v>334679.8</v>
      </c>
      <c r="G52" s="345">
        <f>+[2]ระบบการควบคุมฯ!G652+[2]ระบบการควบคุมฯ!H652</f>
        <v>0</v>
      </c>
      <c r="H52" s="345">
        <f>+[2]ระบบการควบคุมฯ!I652+[2]ระบบการควบคุมฯ!J652</f>
        <v>0</v>
      </c>
      <c r="I52" s="345">
        <f>+[2]ระบบการควบคุมฯ!K652+[2]ระบบการควบคุมฯ!L652</f>
        <v>334679.8</v>
      </c>
      <c r="J52" s="345">
        <f>+F52-G52-H52-I52</f>
        <v>0</v>
      </c>
      <c r="K52" s="80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43" t="str">
        <f>+[2]ระบบการควบคุมฯ!A653</f>
        <v>2)</v>
      </c>
      <c r="B53" s="369" t="str">
        <f>+[2]ระบบการควบคุมฯ!B653</f>
        <v>ค้าจ้างเหมาบริการ ลูกจ้างสพป.ปท.2 15000x5คนx12 เดือน 900,000 บาท ครั้งที่ 1 300,000 บาท</v>
      </c>
      <c r="C53" s="369" t="str">
        <f>+[2]ระบบการควบคุมฯ!C651</f>
        <v xml:space="preserve">ศธ04002/ว5273 ลว.27 ต.ค.67 ครั้งที่ 1 โอนครั้งที่ 19 </v>
      </c>
      <c r="D53" s="370">
        <f>+[2]ระบบการควบคุมฯ!F653</f>
        <v>300000</v>
      </c>
      <c r="E53" s="370"/>
      <c r="F53" s="326">
        <f>SUM(D53:E53)</f>
        <v>300000</v>
      </c>
      <c r="G53" s="345">
        <f>+[2]ระบบการควบคุมฯ!G653+[2]ระบบการควบคุมฯ!H653</f>
        <v>0</v>
      </c>
      <c r="H53" s="345">
        <f>+[2]ระบบการควบคุมฯ!I653+[2]ระบบการควบคุมฯ!J653</f>
        <v>0</v>
      </c>
      <c r="I53" s="345">
        <f>+[2]ระบบการควบคุมฯ!K653+[2]ระบบการควบคุมฯ!L653</f>
        <v>297612.90999999997</v>
      </c>
      <c r="J53" s="345">
        <f t="shared" ref="J53:J60" si="13">+F53-G53-H53-I53</f>
        <v>2387.0900000000256</v>
      </c>
      <c r="K53" s="80" t="s">
        <v>14</v>
      </c>
    </row>
    <row r="54" spans="1:22" ht="55.8" x14ac:dyDescent="0.6">
      <c r="A54" s="343" t="str">
        <f>+[2]ระบบการควบคุมฯ!A654</f>
        <v>3)</v>
      </c>
      <c r="B54" s="369" t="str">
        <f>+[2]ระบบการควบคุมฯ!B654</f>
        <v>ค่าใช้จ่ายในการประชุม อ.ก.ค.ศ. เขตพื้นที่การศึกษา  60,000 บาท</v>
      </c>
      <c r="C54" s="369" t="str">
        <f>+[2]ระบบการควบคุมฯ!C654</f>
        <v xml:space="preserve">ศธ04002/ว5273 ลว.27 ต.ค.67 ครั้งที่ 1 โอนครั้งที่ 19 </v>
      </c>
      <c r="D54" s="370">
        <f>+[2]ระบบการควบคุมฯ!F654</f>
        <v>111978</v>
      </c>
      <c r="E54" s="118"/>
      <c r="F54" s="326">
        <f>SUM(D54:E54)</f>
        <v>111978</v>
      </c>
      <c r="G54" s="345">
        <f>+[2]ระบบการควบคุมฯ!G654+[2]ระบบการควบคุมฯ!H654</f>
        <v>0</v>
      </c>
      <c r="H54" s="345">
        <f>+[2]ระบบการควบคุมฯ!I654+[2]ระบบการควบคุมฯ!J654</f>
        <v>0</v>
      </c>
      <c r="I54" s="345">
        <f>+[2]ระบบการควบคุมฯ!K654+[2]ระบบการควบคุมฯ!L654</f>
        <v>111978</v>
      </c>
      <c r="J54" s="345">
        <f t="shared" si="13"/>
        <v>0</v>
      </c>
      <c r="K54" s="80" t="s">
        <v>17</v>
      </c>
    </row>
    <row r="55" spans="1:22" ht="55.8" x14ac:dyDescent="0.6">
      <c r="A55" s="343" t="str">
        <f>+[2]ระบบการควบคุมฯ!A655</f>
        <v>4)</v>
      </c>
      <c r="B55" s="369" t="str">
        <f>+[2]ระบบการควบคุมฯ!B655</f>
        <v>ค่าซ่อมแซมยานพาหนะและขนส่ง 200,000 บาท</v>
      </c>
      <c r="C55" s="369" t="str">
        <f>+C54</f>
        <v xml:space="preserve">ศธ04002/ว5273 ลว.27 ต.ค.67 ครั้งที่ 1 โอนครั้งที่ 19 </v>
      </c>
      <c r="D55" s="370">
        <f>+[2]ระบบการควบคุมฯ!F655</f>
        <v>65094.43</v>
      </c>
      <c r="E55" s="118"/>
      <c r="F55" s="326">
        <f t="shared" ref="F55:F57" si="14">SUM(D55:E55)</f>
        <v>65094.43</v>
      </c>
      <c r="G55" s="345">
        <f>+[2]ระบบการควบคุมฯ!G655+[2]ระบบการควบคุมฯ!H655</f>
        <v>0</v>
      </c>
      <c r="H55" s="345">
        <f>+[2]ระบบการควบคุมฯ!I655+[2]ระบบการควบคุมฯ!J655</f>
        <v>0</v>
      </c>
      <c r="I55" s="345">
        <f>+[2]ระบบการควบคุมฯ!K655+[2]ระบบการควบคุมฯ!L655</f>
        <v>61521.85</v>
      </c>
      <c r="J55" s="345">
        <f t="shared" si="13"/>
        <v>3572.5800000000017</v>
      </c>
      <c r="K55" s="80" t="s">
        <v>14</v>
      </c>
    </row>
    <row r="56" spans="1:22" ht="55.8" x14ac:dyDescent="0.6">
      <c r="A56" s="343" t="str">
        <f>+[2]ระบบการควบคุมฯ!A656</f>
        <v>5)</v>
      </c>
      <c r="B56" s="368" t="str">
        <f>+[2]ระบบการควบคุมฯ!B656</f>
        <v>ค่าซ่อมแซมครุภัณฑ์ 100,000 บาท</v>
      </c>
      <c r="C56" s="369" t="str">
        <f>+[2]ระบบการควบคุมฯ!C656</f>
        <v xml:space="preserve">ศธ04002/ว5273 ลว.27 ต.ค.67 ครั้งที่ 1 โอนครั้งที่ 19 </v>
      </c>
      <c r="D56" s="370">
        <f>+[2]ระบบการควบคุมฯ!F656</f>
        <v>50000</v>
      </c>
      <c r="E56" s="118"/>
      <c r="F56" s="326">
        <f t="shared" si="14"/>
        <v>50000</v>
      </c>
      <c r="G56" s="345">
        <f>+[2]ระบบการควบคุมฯ!G656+[2]ระบบการควบคุมฯ!H656</f>
        <v>0</v>
      </c>
      <c r="H56" s="345">
        <f>+[2]ระบบการควบคุมฯ!I656+[2]ระบบการควบคุมฯ!J656</f>
        <v>0</v>
      </c>
      <c r="I56" s="345">
        <f>+[2]ระบบการควบคุมฯ!K656+[2]ระบบการควบคุมฯ!L656</f>
        <v>49927.3</v>
      </c>
      <c r="J56" s="345">
        <f t="shared" si="13"/>
        <v>72.69999999999709</v>
      </c>
      <c r="K56" s="80" t="s">
        <v>14</v>
      </c>
    </row>
    <row r="57" spans="1:22" ht="74.400000000000006" customHeight="1" x14ac:dyDescent="0.6">
      <c r="A57" s="343" t="str">
        <f>+[2]ระบบการควบคุมฯ!A657</f>
        <v>6)</v>
      </c>
      <c r="B57" s="369" t="str">
        <f>+[2]ระบบการควบคุมฯ!B657</f>
        <v>ค่าวัสดุสำนักงาน 350,000 บาท อนุมัติ 150,000 บาท</v>
      </c>
      <c r="C57" s="366" t="str">
        <f>+[2]ระบบการควบคุมฯ!C657</f>
        <v xml:space="preserve">ศธ04002/ว5273 ลว.27 ต.ค.67 ครั้งที่ 1 โอนครั้งที่ 19 </v>
      </c>
      <c r="D57" s="370">
        <f>+[2]ระบบการควบคุมฯ!F657</f>
        <v>180000</v>
      </c>
      <c r="E57" s="344"/>
      <c r="F57" s="326">
        <f t="shared" si="14"/>
        <v>180000</v>
      </c>
      <c r="G57" s="345">
        <f>+[2]ระบบการควบคุมฯ!G657+[2]ระบบการควบคุมฯ!H657</f>
        <v>0</v>
      </c>
      <c r="H57" s="345">
        <f>+[2]ระบบการควบคุมฯ!I657+[2]ระบบการควบคุมฯ!J657</f>
        <v>0</v>
      </c>
      <c r="I57" s="345">
        <f>+[2]ระบบการควบคุมฯ!K657+[2]ระบบการควบคุมฯ!L657</f>
        <v>168959.52</v>
      </c>
      <c r="J57" s="345">
        <f t="shared" si="13"/>
        <v>11040.48000000001</v>
      </c>
      <c r="K57" s="80" t="s">
        <v>14</v>
      </c>
    </row>
    <row r="58" spans="1:22" ht="74.400000000000006" customHeight="1" x14ac:dyDescent="0.6">
      <c r="A58" s="343" t="str">
        <f>+[2]ระบบการควบคุมฯ!A658</f>
        <v>7)</v>
      </c>
      <c r="B58" s="369" t="str">
        <f>+[2]ระบบการควบคุมฯ!B658</f>
        <v>ค่าน้ำมันเชื้อเพลิงและหล่อลื่น 200,000 บาท อนุมัติ 100,000 บาท</v>
      </c>
      <c r="C58" s="366" t="str">
        <f>+[2]ระบบการควบคุมฯ!C658</f>
        <v xml:space="preserve">ศธ04002/ว5273 ลว.27 ต.ค.67 ครั้งที่ 1 โอนครั้งที่ 19 </v>
      </c>
      <c r="D58" s="370">
        <f>+[2]ระบบการควบคุมฯ!F658</f>
        <v>33962.6</v>
      </c>
      <c r="E58" s="344"/>
      <c r="F58" s="326">
        <f t="shared" ref="F58:F60" si="15">SUM(D58:E58)</f>
        <v>33962.6</v>
      </c>
      <c r="G58" s="345">
        <f>+[2]ระบบการควบคุมฯ!G658+[2]ระบบการควบคุมฯ!H658</f>
        <v>0</v>
      </c>
      <c r="H58" s="345">
        <f>+[2]ระบบการควบคุมฯ!I658+[2]ระบบการควบคุมฯ!J658</f>
        <v>0</v>
      </c>
      <c r="I58" s="345">
        <f>+[2]ระบบการควบคุมฯ!K658+[2]ระบบการควบคุมฯ!L658</f>
        <v>33962.6</v>
      </c>
      <c r="J58" s="345">
        <f t="shared" si="13"/>
        <v>0</v>
      </c>
      <c r="K58" s="80" t="s">
        <v>14</v>
      </c>
    </row>
    <row r="59" spans="1:22" ht="37.200000000000003" customHeight="1" x14ac:dyDescent="0.6">
      <c r="A59" s="343" t="str">
        <f>+[2]ระบบการควบคุมฯ!A659</f>
        <v>8)</v>
      </c>
      <c r="B59" s="368" t="str">
        <f>+[2]ระบบการควบคุมฯ!B659</f>
        <v>งบกลาง 585,685 บาท</v>
      </c>
      <c r="C59" s="366" t="str">
        <f>+[2]ระบบการควบคุมฯ!C659</f>
        <v xml:space="preserve">ศธ04002/ว5273 ลว.27 ต.ค.67 ครั้งที่ 1 โอนครั้งที่ 19 </v>
      </c>
      <c r="D59" s="370">
        <f>+[2]ระบบการควบคุมฯ!F659</f>
        <v>124285.17</v>
      </c>
      <c r="E59" s="344"/>
      <c r="F59" s="326">
        <f t="shared" si="15"/>
        <v>124285.17</v>
      </c>
      <c r="G59" s="345">
        <f>+[2]ระบบการควบคุมฯ!G659+[2]ระบบการควบคุมฯ!H659</f>
        <v>0</v>
      </c>
      <c r="H59" s="345">
        <f>+[2]ระบบการควบคุมฯ!I659+[2]ระบบการควบคุมฯ!J659</f>
        <v>0</v>
      </c>
      <c r="I59" s="345">
        <f>+[2]ระบบการควบคุมฯ!K659+[2]ระบบการควบคุมฯ!L659</f>
        <v>124285.17</v>
      </c>
      <c r="J59" s="345">
        <f t="shared" si="13"/>
        <v>0</v>
      </c>
      <c r="K59" s="80" t="s">
        <v>15</v>
      </c>
    </row>
    <row r="60" spans="1:22" ht="46.95" customHeight="1" x14ac:dyDescent="0.6">
      <c r="A60" s="343" t="str">
        <f>+[2]ระบบการควบคุมฯ!A660</f>
        <v>8.1)</v>
      </c>
      <c r="B60" s="369" t="str">
        <f>+[2]ระบบการควบคุมฯ!B660</f>
        <v>งบกลางปรับปรุงซ่อมแซมอาคารสำนักงาน 160,860 บาท</v>
      </c>
      <c r="C60" s="366" t="str">
        <f>+[2]ระบบการควบคุมฯ!C660</f>
        <v xml:space="preserve">ศธ04002/ว5273 ลว.27 ต.ค.67 ครั้งที่ 1 โอนครั้งที่ 19 </v>
      </c>
      <c r="D60" s="370">
        <f>+[2]ระบบการควบคุมฯ!F660</f>
        <v>60000</v>
      </c>
      <c r="E60" s="344"/>
      <c r="F60" s="326">
        <f t="shared" si="15"/>
        <v>60000</v>
      </c>
      <c r="G60" s="345">
        <f>+[2]ระบบการควบคุมฯ!G660+[2]ระบบการควบคุมฯ!H660</f>
        <v>0</v>
      </c>
      <c r="H60" s="345">
        <f>+[2]ระบบการควบคุมฯ!I660+[2]ระบบการควบคุมฯ!J660</f>
        <v>0</v>
      </c>
      <c r="I60" s="345">
        <f>+[2]ระบบการควบคุมฯ!K660+[2]ระบบการควบคุมฯ!L660</f>
        <v>60000</v>
      </c>
      <c r="J60" s="345">
        <f t="shared" si="13"/>
        <v>0</v>
      </c>
      <c r="K60" s="80" t="s">
        <v>14</v>
      </c>
    </row>
    <row r="61" spans="1:22" ht="46.95" customHeight="1" x14ac:dyDescent="0.6">
      <c r="A61" s="372" t="str">
        <f>+[2]ระบบการควบคุมฯ!A666</f>
        <v>1.4.2</v>
      </c>
      <c r="B61" s="217" t="str">
        <f>+[2]ระบบการควบคุมฯ!B666</f>
        <v>งบพัฒนาเพื่อพัฒนาคุณภาพการศึกษา 1,800,000 บาท</v>
      </c>
      <c r="C61" s="217" t="str">
        <f>+[2]ระบบการควบคุมฯ!C666</f>
        <v xml:space="preserve">ศธ04002/ว5273 ลว.27 ต.ค.67 ครั้งที่ 1 โอนครั้งที่ 19 </v>
      </c>
      <c r="D61" s="373">
        <f>+D62</f>
        <v>0</v>
      </c>
      <c r="E61" s="373">
        <f t="shared" ref="E61:J61" si="16">+E62</f>
        <v>740000</v>
      </c>
      <c r="F61" s="373">
        <f t="shared" si="16"/>
        <v>740000</v>
      </c>
      <c r="G61" s="373">
        <f t="shared" si="16"/>
        <v>0</v>
      </c>
      <c r="H61" s="373">
        <f t="shared" si="16"/>
        <v>0</v>
      </c>
      <c r="I61" s="373">
        <f t="shared" si="16"/>
        <v>612612.6</v>
      </c>
      <c r="J61" s="373">
        <f t="shared" si="16"/>
        <v>127387.4</v>
      </c>
      <c r="K61" s="218"/>
    </row>
    <row r="62" spans="1:22" ht="37.200000000000003" customHeight="1" x14ac:dyDescent="0.6">
      <c r="A62" s="347" t="str">
        <f>+[2]ระบบการควบคุมฯ!A668</f>
        <v>1.4.2.1</v>
      </c>
      <c r="B62" s="210" t="str">
        <f>+[2]ระบบการควบคุมฯ!B668</f>
        <v>งบกลยุทธ์ ของสพป.ปท.2 1,800,000 บาท</v>
      </c>
      <c r="C62" s="222" t="str">
        <f>+[2]ระบบการควบคุมฯ!C668</f>
        <v>20004 3720 1000 2000000</v>
      </c>
      <c r="D62" s="374">
        <f>+D63+D64+D65+D66+D67+D68+D86</f>
        <v>0</v>
      </c>
      <c r="E62" s="374">
        <f>+E63+E64+E65+E66+E67+E68+E86</f>
        <v>740000</v>
      </c>
      <c r="F62" s="374">
        <f t="shared" ref="F62:J62" si="17">+F63+F64+F65+F66+F67+F68+F86</f>
        <v>740000</v>
      </c>
      <c r="G62" s="374">
        <f t="shared" si="17"/>
        <v>0</v>
      </c>
      <c r="H62" s="374">
        <f t="shared" si="17"/>
        <v>0</v>
      </c>
      <c r="I62" s="374">
        <f t="shared" si="17"/>
        <v>612612.6</v>
      </c>
      <c r="J62" s="374">
        <f t="shared" si="17"/>
        <v>127387.4</v>
      </c>
      <c r="K62" s="219"/>
    </row>
    <row r="63" spans="1:22" ht="37.200000000000003" customHeight="1" x14ac:dyDescent="0.6">
      <c r="A63" s="352" t="str">
        <f>+[2]ระบบการควบคุมฯ!A669</f>
        <v>1)</v>
      </c>
      <c r="B63" s="214" t="str">
        <f>+[2]ระบบการควบคุมฯ!B669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203" t="str">
        <f>+[2]ระบบการควบคุมฯ!C651</f>
        <v xml:space="preserve">ศธ04002/ว5273 ลว.27 ต.ค.67 ครั้งที่ 1 โอนครั้งที่ 19 </v>
      </c>
      <c r="D63" s="313">
        <f>+[2]ระบบการควบคุมฯ!D669</f>
        <v>0</v>
      </c>
      <c r="E63" s="313">
        <f>+[2]ระบบการควบคุมฯ!E669</f>
        <v>38000</v>
      </c>
      <c r="F63" s="313">
        <f>+[2]ระบบการควบคุมฯ!F669</f>
        <v>38000</v>
      </c>
      <c r="G63" s="345">
        <f>+[2]ระบบการควบคุมฯ!G669+[2]ระบบการควบคุมฯ!H669</f>
        <v>0</v>
      </c>
      <c r="H63" s="345">
        <f>+[2]ระบบการควบคุมฯ!I669+[2]ระบบการควบคุมฯ!J669</f>
        <v>0</v>
      </c>
      <c r="I63" s="371">
        <f>+[2]ระบบการควบคุมฯ!K669+[2]ระบบการควบคุมฯ!L669</f>
        <v>11900</v>
      </c>
      <c r="J63" s="313">
        <f t="shared" ref="J63:J100" si="18">+F63-G63-H63-I63</f>
        <v>26100</v>
      </c>
      <c r="K63" s="215" t="s">
        <v>12</v>
      </c>
    </row>
    <row r="64" spans="1:22" ht="55.8" x14ac:dyDescent="0.6">
      <c r="A64" s="352" t="str">
        <f>+[2]ระบบการควบคุมฯ!A671</f>
        <v>2)</v>
      </c>
      <c r="B64" s="214" t="str">
        <f>+[2]ระบบการควบคุมฯ!B671</f>
        <v>โครงการเพิ่มโอกาสและความเสมอภาคทางการศึกษา 20,060 บาท</v>
      </c>
      <c r="C64" s="350" t="str">
        <f>+C63</f>
        <v xml:space="preserve">ศธ04002/ว5273 ลว.27 ต.ค.67 ครั้งที่ 1 โอนครั้งที่ 19 </v>
      </c>
      <c r="D64" s="313">
        <f>+[2]ระบบการควบคุมฯ!D671</f>
        <v>0</v>
      </c>
      <c r="E64" s="313">
        <f>+[2]ระบบการควบคุมฯ!E671</f>
        <v>0</v>
      </c>
      <c r="F64" s="313">
        <f>+[2]ระบบการควบคุมฯ!F671</f>
        <v>0</v>
      </c>
      <c r="G64" s="345">
        <f>+[2]ระบบการควบคุมฯ!G671+[2]ระบบการควบคุมฯ!H671</f>
        <v>0</v>
      </c>
      <c r="H64" s="345">
        <f>+[2]ระบบการควบคุมฯ!I671+[2]ระบบการควบคุมฯ!J671</f>
        <v>0</v>
      </c>
      <c r="I64" s="371">
        <f>+[2]ระบบการควบคุมฯ!K671+[2]ระบบการควบคุมฯ!L671</f>
        <v>0</v>
      </c>
      <c r="J64" s="313">
        <f t="shared" si="18"/>
        <v>0</v>
      </c>
      <c r="K64" s="215" t="s">
        <v>12</v>
      </c>
    </row>
    <row r="65" spans="1:11" ht="55.8" x14ac:dyDescent="0.6">
      <c r="A65" s="352" t="str">
        <f>+[2]ระบบการควบคุมฯ!A672</f>
        <v>3)</v>
      </c>
      <c r="B65" s="214" t="str">
        <f>+[2]ระบบการควบคุมฯ!B672</f>
        <v>โครงการส่งเสริมประชาธิปไตยในโรงเรียน 25,840 บาท</v>
      </c>
      <c r="C65" s="350" t="str">
        <f>+C64</f>
        <v xml:space="preserve">ศธ04002/ว5273 ลว.27 ต.ค.67 ครั้งที่ 1 โอนครั้งที่ 19 </v>
      </c>
      <c r="D65" s="313">
        <f>+[2]ระบบการควบคุมฯ!D672</f>
        <v>0</v>
      </c>
      <c r="E65" s="313">
        <f>+[2]ระบบการควบคุมฯ!E672</f>
        <v>0</v>
      </c>
      <c r="F65" s="313">
        <f>+[2]ระบบการควบคุมฯ!F672</f>
        <v>0</v>
      </c>
      <c r="G65" s="345">
        <f>+[2]ระบบการควบคุมฯ!G672+[2]ระบบการควบคุมฯ!H672</f>
        <v>0</v>
      </c>
      <c r="H65" s="345">
        <f>+[2]ระบบการควบคุมฯ!I672+[2]ระบบการควบคุมฯ!J672</f>
        <v>0</v>
      </c>
      <c r="I65" s="371">
        <f>+[2]ระบบการควบคุมฯ!K672+[2]ระบบการควบคุมฯ!L672</f>
        <v>0</v>
      </c>
      <c r="J65" s="313">
        <f t="shared" si="18"/>
        <v>0</v>
      </c>
      <c r="K65" s="215" t="s">
        <v>12</v>
      </c>
    </row>
    <row r="66" spans="1:11" ht="37.200000000000003" hidden="1" customHeight="1" x14ac:dyDescent="0.6">
      <c r="A66" s="352" t="str">
        <f>+[2]ระบบการควบคุมฯ!A673</f>
        <v>4)</v>
      </c>
      <c r="B66" s="214" t="str">
        <f>+[2]ระบบการควบคุมฯ!B673</f>
        <v>โครงการพัฒนาประสิทธิภาพในการจัดการเรียนรู้สำหรับผู้เรียนที่มีความต้องการพิเศษ 58,100 บาท</v>
      </c>
      <c r="C66" s="350" t="str">
        <f>+C65</f>
        <v xml:space="preserve">ศธ04002/ว5273 ลว.27 ต.ค.67 ครั้งที่ 1 โอนครั้งที่ 19 </v>
      </c>
      <c r="D66" s="313">
        <f>+[2]ระบบการควบคุมฯ!D673</f>
        <v>0</v>
      </c>
      <c r="E66" s="313">
        <f>+[2]ระบบการควบคุมฯ!E673</f>
        <v>0</v>
      </c>
      <c r="F66" s="313">
        <f>+[2]ระบบการควบคุมฯ!F673</f>
        <v>0</v>
      </c>
      <c r="G66" s="345">
        <f>+[2]ระบบการควบคุมฯ!G673+[2]ระบบการควบคุมฯ!H673</f>
        <v>0</v>
      </c>
      <c r="H66" s="345">
        <f>+[2]ระบบการควบคุมฯ!I673+[2]ระบบการควบคุมฯ!J673</f>
        <v>0</v>
      </c>
      <c r="I66" s="371">
        <f>+[2]ระบบการควบคุมฯ!K673+[2]ระบบการควบคุมฯ!L673</f>
        <v>0</v>
      </c>
      <c r="J66" s="313">
        <f t="shared" si="18"/>
        <v>0</v>
      </c>
      <c r="K66" s="215" t="s">
        <v>12</v>
      </c>
    </row>
    <row r="67" spans="1:11" ht="37.200000000000003" hidden="1" customHeight="1" x14ac:dyDescent="0.6">
      <c r="A67" s="352" t="str">
        <f>+[2]ระบบการควบคุมฯ!A674</f>
        <v>5)</v>
      </c>
      <c r="B67" s="214" t="str">
        <f>+[2]ระบบการควบคุมฯ!B674</f>
        <v>ปรับปรุงซ่อมแซมอาคารสำนักงาน 160860</v>
      </c>
      <c r="C67" s="1203" t="str">
        <f>+C66</f>
        <v xml:space="preserve">ศธ04002/ว5273 ลว.27 ต.ค.67 ครั้งที่ 1 โอนครั้งที่ 19 </v>
      </c>
      <c r="D67" s="313">
        <f>+[2]ระบบการควบคุมฯ!D674</f>
        <v>0</v>
      </c>
      <c r="E67" s="313">
        <f>+[2]ระบบการควบคุมฯ!E674</f>
        <v>62000</v>
      </c>
      <c r="F67" s="313">
        <f>+[2]ระบบการควบคุมฯ!F674</f>
        <v>62000</v>
      </c>
      <c r="G67" s="345">
        <f>+[2]ระบบการควบคุมฯ!G674+[2]ระบบการควบคุมฯ!H674</f>
        <v>0</v>
      </c>
      <c r="H67" s="345">
        <f>+[2]ระบบการควบคุมฯ!I674+[2]ระบบการควบคุมฯ!J674</f>
        <v>0</v>
      </c>
      <c r="I67" s="371">
        <f>+[2]ระบบการควบคุมฯ!K674+[2]ระบบการควบคุมฯ!L674</f>
        <v>62000</v>
      </c>
      <c r="J67" s="313">
        <f t="shared" si="18"/>
        <v>0</v>
      </c>
      <c r="K67" s="215" t="s">
        <v>14</v>
      </c>
    </row>
    <row r="68" spans="1:11" ht="37.200000000000003" hidden="1" customHeight="1" x14ac:dyDescent="0.6">
      <c r="A68" s="1167" t="str">
        <f>+[2]ระบบการควบคุมฯ!A675</f>
        <v>3)</v>
      </c>
      <c r="B68" s="1168" t="str">
        <f>+[2]ระบบการควบคุมฯ!B675</f>
        <v>โครงการยกระดับคุณภาพการศึกษา 900,000 บาท อนุมัติครั้ที่ 1  240,000 บาท</v>
      </c>
      <c r="C68" s="1169" t="str">
        <f>+C64</f>
        <v xml:space="preserve">ศธ04002/ว5273 ลว.27 ต.ค.67 ครั้งที่ 1 โอนครั้งที่ 19 </v>
      </c>
      <c r="D68" s="1170">
        <f>SUM(D69:D85)</f>
        <v>0</v>
      </c>
      <c r="E68" s="1170">
        <f t="shared" ref="E68:I68" si="19">SUM(E69:E85)</f>
        <v>240000</v>
      </c>
      <c r="F68" s="1170">
        <f t="shared" si="19"/>
        <v>240000</v>
      </c>
      <c r="G68" s="1170">
        <f t="shared" si="19"/>
        <v>0</v>
      </c>
      <c r="H68" s="1170">
        <f t="shared" si="19"/>
        <v>0</v>
      </c>
      <c r="I68" s="1170">
        <f t="shared" si="19"/>
        <v>151405</v>
      </c>
      <c r="J68" s="1171">
        <f t="shared" si="18"/>
        <v>88595</v>
      </c>
      <c r="K68" s="1172" t="s">
        <v>13</v>
      </c>
    </row>
    <row r="69" spans="1:11" ht="37.200000000000003" hidden="1" customHeight="1" x14ac:dyDescent="0.6">
      <c r="A69" s="352"/>
      <c r="B69" s="375"/>
      <c r="C69" s="376">
        <f>SUM(E68:E77)</f>
        <v>385600</v>
      </c>
      <c r="D69" s="326"/>
      <c r="E69" s="326"/>
      <c r="F69" s="326"/>
      <c r="G69" s="345"/>
      <c r="H69" s="345"/>
      <c r="I69" s="371"/>
      <c r="J69" s="313"/>
      <c r="K69" s="377"/>
    </row>
    <row r="70" spans="1:11" ht="55.8" hidden="1" customHeight="1" x14ac:dyDescent="0.6">
      <c r="A70" s="352" t="str">
        <f>+[2]ระบบการควบคุมฯ!A677</f>
        <v>3.1)</v>
      </c>
      <c r="B70" s="375" t="str">
        <f>+[2]ระบบการควบคุมฯ!B677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76" t="str">
        <f t="shared" ref="C70:C75" si="20">+C68</f>
        <v xml:space="preserve">ศธ04002/ว5273 ลว.27 ต.ค.67 ครั้งที่ 1 โอนครั้งที่ 19 </v>
      </c>
      <c r="D70" s="326">
        <f>+[2]ระบบการควบคุมฯ!D677</f>
        <v>0</v>
      </c>
      <c r="E70" s="326">
        <f>+[2]ระบบการควบคุมฯ!E677</f>
        <v>18140</v>
      </c>
      <c r="F70" s="326">
        <f>+[2]ระบบการควบคุมฯ!F677</f>
        <v>18140</v>
      </c>
      <c r="G70" s="345">
        <f>+[2]ระบบการควบคุมฯ!G677+[2]ระบบการควบคุมฯ!H677</f>
        <v>0</v>
      </c>
      <c r="H70" s="345">
        <f>+[2]ระบบการควบคุมฯ!I677+[2]ระบบการควบคุมฯ!J677</f>
        <v>0</v>
      </c>
      <c r="I70" s="371">
        <f>+[2]ระบบการควบคุมฯ!K677+[2]ระบบการควบคุมฯ!L677</f>
        <v>17030</v>
      </c>
      <c r="J70" s="313">
        <f t="shared" ref="J70:J84" si="21">+F70-G70-H70-I70</f>
        <v>1110</v>
      </c>
      <c r="K70" s="377" t="s">
        <v>13</v>
      </c>
    </row>
    <row r="71" spans="1:11" ht="46.95" hidden="1" customHeight="1" x14ac:dyDescent="0.6">
      <c r="A71" s="352" t="str">
        <f>+[2]ระบบการควบคุมฯ!A678</f>
        <v>3.2)</v>
      </c>
      <c r="B71" s="375" t="str">
        <f>+[2]ระบบการควบคุมฯ!B678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136" t="s">
        <v>278</v>
      </c>
      <c r="D71" s="326">
        <f>+[2]ระบบการควบคุมฯ!D678</f>
        <v>0</v>
      </c>
      <c r="E71" s="326">
        <f>+[2]ระบบการควบคุมฯ!E678</f>
        <v>18600</v>
      </c>
      <c r="F71" s="326">
        <f>+[2]ระบบการควบคุมฯ!F678</f>
        <v>18600</v>
      </c>
      <c r="G71" s="345">
        <f>+[2]ระบบการควบคุมฯ!G678+[2]ระบบการควบคุมฯ!H678</f>
        <v>0</v>
      </c>
      <c r="H71" s="345">
        <f>+[2]ระบบการควบคุมฯ!I678+[2]ระบบการควบคุมฯ!J678</f>
        <v>0</v>
      </c>
      <c r="I71" s="371">
        <f>+[2]ระบบการควบคุมฯ!K678+[2]ระบบการควบคุมฯ!L678</f>
        <v>13600</v>
      </c>
      <c r="J71" s="313">
        <f t="shared" si="21"/>
        <v>5000</v>
      </c>
      <c r="K71" s="87" t="s">
        <v>13</v>
      </c>
    </row>
    <row r="72" spans="1:11" ht="37.200000000000003" hidden="1" customHeight="1" x14ac:dyDescent="0.6">
      <c r="A72" s="352" t="str">
        <f>+[2]ระบบการควบคุมฯ!A679</f>
        <v>3.3)</v>
      </c>
      <c r="B72" s="375" t="str">
        <f>+[2]ระบบการควบคุมฯ!B679</f>
        <v>โครงการพัฒนาคุณภาพผู้เรียนสู่ศตวรรษที่ 21   46,440 บาท</v>
      </c>
      <c r="C72" s="1136" t="str">
        <f t="shared" si="20"/>
        <v xml:space="preserve">ศธ04002/ว5273 ลว.27 ต.ค.67 ครั้งที่ 1 โอนครั้งที่ 19 </v>
      </c>
      <c r="D72" s="326">
        <f>+[2]ระบบการควบคุมฯ!D679</f>
        <v>0</v>
      </c>
      <c r="E72" s="326">
        <f>+[2]ระบบการควบคุมฯ!E679</f>
        <v>6440</v>
      </c>
      <c r="F72" s="326">
        <f>+[2]ระบบการควบคุมฯ!F679</f>
        <v>6440</v>
      </c>
      <c r="G72" s="345">
        <f>+[2]ระบบการควบคุมฯ!G679+[2]ระบบการควบคุมฯ!H679</f>
        <v>0</v>
      </c>
      <c r="H72" s="345">
        <f>+[2]ระบบการควบคุมฯ!I679+[2]ระบบการควบคุมฯ!J679</f>
        <v>0</v>
      </c>
      <c r="I72" s="371">
        <f>+[2]ระบบการควบคุมฯ!K679+[2]ระบบการควบคุมฯ!L679</f>
        <v>0</v>
      </c>
      <c r="J72" s="313">
        <f t="shared" si="21"/>
        <v>6440</v>
      </c>
      <c r="K72" s="87" t="s">
        <v>13</v>
      </c>
    </row>
    <row r="73" spans="1:11" ht="37.200000000000003" hidden="1" customHeight="1" x14ac:dyDescent="0.6">
      <c r="A73" s="352" t="str">
        <f>+[2]ระบบการควบคุมฯ!A680</f>
        <v>3.4)</v>
      </c>
      <c r="B73" s="375" t="str">
        <f>+[2]ระบบการควบคุมฯ!B680</f>
        <v>โครงการพัฒนาหลักสูตรสถานศึกษาส่านสมรรถนะ  15,000 บาท</v>
      </c>
      <c r="C73" s="1136" t="str">
        <f t="shared" si="20"/>
        <v xml:space="preserve">ศธ04002/ว5273 ลว.27 ต.ค.67 ครั้งที่ 1 โอนครั้งที่ 19 </v>
      </c>
      <c r="D73" s="326">
        <f>+[2]ระบบการควบคุมฯ!D680</f>
        <v>0</v>
      </c>
      <c r="E73" s="326">
        <f>+[2]ระบบการควบคุมฯ!E680</f>
        <v>15000</v>
      </c>
      <c r="F73" s="326">
        <f>+[2]ระบบการควบคุมฯ!F680</f>
        <v>15000</v>
      </c>
      <c r="G73" s="345">
        <f>+[2]ระบบการควบคุมฯ!G680+[2]ระบบการควบคุมฯ!H680</f>
        <v>0</v>
      </c>
      <c r="H73" s="345">
        <f>+[2]ระบบการควบคุมฯ!I680+[2]ระบบการควบคุมฯ!J680</f>
        <v>0</v>
      </c>
      <c r="I73" s="371">
        <f>+[2]ระบบการควบคุมฯ!K680+[2]ระบบการควบคุมฯ!L680</f>
        <v>0</v>
      </c>
      <c r="J73" s="313">
        <f t="shared" si="21"/>
        <v>15000</v>
      </c>
      <c r="K73" s="87" t="s">
        <v>13</v>
      </c>
    </row>
    <row r="74" spans="1:11" ht="20.399999999999999" hidden="1" customHeight="1" x14ac:dyDescent="0.6">
      <c r="A74" s="352" t="str">
        <f>+[2]ระบบการควบคุมฯ!A681</f>
        <v>3.5)</v>
      </c>
      <c r="B74" s="375" t="str">
        <f>+[2]ระบบการควบคุมฯ!B681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136" t="str">
        <f t="shared" si="20"/>
        <v xml:space="preserve">ศธ04002/ว5273 ลว.27 ต.ค.67 ครั้งที่ 1 โอนครั้งที่ 19 </v>
      </c>
      <c r="D74" s="326">
        <f>+[2]ระบบการควบคุมฯ!D681</f>
        <v>0</v>
      </c>
      <c r="E74" s="326">
        <f>+[2]ระบบการควบคุมฯ!E681</f>
        <v>13600</v>
      </c>
      <c r="F74" s="326">
        <f>+[2]ระบบการควบคุมฯ!F681</f>
        <v>13600</v>
      </c>
      <c r="G74" s="345">
        <f>+[2]ระบบการควบคุมฯ!G681+[2]ระบบการควบคุมฯ!H681</f>
        <v>0</v>
      </c>
      <c r="H74" s="345">
        <f>+[2]ระบบการควบคุมฯ!I681+[2]ระบบการควบคุมฯ!J681</f>
        <v>0</v>
      </c>
      <c r="I74" s="371">
        <f>+[2]ระบบการควบคุมฯ!K681+[2]ระบบการควบคุมฯ!L681</f>
        <v>0</v>
      </c>
      <c r="J74" s="313">
        <f t="shared" si="21"/>
        <v>13600</v>
      </c>
      <c r="K74" s="87" t="s">
        <v>13</v>
      </c>
    </row>
    <row r="75" spans="1:11" ht="20.399999999999999" hidden="1" customHeight="1" x14ac:dyDescent="0.6">
      <c r="A75" s="352" t="str">
        <f>+[2]ระบบการควบคุมฯ!A682</f>
        <v>3.6)</v>
      </c>
      <c r="B75" s="375" t="str">
        <f>+[2]ระบบการควบคุมฯ!B682</f>
        <v>โครงการพัฒนาหลักสูตร กระบวนการเรียนการสอน การวัดและประเมินผลระดับปฐมวัย 31,320 บาท</v>
      </c>
      <c r="C75" s="1136" t="str">
        <f t="shared" si="20"/>
        <v xml:space="preserve">ศธ04002/ว5273 ลว.27 ต.ค.67 ครั้งที่ 1 โอนครั้งที่ 19 </v>
      </c>
      <c r="D75" s="326">
        <f>+[2]ระบบการควบคุมฯ!D682</f>
        <v>0</v>
      </c>
      <c r="E75" s="326">
        <f>+[2]ระบบการควบคุมฯ!E682</f>
        <v>31320</v>
      </c>
      <c r="F75" s="326">
        <f>+[2]ระบบการควบคุมฯ!F682</f>
        <v>31320</v>
      </c>
      <c r="G75" s="345">
        <f>+[2]ระบบการควบคุมฯ!G682+[2]ระบบการควบคุมฯ!H682</f>
        <v>0</v>
      </c>
      <c r="H75" s="345">
        <f>+[2]ระบบการควบคุมฯ!I682+[2]ระบบการควบคุมฯ!J682</f>
        <v>0</v>
      </c>
      <c r="I75" s="371">
        <f>+[2]ระบบการควบคุมฯ!K682+[2]ระบบการควบคุมฯ!L682</f>
        <v>16775</v>
      </c>
      <c r="J75" s="313">
        <f t="shared" si="21"/>
        <v>14545</v>
      </c>
      <c r="K75" s="87" t="s">
        <v>13</v>
      </c>
    </row>
    <row r="76" spans="1:11" ht="55.8" hidden="1" customHeight="1" x14ac:dyDescent="0.6">
      <c r="A76" s="378" t="str">
        <f>+[2]ระบบการควบคุมฯ!A683</f>
        <v>3.7)</v>
      </c>
      <c r="B76" s="375" t="str">
        <f>+[2]ระบบการควบคุมฯ!B683</f>
        <v>โครงการบ้านนักวิทยาศาสตร์น้อย ประเทศไทย ระดับประถมศึกษา 21,250 บาท</v>
      </c>
      <c r="C76" s="1136" t="str">
        <f>+C70</f>
        <v xml:space="preserve">ศธ04002/ว5273 ลว.27 ต.ค.67 ครั้งที่ 1 โอนครั้งที่ 19 </v>
      </c>
      <c r="D76" s="326">
        <f>+[2]ระบบการควบคุมฯ!D683</f>
        <v>0</v>
      </c>
      <c r="E76" s="326">
        <f>+[2]ระบบการควบคุมฯ!E683</f>
        <v>21250</v>
      </c>
      <c r="F76" s="326">
        <f>+[2]ระบบการควบคุมฯ!F683</f>
        <v>21250</v>
      </c>
      <c r="G76" s="345">
        <f>+[2]ระบบการควบคุมฯ!G683+[2]ระบบการควบคุมฯ!H683</f>
        <v>0</v>
      </c>
      <c r="H76" s="345">
        <f>+[2]ระบบการควบคุมฯ!I683+[2]ระบบการควบคุมฯ!J683</f>
        <v>0</v>
      </c>
      <c r="I76" s="345">
        <f>+[2]ระบบการควบคุมฯ!K683+[2]ระบบการควบคุมฯ!L683</f>
        <v>21250</v>
      </c>
      <c r="J76" s="326">
        <f t="shared" si="21"/>
        <v>0</v>
      </c>
      <c r="K76" s="87" t="s">
        <v>13</v>
      </c>
    </row>
    <row r="77" spans="1:11" ht="93" hidden="1" customHeight="1" x14ac:dyDescent="0.6">
      <c r="A77" s="378" t="str">
        <f>+[2]ระบบการควบคุมฯ!A684</f>
        <v>3.8)</v>
      </c>
      <c r="B77" s="375" t="str">
        <f>+[2]ระบบการควบคุมฯ!B684</f>
        <v>โครงการบ้านนักวิทยาศาสตร์น้อย ประเทศไทย ระดับปฐมวัย 21,250 บาท</v>
      </c>
      <c r="C77" s="1136" t="str">
        <f t="shared" ref="C77:C84" si="22">+C76</f>
        <v xml:space="preserve">ศธ04002/ว5273 ลว.27 ต.ค.67 ครั้งที่ 1 โอนครั้งที่ 19 </v>
      </c>
      <c r="D77" s="326">
        <f>+[2]ระบบการควบคุมฯ!D684</f>
        <v>0</v>
      </c>
      <c r="E77" s="326">
        <f>+[2]ระบบการควบคุมฯ!E684</f>
        <v>21250</v>
      </c>
      <c r="F77" s="326">
        <f>+[2]ระบบการควบคุมฯ!F684</f>
        <v>21250</v>
      </c>
      <c r="G77" s="345">
        <f>+[2]ระบบการควบคุมฯ!G684+[2]ระบบการควบคุมฯ!H684</f>
        <v>0</v>
      </c>
      <c r="H77" s="345">
        <f>+[2]ระบบการควบคุมฯ!I684+[2]ระบบการควบคุมฯ!J684</f>
        <v>0</v>
      </c>
      <c r="I77" s="345">
        <f>+[2]ระบบการควบคุมฯ!K684+[2]ระบบการควบคุมฯ!L684</f>
        <v>21250</v>
      </c>
      <c r="J77" s="326">
        <f t="shared" si="21"/>
        <v>0</v>
      </c>
      <c r="K77" s="87" t="s">
        <v>13</v>
      </c>
    </row>
    <row r="78" spans="1:11" ht="20.399999999999999" hidden="1" customHeight="1" x14ac:dyDescent="0.6">
      <c r="A78" s="378" t="str">
        <f>+[2]ระบบการควบคุมฯ!A685</f>
        <v>3.9)</v>
      </c>
      <c r="B78" s="375" t="str">
        <f>+[2]ระบบการควบคุมฯ!B685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136" t="str">
        <f t="shared" si="22"/>
        <v xml:space="preserve">ศธ04002/ว5273 ลว.27 ต.ค.67 ครั้งที่ 1 โอนครั้งที่ 19 </v>
      </c>
      <c r="D78" s="326">
        <f>+[2]ระบบการควบคุมฯ!D685</f>
        <v>0</v>
      </c>
      <c r="E78" s="326">
        <f>+[2]ระบบการควบคุมฯ!E685</f>
        <v>10200</v>
      </c>
      <c r="F78" s="326">
        <f>+[2]ระบบการควบคุมฯ!F685</f>
        <v>10200</v>
      </c>
      <c r="G78" s="345">
        <f>+[2]ระบบการควบคุมฯ!G685+[2]ระบบการควบคุมฯ!H685</f>
        <v>0</v>
      </c>
      <c r="H78" s="345">
        <f>+[2]ระบบการควบคุมฯ!I685+[2]ระบบการควบคุมฯ!J685</f>
        <v>0</v>
      </c>
      <c r="I78" s="345">
        <f>+[2]ระบบการควบคุมฯ!K685+[2]ระบบการควบคุมฯ!L685</f>
        <v>0</v>
      </c>
      <c r="J78" s="326">
        <f t="shared" si="21"/>
        <v>10200</v>
      </c>
      <c r="K78" s="87" t="s">
        <v>13</v>
      </c>
    </row>
    <row r="79" spans="1:11" ht="55.8" hidden="1" customHeight="1" x14ac:dyDescent="0.6">
      <c r="A79" s="378" t="str">
        <f>+[2]ระบบการควบคุมฯ!A686</f>
        <v>3.10)</v>
      </c>
      <c r="B79" s="375" t="str">
        <f>+[2]ระบบการควบคุมฯ!B686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136" t="str">
        <f t="shared" si="22"/>
        <v xml:space="preserve">ศธ04002/ว5273 ลว.27 ต.ค.67 ครั้งที่ 1 โอนครั้งที่ 19 </v>
      </c>
      <c r="D79" s="326">
        <f>+[2]ระบบการควบคุมฯ!D686</f>
        <v>0</v>
      </c>
      <c r="E79" s="326">
        <f>+[2]ระบบการควบคุมฯ!E686</f>
        <v>30000</v>
      </c>
      <c r="F79" s="326">
        <f>+[2]ระบบการควบคุมฯ!F686</f>
        <v>30000</v>
      </c>
      <c r="G79" s="345">
        <f>+[2]ระบบการควบคุมฯ!G686+[2]ระบบการควบคุมฯ!H686</f>
        <v>0</v>
      </c>
      <c r="H79" s="345">
        <f>+[2]ระบบการควบคุมฯ!I686+[2]ระบบการควบคุมฯ!J686</f>
        <v>0</v>
      </c>
      <c r="I79" s="345">
        <f>+[2]ระบบการควบคุมฯ!K686+[2]ระบบการควบคุมฯ!L686</f>
        <v>11900</v>
      </c>
      <c r="J79" s="326">
        <f t="shared" si="21"/>
        <v>18100</v>
      </c>
      <c r="K79" s="87" t="s">
        <v>13</v>
      </c>
    </row>
    <row r="80" spans="1:11" ht="55.8" hidden="1" customHeight="1" x14ac:dyDescent="0.6">
      <c r="A80" s="378" t="str">
        <f>+[2]ระบบการควบคุมฯ!A687</f>
        <v>3.11)</v>
      </c>
      <c r="B80" s="375" t="str">
        <f>+[2]ระบบการควบคุมฯ!B687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136" t="str">
        <f t="shared" si="22"/>
        <v xml:space="preserve">ศธ04002/ว5273 ลว.27 ต.ค.67 ครั้งที่ 1 โอนครั้งที่ 19 </v>
      </c>
      <c r="D80" s="326">
        <f>+[2]ระบบการควบคุมฯ!D687</f>
        <v>0</v>
      </c>
      <c r="E80" s="326">
        <f>+[2]ระบบการควบคุมฯ!E687</f>
        <v>0</v>
      </c>
      <c r="F80" s="326">
        <f>+[2]ระบบการควบคุมฯ!F687</f>
        <v>0</v>
      </c>
      <c r="G80" s="345">
        <f>+[2]ระบบการควบคุมฯ!G687+[2]ระบบการควบคุมฯ!H687</f>
        <v>0</v>
      </c>
      <c r="H80" s="345">
        <f>+[2]ระบบการควบคุมฯ!I687+[2]ระบบการควบคุมฯ!J687</f>
        <v>0</v>
      </c>
      <c r="I80" s="345">
        <f>+[2]ระบบการควบคุมฯ!K687+[2]ระบบการควบคุมฯ!L687</f>
        <v>0</v>
      </c>
      <c r="J80" s="326">
        <f t="shared" si="21"/>
        <v>0</v>
      </c>
      <c r="K80" s="87" t="s">
        <v>13</v>
      </c>
    </row>
    <row r="81" spans="1:11" ht="93" hidden="1" customHeight="1" x14ac:dyDescent="0.6">
      <c r="A81" s="378" t="str">
        <f>+[2]ระบบการควบคุมฯ!A688</f>
        <v>3.12)</v>
      </c>
      <c r="B81" s="375" t="str">
        <f>+[2]ระบบการควบคุมฯ!B688</f>
        <v>โครงการพัฒนานวัตกรรมสื่อการจัดการเรียนรู้เทคโนโลยีที่ทันสมัย 5,100 บาท</v>
      </c>
      <c r="C81" s="1136" t="str">
        <f t="shared" si="22"/>
        <v xml:space="preserve">ศธ04002/ว5273 ลว.27 ต.ค.67 ครั้งที่ 1 โอนครั้งที่ 19 </v>
      </c>
      <c r="D81" s="326">
        <f>+[2]ระบบการควบคุมฯ!D688</f>
        <v>0</v>
      </c>
      <c r="E81" s="326">
        <f>+[2]ระบบการควบคุมฯ!E688</f>
        <v>0</v>
      </c>
      <c r="F81" s="326">
        <f>+[2]ระบบการควบคุมฯ!F688</f>
        <v>0</v>
      </c>
      <c r="G81" s="345">
        <f>+[2]ระบบการควบคุมฯ!G688+[2]ระบบการควบคุมฯ!H688</f>
        <v>0</v>
      </c>
      <c r="H81" s="345">
        <f>+[2]ระบบการควบคุมฯ!I688+[2]ระบบการควบคุมฯ!J688</f>
        <v>0</v>
      </c>
      <c r="I81" s="345">
        <f>+[2]ระบบการควบคุมฯ!K688+[2]ระบบการควบคุมฯ!L688</f>
        <v>0</v>
      </c>
      <c r="J81" s="326">
        <f t="shared" si="21"/>
        <v>0</v>
      </c>
      <c r="K81" s="87" t="s">
        <v>13</v>
      </c>
    </row>
    <row r="82" spans="1:11" ht="20.399999999999999" hidden="1" customHeight="1" x14ac:dyDescent="0.6">
      <c r="A82" s="378" t="str">
        <f>+[2]ระบบการควบคุมฯ!A689</f>
        <v>3.13)</v>
      </c>
      <c r="B82" s="375" t="str">
        <f>+[2]ระบบการควบคุมฯ!B689</f>
        <v>โครงการพัฒนาการจัดการเรียนรู้ในการเสริมสร้างทักษะชีวิตให้แก่นักเรียน 40,000 บาท</v>
      </c>
      <c r="C82" s="1136" t="str">
        <f t="shared" si="22"/>
        <v xml:space="preserve">ศธ04002/ว5273 ลว.27 ต.ค.67 ครั้งที่ 1 โอนครั้งที่ 19 </v>
      </c>
      <c r="D82" s="326">
        <f>+[2]ระบบการควบคุมฯ!D689</f>
        <v>0</v>
      </c>
      <c r="E82" s="326">
        <f>+[2]ระบบการควบคุมฯ!E689</f>
        <v>40000</v>
      </c>
      <c r="F82" s="326">
        <f>+[2]ระบบการควบคุมฯ!F689</f>
        <v>40000</v>
      </c>
      <c r="G82" s="345">
        <f>+[2]ระบบการควบคุมฯ!G689+[2]ระบบการควบคุมฯ!H689</f>
        <v>0</v>
      </c>
      <c r="H82" s="345">
        <f>+[2]ระบบการควบคุมฯ!I689+[2]ระบบการควบคุมฯ!J689</f>
        <v>0</v>
      </c>
      <c r="I82" s="345">
        <f>+[2]ระบบการควบคุมฯ!K689+[2]ระบบการควบคุมฯ!L689</f>
        <v>37700</v>
      </c>
      <c r="J82" s="326">
        <f t="shared" si="21"/>
        <v>2300</v>
      </c>
      <c r="K82" s="87" t="s">
        <v>13</v>
      </c>
    </row>
    <row r="83" spans="1:11" ht="93" hidden="1" customHeight="1" x14ac:dyDescent="0.6">
      <c r="A83" s="378" t="str">
        <f>+[2]ระบบการควบคุมฯ!A690</f>
        <v>3.14)</v>
      </c>
      <c r="B83" s="375" t="str">
        <f>+[2]ระบบการควบคุมฯ!B690</f>
        <v>โครงการโรงเรียนคุณธรรม สพฐ. 34,000 บาท</v>
      </c>
      <c r="C83" s="1136" t="str">
        <f t="shared" si="22"/>
        <v xml:space="preserve">ศธ04002/ว5273 ลว.27 ต.ค.67 ครั้งที่ 1 โอนครั้งที่ 19 </v>
      </c>
      <c r="D83" s="326">
        <f>+[2]ระบบการควบคุมฯ!D690</f>
        <v>0</v>
      </c>
      <c r="E83" s="326">
        <f>+[2]ระบบการควบคุมฯ!E690</f>
        <v>14200</v>
      </c>
      <c r="F83" s="326">
        <f>+[2]ระบบการควบคุมฯ!F690</f>
        <v>14200</v>
      </c>
      <c r="G83" s="345">
        <f>+[2]ระบบการควบคุมฯ!G690+[2]ระบบการควบคุมฯ!H690</f>
        <v>0</v>
      </c>
      <c r="H83" s="345">
        <f>+[2]ระบบการควบคุมฯ!I690+[2]ระบบการควบคุมฯ!J690</f>
        <v>0</v>
      </c>
      <c r="I83" s="345">
        <f>+[2]ระบบการควบคุมฯ!K690+[2]ระบบการควบคุมฯ!L690</f>
        <v>11900</v>
      </c>
      <c r="J83" s="326">
        <f t="shared" si="21"/>
        <v>2300</v>
      </c>
      <c r="K83" s="87" t="s">
        <v>13</v>
      </c>
    </row>
    <row r="84" spans="1:11" ht="93" hidden="1" customHeight="1" x14ac:dyDescent="0.6">
      <c r="A84" s="378" t="str">
        <f>+[2]ระบบการควบคุมฯ!A691</f>
        <v>3.15)</v>
      </c>
      <c r="B84" s="375" t="str">
        <f>+[2]ระบบการควบคุมฯ!B691</f>
        <v>โครงการส่งเสริมทักษะอาชีพให้แก่นักเรียน 25,400 บาท</v>
      </c>
      <c r="C84" s="1136" t="str">
        <f t="shared" si="22"/>
        <v xml:space="preserve">ศธ04002/ว5273 ลว.27 ต.ค.67 ครั้งที่ 1 โอนครั้งที่ 19 </v>
      </c>
      <c r="D84" s="326">
        <f>+[2]ระบบการควบคุมฯ!D691</f>
        <v>0</v>
      </c>
      <c r="E84" s="326">
        <f>+[2]ระบบการควบคุมฯ!E691</f>
        <v>0</v>
      </c>
      <c r="F84" s="326">
        <f>+[2]ระบบการควบคุมฯ!F691</f>
        <v>0</v>
      </c>
      <c r="G84" s="345">
        <f>+[2]ระบบการควบคุมฯ!G691+[2]ระบบการควบคุมฯ!H691</f>
        <v>0</v>
      </c>
      <c r="H84" s="345">
        <f>+[2]ระบบการควบคุมฯ!I691+[2]ระบบการควบคุมฯ!J691</f>
        <v>0</v>
      </c>
      <c r="I84" s="345">
        <f>+[2]ระบบการควบคุมฯ!K691+[2]ระบบการควบคุมฯ!L691</f>
        <v>0</v>
      </c>
      <c r="J84" s="326">
        <f t="shared" si="21"/>
        <v>0</v>
      </c>
      <c r="K84" s="87" t="s">
        <v>13</v>
      </c>
    </row>
    <row r="85" spans="1:11" ht="93" hidden="1" customHeight="1" x14ac:dyDescent="0.6">
      <c r="A85" s="378"/>
      <c r="B85" s="375"/>
      <c r="C85" s="376"/>
      <c r="D85" s="326"/>
      <c r="E85" s="326"/>
      <c r="F85" s="326"/>
      <c r="G85" s="345"/>
      <c r="H85" s="345"/>
      <c r="I85" s="345"/>
      <c r="J85" s="326"/>
      <c r="K85" s="377"/>
    </row>
    <row r="86" spans="1:11" ht="93" hidden="1" customHeight="1" x14ac:dyDescent="0.6">
      <c r="A86" s="1173" t="str">
        <f>+[2]ระบบการควบคุมฯ!A693</f>
        <v>4)</v>
      </c>
      <c r="B86" s="1168" t="str">
        <f>+[2]ระบบการควบคุมฯ!B693</f>
        <v>โครงการเพิ่มประสิทธิภาพการบริหารจัดการศึกษา 800,000 บาท อนุมัติครั้งที่ 1 (400,000 บาท)</v>
      </c>
      <c r="C86" s="1169" t="str">
        <f>+C68</f>
        <v xml:space="preserve">ศธ04002/ว5273 ลว.27 ต.ค.67 ครั้งที่ 1 โอนครั้งที่ 19 </v>
      </c>
      <c r="D86" s="1170">
        <f>SUM(D87:D100)</f>
        <v>0</v>
      </c>
      <c r="E86" s="1170">
        <f t="shared" ref="E86:J86" si="23">SUM(E87:E100)</f>
        <v>400000</v>
      </c>
      <c r="F86" s="1170">
        <f t="shared" si="23"/>
        <v>400000</v>
      </c>
      <c r="G86" s="1170">
        <f t="shared" si="23"/>
        <v>0</v>
      </c>
      <c r="H86" s="1170">
        <f t="shared" si="23"/>
        <v>0</v>
      </c>
      <c r="I86" s="1170">
        <f t="shared" si="23"/>
        <v>387307.6</v>
      </c>
      <c r="J86" s="1170">
        <f t="shared" si="23"/>
        <v>12692.400000000001</v>
      </c>
      <c r="K86" s="1172" t="s">
        <v>13</v>
      </c>
    </row>
    <row r="87" spans="1:11" ht="93" hidden="1" customHeight="1" x14ac:dyDescent="0.6">
      <c r="A87" s="378"/>
      <c r="B87" s="375"/>
      <c r="C87" s="376"/>
      <c r="D87" s="326"/>
      <c r="E87" s="326"/>
      <c r="F87" s="326"/>
      <c r="G87" s="345"/>
      <c r="H87" s="345"/>
      <c r="I87" s="345"/>
      <c r="J87" s="326"/>
      <c r="K87" s="377"/>
    </row>
    <row r="88" spans="1:11" ht="93" hidden="1" customHeight="1" x14ac:dyDescent="0.6">
      <c r="A88" s="378" t="str">
        <f>+[2]ระบบการควบคุมฯ!A695</f>
        <v>4.1)</v>
      </c>
      <c r="B88" s="375" t="str">
        <f>+[2]ระบบการควบคุมฯ!B695</f>
        <v>โครงการพัฒนาประสิทธิภาพการบริหารจัดการงานอำนวยการ 150,045 บาท</v>
      </c>
      <c r="C88" s="1136" t="str">
        <f>+[2]ระบบการควบคุมฯ!C693</f>
        <v xml:space="preserve">ศธ04002/ว5273 ลว.27 ต.ค.67 ครั้งที่ 1 โอนครั้งที่ 19 </v>
      </c>
      <c r="D88" s="326">
        <f>+[2]ระบบการควบคุมฯ!D695</f>
        <v>0</v>
      </c>
      <c r="E88" s="326">
        <f>+[2]ระบบการควบคุมฯ!E695</f>
        <v>17350</v>
      </c>
      <c r="F88" s="326">
        <f>+[2]ระบบการควบคุมฯ!F695</f>
        <v>17350</v>
      </c>
      <c r="G88" s="345">
        <f>+[2]ระบบการควบคุมฯ!G695+[2]ระบบการควบคุมฯ!H695</f>
        <v>0</v>
      </c>
      <c r="H88" s="345">
        <f>+[2]ระบบการควบคุมฯ!I695+[2]ระบบการควบคุมฯ!J695</f>
        <v>0</v>
      </c>
      <c r="I88" s="345">
        <f>+[2]ระบบการควบคุมฯ!K695+[2]ระบบการควบคุมฯ!L695</f>
        <v>17350</v>
      </c>
      <c r="J88" s="326">
        <f t="shared" ref="J88:J99" si="24">+F88-G88-H88-I88</f>
        <v>0</v>
      </c>
      <c r="K88" s="87" t="s">
        <v>16</v>
      </c>
    </row>
    <row r="89" spans="1:11" ht="93" hidden="1" customHeight="1" x14ac:dyDescent="0.6">
      <c r="A89" s="378" t="str">
        <f>+[2]ระบบการควบคุมฯ!A696</f>
        <v>4.2)</v>
      </c>
      <c r="B89" s="375" t="str">
        <f>+[2]ระบบการควบคุมฯ!B696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89" s="1136" t="str">
        <f t="shared" ref="C89:C96" si="25">+C88</f>
        <v xml:space="preserve">ศธ04002/ว5273 ลว.27 ต.ค.67 ครั้งที่ 1 โอนครั้งที่ 19 </v>
      </c>
      <c r="D89" s="326">
        <f>+[2]ระบบการควบคุมฯ!D696</f>
        <v>0</v>
      </c>
      <c r="E89" s="326">
        <f>+[2]ระบบการควบคุมฯ!E696</f>
        <v>59095</v>
      </c>
      <c r="F89" s="326">
        <f>+[2]ระบบการควบคุมฯ!F696</f>
        <v>59095</v>
      </c>
      <c r="G89" s="345">
        <f>+[2]ระบบการควบคุมฯ!G696+[2]ระบบการควบคุมฯ!H696</f>
        <v>0</v>
      </c>
      <c r="H89" s="345">
        <f>+[2]ระบบการควบคุมฯ!I696+[2]ระบบการควบคุมฯ!J696</f>
        <v>0</v>
      </c>
      <c r="I89" s="345">
        <f>+[2]ระบบการควบคุมฯ!K696+[2]ระบบการควบคุมฯ!L696</f>
        <v>58100</v>
      </c>
      <c r="J89" s="326">
        <f t="shared" si="24"/>
        <v>995</v>
      </c>
      <c r="K89" s="87" t="s">
        <v>15</v>
      </c>
    </row>
    <row r="90" spans="1:11" ht="93" hidden="1" customHeight="1" x14ac:dyDescent="0.6">
      <c r="A90" s="378" t="str">
        <f>+[2]ระบบการควบคุมฯ!A698</f>
        <v>4.3)</v>
      </c>
      <c r="B90" s="375" t="str">
        <f>+[2]ระบบการควบคุมฯ!B698</f>
        <v>โครงการขับเคลื่อนคุณภาพการจัดการเรียนการสอนทางไกลผ่านดาวเทียม (DLTV  ) 13,800 บาท</v>
      </c>
      <c r="C90" s="1136" t="str">
        <f t="shared" si="25"/>
        <v xml:space="preserve">ศธ04002/ว5273 ลว.27 ต.ค.67 ครั้งที่ 1 โอนครั้งที่ 19 </v>
      </c>
      <c r="D90" s="326">
        <f>+[2]ระบบการควบคุมฯ!D698</f>
        <v>0</v>
      </c>
      <c r="E90" s="326">
        <f>+[2]ระบบการควบคุมฯ!E698</f>
        <v>13800</v>
      </c>
      <c r="F90" s="326">
        <f>+[2]ระบบการควบคุมฯ!F698</f>
        <v>13800</v>
      </c>
      <c r="G90" s="345">
        <f>+[2]ระบบการควบคุมฯ!G698+[2]ระบบการควบคุมฯ!H698</f>
        <v>0</v>
      </c>
      <c r="H90" s="345">
        <f>+[2]ระบบการควบคุมฯ!I698+[2]ระบบการควบคุมฯ!J698</f>
        <v>0</v>
      </c>
      <c r="I90" s="345">
        <f>+[2]ระบบการควบคุมฯ!K698+[2]ระบบการควบคุมฯ!L698</f>
        <v>5100</v>
      </c>
      <c r="J90" s="326">
        <f t="shared" si="24"/>
        <v>8700</v>
      </c>
      <c r="K90" s="87" t="s">
        <v>15</v>
      </c>
    </row>
    <row r="91" spans="1:11" ht="74.400000000000006" hidden="1" customHeight="1" x14ac:dyDescent="0.6">
      <c r="A91" s="378" t="str">
        <f>+[2]ระบบการควบคุมฯ!A699</f>
        <v>4.4)</v>
      </c>
      <c r="B91" s="375" t="str">
        <f>+[2]ระบบการควบคุมฯ!B699</f>
        <v>โครงการพัฒนาระบบดิจิทัล เพื่อการศึกษา 85,300 บาท</v>
      </c>
      <c r="C91" s="1136" t="str">
        <f t="shared" si="25"/>
        <v xml:space="preserve">ศธ04002/ว5273 ลว.27 ต.ค.67 ครั้งที่ 1 โอนครั้งที่ 19 </v>
      </c>
      <c r="D91" s="326">
        <f>+[2]ระบบการควบคุมฯ!D699</f>
        <v>0</v>
      </c>
      <c r="E91" s="326">
        <f>+[2]ระบบการควบคุมฯ!E699</f>
        <v>20000</v>
      </c>
      <c r="F91" s="326">
        <f>+[2]ระบบการควบคุมฯ!F699</f>
        <v>20000</v>
      </c>
      <c r="G91" s="345">
        <f>+[2]ระบบการควบคุมฯ!G699+[2]ระบบการควบคุมฯ!H699</f>
        <v>0</v>
      </c>
      <c r="H91" s="345">
        <f>+[2]ระบบการควบคุมฯ!I699+[2]ระบบการควบคุมฯ!J699</f>
        <v>0</v>
      </c>
      <c r="I91" s="345">
        <f>+[2]ระบบการควบคุมฯ!K699+[2]ระบบการควบคุมฯ!L699</f>
        <v>17200</v>
      </c>
      <c r="J91" s="326">
        <f t="shared" si="24"/>
        <v>2800</v>
      </c>
      <c r="K91" s="87" t="s">
        <v>73</v>
      </c>
    </row>
    <row r="92" spans="1:11" ht="93" hidden="1" customHeight="1" x14ac:dyDescent="0.6">
      <c r="A92" s="378" t="str">
        <f>+[2]ระบบการควบคุมฯ!A700</f>
        <v>4.5)</v>
      </c>
      <c r="B92" s="375" t="str">
        <f>+[2]ระบบการควบคุมฯ!B700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2" s="1136" t="str">
        <f t="shared" si="25"/>
        <v xml:space="preserve">ศธ04002/ว5273 ลว.27 ต.ค.67 ครั้งที่ 1 โอนครั้งที่ 19 </v>
      </c>
      <c r="D92" s="326">
        <f>+[2]ระบบการควบคุมฯ!D700</f>
        <v>0</v>
      </c>
      <c r="E92" s="326">
        <f>+[2]ระบบการควบคุมฯ!E700</f>
        <v>0</v>
      </c>
      <c r="F92" s="326">
        <f>+[2]ระบบการควบคุมฯ!F700</f>
        <v>0</v>
      </c>
      <c r="G92" s="345">
        <f>+[2]ระบบการควบคุมฯ!G700+[2]ระบบการควบคุมฯ!H700</f>
        <v>0</v>
      </c>
      <c r="H92" s="345">
        <f>+[2]ระบบการควบคุมฯ!I700+[2]ระบบการควบคุมฯ!J700</f>
        <v>0</v>
      </c>
      <c r="I92" s="345">
        <f>+[2]ระบบการควบคุมฯ!K700+[2]ระบบการควบคุมฯ!L700</f>
        <v>0</v>
      </c>
      <c r="J92" s="326">
        <f t="shared" si="24"/>
        <v>0</v>
      </c>
      <c r="K92" s="87" t="s">
        <v>14</v>
      </c>
    </row>
    <row r="93" spans="1:11" ht="93" hidden="1" customHeight="1" x14ac:dyDescent="0.6">
      <c r="A93" s="378" t="str">
        <f>+[2]ระบบการควบคุมฯ!A701</f>
        <v>4.6)</v>
      </c>
      <c r="B93" s="375" t="str">
        <f>+[2]ระบบการควบคุมฯ!B701</f>
        <v>โครงการเสริมสร้างสมรรถนะครูผู้ช่วยสู่การเป็นครูมืออาชีพ 67,000 บาท</v>
      </c>
      <c r="C93" s="1136" t="str">
        <f t="shared" si="25"/>
        <v xml:space="preserve">ศธ04002/ว5273 ลว.27 ต.ค.67 ครั้งที่ 1 โอนครั้งที่ 19 </v>
      </c>
      <c r="D93" s="326">
        <f>+[2]ระบบการควบคุมฯ!D701</f>
        <v>0</v>
      </c>
      <c r="E93" s="326">
        <f>+[2]ระบบการควบคุมฯ!E701</f>
        <v>67000</v>
      </c>
      <c r="F93" s="326">
        <f>+[2]ระบบการควบคุมฯ!F701</f>
        <v>67000</v>
      </c>
      <c r="G93" s="345">
        <f>+[2]ระบบการควบคุมฯ!G701+[2]ระบบการควบคุมฯ!H701</f>
        <v>0</v>
      </c>
      <c r="H93" s="345">
        <f>+[2]ระบบการควบคุมฯ!I701+[2]ระบบการควบคุมฯ!J701</f>
        <v>0</v>
      </c>
      <c r="I93" s="345">
        <f>+[2]ระบบการควบคุมฯ!K701+[2]ระบบการควบคุมฯ!L701</f>
        <v>67000</v>
      </c>
      <c r="J93" s="326">
        <f t="shared" si="24"/>
        <v>0</v>
      </c>
      <c r="K93" s="87" t="s">
        <v>13</v>
      </c>
    </row>
    <row r="94" spans="1:11" ht="20.399999999999999" hidden="1" customHeight="1" x14ac:dyDescent="0.6">
      <c r="A94" s="378" t="str">
        <f>+[2]ระบบการควบคุมฯ!A702</f>
        <v>4.7)</v>
      </c>
      <c r="B94" s="375" t="str">
        <f>+[2]ระบบการควบคุมฯ!B702</f>
        <v>โครงการยกย่องเชิดชูเกียรติข้าราชการครูและบุคลากรทางการศึกษา 59,700 บาท</v>
      </c>
      <c r="C94" s="1136" t="str">
        <f t="shared" si="25"/>
        <v xml:space="preserve">ศธ04002/ว5273 ลว.27 ต.ค.67 ครั้งที่ 1 โอนครั้งที่ 19 </v>
      </c>
      <c r="D94" s="326">
        <f>+[2]ระบบการควบคุมฯ!D702</f>
        <v>0</v>
      </c>
      <c r="E94" s="326">
        <f>+[2]ระบบการควบคุมฯ!E702</f>
        <v>1550</v>
      </c>
      <c r="F94" s="326">
        <f>+[2]ระบบการควบคุมฯ!F702</f>
        <v>1550</v>
      </c>
      <c r="G94" s="345">
        <f>+[2]ระบบการควบคุมฯ!G702+[2]ระบบการควบคุมฯ!H702</f>
        <v>0</v>
      </c>
      <c r="H94" s="345">
        <f>+[2]ระบบการควบคุมฯ!I702+[2]ระบบการควบคุมฯ!J702</f>
        <v>0</v>
      </c>
      <c r="I94" s="345">
        <f>+[2]ระบบการควบคุมฯ!K702+[2]ระบบการควบคุมฯ!L702</f>
        <v>1550</v>
      </c>
      <c r="J94" s="326">
        <f t="shared" si="24"/>
        <v>0</v>
      </c>
      <c r="K94" s="87" t="s">
        <v>274</v>
      </c>
    </row>
    <row r="95" spans="1:11" ht="20.399999999999999" hidden="1" customHeight="1" x14ac:dyDescent="0.6">
      <c r="A95" s="378" t="str">
        <f>+[2]ระบบการควบคุมฯ!A703</f>
        <v>4.8)</v>
      </c>
      <c r="B95" s="375" t="str">
        <f>+[2]ระบบการควบคุมฯ!B703</f>
        <v>โครงการงานศิลปหัตถกรรมนักเรียน ระดับเขตพื้นที่การศึกษา ปีการศึกษา 148,500 บาท</v>
      </c>
      <c r="C95" s="1136" t="str">
        <f t="shared" si="25"/>
        <v xml:space="preserve">ศธ04002/ว5273 ลว.27 ต.ค.67 ครั้งที่ 1 โอนครั้งที่ 19 </v>
      </c>
      <c r="D95" s="326">
        <f>+[2]ระบบการควบคุมฯ!D703</f>
        <v>0</v>
      </c>
      <c r="E95" s="326">
        <f>+[2]ระบบการควบคุมฯ!E703</f>
        <v>112800</v>
      </c>
      <c r="F95" s="326">
        <f>+[2]ระบบการควบคุมฯ!F703</f>
        <v>112800</v>
      </c>
      <c r="G95" s="345">
        <f>+[2]ระบบการควบคุมฯ!G703+[2]ระบบการควบคุมฯ!H703</f>
        <v>0</v>
      </c>
      <c r="H95" s="345">
        <f>+[2]ระบบการควบคุมฯ!I703+[2]ระบบการควบคุมฯ!J703</f>
        <v>0</v>
      </c>
      <c r="I95" s="345">
        <f>+[2]ระบบการควบคุมฯ!K703+[2]ระบบการควบคุมฯ!L703</f>
        <v>112800</v>
      </c>
      <c r="J95" s="326">
        <f t="shared" si="24"/>
        <v>0</v>
      </c>
      <c r="K95" s="87" t="s">
        <v>12</v>
      </c>
    </row>
    <row r="96" spans="1:11" ht="20.399999999999999" hidden="1" customHeight="1" x14ac:dyDescent="0.6">
      <c r="A96" s="378" t="str">
        <f>+[2]ระบบการควบคุมฯ!A704</f>
        <v>4.9)</v>
      </c>
      <c r="B96" s="375" t="str">
        <f>+[2]ระบบการควบคุมฯ!B704</f>
        <v>โครงการพัฒนาศักยภาพบุคลากรทางการศึกษาสังกัดสพป.ปทุมธานี เขต 2 58,570 บาท</v>
      </c>
      <c r="C96" s="1136" t="str">
        <f t="shared" si="25"/>
        <v xml:space="preserve">ศธ04002/ว5273 ลว.27 ต.ค.67 ครั้งที่ 1 โอนครั้งที่ 19 </v>
      </c>
      <c r="D96" s="326">
        <f>+[2]ระบบการควบคุมฯ!D704</f>
        <v>0</v>
      </c>
      <c r="E96" s="326">
        <f>+[2]ระบบการควบคุมฯ!E704</f>
        <v>47570</v>
      </c>
      <c r="F96" s="326">
        <f>+[2]ระบบการควบคุมฯ!F704</f>
        <v>47570</v>
      </c>
      <c r="G96" s="345">
        <f>+[2]ระบบการควบคุมฯ!G704+[2]ระบบการควบคุมฯ!H704</f>
        <v>0</v>
      </c>
      <c r="H96" s="345">
        <f>+[2]ระบบการควบคุมฯ!I704+[2]ระบบการควบคุมฯ!J704</f>
        <v>0</v>
      </c>
      <c r="I96" s="345">
        <f>+[2]ระบบการควบคุมฯ!K704+[2]ระบบการควบคุมฯ!L704</f>
        <v>47372.6</v>
      </c>
      <c r="J96" s="326">
        <f t="shared" si="24"/>
        <v>197.40000000000146</v>
      </c>
      <c r="K96" s="87" t="s">
        <v>257</v>
      </c>
    </row>
    <row r="97" spans="1:11" ht="37.200000000000003" hidden="1" customHeight="1" x14ac:dyDescent="0.6">
      <c r="A97" s="378" t="str">
        <f>+[2]ระบบการควบคุมฯ!A705</f>
        <v>4.10)</v>
      </c>
      <c r="B97" s="375" t="str">
        <f>+[2]ระบบการควบคุมฯ!B705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7" s="1136" t="str">
        <f>+C88</f>
        <v xml:space="preserve">ศธ04002/ว5273 ลว.27 ต.ค.67 ครั้งที่ 1 โอนครั้งที่ 19 </v>
      </c>
      <c r="D97" s="326">
        <f>+[2]ระบบการควบคุมฯ!D705</f>
        <v>0</v>
      </c>
      <c r="E97" s="326">
        <f>+[2]ระบบการควบคุมฯ!E705</f>
        <v>20000</v>
      </c>
      <c r="F97" s="326">
        <f>+[2]ระบบการควบคุมฯ!F705</f>
        <v>20000</v>
      </c>
      <c r="G97" s="345">
        <f>+[2]ระบบการควบคุมฯ!G705+[2]ระบบการควบคุมฯ!H705</f>
        <v>0</v>
      </c>
      <c r="H97" s="345">
        <f>+[2]ระบบการควบคุมฯ!I705+[2]ระบบการควบคุมฯ!J705</f>
        <v>0</v>
      </c>
      <c r="I97" s="345">
        <f>+[2]ระบบการควบคุมฯ!K705+[2]ระบบการควบคุมฯ!L705</f>
        <v>20000</v>
      </c>
      <c r="J97" s="326">
        <f t="shared" si="24"/>
        <v>0</v>
      </c>
      <c r="K97" s="87" t="s">
        <v>13</v>
      </c>
    </row>
    <row r="98" spans="1:11" ht="20.399999999999999" hidden="1" customHeight="1" x14ac:dyDescent="0.6">
      <c r="A98" s="378" t="str">
        <f>+[2]ระบบการควบคุมฯ!A706</f>
        <v>4.11)</v>
      </c>
      <c r="B98" s="375" t="str">
        <f>+[2]ระบบการควบคุมฯ!B706</f>
        <v>โครงการเพิ่มประสิทธิภาพการประกันคุณภาพภายในของสถานศึกษาให้เข้มแข็ง 38,250 บาท</v>
      </c>
      <c r="C98" s="1136" t="str">
        <f>+C89</f>
        <v xml:space="preserve">ศธ04002/ว5273 ลว.27 ต.ค.67 ครั้งที่ 1 โอนครั้งที่ 19 </v>
      </c>
      <c r="D98" s="326">
        <f>+[2]ระบบการควบคุมฯ!D706</f>
        <v>0</v>
      </c>
      <c r="E98" s="326">
        <f>+[2]ระบบการควบคุมฯ!E706</f>
        <v>0</v>
      </c>
      <c r="F98" s="326">
        <f>+[2]ระบบการควบคุมฯ!F706</f>
        <v>0</v>
      </c>
      <c r="G98" s="345">
        <f>+[2]ระบบการควบคุมฯ!G706+[2]ระบบการควบคุมฯ!H706</f>
        <v>0</v>
      </c>
      <c r="H98" s="345">
        <f>+[2]ระบบการควบคุมฯ!I706+[2]ระบบการควบคุมฯ!J706</f>
        <v>0</v>
      </c>
      <c r="I98" s="345">
        <f>+[2]ระบบการควบคุมฯ!K706+[2]ระบบการควบคุมฯ!L706</f>
        <v>0</v>
      </c>
      <c r="J98" s="326">
        <f t="shared" si="24"/>
        <v>0</v>
      </c>
      <c r="K98" s="87" t="s">
        <v>13</v>
      </c>
    </row>
    <row r="99" spans="1:11" ht="20.399999999999999" hidden="1" customHeight="1" x14ac:dyDescent="0.6">
      <c r="A99" s="378" t="str">
        <f>+[2]ระบบการควบคุมฯ!A707</f>
        <v>4.12)</v>
      </c>
      <c r="B99" s="375" t="str">
        <f>+[2]ระบบการควบคุมฯ!B707</f>
        <v>โครงการเสริมสร้างประสิทธิภาพและสมรรถนะการบริหารงานบุคคล 50,000 บาท</v>
      </c>
      <c r="C99" s="1136" t="str">
        <f>+C90</f>
        <v xml:space="preserve">ศธ04002/ว5273 ลว.27 ต.ค.67 ครั้งที่ 1 โอนครั้งที่ 19 </v>
      </c>
      <c r="D99" s="326">
        <f>+[2]ระบบการควบคุมฯ!D707</f>
        <v>0</v>
      </c>
      <c r="E99" s="326">
        <f>+[2]ระบบการควบคุมฯ!E707</f>
        <v>1975</v>
      </c>
      <c r="F99" s="326">
        <f>+[2]ระบบการควบคุมฯ!F707</f>
        <v>1975</v>
      </c>
      <c r="G99" s="345">
        <f>+[2]ระบบการควบคุมฯ!G707+[2]ระบบการควบคุมฯ!H707</f>
        <v>0</v>
      </c>
      <c r="H99" s="345">
        <f>+[2]ระบบการควบคุมฯ!I707+[2]ระบบการควบคุมฯ!J707</f>
        <v>0</v>
      </c>
      <c r="I99" s="345">
        <f>+[2]ระบบการควบคุมฯ!K707+[2]ระบบการควบคุมฯ!L707</f>
        <v>1975</v>
      </c>
      <c r="J99" s="326">
        <f t="shared" si="24"/>
        <v>0</v>
      </c>
      <c r="K99" s="87" t="s">
        <v>13</v>
      </c>
    </row>
    <row r="100" spans="1:11" ht="20.399999999999999" hidden="1" customHeight="1" x14ac:dyDescent="0.6">
      <c r="A100" s="352" t="str">
        <f>+[2]ระบบการควบคุมฯ!A697</f>
        <v>4.2.1)</v>
      </c>
      <c r="B100" s="214" t="str">
        <f>+[2]ระบบการควบคุมฯ!B697</f>
        <v>ปรับปรุงซ่อมแซมอาคารสำนักงาน 160860</v>
      </c>
      <c r="C100" s="350">
        <f>+[4]ระบบการควบคุมฯ!C197</f>
        <v>0</v>
      </c>
      <c r="D100" s="313">
        <f>+[2]ระบบการควบคุมฯ!D697</f>
        <v>0</v>
      </c>
      <c r="E100" s="313">
        <f>+[2]ระบบการควบคุมฯ!E697</f>
        <v>38860</v>
      </c>
      <c r="F100" s="313">
        <f>+[2]ระบบการควบคุมฯ!F697</f>
        <v>38860</v>
      </c>
      <c r="G100" s="313">
        <f>+[2]ระบบการควบคุมฯ!G697</f>
        <v>0</v>
      </c>
      <c r="H100" s="313">
        <f>+[2]ระบบการควบคุมฯ!H697</f>
        <v>0</v>
      </c>
      <c r="I100" s="313">
        <f>+[2]ระบบการควบคุมฯ!K697+[2]ระบบการควบคุมฯ!L697</f>
        <v>38860</v>
      </c>
      <c r="J100" s="313">
        <f t="shared" si="18"/>
        <v>0</v>
      </c>
      <c r="K100" s="215"/>
    </row>
    <row r="101" spans="1:11" ht="20.399999999999999" hidden="1" customHeight="1" x14ac:dyDescent="0.6">
      <c r="A101" s="1204">
        <f>+[2]ระบบการควบคุมฯ!A708</f>
        <v>0</v>
      </c>
      <c r="B101" s="1205" t="str">
        <f>+[2]ระบบการควบคุมฯ!B757</f>
        <v>กิจกรรมการจัดการศึกษาประถมศึกษาสำหรับโรงเรียนปกติ</v>
      </c>
      <c r="C101" s="1206" t="str">
        <f>+[2]ระบบการควบคุมฯ!C757</f>
        <v>20004 68 05164 00000</v>
      </c>
      <c r="D101" s="592">
        <f>+D102</f>
        <v>0</v>
      </c>
      <c r="E101" s="592">
        <f t="shared" ref="E101:J102" si="26">+E102</f>
        <v>1000000</v>
      </c>
      <c r="F101" s="592">
        <f t="shared" si="26"/>
        <v>1000000</v>
      </c>
      <c r="G101" s="592">
        <f t="shared" si="26"/>
        <v>0</v>
      </c>
      <c r="H101" s="592">
        <f t="shared" si="26"/>
        <v>0</v>
      </c>
      <c r="I101" s="592">
        <f t="shared" si="26"/>
        <v>498928.25</v>
      </c>
      <c r="J101" s="592">
        <f t="shared" si="26"/>
        <v>501071.75</v>
      </c>
      <c r="K101" s="1207"/>
    </row>
    <row r="102" spans="1:11" ht="20.399999999999999" hidden="1" customHeight="1" x14ac:dyDescent="0.6">
      <c r="A102" s="1208"/>
      <c r="B102" s="1209" t="str">
        <f>+[2]ระบบการควบคุมฯ!B758</f>
        <v>งบดำเนินงาน  68112xx</v>
      </c>
      <c r="C102" s="1210"/>
      <c r="D102" s="1211">
        <f>+D103</f>
        <v>0</v>
      </c>
      <c r="E102" s="1211">
        <f t="shared" si="26"/>
        <v>1000000</v>
      </c>
      <c r="F102" s="1211">
        <f t="shared" si="26"/>
        <v>1000000</v>
      </c>
      <c r="G102" s="1211">
        <f t="shared" si="26"/>
        <v>0</v>
      </c>
      <c r="H102" s="1211">
        <f t="shared" si="26"/>
        <v>0</v>
      </c>
      <c r="I102" s="1211">
        <f t="shared" si="26"/>
        <v>498928.25</v>
      </c>
      <c r="J102" s="1211">
        <f t="shared" si="26"/>
        <v>501071.75</v>
      </c>
      <c r="K102" s="1212"/>
    </row>
    <row r="103" spans="1:11" ht="20.399999999999999" hidden="1" customHeight="1" x14ac:dyDescent="0.6">
      <c r="A103" s="1213"/>
      <c r="B103" s="1214" t="str">
        <f>+[2]ระบบการควบคุมฯ!B759</f>
        <v>งบประมาณสพป.ปหุมธานี เขต 2</v>
      </c>
      <c r="C103" s="1215"/>
      <c r="D103" s="1216">
        <f>+D104+D115</f>
        <v>0</v>
      </c>
      <c r="E103" s="1216">
        <f t="shared" ref="E103:J103" si="27">+E104+E115</f>
        <v>1000000</v>
      </c>
      <c r="F103" s="1216">
        <f t="shared" si="27"/>
        <v>1000000</v>
      </c>
      <c r="G103" s="1216">
        <f t="shared" si="27"/>
        <v>0</v>
      </c>
      <c r="H103" s="1216">
        <f t="shared" si="27"/>
        <v>0</v>
      </c>
      <c r="I103" s="1216">
        <f t="shared" si="27"/>
        <v>498928.25</v>
      </c>
      <c r="J103" s="1216">
        <f t="shared" si="27"/>
        <v>501071.75</v>
      </c>
      <c r="K103" s="1217"/>
    </row>
    <row r="104" spans="1:11" ht="37.200000000000003" hidden="1" customHeight="1" x14ac:dyDescent="0.6">
      <c r="A104" s="1167"/>
      <c r="B104" s="1218" t="str">
        <f>+[2]ระบบการควบคุมฯ!B760</f>
        <v>งบประจำ บริหารจัดการสำนักงาน 818,000 บาท</v>
      </c>
      <c r="C104" s="1219" t="str">
        <f>+[2]ระบบการควบคุมฯ!C760</f>
        <v>20004 3720 1000 2000000</v>
      </c>
      <c r="D104" s="1220">
        <f>SUM(D105:D114)</f>
        <v>0</v>
      </c>
      <c r="E104" s="1220">
        <f t="shared" ref="E104:J104" si="28">SUM(E105:E114)</f>
        <v>776000</v>
      </c>
      <c r="F104" s="1220">
        <f t="shared" si="28"/>
        <v>776000</v>
      </c>
      <c r="G104" s="1220">
        <f t="shared" si="28"/>
        <v>0</v>
      </c>
      <c r="H104" s="1220">
        <f t="shared" si="28"/>
        <v>0</v>
      </c>
      <c r="I104" s="1220">
        <f t="shared" si="28"/>
        <v>353347.25</v>
      </c>
      <c r="J104" s="1220">
        <f t="shared" si="28"/>
        <v>422652.75</v>
      </c>
      <c r="K104" s="1221"/>
    </row>
    <row r="105" spans="1:11" ht="37.200000000000003" hidden="1" customHeight="1" x14ac:dyDescent="0.6">
      <c r="A105" s="340">
        <f>+[2]ระบบการควบคุมฯ!A761</f>
        <v>1</v>
      </c>
      <c r="B105" s="366" t="str">
        <f>+[2]ระบบการควบคุมฯ!B761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5" s="366" t="str">
        <f>+[2]ระบบการควบคุมฯ!C761</f>
        <v>ศธ04002/ว465 ลว.5 กพ 68 ครั้งที่ 2 โอนครั้งที่242 1,000,000 บาท</v>
      </c>
      <c r="D105" s="367"/>
      <c r="E105" s="221"/>
      <c r="F105" s="321"/>
      <c r="G105" s="342"/>
      <c r="H105" s="342"/>
      <c r="I105" s="342"/>
      <c r="J105" s="342">
        <f t="shared" ref="J105:J114" si="29">+F105-G105-H105-I105</f>
        <v>0</v>
      </c>
      <c r="K105" s="205"/>
    </row>
    <row r="106" spans="1:11" ht="37.200000000000003" hidden="1" customHeight="1" x14ac:dyDescent="0.6">
      <c r="A106" s="340" t="str">
        <f>+[2]ระบบการควบคุมฯ!A762</f>
        <v>1)</v>
      </c>
      <c r="B106" s="366" t="str">
        <f>+[2]ระบบการควบคุมฯ!B762</f>
        <v>ค่าสาธารณูปโภค    900,000 บาท อนุมัตครั้งที่ 1 300,000 บาท ครั้งที่ 2  300,000 บาท</v>
      </c>
      <c r="C106" s="366" t="str">
        <f>+[2]ระบบการควบคุมฯ!C762</f>
        <v>ศธ04002/ว465 ลว.5 กพ 68 ครั้งที่ 2 โอนครั้งที่242 1,000,000 บาท</v>
      </c>
      <c r="D106" s="367">
        <f>+[2]ระบบการควบคุมฯ!D762</f>
        <v>0</v>
      </c>
      <c r="E106" s="367">
        <f>+[2]ระบบการควบคุมฯ!E762</f>
        <v>193320.2</v>
      </c>
      <c r="F106" s="321">
        <f>SUM(D106:E106)</f>
        <v>193320.2</v>
      </c>
      <c r="G106" s="342">
        <f>+[2]ระบบการควบคุมฯ!G762+[2]ระบบการควบคุมฯ!H762</f>
        <v>0</v>
      </c>
      <c r="H106" s="342"/>
      <c r="I106" s="342">
        <f>+[2]ระบบการควบคุมฯ!K762+[2]ระบบการควบคุมฯ!L762</f>
        <v>88112.24</v>
      </c>
      <c r="J106" s="342">
        <f t="shared" si="29"/>
        <v>105207.96</v>
      </c>
      <c r="K106" s="205" t="s">
        <v>14</v>
      </c>
    </row>
    <row r="107" spans="1:11" ht="93" hidden="1" customHeight="1" x14ac:dyDescent="0.6">
      <c r="A107" s="340" t="str">
        <f>+[2]ระบบการควบคุมฯ!A763</f>
        <v>2)</v>
      </c>
      <c r="B107" s="366" t="str">
        <f>+[2]ระบบการควบคุมฯ!B763</f>
        <v>ค้าจ้างเหมาบริการ ลูกจ้างสพป.ปท.2 15000x5คนx12 เดือน 900,000 บาท ครั้งที่ 1 300,000 บาท</v>
      </c>
      <c r="C107" s="366" t="str">
        <f>+[2]ระบบการควบคุมฯ!C763</f>
        <v>ศธ04002/ว465 ลว.5 กพ 68 ครั้งที่ 2 โอนครั้งที่242 1,000,000 บาท</v>
      </c>
      <c r="D107" s="367">
        <f>+[2]ระบบการควบคุมฯ!D763</f>
        <v>0</v>
      </c>
      <c r="E107" s="367">
        <f>+[2]ระบบการควบคุมฯ!E763</f>
        <v>240000</v>
      </c>
      <c r="F107" s="321">
        <f t="shared" ref="F107:F113" si="30">SUM(D107:E107)</f>
        <v>240000</v>
      </c>
      <c r="G107" s="342">
        <f>+[2]ระบบการควบคุมฯ!G763+[2]ระบบการควบคุมฯ!H763</f>
        <v>0</v>
      </c>
      <c r="H107" s="342"/>
      <c r="I107" s="342">
        <f>+[2]ระบบการควบคุมฯ!K763+[2]ระบบการควบคุมฯ!L763</f>
        <v>58928.58</v>
      </c>
      <c r="J107" s="342">
        <f t="shared" si="29"/>
        <v>181071.41999999998</v>
      </c>
      <c r="K107" s="205" t="str">
        <f t="shared" ref="K107:K112" si="31">+K106</f>
        <v>กลุ่มบริหารงานการเงินและสินทรัพย์</v>
      </c>
    </row>
    <row r="108" spans="1:11" ht="93" hidden="1" customHeight="1" x14ac:dyDescent="0.6">
      <c r="A108" s="340" t="str">
        <f>+[2]ระบบการควบคุมฯ!A764</f>
        <v>3)</v>
      </c>
      <c r="B108" s="366" t="str">
        <f>+[2]ระบบการควบคุมฯ!B764</f>
        <v>ค่าใช้จ่ายในการประชุม อ.ก.ค.ศ. เขตพื้นที่การศึกษา  60,000 บาท</v>
      </c>
      <c r="C108" s="366" t="str">
        <f>+[2]ระบบการควบคุมฯ!C764</f>
        <v>ศธ04002/ว465 ลว.5 กพ 68 ครั้งที่ 2 โอนครั้งที่242 1,000,000 บาท</v>
      </c>
      <c r="D108" s="367">
        <f>+[2]ระบบการควบคุมฯ!D764</f>
        <v>0</v>
      </c>
      <c r="E108" s="367">
        <f>+[2]ระบบการควบคุมฯ!E764</f>
        <v>0</v>
      </c>
      <c r="F108" s="321">
        <f t="shared" si="30"/>
        <v>0</v>
      </c>
      <c r="G108" s="342">
        <f>+[2]ระบบการควบคุมฯ!G764+[2]ระบบการควบคุมฯ!H764</f>
        <v>0</v>
      </c>
      <c r="H108" s="342"/>
      <c r="I108" s="342">
        <f>+[2]ระบบการควบคุมฯ!K764+[2]ระบบการควบคุมฯ!L764</f>
        <v>0</v>
      </c>
      <c r="J108" s="342">
        <f t="shared" si="29"/>
        <v>0</v>
      </c>
      <c r="K108" s="80" t="str">
        <f t="shared" si="31"/>
        <v>กลุ่มบริหารงานการเงินและสินทรัพย์</v>
      </c>
    </row>
    <row r="109" spans="1:11" ht="20.399999999999999" hidden="1" customHeight="1" x14ac:dyDescent="0.6">
      <c r="A109" s="340" t="str">
        <f>+[2]ระบบการควบคุมฯ!A765</f>
        <v>4)</v>
      </c>
      <c r="B109" s="366" t="str">
        <f>+[2]ระบบการควบคุมฯ!B765</f>
        <v>ค่าซ่อมแซมยานพาหนะและขนส่ง 200,000 บาท</v>
      </c>
      <c r="C109" s="366" t="str">
        <f>+[2]ระบบการควบคุมฯ!C765</f>
        <v>ศธ04002/ว465 ลว.5 กพ 68 ครั้งที่ 2 โอนครั้งที่242 1,000,000 บาท</v>
      </c>
      <c r="D109" s="367">
        <f>+[2]ระบบการควบคุมฯ!D765</f>
        <v>0</v>
      </c>
      <c r="E109" s="367">
        <f>+[2]ระบบการควบคุมฯ!E765</f>
        <v>34679.800000000003</v>
      </c>
      <c r="F109" s="321">
        <f t="shared" si="30"/>
        <v>34679.800000000003</v>
      </c>
      <c r="G109" s="342">
        <f>+[2]ระบบการควบคุมฯ!G765+[2]ระบบการควบคุมฯ!H765</f>
        <v>0</v>
      </c>
      <c r="H109" s="342"/>
      <c r="I109" s="342">
        <f>+[2]ระบบการควบคุมฯ!K765+[2]ระบบการควบคุมฯ!L765</f>
        <v>34662.65</v>
      </c>
      <c r="J109" s="342">
        <f t="shared" si="29"/>
        <v>17.150000000001455</v>
      </c>
      <c r="K109" s="205" t="str">
        <f t="shared" si="31"/>
        <v>กลุ่มบริหารงานการเงินและสินทรัพย์</v>
      </c>
    </row>
    <row r="110" spans="1:11" ht="20.399999999999999" hidden="1" customHeight="1" x14ac:dyDescent="0.6">
      <c r="A110" s="340" t="str">
        <f>+[2]ระบบการควบคุมฯ!A766</f>
        <v>5)</v>
      </c>
      <c r="B110" s="366" t="str">
        <f>+[2]ระบบการควบคุมฯ!B766</f>
        <v>ค่าซ่อมแซมครุภัณฑ์ 100,000 บาท</v>
      </c>
      <c r="C110" s="366" t="str">
        <f>+[2]ระบบการควบคุมฯ!C766</f>
        <v>ศธ04002/ว465 ลว.5 กพ 68 ครั้งที่ 2 โอนครั้งที่242 1,000,000 บาท</v>
      </c>
      <c r="D110" s="367">
        <f>+[2]ระบบการควบคุมฯ!D766</f>
        <v>0</v>
      </c>
      <c r="E110" s="367">
        <f>+[2]ระบบการควบคุมฯ!E766</f>
        <v>50000</v>
      </c>
      <c r="F110" s="321">
        <f t="shared" si="30"/>
        <v>50000</v>
      </c>
      <c r="G110" s="342">
        <f>+[2]ระบบการควบคุมฯ!G766+[2]ระบบการควบคุมฯ!H766</f>
        <v>0</v>
      </c>
      <c r="H110" s="342"/>
      <c r="I110" s="342">
        <f>+[2]ระบบการควบคุมฯ!K766+[2]ระบบการควบคุมฯ!L766</f>
        <v>19145.5</v>
      </c>
      <c r="J110" s="342">
        <f t="shared" si="29"/>
        <v>30854.5</v>
      </c>
      <c r="K110" s="205" t="str">
        <f t="shared" si="31"/>
        <v>กลุ่มบริหารงานการเงินและสินทรัพย์</v>
      </c>
    </row>
    <row r="111" spans="1:11" ht="20.399999999999999" hidden="1" customHeight="1" x14ac:dyDescent="0.6">
      <c r="A111" s="340" t="str">
        <f>+[2]ระบบการควบคุมฯ!A767</f>
        <v>6)</v>
      </c>
      <c r="B111" s="366" t="str">
        <f>+[2]ระบบการควบคุมฯ!B767</f>
        <v>ค่าวัสดุสำนักงาน 350,000 บาท อนุมัติ 150,000 บาท</v>
      </c>
      <c r="C111" s="366" t="str">
        <f>+[2]ระบบการควบคุมฯ!C767</f>
        <v>ศธ04002/ว465 ลว.5 กพ 68 ครั้งที่ 2 โอนครั้งที่242 1,000,000 บาท</v>
      </c>
      <c r="D111" s="367">
        <f>+[2]ระบบการควบคุมฯ!D767</f>
        <v>0</v>
      </c>
      <c r="E111" s="367">
        <f>+[2]ระบบการควบคุมฯ!E767</f>
        <v>120000</v>
      </c>
      <c r="F111" s="321">
        <f t="shared" si="30"/>
        <v>120000</v>
      </c>
      <c r="G111" s="342">
        <f>+[2]ระบบการควบคุมฯ!G767+[2]ระบบการควบคุมฯ!H767</f>
        <v>0</v>
      </c>
      <c r="H111" s="342"/>
      <c r="I111" s="342">
        <f>+[2]ระบบการควบคุมฯ!K767+[2]ระบบการควบคุมฯ!L767</f>
        <v>63457.4</v>
      </c>
      <c r="J111" s="342">
        <f t="shared" si="29"/>
        <v>56542.6</v>
      </c>
      <c r="K111" s="205" t="str">
        <f t="shared" si="31"/>
        <v>กลุ่มบริหารงานการเงินและสินทรัพย์</v>
      </c>
    </row>
    <row r="112" spans="1:11" ht="20.399999999999999" hidden="1" customHeight="1" x14ac:dyDescent="0.6">
      <c r="A112" s="340" t="str">
        <f>+[2]ระบบการควบคุมฯ!A768</f>
        <v>7)</v>
      </c>
      <c r="B112" s="366" t="str">
        <f>+[2]ระบบการควบคุมฯ!B768</f>
        <v>ค่าน้ำมันเชื้อเพลิงและหล่อลื่น 200,000 บาท อนุมัติ 100,000 บาท</v>
      </c>
      <c r="C112" s="366" t="str">
        <f>+[2]ระบบการควบคุมฯ!C768</f>
        <v>ศธ04002/ว465 ลว.5 กพ 68 ครั้งที่ 2 โอนครั้งที่242 1,000,000 บาท</v>
      </c>
      <c r="D112" s="367">
        <f>+[2]ระบบการควบคุมฯ!D768</f>
        <v>0</v>
      </c>
      <c r="E112" s="367">
        <f>+[2]ระบบการควบคุมฯ!E768</f>
        <v>66037.399999999994</v>
      </c>
      <c r="F112" s="321">
        <f t="shared" si="30"/>
        <v>66037.399999999994</v>
      </c>
      <c r="G112" s="342">
        <f>+[2]ระบบการควบคุมฯ!G768+[2]ระบบการควบคุมฯ!H768</f>
        <v>0</v>
      </c>
      <c r="H112" s="342"/>
      <c r="I112" s="342">
        <f>+[2]ระบบการควบคุมฯ!K768+[2]ระบบการควบคุมฯ!L768</f>
        <v>36850</v>
      </c>
      <c r="J112" s="342">
        <f t="shared" si="29"/>
        <v>29187.399999999994</v>
      </c>
      <c r="K112" s="80" t="str">
        <f t="shared" si="31"/>
        <v>กลุ่มบริหารงานการเงินและสินทรัพย์</v>
      </c>
    </row>
    <row r="113" spans="1:11" ht="20.399999999999999" hidden="1" customHeight="1" x14ac:dyDescent="0.6">
      <c r="A113" s="340" t="str">
        <f>+[2]ระบบการควบคุมฯ!A769</f>
        <v>8)</v>
      </c>
      <c r="B113" s="366" t="str">
        <f>+[2]ระบบการควบคุมฯ!B769</f>
        <v>งบกลาง 585,685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</c>
      <c r="C113" s="366" t="str">
        <f>+[2]ระบบการควบคุมฯ!C769</f>
        <v>ศธ04002/ว465 ลว.5 กพ 68 ครั้งที่ 2 โอนครั้งที่242 1,000,000 บาท</v>
      </c>
      <c r="D113" s="367">
        <f>+[2]ระบบการควบคุมฯ!D769</f>
        <v>0</v>
      </c>
      <c r="E113" s="367">
        <f>+[2]ระบบการควบคุมฯ!E769</f>
        <v>59212.6</v>
      </c>
      <c r="F113" s="321">
        <f t="shared" si="30"/>
        <v>59212.6</v>
      </c>
      <c r="G113" s="342">
        <f>+[2]ระบบการควบคุมฯ!G769+[2]ระบบการควบคุมฯ!H769</f>
        <v>0</v>
      </c>
      <c r="H113" s="342"/>
      <c r="I113" s="342">
        <f>+[2]ระบบการควบคุมฯ!K769+[2]ระบบการควบคุมฯ!L769</f>
        <v>39440.879999999997</v>
      </c>
      <c r="J113" s="342">
        <f t="shared" si="29"/>
        <v>19771.72</v>
      </c>
      <c r="K113" s="80" t="s">
        <v>15</v>
      </c>
    </row>
    <row r="114" spans="1:11" ht="20.399999999999999" hidden="1" customHeight="1" x14ac:dyDescent="0.6">
      <c r="A114" s="340" t="str">
        <f>+[2]ระบบการควบคุมฯ!A770</f>
        <v>8.1)</v>
      </c>
      <c r="B114" s="366" t="str">
        <f>+[2]ระบบการควบคุมฯ!B770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4" s="366" t="str">
        <f>+[2]ระบบการควบคุมฯ!C770</f>
        <v>ศธ04002/ว465 ลว.5 กพ 68 ครั้งที่ 2 โอนครั้งที่242 1,000,000 บาท</v>
      </c>
      <c r="D114" s="367">
        <f>+[2]ระบบการควบคุมฯ!D770</f>
        <v>0</v>
      </c>
      <c r="E114" s="367">
        <f>+[2]ระบบการควบคุมฯ!E770</f>
        <v>12750</v>
      </c>
      <c r="F114" s="321">
        <f t="shared" ref="F114" si="32">SUM(D114:E114)</f>
        <v>12750</v>
      </c>
      <c r="G114" s="342">
        <f>+[2]ระบบการควบคุมฯ!G770+[2]ระบบการควบคุมฯ!H770</f>
        <v>0</v>
      </c>
      <c r="H114" s="342"/>
      <c r="I114" s="342">
        <f>+[2]ระบบการควบคุมฯ!K770+[2]ระบบการควบคุมฯ!L770</f>
        <v>12750</v>
      </c>
      <c r="J114" s="342">
        <f t="shared" si="29"/>
        <v>0</v>
      </c>
      <c r="K114" s="80" t="s">
        <v>50</v>
      </c>
    </row>
    <row r="115" spans="1:11" ht="37.200000000000003" hidden="1" customHeight="1" x14ac:dyDescent="0.6">
      <c r="A115" s="379" t="str">
        <f>+[3]ระบบการควบคุมฯ!A357</f>
        <v>2.1.2.2</v>
      </c>
      <c r="B115" s="220" t="s">
        <v>279</v>
      </c>
      <c r="C115" s="380" t="str">
        <f>+C114</f>
        <v>ศธ04002/ว465 ลว.5 กพ 68 ครั้งที่ 2 โอนครั้งที่242 1,000,000 บาท</v>
      </c>
      <c r="D115" s="310">
        <f>+D116+D120</f>
        <v>0</v>
      </c>
      <c r="E115" s="310">
        <f t="shared" ref="E115:J115" si="33">+E116+E120</f>
        <v>224000</v>
      </c>
      <c r="F115" s="310">
        <f t="shared" si="33"/>
        <v>224000</v>
      </c>
      <c r="G115" s="310">
        <f t="shared" si="33"/>
        <v>0</v>
      </c>
      <c r="H115" s="310">
        <f t="shared" si="33"/>
        <v>0</v>
      </c>
      <c r="I115" s="310">
        <f t="shared" si="33"/>
        <v>145581</v>
      </c>
      <c r="J115" s="310">
        <f t="shared" si="33"/>
        <v>78419</v>
      </c>
      <c r="K115" s="310">
        <f>SUM(K117:K131)</f>
        <v>0</v>
      </c>
    </row>
    <row r="116" spans="1:11" ht="93" hidden="1" customHeight="1" x14ac:dyDescent="0.6">
      <c r="A116" s="379"/>
      <c r="B116" s="220" t="str">
        <f>+[2]ระบบการควบคุมฯ!B771</f>
        <v>กลยุทธ์ที่ 2 เพิ่มโอกาสและความเสมอภาคทางการศึกษา</v>
      </c>
      <c r="C116" s="380"/>
      <c r="D116" s="310">
        <f>SUM(D117:D119)</f>
        <v>0</v>
      </c>
      <c r="E116" s="310">
        <f t="shared" ref="E116:J116" si="34">SUM(E117:E119)</f>
        <v>104000</v>
      </c>
      <c r="F116" s="310">
        <f t="shared" si="34"/>
        <v>104000</v>
      </c>
      <c r="G116" s="310">
        <f t="shared" si="34"/>
        <v>0</v>
      </c>
      <c r="H116" s="310">
        <f t="shared" si="34"/>
        <v>0</v>
      </c>
      <c r="I116" s="310">
        <f t="shared" si="34"/>
        <v>91540</v>
      </c>
      <c r="J116" s="310">
        <f t="shared" si="34"/>
        <v>12460</v>
      </c>
      <c r="K116" s="310"/>
    </row>
    <row r="117" spans="1:11" ht="55.8" hidden="1" customHeight="1" x14ac:dyDescent="0.6">
      <c r="A117" s="378" t="str">
        <f>+[2]ระบบการควบคุมฯ!A772</f>
        <v>1)</v>
      </c>
      <c r="B117" s="207" t="str">
        <f>+[2]ระบบการควบคุมฯ!B772</f>
        <v>โครงการเพิ่มโอกาสและความเสมอภาคทางการศึกษา 20,060 บาท</v>
      </c>
      <c r="C117" s="381" t="str">
        <f>+[2]ระบบการควบคุมฯ!C772</f>
        <v>ศธ04002/ว465 ลว.5 กพ 68 ครั้งที่ 2 โอนครั้งที่242 1,000,000 บาท</v>
      </c>
      <c r="D117" s="326">
        <f>+[2]ระบบการควบคุมฯ!D772</f>
        <v>0</v>
      </c>
      <c r="E117" s="326">
        <f>+[2]ระบบการควบคุมฯ!E772</f>
        <v>20060</v>
      </c>
      <c r="F117" s="326">
        <f>+D117+E117</f>
        <v>20060</v>
      </c>
      <c r="G117" s="345">
        <f>+[2]ระบบการควบคุมฯ!G772+[2]ระบบการควบคุมฯ!H772</f>
        <v>0</v>
      </c>
      <c r="H117" s="345"/>
      <c r="I117" s="345">
        <f>+[2]ระบบการควบคุมฯ!K772+[2]ระบบการควบคุมฯ!L772</f>
        <v>10370</v>
      </c>
      <c r="J117" s="326">
        <f t="shared" ref="J117:J131" si="35">+F117-G117-H117-I117</f>
        <v>9690</v>
      </c>
      <c r="K117" s="87"/>
    </row>
    <row r="118" spans="1:11" ht="93" hidden="1" customHeight="1" x14ac:dyDescent="0.6">
      <c r="A118" s="378">
        <f>+[2]ระบบการควบคุมฯ!A716</f>
        <v>0</v>
      </c>
      <c r="B118" s="207" t="str">
        <f>+[2]ระบบการควบคุมฯ!B773</f>
        <v>โครงการส่งเสริมประชาธิปไตยในโรงเรียน 25,840 บาท</v>
      </c>
      <c r="C118" s="381" t="str">
        <f>+[2]ระบบการควบคุมฯ!C773</f>
        <v>ศธ04002/ว465 ลว.5 กพ 68 ครั้งที่ 2 โอนครั้งที่242 1,000,000 บาท</v>
      </c>
      <c r="D118" s="326">
        <f>+[2]ระบบการควบคุมฯ!D773</f>
        <v>0</v>
      </c>
      <c r="E118" s="326">
        <f>+[2]ระบบการควบคุมฯ!E773</f>
        <v>25840</v>
      </c>
      <c r="F118" s="326">
        <f>+D118+E118</f>
        <v>25840</v>
      </c>
      <c r="G118" s="345">
        <f>+[2]ระบบการควบคุมฯ!G773+[2]ระบบการควบคุมฯ!H773</f>
        <v>0</v>
      </c>
      <c r="H118" s="345"/>
      <c r="I118" s="345">
        <f>+[2]ระบบการควบคุมฯ!K773+[2]ระบบการควบคุมฯ!L773</f>
        <v>23970</v>
      </c>
      <c r="J118" s="326">
        <f t="shared" si="35"/>
        <v>1870</v>
      </c>
      <c r="K118" s="87" t="s">
        <v>12</v>
      </c>
    </row>
    <row r="119" spans="1:11" ht="93" hidden="1" customHeight="1" x14ac:dyDescent="0.6">
      <c r="A119" s="378">
        <f>+[2]ระบบการควบคุมฯ!A717</f>
        <v>0</v>
      </c>
      <c r="B119" s="207" t="str">
        <f>+[2]ระบบการควบคุมฯ!B774</f>
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</c>
      <c r="C119" s="381" t="str">
        <f>+[2]ระบบการควบคุมฯ!C774</f>
        <v>ศธ04002/ว465 ลว.5 กพ 68 ครั้งที่ 2 โอนครั้งที่242 1,000,000 บาท</v>
      </c>
      <c r="D119" s="326">
        <f>+[2]ระบบการควบคุมฯ!D774</f>
        <v>0</v>
      </c>
      <c r="E119" s="326">
        <f>+[2]ระบบการควบคุมฯ!E774</f>
        <v>58100</v>
      </c>
      <c r="F119" s="326">
        <f>+D119+E119</f>
        <v>58100</v>
      </c>
      <c r="G119" s="345">
        <f>+[2]ระบบการควบคุมฯ!G774+[2]ระบบการควบคุมฯ!H774</f>
        <v>0</v>
      </c>
      <c r="H119" s="345"/>
      <c r="I119" s="345">
        <f>+[2]ระบบการควบคุมฯ!K774+[2]ระบบการควบคุมฯ!L774</f>
        <v>57200</v>
      </c>
      <c r="J119" s="326">
        <f t="shared" si="35"/>
        <v>900</v>
      </c>
      <c r="K119" s="87" t="s">
        <v>73</v>
      </c>
    </row>
    <row r="120" spans="1:11" ht="93" hidden="1" customHeight="1" x14ac:dyDescent="0.6">
      <c r="A120" s="1222" t="str">
        <f>+[2]ระบบการควบคุมฯ!A775</f>
        <v>1.5.1.2</v>
      </c>
      <c r="B120" s="1223" t="str">
        <f>+[2]ระบบการควบคุมฯ!B775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20" s="1224">
        <f>+[2]ระบบการควบคุมฯ!C718</f>
        <v>0</v>
      </c>
      <c r="D120" s="1225">
        <f t="shared" ref="D120:J120" si="36">SUM(D121:D131)</f>
        <v>0</v>
      </c>
      <c r="E120" s="1225">
        <f t="shared" si="36"/>
        <v>120000</v>
      </c>
      <c r="F120" s="1225">
        <f t="shared" si="36"/>
        <v>120000</v>
      </c>
      <c r="G120" s="1225">
        <f t="shared" si="36"/>
        <v>0</v>
      </c>
      <c r="H120" s="1225">
        <f t="shared" si="36"/>
        <v>0</v>
      </c>
      <c r="I120" s="1225">
        <f t="shared" si="36"/>
        <v>54041</v>
      </c>
      <c r="J120" s="1225">
        <f t="shared" si="36"/>
        <v>65959</v>
      </c>
      <c r="K120" s="1226"/>
    </row>
    <row r="121" spans="1:11" ht="20.399999999999999" customHeight="1" x14ac:dyDescent="0.6">
      <c r="A121" s="378" t="str">
        <f>+[2]ระบบการควบคุมฯ!A777</f>
        <v>1)</v>
      </c>
      <c r="B121" s="207" t="str">
        <f>+[2]ระบบการควบคุมฯ!B777</f>
        <v>โครงการพัฒนาประสิทธิภาพการบริหารจัดการงานอำนวยการ 150,045 บาท ครั้งที่ 1   17,350 บาท</v>
      </c>
      <c r="C121" s="206" t="str">
        <f>+[2]ระบบการควบคุมฯ!C777</f>
        <v>ศธ04002/ว465 ลว.5 กพ 68 ครั้งที่ 2 โอนครั้งที่242 1,000,000 บาท</v>
      </c>
      <c r="D121" s="326">
        <f>+[2]ระบบการควบคุมฯ!D777</f>
        <v>0</v>
      </c>
      <c r="E121" s="326">
        <f>+[2]ระบบการควบคุมฯ!E777</f>
        <v>0</v>
      </c>
      <c r="F121" s="326">
        <f t="shared" ref="F121" si="37">SUM(D121:E121)</f>
        <v>0</v>
      </c>
      <c r="G121" s="326">
        <f>+[2]ระบบการควบคุมฯ!G777+[2]ระบบการควบคุมฯ!H777</f>
        <v>0</v>
      </c>
      <c r="H121" s="326"/>
      <c r="I121" s="326">
        <f>+[2]ระบบการควบคุมฯ!K777+[2]ระบบการควบคุมฯ!L777</f>
        <v>0</v>
      </c>
      <c r="J121" s="326">
        <f t="shared" si="35"/>
        <v>0</v>
      </c>
      <c r="K121" s="87" t="s">
        <v>16</v>
      </c>
    </row>
    <row r="122" spans="1:11" ht="74.400000000000006" x14ac:dyDescent="0.6">
      <c r="A122" s="378" t="str">
        <f>+[2]ระบบการควบคุมฯ!A778</f>
        <v>2)</v>
      </c>
      <c r="B122" s="207" t="str">
        <f>+[2]ระบบการควบคุมฯ!B778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22" s="206" t="str">
        <f>+[2]ระบบการควบคุมฯ!C778</f>
        <v>ศธ04002/ว465 ลว.5 กพ 68 ครั้งที่ 2 โอนครั้งที่242 1,000,000 บาท</v>
      </c>
      <c r="D122" s="326">
        <f>+[2]ระบบการควบคุมฯ!D778</f>
        <v>0</v>
      </c>
      <c r="E122" s="326">
        <f>+[2]ระบบการควบคุมฯ!E778</f>
        <v>19300</v>
      </c>
      <c r="F122" s="326">
        <f t="shared" ref="F122:F131" si="38">SUM(D122:E122)</f>
        <v>19300</v>
      </c>
      <c r="G122" s="326">
        <f>+[2]ระบบการควบคุมฯ!G778+[2]ระบบการควบคุมฯ!H778</f>
        <v>0</v>
      </c>
      <c r="H122" s="326"/>
      <c r="I122" s="326">
        <f>+[2]ระบบการควบคุมฯ!K778+[2]ระบบการควบคุมฯ!L778</f>
        <v>2240</v>
      </c>
      <c r="J122" s="326">
        <f t="shared" si="35"/>
        <v>17060</v>
      </c>
      <c r="K122" s="87" t="s">
        <v>15</v>
      </c>
    </row>
    <row r="123" spans="1:11" ht="74.400000000000006" x14ac:dyDescent="0.6">
      <c r="A123" s="378" t="str">
        <f>+[2]ระบบการควบคุมฯ!A779</f>
        <v>2.1)</v>
      </c>
      <c r="B123" s="207" t="str">
        <f>+[2]ระบบการควบคุมฯ!B779</f>
        <v>ปรับปรุงซ่อมแซมอาคารสำนักงาน 160860บาท จ่ายครั้งที่ 1 38,860 บาท</v>
      </c>
      <c r="C123" s="206" t="str">
        <f>+C122</f>
        <v>ศธ04002/ว465 ลว.5 กพ 68 ครั้งที่ 2 โอนครั้งที่242 1,000,000 บาท</v>
      </c>
      <c r="D123" s="326">
        <f>+[2]ระบบการควบคุมฯ!D779</f>
        <v>0</v>
      </c>
      <c r="E123" s="326">
        <f>+[2]ระบบการควบคุมฯ!E779</f>
        <v>0</v>
      </c>
      <c r="F123" s="326">
        <f t="shared" si="38"/>
        <v>0</v>
      </c>
      <c r="G123" s="326">
        <f>+[2]ระบบการควบคุมฯ!G779+[2]ระบบการควบคุมฯ!H779</f>
        <v>0</v>
      </c>
      <c r="H123" s="326"/>
      <c r="I123" s="326">
        <f>+[2]ระบบการควบคุมฯ!K779+[2]ระบบการควบคุมฯ!L779</f>
        <v>0</v>
      </c>
      <c r="J123" s="326">
        <f t="shared" si="35"/>
        <v>0</v>
      </c>
      <c r="K123" s="87" t="s">
        <v>14</v>
      </c>
    </row>
    <row r="124" spans="1:11" ht="74.400000000000006" x14ac:dyDescent="0.6">
      <c r="A124" s="378" t="str">
        <f>+[2]ระบบการควบคุมฯ!A780</f>
        <v>3)</v>
      </c>
      <c r="B124" s="207" t="str">
        <f>+[2]ระบบการควบคุมฯ!B780</f>
        <v>โครงการพัฒนาระบบดิจิทัล เพื่อการศึกษา 85,300 บาท ครั้งที่ 1  20,000 บาท</v>
      </c>
      <c r="C124" s="206" t="str">
        <f t="shared" ref="C124:C125" si="39">+C123</f>
        <v>ศธ04002/ว465 ลว.5 กพ 68 ครั้งที่ 2 โอนครั้งที่242 1,000,000 บาท</v>
      </c>
      <c r="D124" s="326">
        <f>+[2]ระบบการควบคุมฯ!D780</f>
        <v>0</v>
      </c>
      <c r="E124" s="326">
        <f>+[2]ระบบการควบคุมฯ!E780</f>
        <v>0</v>
      </c>
      <c r="F124" s="326">
        <f t="shared" si="38"/>
        <v>0</v>
      </c>
      <c r="G124" s="326">
        <f>+[2]ระบบการควบคุมฯ!G780+[2]ระบบการควบคุมฯ!H780</f>
        <v>0</v>
      </c>
      <c r="H124" s="326"/>
      <c r="I124" s="326">
        <f>+[2]ระบบการควบคุมฯ!K780+[2]ระบบการควบคุมฯ!L780</f>
        <v>0</v>
      </c>
      <c r="J124" s="326">
        <f t="shared" si="35"/>
        <v>0</v>
      </c>
      <c r="K124" s="87" t="s">
        <v>73</v>
      </c>
    </row>
    <row r="125" spans="1:11" ht="74.400000000000006" x14ac:dyDescent="0.6">
      <c r="A125" s="378" t="str">
        <f>+[2]ระบบการควบคุมฯ!A781</f>
        <v>4)</v>
      </c>
      <c r="B125" s="207" t="str">
        <f>+[2]ระบบการควบคุมฯ!B781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25" s="206" t="str">
        <f t="shared" si="39"/>
        <v>ศธ04002/ว465 ลว.5 กพ 68 ครั้งที่ 2 โอนครั้งที่242 1,000,000 บาท</v>
      </c>
      <c r="D125" s="326">
        <f>+[2]ระบบการควบคุมฯ!D781</f>
        <v>0</v>
      </c>
      <c r="E125" s="326">
        <f>+[2]ระบบการควบคุมฯ!E781</f>
        <v>35000</v>
      </c>
      <c r="F125" s="326">
        <f t="shared" si="38"/>
        <v>35000</v>
      </c>
      <c r="G125" s="326">
        <f>+[2]ระบบการควบคุมฯ!G781+[2]ระบบการควบคุมฯ!H781</f>
        <v>0</v>
      </c>
      <c r="H125" s="326"/>
      <c r="I125" s="326">
        <f>+[2]ระบบการควบคุมฯ!K781+[2]ระบบการควบคุมฯ!L781</f>
        <v>4250</v>
      </c>
      <c r="J125" s="326">
        <f t="shared" si="35"/>
        <v>30750</v>
      </c>
      <c r="K125" s="87" t="s">
        <v>14</v>
      </c>
    </row>
    <row r="126" spans="1:11" ht="37.200000000000003" x14ac:dyDescent="0.6">
      <c r="A126" s="378" t="str">
        <f>+[2]ระบบการควบคุมฯ!A782</f>
        <v>5)</v>
      </c>
      <c r="B126" s="207" t="str">
        <f>+[2]ระบบการควบคุมฯ!B782</f>
        <v>โครงการยกย่องเชิดชูเกียรติข้าราชการครูและบุคลากรทางการศึกษา 59,700 บาท ครั้งที่ 1 9,700 บาท</v>
      </c>
      <c r="C126" s="206" t="str">
        <f>+[2]ระบบการควบคุมฯ!C782</f>
        <v>บันทึกกลุ่มพัฒนาครูฯ ลว. 28 พ.ย.67</v>
      </c>
      <c r="D126" s="326">
        <f>+[2]ระบบการควบคุมฯ!D782</f>
        <v>0</v>
      </c>
      <c r="E126" s="326">
        <f>+[2]ระบบการควบคุมฯ!E782</f>
        <v>0</v>
      </c>
      <c r="F126" s="326">
        <f t="shared" si="38"/>
        <v>0</v>
      </c>
      <c r="G126" s="326">
        <f>+[2]ระบบการควบคุมฯ!G782+[2]ระบบการควบคุมฯ!H782</f>
        <v>0</v>
      </c>
      <c r="H126" s="326"/>
      <c r="I126" s="326">
        <f>+[2]ระบบการควบคุมฯ!K782+[2]ระบบการควบคุมฯ!L782</f>
        <v>0</v>
      </c>
      <c r="J126" s="326">
        <f t="shared" si="35"/>
        <v>0</v>
      </c>
      <c r="K126" s="87" t="s">
        <v>274</v>
      </c>
    </row>
    <row r="127" spans="1:11" ht="55.8" x14ac:dyDescent="0.6">
      <c r="A127" s="378" t="str">
        <f>+[2]ระบบการควบคุมฯ!A783</f>
        <v>6)</v>
      </c>
      <c r="B127" s="207" t="str">
        <f>+[2]ระบบการควบคุมฯ!B783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27" s="206" t="str">
        <f>+[2]ระบบการควบคุมฯ!C783</f>
        <v>บันทึกกลุ่มส่งเสริมการจัดการศึกษา ลว 27 ธค 67</v>
      </c>
      <c r="D127" s="326">
        <f>+[2]ระบบการควบคุมฯ!D783</f>
        <v>0</v>
      </c>
      <c r="E127" s="326">
        <f>+[2]ระบบการควบคุมฯ!E783</f>
        <v>35700</v>
      </c>
      <c r="F127" s="326">
        <f t="shared" si="38"/>
        <v>35700</v>
      </c>
      <c r="G127" s="326">
        <f>+[2]ระบบการควบคุมฯ!G783+[2]ระบบการควบคุมฯ!H783</f>
        <v>0</v>
      </c>
      <c r="H127" s="326"/>
      <c r="I127" s="326">
        <f>+[2]ระบบการควบคุมฯ!K783+[2]ระบบการควบคุมฯ!L783</f>
        <v>21700</v>
      </c>
      <c r="J127" s="326">
        <f t="shared" si="35"/>
        <v>14000</v>
      </c>
      <c r="K127" s="87" t="s">
        <v>12</v>
      </c>
    </row>
    <row r="128" spans="1:11" ht="37.200000000000003" x14ac:dyDescent="0.6">
      <c r="A128" s="378" t="str">
        <f>+[2]ระบบการควบคุมฯ!A784</f>
        <v>7)</v>
      </c>
      <c r="B128" s="207" t="str">
        <f>+[2]ระบบการควบคุมฯ!B784</f>
        <v>โครงการพัฒนาศักยภาพบุคลากรทางการศึกษาสังกัดสพป.ปทุมธานี เขต 2 58,570 บาท ครั้งที่ 1 47,570 บาท</v>
      </c>
      <c r="C128" s="206" t="str">
        <f>+[2]ระบบการควบคุมฯ!C784</f>
        <v>บันทึกกลุ่มพัฒนาครูฯ ลว. 11 ธค 67</v>
      </c>
      <c r="D128" s="326">
        <f>+[2]ระบบการควบคุมฯ!D784</f>
        <v>0</v>
      </c>
      <c r="E128" s="326">
        <f>+[2]ระบบการควบคุมฯ!E784</f>
        <v>0</v>
      </c>
      <c r="F128" s="326">
        <f t="shared" si="38"/>
        <v>0</v>
      </c>
      <c r="G128" s="326">
        <f>+[2]ระบบการควบคุมฯ!G784+[2]ระบบการควบคุมฯ!H784</f>
        <v>0</v>
      </c>
      <c r="H128" s="326"/>
      <c r="I128" s="326">
        <f>+[2]ระบบการควบคุมฯ!K784+[2]ระบบการควบคุมฯ!L784</f>
        <v>0</v>
      </c>
      <c r="J128" s="326">
        <f t="shared" si="35"/>
        <v>0</v>
      </c>
      <c r="K128" s="87" t="s">
        <v>274</v>
      </c>
    </row>
    <row r="129" spans="1:22" ht="93" x14ac:dyDescent="0.6">
      <c r="A129" s="378" t="str">
        <f>+[2]ระบบการควบคุมฯ!A785</f>
        <v>8)</v>
      </c>
      <c r="B129" s="207" t="str">
        <f>+[2]ระบบการควบคุมฯ!B785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29" s="206" t="str">
        <f>+[2]ระบบการควบคุมฯ!C785</f>
        <v>บันทึกกลุ่มนิเทศติดตามและประเมินผลการจัดการศึกษา ลว. 27 พ.ย.67</v>
      </c>
      <c r="D129" s="326">
        <f>+[2]ระบบการควบคุมฯ!D785</f>
        <v>0</v>
      </c>
      <c r="E129" s="326">
        <f>+[2]ระบบการควบคุมฯ!E785</f>
        <v>30000</v>
      </c>
      <c r="F129" s="326">
        <f t="shared" si="38"/>
        <v>30000</v>
      </c>
      <c r="G129" s="326">
        <f>+[2]ระบบการควบคุมฯ!G785+[2]ระบบการควบคุมฯ!H785</f>
        <v>0</v>
      </c>
      <c r="H129" s="326"/>
      <c r="I129" s="326">
        <f>+[2]ระบบการควบคุมฯ!K785+[2]ระบบการควบคุมฯ!L785</f>
        <v>25851</v>
      </c>
      <c r="J129" s="326">
        <f t="shared" si="35"/>
        <v>4149</v>
      </c>
      <c r="K129" s="87" t="s">
        <v>50</v>
      </c>
    </row>
    <row r="130" spans="1:22" ht="55.8" x14ac:dyDescent="0.6">
      <c r="A130" s="378" t="str">
        <f>+[2]ระบบการควบคุมฯ!A786</f>
        <v>9)</v>
      </c>
      <c r="B130" s="207" t="str">
        <f>+[2]ระบบการควบคุมฯ!B786</f>
        <v>โครงการเพิ่มประสิทธิภาพการประกันคุณภาพภายในของสถานศึกษาให้เข้มแข็ง 38,250 บาท</v>
      </c>
      <c r="C130" s="381">
        <f>+[2]ระบบการควบคุมฯ!C786</f>
        <v>0</v>
      </c>
      <c r="D130" s="326">
        <f>+[2]ระบบการควบคุมฯ!D786</f>
        <v>0</v>
      </c>
      <c r="E130" s="326">
        <f>+[2]ระบบการควบคุมฯ!E786</f>
        <v>0</v>
      </c>
      <c r="F130" s="326">
        <f t="shared" si="38"/>
        <v>0</v>
      </c>
      <c r="G130" s="326">
        <f>+[2]ระบบการควบคุมฯ!G786+[2]ระบบการควบคุมฯ!H786</f>
        <v>0</v>
      </c>
      <c r="H130" s="326"/>
      <c r="I130" s="326">
        <f>+[2]ระบบการควบคุมฯ!K786+[2]ระบบการควบคุมฯ!L786</f>
        <v>0</v>
      </c>
      <c r="J130" s="326">
        <f t="shared" si="35"/>
        <v>0</v>
      </c>
      <c r="K130" s="87" t="s">
        <v>50</v>
      </c>
    </row>
    <row r="131" spans="1:22" ht="37.200000000000003" x14ac:dyDescent="0.6">
      <c r="A131" s="378" t="str">
        <f>+[2]ระบบการควบคุมฯ!A787</f>
        <v>10)</v>
      </c>
      <c r="B131" s="207" t="str">
        <f>+[2]ระบบการควบคุมฯ!B787</f>
        <v>โครงการเสริมสร้างประสิทธิภาพและสมรรถนะการบริหารงานบุคคล 50,000 บาท จัดสรรครั้งที่ 1 11,140 บาท</v>
      </c>
      <c r="C131" s="381">
        <f>+[2]ระบบการควบคุมฯ!C787</f>
        <v>0</v>
      </c>
      <c r="D131" s="326">
        <f>+[2]ระบบการควบคุมฯ!D787</f>
        <v>0</v>
      </c>
      <c r="E131" s="326">
        <f>+[2]ระบบการควบคุมฯ!E787</f>
        <v>0</v>
      </c>
      <c r="F131" s="326">
        <f t="shared" si="38"/>
        <v>0</v>
      </c>
      <c r="G131" s="326">
        <f>+[2]ระบบการควบคุมฯ!G787+[2]ระบบการควบคุมฯ!H787</f>
        <v>0</v>
      </c>
      <c r="H131" s="326"/>
      <c r="I131" s="326">
        <f>+[2]ระบบการควบคุมฯ!K787+[2]ระบบการควบคุมฯ!L787</f>
        <v>0</v>
      </c>
      <c r="J131" s="326">
        <f t="shared" si="35"/>
        <v>0</v>
      </c>
      <c r="K131" s="87" t="s">
        <v>274</v>
      </c>
    </row>
    <row r="132" spans="1:22" x14ac:dyDescent="0.6">
      <c r="A132" s="340"/>
      <c r="B132" s="223" t="s">
        <v>18</v>
      </c>
      <c r="C132" s="209"/>
      <c r="D132" s="342">
        <f>+D101+D48</f>
        <v>1260000</v>
      </c>
      <c r="E132" s="342">
        <f t="shared" ref="E132:J132" si="40">+E101+E48</f>
        <v>1740000</v>
      </c>
      <c r="F132" s="342">
        <f t="shared" si="40"/>
        <v>3000000</v>
      </c>
      <c r="G132" s="342">
        <f t="shared" si="40"/>
        <v>0</v>
      </c>
      <c r="H132" s="342">
        <f t="shared" si="40"/>
        <v>0</v>
      </c>
      <c r="I132" s="342">
        <f t="shared" si="40"/>
        <v>2354468</v>
      </c>
      <c r="J132" s="342">
        <f t="shared" si="40"/>
        <v>645532</v>
      </c>
      <c r="K132" s="208"/>
    </row>
    <row r="133" spans="1:22" x14ac:dyDescent="0.6">
      <c r="A133" s="224"/>
      <c r="B133" s="225" t="s">
        <v>19</v>
      </c>
      <c r="C133" s="200"/>
      <c r="D133" s="389"/>
      <c r="E133" s="390"/>
      <c r="F133" s="173">
        <f>SUM(G133:J133)</f>
        <v>100</v>
      </c>
      <c r="G133" s="1227">
        <f>+G132*100/F132</f>
        <v>0</v>
      </c>
      <c r="H133" s="392">
        <v>0</v>
      </c>
      <c r="I133" s="389">
        <f>+I132*100/F132</f>
        <v>78.482266666666661</v>
      </c>
      <c r="J133" s="393">
        <f>+J132*100/F132</f>
        <v>21.517733333333332</v>
      </c>
      <c r="K133" s="226"/>
    </row>
    <row r="134" spans="1:22" x14ac:dyDescent="0.6">
      <c r="A134" s="227"/>
      <c r="B134" s="228"/>
      <c r="C134" s="394"/>
      <c r="D134" s="395"/>
      <c r="E134" s="395"/>
      <c r="F134" s="1375" t="s">
        <v>141</v>
      </c>
      <c r="G134" s="1375"/>
      <c r="H134" s="1375"/>
      <c r="I134" s="1375"/>
      <c r="J134" s="396"/>
      <c r="K134" s="397"/>
    </row>
    <row r="135" spans="1:22" x14ac:dyDescent="0.6">
      <c r="A135" s="227"/>
      <c r="B135" s="228"/>
      <c r="C135" s="394"/>
      <c r="D135" s="395"/>
      <c r="E135" s="395"/>
      <c r="F135" s="395"/>
      <c r="G135" s="229"/>
      <c r="H135" s="229"/>
      <c r="I135" s="229"/>
      <c r="J135" s="229"/>
      <c r="K135" s="397"/>
    </row>
    <row r="136" spans="1:22" ht="20.399999999999999" hidden="1" customHeight="1" x14ac:dyDescent="0.6">
      <c r="A136" s="398" t="s">
        <v>142</v>
      </c>
      <c r="B136" s="399"/>
      <c r="C136" s="400"/>
      <c r="D136" s="395"/>
      <c r="E136" s="229"/>
      <c r="F136" s="229"/>
      <c r="G136" s="229"/>
      <c r="H136" s="229"/>
      <c r="I136" s="401"/>
      <c r="J136" s="229"/>
      <c r="K136" s="397"/>
    </row>
    <row r="137" spans="1:22" ht="20.399999999999999" hidden="1" customHeight="1" x14ac:dyDescent="0.6">
      <c r="A137" s="402" t="s">
        <v>143</v>
      </c>
      <c r="B137" s="402"/>
      <c r="C137" s="403"/>
      <c r="D137" s="404"/>
      <c r="E137" s="405"/>
      <c r="F137" s="406" t="s">
        <v>20</v>
      </c>
      <c r="G137" s="407" t="s">
        <v>144</v>
      </c>
      <c r="H137" s="229" t="s">
        <v>145</v>
      </c>
      <c r="I137" s="405"/>
      <c r="J137" s="229"/>
      <c r="K137" s="397"/>
    </row>
    <row r="138" spans="1:22" ht="20.399999999999999" hidden="1" customHeight="1" x14ac:dyDescent="0.6">
      <c r="A138" s="398" t="s">
        <v>52</v>
      </c>
      <c r="B138" s="408"/>
      <c r="C138" s="400"/>
      <c r="D138" s="409" t="s">
        <v>146</v>
      </c>
      <c r="E138" s="229"/>
      <c r="F138" s="229"/>
      <c r="G138" s="229"/>
      <c r="H138" s="229" t="s">
        <v>147</v>
      </c>
      <c r="I138" s="229"/>
      <c r="J138" s="229"/>
      <c r="K138" s="397"/>
    </row>
    <row r="139" spans="1:22" ht="20.399999999999999" hidden="1" customHeight="1" x14ac:dyDescent="0.6">
      <c r="A139" s="1376"/>
      <c r="B139" s="1376"/>
      <c r="C139" s="403"/>
      <c r="D139" s="404"/>
      <c r="E139" s="1377" t="s">
        <v>67</v>
      </c>
      <c r="F139" s="1377"/>
      <c r="G139" s="1377"/>
      <c r="H139" s="1377"/>
      <c r="I139" s="1228"/>
      <c r="J139" s="402"/>
      <c r="K139" s="397"/>
    </row>
    <row r="140" spans="1:22" hidden="1" x14ac:dyDescent="0.6">
      <c r="A140" s="378"/>
      <c r="B140" s="375"/>
      <c r="C140" s="376"/>
      <c r="D140" s="326"/>
      <c r="E140" s="326"/>
      <c r="F140" s="326"/>
      <c r="G140" s="326"/>
      <c r="H140" s="326"/>
      <c r="I140" s="326"/>
      <c r="J140" s="326"/>
      <c r="K140" s="87"/>
    </row>
    <row r="141" spans="1:22" hidden="1" x14ac:dyDescent="0.6">
      <c r="A141" s="378"/>
      <c r="B141" s="375"/>
      <c r="C141" s="376"/>
      <c r="D141" s="326"/>
      <c r="E141" s="326"/>
      <c r="F141" s="326"/>
      <c r="G141" s="326"/>
      <c r="H141" s="326"/>
      <c r="I141" s="326"/>
      <c r="J141" s="326"/>
      <c r="K141" s="87"/>
    </row>
    <row r="142" spans="1:22" x14ac:dyDescent="0.6">
      <c r="A142" s="378"/>
      <c r="B142" s="375"/>
      <c r="C142" s="376"/>
      <c r="D142" s="326"/>
      <c r="E142" s="326"/>
      <c r="F142" s="326"/>
      <c r="G142" s="326"/>
      <c r="H142" s="326"/>
      <c r="I142" s="326"/>
      <c r="J142" s="382"/>
      <c r="K142" s="87"/>
    </row>
    <row r="143" spans="1:22" ht="37.200000000000003" x14ac:dyDescent="0.6">
      <c r="A143" s="383" t="str">
        <f>+[5]ระบบการควบคุมฯ!A952</f>
        <v>2.1.3.4.2</v>
      </c>
      <c r="B143" s="384" t="str">
        <f>+[5]ระบบการควบคุมฯ!B952</f>
        <v>งบเพิ่มประสิทธิผลกลยุทธ์ของ สพฐ. 1,500,000 บาท (20004 66 05164 05272)</v>
      </c>
      <c r="C143" s="385" t="str">
        <f>+[5]ระบบการควบคุมฯ!C952</f>
        <v>ที่ ศธ 04002/ว824/1 มีค 66  ครั้งที่ 352</v>
      </c>
      <c r="D143" s="386">
        <f t="shared" ref="D143:J143" si="41">SUM(D144:D149)</f>
        <v>0</v>
      </c>
      <c r="E143" s="386">
        <f t="shared" si="41"/>
        <v>0</v>
      </c>
      <c r="F143" s="386">
        <f t="shared" si="41"/>
        <v>0</v>
      </c>
      <c r="G143" s="386">
        <f t="shared" si="41"/>
        <v>0</v>
      </c>
      <c r="H143" s="386">
        <f t="shared" si="41"/>
        <v>0</v>
      </c>
      <c r="I143" s="386">
        <f t="shared" si="41"/>
        <v>0</v>
      </c>
      <c r="J143" s="386">
        <f t="shared" si="41"/>
        <v>0</v>
      </c>
      <c r="K143" s="387" t="s">
        <v>15</v>
      </c>
    </row>
    <row r="144" spans="1:22" s="1174" customFormat="1" ht="55.8" x14ac:dyDescent="0.25">
      <c r="A144" s="378" t="str">
        <f>+[5]ระบบการควบคุมฯ!A955</f>
        <v>1)</v>
      </c>
      <c r="B144" s="207" t="str">
        <f>+[5]ระบบการควบคุมฯ!B955</f>
        <v>โครงการพัฒนาศักยภาพการบริหารจัดการ 100,000 บาท</v>
      </c>
      <c r="C144" s="388" t="str">
        <f>+[5]ระบบการควบคุมฯ!C955</f>
        <v>บันทึกกลุ่มนโยบายและแผน ลว.27 มค 66 ดอกลักษณ์</v>
      </c>
      <c r="D144" s="326"/>
      <c r="E144" s="326">
        <f>+[5]ระบบการควบคุมฯ!E955</f>
        <v>0</v>
      </c>
      <c r="F144" s="326">
        <f>+D144+E144</f>
        <v>0</v>
      </c>
      <c r="G144" s="326">
        <f>+[5]ระบบการควบคุมฯ!G955+[5]ระบบการควบคุมฯ!H955</f>
        <v>0</v>
      </c>
      <c r="H144" s="326">
        <f>+[5]ระบบการควบคุมฯ!I955+[5]ระบบการควบคุมฯ!J955</f>
        <v>0</v>
      </c>
      <c r="I144" s="326">
        <f>+[5]ระบบการควบคุมฯ!K955+[5]ระบบการควบคุมฯ!L955</f>
        <v>0</v>
      </c>
      <c r="J144" s="326">
        <f>+F144-G144-H144-I144</f>
        <v>0</v>
      </c>
      <c r="K144" s="87" t="s">
        <v>50</v>
      </c>
      <c r="N144" s="1175"/>
      <c r="P144" s="1176"/>
      <c r="R144" s="1177"/>
      <c r="S144" s="1177"/>
      <c r="T144" s="1177"/>
      <c r="U144" s="1177"/>
      <c r="V144" s="1177"/>
    </row>
    <row r="145" spans="1:11" ht="55.8" x14ac:dyDescent="0.6">
      <c r="A145" s="378" t="str">
        <f>+[5]ระบบการควบคุมฯ!A956</f>
        <v>2)</v>
      </c>
      <c r="B145" s="207" t="str">
        <f>+[5]ระบบการควบคุมฯ!B956</f>
        <v>โครงการเสริมสร้างความรู้ความเข้าใจระบบการประเมินวิทยฐานดิจิทัล(DPA) 30,000 บาท</v>
      </c>
      <c r="C145" s="381" t="str">
        <f>+[5]ระบบการควบคุมฯ!C956</f>
        <v>บันทึกกลุ่มนโยบายและแผน ลว.26 มค 66 น้ำผึ้ง</v>
      </c>
      <c r="D145" s="326"/>
      <c r="E145" s="326">
        <f>+[5]ระบบการควบคุมฯ!E956</f>
        <v>0</v>
      </c>
      <c r="F145" s="326">
        <f>+D145+E145</f>
        <v>0</v>
      </c>
      <c r="G145" s="326">
        <f>+[5]ระบบการควบคุมฯ!G956+[5]ระบบการควบคุมฯ!H956</f>
        <v>0</v>
      </c>
      <c r="H145" s="326">
        <f>+[5]ระบบการควบคุมฯ!I956+[5]ระบบการควบคุมฯ!J956</f>
        <v>0</v>
      </c>
      <c r="I145" s="326">
        <f>+[5]ระบบการควบคุมฯ!K956+[5]ระบบการควบคุมฯ!L956</f>
        <v>0</v>
      </c>
      <c r="J145" s="326">
        <f>+F145-G145-H145-I145</f>
        <v>0</v>
      </c>
      <c r="K145" s="388" t="s">
        <v>93</v>
      </c>
    </row>
    <row r="146" spans="1:11" ht="55.8" x14ac:dyDescent="0.6">
      <c r="A146" s="378" t="str">
        <f>+[5]ระบบการควบคุมฯ!A957</f>
        <v>3)</v>
      </c>
      <c r="B146" s="207" t="str">
        <f>+[5]ระบบการควบคุมฯ!B957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46" s="381" t="s">
        <v>140</v>
      </c>
      <c r="D146" s="326"/>
      <c r="E146" s="326">
        <f>+[5]ระบบการควบคุมฯ!E957</f>
        <v>0</v>
      </c>
      <c r="F146" s="326">
        <f>+D146+E146</f>
        <v>0</v>
      </c>
      <c r="G146" s="326">
        <f>+[5]ระบบการควบคุมฯ!G957+[5]ระบบการควบคุมฯ!H957</f>
        <v>0</v>
      </c>
      <c r="H146" s="326">
        <f>+[5]ระบบการควบคุมฯ!I957+[5]ระบบการควบคุมฯ!J957</f>
        <v>0</v>
      </c>
      <c r="I146" s="326">
        <f>+[5]ระบบการควบคุมฯ!K957+[5]ระบบการควบคุมฯ!L957</f>
        <v>0</v>
      </c>
      <c r="J146" s="326">
        <f>+F146-G146-H146-I146</f>
        <v>0</v>
      </c>
      <c r="K146" s="87" t="s">
        <v>50</v>
      </c>
    </row>
    <row r="147" spans="1:11" ht="55.8" x14ac:dyDescent="0.6">
      <c r="A147" s="378" t="str">
        <f>+[5]ระบบการควบคุมฯ!A958</f>
        <v>4)</v>
      </c>
      <c r="B147" s="207" t="str">
        <f>+[5]ระบบการควบคุมฯ!B958</f>
        <v>โครงการส่งเสริมศักยภาพตามการเรียนรู้ที่หลากหลาย 150,000 บาท</v>
      </c>
      <c r="C147" s="381" t="str">
        <f>+[5]ระบบการควบคุมฯ!C958</f>
        <v xml:space="preserve">บท.แผนลว. 31 มี.ค. 66 </v>
      </c>
      <c r="D147" s="326"/>
      <c r="E147" s="326">
        <f>+[5]ระบบการควบคุมฯ!E958</f>
        <v>0</v>
      </c>
      <c r="F147" s="326">
        <f>+D147+E147</f>
        <v>0</v>
      </c>
      <c r="G147" s="326">
        <f>+[5]ระบบการควบคุมฯ!G958+[5]ระบบการควบคุมฯ!H958</f>
        <v>0</v>
      </c>
      <c r="H147" s="326">
        <f>+[5]ระบบการควบคุมฯ!I958+[5]ระบบการควบคุมฯ!J958</f>
        <v>0</v>
      </c>
      <c r="I147" s="326">
        <f>+[5]ระบบการควบคุมฯ!K958+[5]ระบบการควบคุมฯ!L958</f>
        <v>0</v>
      </c>
      <c r="J147" s="326">
        <f>+F147-G147-H147-I147</f>
        <v>0</v>
      </c>
      <c r="K147" s="87" t="s">
        <v>50</v>
      </c>
    </row>
    <row r="148" spans="1:11" ht="55.8" x14ac:dyDescent="0.6">
      <c r="A148" s="378" t="str">
        <f>+[5]ระบบการควบคุมฯ!A959</f>
        <v>6)</v>
      </c>
      <c r="B148" s="375" t="str">
        <f>+[5]ระบบการควบคุมฯ!B959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48" s="376" t="str">
        <f>+[5]ระบบการควบคุมฯ!C959</f>
        <v>บันทึกกลุ่มนโยบายและแผน ลว.27 มีค 66 ศน จิราภรณ์</v>
      </c>
      <c r="D148" s="326"/>
      <c r="E148" s="326">
        <f>+[5]ระบบการควบคุมฯ!F959</f>
        <v>0</v>
      </c>
      <c r="F148" s="326">
        <f>SUM(D148:E148)</f>
        <v>0</v>
      </c>
      <c r="G148" s="326">
        <f>+[5]ระบบการควบคุมฯ!G959+[5]ระบบการควบคุมฯ!H959</f>
        <v>0</v>
      </c>
      <c r="H148" s="326">
        <f>+[5]ระบบการควบคุมฯ!I959+[5]ระบบการควบคุมฯ!J959</f>
        <v>0</v>
      </c>
      <c r="I148" s="326">
        <f>+[5]ระบบการควบคุมฯ!K959+[5]ระบบการควบคุมฯ!L959</f>
        <v>0</v>
      </c>
      <c r="J148" s="326">
        <f>+F148-G148-H148-I148</f>
        <v>0</v>
      </c>
      <c r="K148" s="87" t="s">
        <v>50</v>
      </c>
    </row>
    <row r="149" spans="1:11" x14ac:dyDescent="0.6">
      <c r="A149" s="378"/>
      <c r="B149" s="207"/>
      <c r="C149" s="206"/>
      <c r="D149" s="326"/>
      <c r="E149" s="326"/>
      <c r="F149" s="326"/>
      <c r="G149" s="326"/>
      <c r="H149" s="326"/>
      <c r="I149" s="326"/>
      <c r="J149" s="326"/>
      <c r="K149" s="87"/>
    </row>
    <row r="150" spans="1:11" x14ac:dyDescent="0.6">
      <c r="A150" s="340"/>
      <c r="B150" s="223" t="s">
        <v>18</v>
      </c>
      <c r="C150" s="209"/>
      <c r="D150" s="342">
        <f>+D8</f>
        <v>1260000</v>
      </c>
      <c r="E150" s="342">
        <f t="shared" ref="E150:J150" si="42">+E8</f>
        <v>1740000</v>
      </c>
      <c r="F150" s="342">
        <f t="shared" si="42"/>
        <v>3000000</v>
      </c>
      <c r="G150" s="342">
        <f t="shared" si="42"/>
        <v>0</v>
      </c>
      <c r="H150" s="342">
        <f t="shared" si="42"/>
        <v>0</v>
      </c>
      <c r="I150" s="342">
        <f t="shared" si="42"/>
        <v>2354468</v>
      </c>
      <c r="J150" s="342">
        <f t="shared" si="42"/>
        <v>645532</v>
      </c>
      <c r="K150" s="208"/>
    </row>
    <row r="151" spans="1:11" x14ac:dyDescent="0.6">
      <c r="A151" s="224"/>
      <c r="B151" s="225" t="s">
        <v>19</v>
      </c>
      <c r="C151" s="200"/>
      <c r="D151" s="389"/>
      <c r="E151" s="390"/>
      <c r="F151" s="173">
        <f>SUM(G151:J151)</f>
        <v>108.47</v>
      </c>
      <c r="G151" s="391">
        <v>8.4700000000000006</v>
      </c>
      <c r="H151" s="392">
        <v>0</v>
      </c>
      <c r="I151" s="389">
        <f>+I150*100/F150</f>
        <v>78.482266666666661</v>
      </c>
      <c r="J151" s="393">
        <f>+J150*100/F150</f>
        <v>21.517733333333332</v>
      </c>
      <c r="K151" s="226"/>
    </row>
    <row r="152" spans="1:11" x14ac:dyDescent="0.6">
      <c r="A152" s="227"/>
      <c r="B152" s="228"/>
      <c r="C152" s="394"/>
      <c r="D152" s="395"/>
      <c r="E152" s="395"/>
      <c r="F152" s="1375" t="s">
        <v>141</v>
      </c>
      <c r="G152" s="1375"/>
      <c r="H152" s="1375"/>
      <c r="I152" s="1375"/>
      <c r="J152" s="396"/>
      <c r="K152" s="397"/>
    </row>
    <row r="153" spans="1:11" x14ac:dyDescent="0.6">
      <c r="A153" s="227"/>
      <c r="B153" s="228"/>
      <c r="C153" s="394"/>
      <c r="D153" s="395"/>
      <c r="E153" s="395"/>
      <c r="F153" s="395"/>
      <c r="G153" s="229"/>
      <c r="H153" s="229"/>
      <c r="I153" s="229"/>
      <c r="J153" s="229"/>
      <c r="K153" s="397"/>
    </row>
    <row r="154" spans="1:11" x14ac:dyDescent="0.6">
      <c r="A154" s="398" t="s">
        <v>142</v>
      </c>
      <c r="B154" s="399"/>
      <c r="C154" s="400"/>
      <c r="D154" s="395"/>
      <c r="E154" s="229"/>
      <c r="F154" s="229"/>
      <c r="G154" s="229"/>
      <c r="H154" s="229"/>
      <c r="I154" s="401"/>
      <c r="J154" s="229"/>
      <c r="K154" s="397"/>
    </row>
    <row r="155" spans="1:11" x14ac:dyDescent="0.6">
      <c r="A155" s="402" t="s">
        <v>143</v>
      </c>
      <c r="B155" s="402"/>
      <c r="C155" s="403"/>
      <c r="D155" s="404"/>
      <c r="E155" s="405"/>
      <c r="F155" s="406" t="s">
        <v>20</v>
      </c>
      <c r="G155" s="407" t="s">
        <v>144</v>
      </c>
      <c r="H155" s="229" t="s">
        <v>145</v>
      </c>
      <c r="I155" s="405"/>
      <c r="J155" s="229"/>
      <c r="K155" s="397"/>
    </row>
    <row r="156" spans="1:11" x14ac:dyDescent="0.6">
      <c r="A156" s="398" t="s">
        <v>52</v>
      </c>
      <c r="B156" s="408"/>
      <c r="C156" s="400"/>
      <c r="D156" s="409" t="s">
        <v>146</v>
      </c>
      <c r="E156" s="229"/>
      <c r="F156" s="229"/>
      <c r="G156" s="229"/>
      <c r="H156" s="229" t="s">
        <v>147</v>
      </c>
      <c r="I156" s="229"/>
      <c r="J156" s="229"/>
      <c r="K156" s="397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sheetProtection algorithmName="SHA-512" hashValue="CsVusDkI7D3ts7lNz1pG8pArZDKNJZ/u23EpNPe516DCzHR7BngqnhZDFljSzb/qYw/otThuJKm66qSshvb5Uw==" saltValue="SAYu7BUAlPZZ51T7J5Jjjw==" spinCount="100000" sheet="1" objects="1" scenarios="1" formatCells="0" formatColumns="0" formatRows="0" insertColumns="0" insertRows="0" insertHyperlinks="0" deleteColumns="0" deleteRows="0" sort="0"/>
  <mergeCells count="16"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52:I152"/>
    <mergeCell ref="F134:I134"/>
    <mergeCell ref="A139:B139"/>
    <mergeCell ref="E139:H139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37"/>
  <sheetViews>
    <sheetView workbookViewId="0">
      <selection activeCell="B5" sqref="B5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359" t="s">
        <v>148</v>
      </c>
      <c r="B1" s="1359"/>
      <c r="C1" s="1359"/>
      <c r="D1" s="1359"/>
      <c r="E1" s="1359"/>
      <c r="F1" s="1359"/>
      <c r="G1" s="1359"/>
      <c r="H1" s="1359"/>
      <c r="I1" s="1359"/>
    </row>
    <row r="2" spans="1:9" ht="21" x14ac:dyDescent="0.6">
      <c r="A2" s="1359" t="s">
        <v>138</v>
      </c>
      <c r="B2" s="1359"/>
      <c r="C2" s="1359"/>
      <c r="D2" s="1359"/>
      <c r="E2" s="1359"/>
      <c r="F2" s="1359"/>
      <c r="G2" s="1359"/>
      <c r="H2" s="1359"/>
      <c r="I2" s="1359"/>
    </row>
    <row r="3" spans="1:9" ht="21" x14ac:dyDescent="0.6">
      <c r="A3" s="1359" t="s">
        <v>0</v>
      </c>
      <c r="B3" s="1359"/>
      <c r="C3" s="1359"/>
      <c r="D3" s="1359"/>
      <c r="E3" s="1359"/>
      <c r="F3" s="1359"/>
      <c r="G3" s="1359"/>
      <c r="H3" s="1359"/>
      <c r="I3" s="1359"/>
    </row>
    <row r="4" spans="1:9" ht="21" x14ac:dyDescent="0.55000000000000004">
      <c r="A4" s="1137"/>
      <c r="B4" s="1396" t="str">
        <f>งบประจำและงบพัฒนาคุณภาพการศึกษา!A4</f>
        <v xml:space="preserve">     ประจำเดือนมีนาคม 2568</v>
      </c>
      <c r="C4" s="1396"/>
      <c r="D4" s="1396"/>
      <c r="E4" s="1396"/>
      <c r="F4" s="1396"/>
      <c r="G4" s="1396"/>
      <c r="H4" s="1396"/>
      <c r="I4" s="1138" t="s">
        <v>149</v>
      </c>
    </row>
    <row r="5" spans="1:9" ht="42" x14ac:dyDescent="0.25">
      <c r="A5" s="410" t="s">
        <v>23</v>
      </c>
      <c r="B5" s="411" t="s">
        <v>24</v>
      </c>
      <c r="C5" s="59" t="s">
        <v>37</v>
      </c>
      <c r="D5" s="58" t="s">
        <v>22</v>
      </c>
      <c r="E5" s="60" t="s">
        <v>3</v>
      </c>
      <c r="F5" s="61" t="s">
        <v>38</v>
      </c>
      <c r="G5" s="60" t="s">
        <v>25</v>
      </c>
      <c r="H5" s="60" t="s">
        <v>5</v>
      </c>
      <c r="I5" s="62" t="s">
        <v>6</v>
      </c>
    </row>
    <row r="6" spans="1:9" ht="18.600000000000001" x14ac:dyDescent="0.25">
      <c r="A6" s="412" t="str">
        <f>+[6]ระบบการควบคุมฯ!A7</f>
        <v>ก</v>
      </c>
      <c r="B6" s="108" t="str">
        <f>+[6]ระบบการควบคุมฯ!B7</f>
        <v xml:space="preserve">แผนงานบุคลากรภาครัฐ </v>
      </c>
      <c r="C6" s="413" t="str">
        <f>+[6]ระบบการควบคุมฯ!C7 [6]ระบบการควบคุมฯ!C7</f>
        <v>20004 1400 0800</v>
      </c>
      <c r="D6" s="414">
        <f>+D7</f>
        <v>5119900</v>
      </c>
      <c r="E6" s="414">
        <f t="shared" ref="E6:H7" si="0">+E7</f>
        <v>0</v>
      </c>
      <c r="F6" s="414">
        <f t="shared" si="0"/>
        <v>0</v>
      </c>
      <c r="G6" s="414">
        <f t="shared" si="0"/>
        <v>3340783.7199999997</v>
      </c>
      <c r="H6" s="414">
        <f t="shared" si="0"/>
        <v>1779116.2800000003</v>
      </c>
      <c r="I6" s="415"/>
    </row>
    <row r="7" spans="1:9" ht="55.8" customHeight="1" x14ac:dyDescent="0.25">
      <c r="A7" s="416">
        <f>+[6]ระบบการควบคุมฯ!A8</f>
        <v>1</v>
      </c>
      <c r="B7" s="417" t="str">
        <f>+[6]ระบบการควบคุมฯ!B8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17" t="str">
        <f>+[6]ระบบการควบคุมฯ!C8</f>
        <v>20004 1400 0800</v>
      </c>
      <c r="D7" s="418">
        <f>+D8</f>
        <v>5119900</v>
      </c>
      <c r="E7" s="418">
        <f t="shared" si="0"/>
        <v>0</v>
      </c>
      <c r="F7" s="418">
        <f t="shared" si="0"/>
        <v>0</v>
      </c>
      <c r="G7" s="418">
        <f t="shared" si="0"/>
        <v>3340783.7199999997</v>
      </c>
      <c r="H7" s="418">
        <f t="shared" si="0"/>
        <v>1779116.2800000003</v>
      </c>
      <c r="I7" s="419"/>
    </row>
    <row r="8" spans="1:9" ht="74.400000000000006" x14ac:dyDescent="0.25">
      <c r="A8" s="420">
        <f>+[6]ระบบการควบคุมฯ!A10</f>
        <v>1.1000000000000001</v>
      </c>
      <c r="B8" s="63" t="str">
        <f>+[6]ระบบการควบคุมฯ!B10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4" t="str">
        <f>+[6]ระบบการควบคุมฯ!C10</f>
        <v>20004 68 79456 00000</v>
      </c>
      <c r="D8" s="421">
        <f>+D9+D15</f>
        <v>5119900</v>
      </c>
      <c r="E8" s="421">
        <f>+E9+E15</f>
        <v>0</v>
      </c>
      <c r="F8" s="421">
        <f>+F9+F15</f>
        <v>0</v>
      </c>
      <c r="G8" s="421">
        <f>+G9+G15</f>
        <v>3340783.7199999997</v>
      </c>
      <c r="H8" s="421">
        <f>+H9+H15</f>
        <v>1779116.2800000003</v>
      </c>
      <c r="I8" s="422"/>
    </row>
    <row r="9" spans="1:9" ht="18.600000000000001" x14ac:dyDescent="0.25">
      <c r="A9" s="423"/>
      <c r="B9" s="424" t="str">
        <f>+[6]ระบบการควบคุมฯ!B12</f>
        <v>งบบุคลากร  6811150</v>
      </c>
      <c r="C9" s="65" t="str">
        <f>+[6]ระบบการควบคุมฯ!C12</f>
        <v>20004 14000800 1000000</v>
      </c>
      <c r="D9" s="425">
        <f>+D10</f>
        <v>4239500</v>
      </c>
      <c r="E9" s="425">
        <f>+E10</f>
        <v>0</v>
      </c>
      <c r="F9" s="425">
        <f>+F10</f>
        <v>0</v>
      </c>
      <c r="G9" s="425">
        <f>+G10</f>
        <v>2602862.2599999998</v>
      </c>
      <c r="H9" s="425">
        <f>+H10</f>
        <v>1636637.7400000002</v>
      </c>
      <c r="I9" s="426"/>
    </row>
    <row r="10" spans="1:9" ht="74.400000000000006" x14ac:dyDescent="0.25">
      <c r="A10" s="427" t="str">
        <f>+[6]ระบบการควบคุมฯ!A14</f>
        <v>1.1.1</v>
      </c>
      <c r="B10" s="428" t="str">
        <f>+[6]ระบบการควบคุมฯ!B14</f>
        <v>ค่าตอบแทนพนักงานราชการ 26 อัตรา  5 เดือน(ต.ค.67 - มีค 68) 2,930,000 บาท</v>
      </c>
      <c r="C10" s="429" t="str">
        <f>+[6]ระบบการควบคุมฯ!C14</f>
        <v>ศธ 04002/ว5144 ลว.21 ต.ค.67 ครั้งที่ 2</v>
      </c>
      <c r="D10" s="430">
        <f>+[6]ระบบการควบคุมฯ!F14</f>
        <v>4239500</v>
      </c>
      <c r="E10" s="430">
        <f>+[6]ระบบการควบคุมฯ!G14+[6]ระบบการควบคุมฯ!H14</f>
        <v>0</v>
      </c>
      <c r="F10" s="430">
        <f>+[6]ระบบการควบคุมฯ!I14+[6]ระบบการควบคุมฯ!J14</f>
        <v>0</v>
      </c>
      <c r="G10" s="430">
        <f>+[6]ระบบการควบคุมฯ!K14+[6]ระบบการควบคุมฯ!L14</f>
        <v>2602862.2599999998</v>
      </c>
      <c r="H10" s="431">
        <f>+D10-E10-F10-G10</f>
        <v>1636637.7400000002</v>
      </c>
      <c r="I10" s="432" t="s">
        <v>14</v>
      </c>
    </row>
    <row r="11" spans="1:9" ht="93" hidden="1" customHeight="1" x14ac:dyDescent="0.25">
      <c r="A11" s="433" t="str">
        <f>+[6]ระบบการควบคุมฯ!A15</f>
        <v>1.1.1.1</v>
      </c>
      <c r="B11" s="434" t="str">
        <f>+[6]ระบบการควบคุมฯ!B15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35" t="str">
        <f>+[6]ระบบการควบคุมฯ!C15</f>
        <v>ศธ 04002/ว660 ลว.19 กพ 68 ครั้งที่ 270</v>
      </c>
      <c r="D11" s="436"/>
      <c r="E11" s="436"/>
      <c r="F11" s="436"/>
      <c r="G11" s="436"/>
      <c r="H11" s="437"/>
      <c r="I11" s="438"/>
    </row>
    <row r="12" spans="1:9" ht="74.400000000000006" hidden="1" customHeight="1" x14ac:dyDescent="0.25">
      <c r="A12" s="433" t="str">
        <f>+[6]ระบบการควบคุมฯ!A16</f>
        <v>1.1.1.2</v>
      </c>
      <c r="B12" s="434" t="str">
        <f>+[6]ระบบการควบคุมฯ!B16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35" t="str">
        <f>+[6]ระบบการควบคุมฯ!C16</f>
        <v>ศธ 04002/ว1775 ลว.3 พค 67 โอนครั้งที่ 3</v>
      </c>
      <c r="D12" s="436"/>
      <c r="E12" s="436"/>
      <c r="F12" s="436"/>
      <c r="G12" s="436"/>
      <c r="H12" s="437"/>
      <c r="I12" s="438"/>
    </row>
    <row r="13" spans="1:9" ht="55.8" hidden="1" customHeight="1" x14ac:dyDescent="0.25">
      <c r="A13" s="439" t="str">
        <f>+[6]ระบบการควบคุมฯ!A17</f>
        <v>1.1.1.3</v>
      </c>
      <c r="B13" s="72" t="str">
        <f>+[6]ระบบการควบคุมฯ!B17</f>
        <v>ค่าตอบแทนพนักงานราชการ  อัตรา   1 เดือน (กันยายน 2567) 445,000 บาท</v>
      </c>
      <c r="C13" s="73" t="str">
        <f>+[6]ระบบการควบคุมฯ!C17</f>
        <v>ศธ 04002/ว3380 ลว. 5 สค 67 โอนครั้งที่284</v>
      </c>
      <c r="D13" s="440"/>
      <c r="E13" s="440"/>
      <c r="F13" s="440"/>
      <c r="G13" s="440"/>
      <c r="H13" s="441"/>
      <c r="I13" s="74"/>
    </row>
    <row r="14" spans="1:9" ht="55.8" hidden="1" customHeight="1" x14ac:dyDescent="0.25">
      <c r="A14" s="439" t="str">
        <f>+[6]ระบบการควบคุมฯ!A18</f>
        <v>1.1.1.4</v>
      </c>
      <c r="B14" s="72" t="str">
        <f>+[6]ระบบการควบคุมฯ!B18</f>
        <v>ค่าตอบแทนพนักงานราชการ  อัตรา   1 เดือน (กันยายน 2567) 18,000 บาท</v>
      </c>
      <c r="C14" s="73" t="str">
        <f>+[6]ระบบการควบคุมฯ!C18</f>
        <v>ศธ 04002/ว3844/30 สค 67 ครั้งที่ 373</v>
      </c>
      <c r="D14" s="442"/>
      <c r="E14" s="442"/>
      <c r="F14" s="442"/>
      <c r="G14" s="442"/>
      <c r="H14" s="443"/>
      <c r="I14" s="77"/>
    </row>
    <row r="15" spans="1:9" ht="18.600000000000001" x14ac:dyDescent="0.25">
      <c r="A15" s="423">
        <f>+[6]ระบบการควบคุมฯ!A22</f>
        <v>0</v>
      </c>
      <c r="B15" s="424" t="str">
        <f>+[6]ระบบการควบคุมฯ!B22</f>
        <v xml:space="preserve"> งบดำเนินงาน 6811220</v>
      </c>
      <c r="C15" s="65" t="str">
        <f>+[6]ระบบการควบคุมฯ!C22</f>
        <v>20004 1420 0800 2000000</v>
      </c>
      <c r="D15" s="425">
        <f>SUM(D16:D21)</f>
        <v>880400</v>
      </c>
      <c r="E15" s="425">
        <f>SUM(E16:E21)</f>
        <v>0</v>
      </c>
      <c r="F15" s="425">
        <f>SUM(F16:F21)</f>
        <v>0</v>
      </c>
      <c r="G15" s="425">
        <f>SUM(G16:G21)</f>
        <v>737921.46</v>
      </c>
      <c r="H15" s="425">
        <f>SUM(H16:H21)</f>
        <v>142478.54000000004</v>
      </c>
      <c r="I15" s="426"/>
    </row>
    <row r="16" spans="1:9" ht="111.6" x14ac:dyDescent="0.25">
      <c r="A16" s="444" t="str">
        <f>+[6]ระบบการควบคุมฯ!A24</f>
        <v>1.1.2</v>
      </c>
      <c r="B16" s="66" t="str">
        <f>+[6]ระบบการควบคุมฯ!B24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67" t="str">
        <f>+[6]ระบบการควบคุมฯ!C24</f>
        <v>ศธ 04002/ว5144 ลว.21 ต.ค.67 ครั้งที่ 2</v>
      </c>
      <c r="D16" s="445">
        <f>+[6]ระบบการควบคุมฯ!F24</f>
        <v>152000</v>
      </c>
      <c r="E16" s="445">
        <f>+[6]ระบบการควบคุมฯ!G24+[6]ระบบการควบคุมฯ!H24</f>
        <v>0</v>
      </c>
      <c r="F16" s="445">
        <f>+[6]ระบบการควบคุมฯ!I24+[6]ระบบการควบคุมฯ!J24</f>
        <v>0</v>
      </c>
      <c r="G16" s="445">
        <f>+[6]ระบบการควบคุมฯ!K24+[6]ระบบการควบคุมฯ!L24</f>
        <v>85815</v>
      </c>
      <c r="H16" s="446">
        <f>+D16-E16-F16-G16</f>
        <v>66185</v>
      </c>
      <c r="I16" s="68" t="s">
        <v>14</v>
      </c>
    </row>
    <row r="17" spans="1:9" ht="55.8" x14ac:dyDescent="0.25">
      <c r="A17" s="447" t="str">
        <f>+[6]ระบบการควบคุมฯ!A25</f>
        <v>1.1.2.1</v>
      </c>
      <c r="B17" s="75" t="str">
        <f>+[6]ระบบการควบคุมฯ!B25</f>
        <v>เงินสมทบกองทุนประกันสังคม จำนวน 5 เดือน  ( มีนาคม -เมษายน 2568) 39,000</v>
      </c>
      <c r="C17" s="76" t="str">
        <f>+[6]ระบบการควบคุมฯ!C25</f>
        <v>ศธ 04002/ว660 ลว.19 กพ 68 ครั้งที่ 270</v>
      </c>
      <c r="D17" s="442"/>
      <c r="E17" s="442"/>
      <c r="F17" s="442"/>
      <c r="G17" s="442"/>
      <c r="H17" s="443"/>
      <c r="I17" s="77"/>
    </row>
    <row r="18" spans="1:9" ht="74.400000000000006" hidden="1" customHeight="1" x14ac:dyDescent="0.25">
      <c r="A18" s="448" t="str">
        <f>+[6]ระบบการควบคุมฯ!A26</f>
        <v>1.1.2.2</v>
      </c>
      <c r="B18" s="80" t="str">
        <f>+[6]ระบบการควบคุมฯ!B26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96" t="str">
        <f>+[6]ระบบการควบคุมฯ!C26</f>
        <v>ศธ 04002/ว1775 ลว.3 พค 67 โอนครั้งที่ 3</v>
      </c>
      <c r="D18" s="449"/>
      <c r="E18" s="449"/>
      <c r="F18" s="449"/>
      <c r="G18" s="449"/>
      <c r="H18" s="450"/>
      <c r="I18" s="82"/>
    </row>
    <row r="19" spans="1:9" ht="55.8" hidden="1" customHeight="1" x14ac:dyDescent="0.25">
      <c r="A19" s="447" t="str">
        <f>+[6]ระบบการควบคุมฯ!A27</f>
        <v>1.1.2.3</v>
      </c>
      <c r="B19" s="75" t="str">
        <f>+[6]ระบบการควบคุมฯ!B27</f>
        <v>เงินสมทบกองทุนประกันสังคม จำนวน 1 เดือน  (กย 2567) 750บาท</v>
      </c>
      <c r="C19" s="76" t="str">
        <f>+[6]ระบบการควบคุมฯ!C27</f>
        <v>ศธ 04002/ว3844/30 สค 67 ครั้งที่ 373</v>
      </c>
      <c r="D19" s="445"/>
      <c r="E19" s="442"/>
      <c r="F19" s="442"/>
      <c r="G19" s="442"/>
      <c r="H19" s="443"/>
      <c r="I19" s="77"/>
    </row>
    <row r="20" spans="1:9" ht="74.400000000000006" x14ac:dyDescent="0.25">
      <c r="A20" s="444" t="str">
        <f>+[6]ระบบการควบคุมฯ!A32</f>
        <v>1.1.3</v>
      </c>
      <c r="B20" s="66" t="str">
        <f>+[6]ระบบการควบคุมฯ!B32</f>
        <v xml:space="preserve">ค่าเช่าบ้าน  (ตุลาคม  2566 - กพ. 2567) ครั้งที่ 1 728,400 บาท </v>
      </c>
      <c r="C20" s="67" t="str">
        <f>+[6]ระบบการควบคุมฯ!C32</f>
        <v>ศธ 04002/ว5415 ลว4พ.ย.2024 โอนครั้งที่ 42</v>
      </c>
      <c r="D20" s="445">
        <f>+[6]ระบบการควบคุมฯ!F32</f>
        <v>728400</v>
      </c>
      <c r="E20" s="445">
        <f>+[6]ระบบการควบคุมฯ!G32+[6]ระบบการควบคุมฯ!H32</f>
        <v>0</v>
      </c>
      <c r="F20" s="445">
        <f>+[6]ระบบการควบคุมฯ!I32+[6]ระบบการควบคุมฯ!J32</f>
        <v>0</v>
      </c>
      <c r="G20" s="445">
        <f>+[6]ระบบการควบคุมฯ!K32+[6]ระบบการควบคุมฯ!L32</f>
        <v>652106.46</v>
      </c>
      <c r="H20" s="446">
        <f>+D20-E20-F20-G20</f>
        <v>76293.540000000037</v>
      </c>
      <c r="I20" s="68" t="s">
        <v>14</v>
      </c>
    </row>
    <row r="21" spans="1:9" ht="37.200000000000003" hidden="1" customHeight="1" x14ac:dyDescent="0.25">
      <c r="A21" s="451" t="str">
        <f>+[6]ระบบการควบคุมฯ!A33</f>
        <v>1.1.3.1</v>
      </c>
      <c r="B21" s="69" t="str">
        <f>+[6]ระบบการควบคุมฯ!B33</f>
        <v>ค่าเช่าบ้านครั้งที่ 2 (เมย - กค 67) จำนวนเงิน 588,000 บาท</v>
      </c>
      <c r="C21" s="70" t="str">
        <f>+[6]ระบบการควบคุมฯ!C33</f>
        <v>ศธ 04002/ว1767 ลว. 3 พค 67 ครั้งที่ 4</v>
      </c>
      <c r="D21" s="452"/>
      <c r="E21" s="452"/>
      <c r="F21" s="452"/>
      <c r="G21" s="452"/>
      <c r="H21" s="453"/>
      <c r="I21" s="71"/>
    </row>
    <row r="22" spans="1:9" ht="37.200000000000003" hidden="1" customHeight="1" x14ac:dyDescent="0.25">
      <c r="A22" s="439" t="str">
        <f>+[6]ระบบการควบคุมฯ!A34</f>
        <v>1.1.3.2</v>
      </c>
      <c r="B22" s="72" t="str">
        <f>+[6]ระบบการควบคุมฯ!B34</f>
        <v>ค่าเช่าบ้านครั้งที่ 3 (สค-กย 67) จำนวนเงิน 294,000 บาท</v>
      </c>
      <c r="C22" s="73" t="str">
        <f>+[6]ระบบการควบคุมฯ!C34</f>
        <v>ศธ 04002/ว4225 ลว. 10 กย 67 ครั้งที่ 395</v>
      </c>
      <c r="D22" s="440"/>
      <c r="E22" s="440"/>
      <c r="F22" s="440"/>
      <c r="G22" s="440"/>
      <c r="H22" s="441"/>
      <c r="I22" s="74"/>
    </row>
    <row r="23" spans="1:9" ht="37.200000000000003" x14ac:dyDescent="0.25">
      <c r="A23" s="412" t="str">
        <f>+[7]ระบบการควบคุมฯ!A30</f>
        <v>ข</v>
      </c>
      <c r="B23" s="108" t="str">
        <f>+[7]ระบบการควบคุมฯ!B30</f>
        <v xml:space="preserve">แผนงานยุทธศาสตร์พัฒนาคุณภาพการศึกษาและการเรียนรู้ </v>
      </c>
      <c r="C23" s="413" t="str">
        <f>+[6]ระบบการควบคุมฯ!C37</f>
        <v>20004 3300</v>
      </c>
      <c r="D23" s="414">
        <f>+D24+D58+D72+D146+D158</f>
        <v>11891600</v>
      </c>
      <c r="E23" s="414">
        <f t="shared" ref="E23:H23" si="1">+E24+E58+E72+E146+E158</f>
        <v>0</v>
      </c>
      <c r="F23" s="414">
        <f t="shared" si="1"/>
        <v>0</v>
      </c>
      <c r="G23" s="414">
        <f t="shared" si="1"/>
        <v>7540304.1900000004</v>
      </c>
      <c r="H23" s="414">
        <f t="shared" si="1"/>
        <v>4351295.8099999996</v>
      </c>
      <c r="I23" s="414">
        <f>+I24+I72</f>
        <v>0</v>
      </c>
    </row>
    <row r="24" spans="1:9" ht="55.8" x14ac:dyDescent="0.25">
      <c r="A24" s="416">
        <f>+[7]ระบบการควบคุมฯ!A31</f>
        <v>1</v>
      </c>
      <c r="B24" s="417" t="str">
        <f>+[7]ระบบการควบคุมฯ!B31</f>
        <v>โครงการพัฒนาหลักสูตรกระบวนการเรียนการสอน การวัดและประเมินผล</v>
      </c>
      <c r="C24" s="417" t="str">
        <f>+[6]ระบบการควบคุมฯ!C43</f>
        <v>20004 3320 3300 2000000</v>
      </c>
      <c r="D24" s="418">
        <f>+D25+D28+D32+D37+D41+D45+D52+D55</f>
        <v>42760</v>
      </c>
      <c r="E24" s="418">
        <f>+E25+E28+E32+E37+E41+E45+E52+E55</f>
        <v>0</v>
      </c>
      <c r="F24" s="418">
        <f t="shared" ref="F24:H24" si="2">+F25+F28+F32+F37+F41+F45+F52+F55</f>
        <v>0</v>
      </c>
      <c r="G24" s="418">
        <f t="shared" si="2"/>
        <v>15780</v>
      </c>
      <c r="H24" s="418">
        <f t="shared" si="2"/>
        <v>26980</v>
      </c>
      <c r="I24" s="419"/>
    </row>
    <row r="25" spans="1:9" ht="55.8" x14ac:dyDescent="0.25">
      <c r="A25" s="420">
        <f>+[6]ระบบการควบคุมฯ!A46</f>
        <v>1.1000000000000001</v>
      </c>
      <c r="B25" s="63" t="str">
        <f>+[6]ระบบการควบคุมฯ!B46</f>
        <v>กิจกรรมการส่งเสริมและพัฒนาระบบการประกันคุณภาพภายในสถานศึกษา</v>
      </c>
      <c r="C25" s="64" t="str">
        <f>+[6]ระบบการควบคุมฯ!C46</f>
        <v>20004 68 00015 00000</v>
      </c>
      <c r="D25" s="421">
        <f>+D26</f>
        <v>0</v>
      </c>
      <c r="E25" s="421">
        <f t="shared" ref="E25:H25" si="3">+E26</f>
        <v>0</v>
      </c>
      <c r="F25" s="421">
        <f t="shared" si="3"/>
        <v>0</v>
      </c>
      <c r="G25" s="421">
        <f t="shared" si="3"/>
        <v>0</v>
      </c>
      <c r="H25" s="421">
        <f t="shared" si="3"/>
        <v>0</v>
      </c>
      <c r="I25" s="422"/>
    </row>
    <row r="26" spans="1:9" ht="18.600000000000001" x14ac:dyDescent="0.25">
      <c r="A26" s="423"/>
      <c r="B26" s="78" t="str">
        <f>+[6]ระบบการควบคุมฯ!B47</f>
        <v>งบรายจ่ายอื่น   6811500</v>
      </c>
      <c r="C26" s="79" t="str">
        <f>+[6]ระบบการควบคุมฯ!C47</f>
        <v>20004 31003100 5000002</v>
      </c>
      <c r="D26" s="454">
        <f>SUM(D27)</f>
        <v>0</v>
      </c>
      <c r="E26" s="454">
        <f t="shared" ref="E26:I26" si="4">SUM(E27)</f>
        <v>0</v>
      </c>
      <c r="F26" s="454">
        <f t="shared" si="4"/>
        <v>0</v>
      </c>
      <c r="G26" s="454">
        <f t="shared" si="4"/>
        <v>0</v>
      </c>
      <c r="H26" s="454">
        <f t="shared" si="4"/>
        <v>0</v>
      </c>
      <c r="I26" s="454">
        <f t="shared" si="4"/>
        <v>0</v>
      </c>
    </row>
    <row r="27" spans="1:9" ht="93" hidden="1" customHeight="1" x14ac:dyDescent="0.25">
      <c r="A27" s="448" t="str">
        <f>+[6]ระบบการควบคุมฯ!A48</f>
        <v>1.1.1</v>
      </c>
      <c r="B27" s="81" t="str">
        <f>+[6]ระบบการควบคุมฯ!B48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6" t="str">
        <f>+[6]ระบบการควบคุมฯ!C48</f>
        <v>ศธ 04002/ว2416  ลว. 17 มิย 67 โอนครั้งที่ 142</v>
      </c>
      <c r="D27" s="449"/>
      <c r="E27" s="449"/>
      <c r="F27" s="449"/>
      <c r="G27" s="449"/>
      <c r="H27" s="450">
        <f>+D27-E27-F27-G27</f>
        <v>0</v>
      </c>
      <c r="I27" s="82" t="s">
        <v>50</v>
      </c>
    </row>
    <row r="28" spans="1:9" ht="55.8" x14ac:dyDescent="0.25">
      <c r="A28" s="420">
        <f>+[6]ระบบการควบคุมฯ!A52</f>
        <v>1.2</v>
      </c>
      <c r="B28" s="63" t="str">
        <f>+[6]ระบบการควบคุมฯ!B52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4" t="str">
        <f>+[6]ระบบการควบคุมฯ!C52</f>
        <v>20004 68 00040 00000</v>
      </c>
      <c r="D28" s="421">
        <f>+D29</f>
        <v>40360</v>
      </c>
      <c r="E28" s="421">
        <f>+E29</f>
        <v>0</v>
      </c>
      <c r="F28" s="421">
        <f>+F29</f>
        <v>0</v>
      </c>
      <c r="G28" s="421">
        <f>+G29</f>
        <v>13380</v>
      </c>
      <c r="H28" s="421">
        <f>+H29</f>
        <v>26980</v>
      </c>
      <c r="I28" s="422"/>
    </row>
    <row r="29" spans="1:9" ht="18.600000000000001" x14ac:dyDescent="0.25">
      <c r="A29" s="423"/>
      <c r="B29" s="78" t="str">
        <f>+[6]ระบบการควบคุมฯ!B53</f>
        <v>งบดำเนินงาน   6811200</v>
      </c>
      <c r="C29" s="79" t="str">
        <f>+[6]ระบบการควบคุมฯ!C53</f>
        <v>20004 3320 3300 2000000</v>
      </c>
      <c r="D29" s="454">
        <f>SUM(D30:D31)</f>
        <v>40360</v>
      </c>
      <c r="E29" s="454">
        <f>SUM(E30:E31)</f>
        <v>0</v>
      </c>
      <c r="F29" s="454">
        <f>SUM(F30:F31)</f>
        <v>0</v>
      </c>
      <c r="G29" s="454">
        <f>SUM(G30:G31)</f>
        <v>13380</v>
      </c>
      <c r="H29" s="454">
        <f>SUM(H30:H31)</f>
        <v>26980</v>
      </c>
      <c r="I29" s="426"/>
    </row>
    <row r="30" spans="1:9" ht="316.2" hidden="1" customHeight="1" x14ac:dyDescent="0.25">
      <c r="A30" s="448" t="str">
        <f>+[6]ระบบการควบคุมฯ!A54</f>
        <v>1.2.1</v>
      </c>
      <c r="B30" s="80" t="str">
        <f>+[6]ระบบการควบคุมฯ!B54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1" t="str">
        <f>+[6]ระบบการควบคุมฯ!C54</f>
        <v>ศธ 04002/ว163  ลว. 15 มค 68โอนครั้งที่ 192</v>
      </c>
      <c r="D30" s="449">
        <f>+[6]ระบบการควบคุมฯ!F54</f>
        <v>40360</v>
      </c>
      <c r="E30" s="449">
        <f>+[6]ระบบการควบคุมฯ!G54+[6]ระบบการควบคุมฯ!H54</f>
        <v>0</v>
      </c>
      <c r="F30" s="449">
        <f>+[6]ระบบการควบคุมฯ!I54+[6]ระบบการควบคุมฯ!J54</f>
        <v>0</v>
      </c>
      <c r="G30" s="449">
        <f>+[6]ระบบการควบคุมฯ!K54+[6]ระบบการควบคุมฯ!L54</f>
        <v>13380</v>
      </c>
      <c r="H30" s="450">
        <f>+D30-E30-F30-G30</f>
        <v>26980</v>
      </c>
      <c r="I30" s="82" t="s">
        <v>50</v>
      </c>
    </row>
    <row r="31" spans="1:9" ht="73.8" hidden="1" customHeight="1" x14ac:dyDescent="0.25">
      <c r="A31" s="448" t="s">
        <v>79</v>
      </c>
      <c r="B31" s="80">
        <f>+[6]ระบบการควบคุมฯ!B58</f>
        <v>0</v>
      </c>
      <c r="C31" s="81">
        <f>+[6]ระบบการควบคุมฯ!C58</f>
        <v>0</v>
      </c>
      <c r="D31" s="449">
        <f>+[6]ระบบการควบคุมฯ!F58</f>
        <v>0</v>
      </c>
      <c r="E31" s="449">
        <f>+[6]ระบบการควบคุมฯ!G58+[6]ระบบการควบคุมฯ!H58</f>
        <v>0</v>
      </c>
      <c r="F31" s="449">
        <f>+[6]ระบบการควบคุมฯ!I58+[6]ระบบการควบคุมฯ!J58</f>
        <v>0</v>
      </c>
      <c r="G31" s="449">
        <f>+[6]ระบบการควบคุมฯ!K58+[6]ระบบการควบคุมฯ!L58</f>
        <v>0</v>
      </c>
      <c r="H31" s="450">
        <f>+D31-E31-F31-G31</f>
        <v>0</v>
      </c>
      <c r="I31" s="83" t="s">
        <v>80</v>
      </c>
    </row>
    <row r="32" spans="1:9" ht="55.8" x14ac:dyDescent="0.25">
      <c r="A32" s="455">
        <f>+[6]ระบบการควบคุมฯ!A61</f>
        <v>1.3</v>
      </c>
      <c r="B32" s="63" t="str">
        <f>+[6]ระบบการควบคุมฯ!B61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3" t="str">
        <f>+[6]ระบบการควบคุมฯ!C61</f>
        <v>20004 68 00075 00000</v>
      </c>
      <c r="D32" s="456">
        <f>+D33</f>
        <v>0</v>
      </c>
      <c r="E32" s="456">
        <f>+E33</f>
        <v>0</v>
      </c>
      <c r="F32" s="456">
        <f>+F33</f>
        <v>0</v>
      </c>
      <c r="G32" s="456">
        <f>+G33</f>
        <v>0</v>
      </c>
      <c r="H32" s="456">
        <f>+H33</f>
        <v>0</v>
      </c>
      <c r="I32" s="422"/>
    </row>
    <row r="33" spans="1:9" ht="18.600000000000001" x14ac:dyDescent="0.25">
      <c r="A33" s="423"/>
      <c r="B33" s="424" t="str">
        <f>+[6]ระบบการควบคุมฯ!B62</f>
        <v>งบดำเนินงาน   6811200</v>
      </c>
      <c r="C33" s="65" t="str">
        <f>+[6]ระบบการควบคุมฯ!C62</f>
        <v>20004 3320 3300 2000000</v>
      </c>
      <c r="D33" s="425">
        <f>SUM(D34:D36)</f>
        <v>0</v>
      </c>
      <c r="E33" s="425">
        <f t="shared" ref="E33:H33" si="5">SUM(E34:E36)</f>
        <v>0</v>
      </c>
      <c r="F33" s="425">
        <f t="shared" si="5"/>
        <v>0</v>
      </c>
      <c r="G33" s="425">
        <f t="shared" si="5"/>
        <v>0</v>
      </c>
      <c r="H33" s="425">
        <f t="shared" si="5"/>
        <v>0</v>
      </c>
      <c r="I33" s="426"/>
    </row>
    <row r="34" spans="1:9" ht="93" hidden="1" customHeight="1" x14ac:dyDescent="0.25">
      <c r="A34" s="448" t="str">
        <f>+[6]ระบบการควบคุมฯ!A63</f>
        <v>1.3.1</v>
      </c>
      <c r="B34" s="80">
        <f>+[6]ระบบการควบคุมฯ!B63</f>
        <v>0</v>
      </c>
      <c r="C34" s="80">
        <f>+[6]ระบบการควบคุมฯ!C63</f>
        <v>0</v>
      </c>
      <c r="D34" s="449"/>
      <c r="E34" s="449"/>
      <c r="F34" s="449"/>
      <c r="G34" s="445"/>
      <c r="H34" s="450">
        <f>+D34-E34-F34-G34</f>
        <v>0</v>
      </c>
      <c r="I34" s="82" t="s">
        <v>50</v>
      </c>
    </row>
    <row r="35" spans="1:9" ht="409.6" hidden="1" customHeight="1" x14ac:dyDescent="0.25">
      <c r="A35" s="448" t="str">
        <f>+[6]ระบบการควบคุมฯ!A64</f>
        <v>1.3.2</v>
      </c>
      <c r="B35" s="80" t="str">
        <f>+[6]ระบบการควบคุมฯ!B64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0" t="str">
        <f>+[6]ระบบการควบคุมฯ!C64</f>
        <v>ศธ 04002/ว2439 ลว. 17 มค 67 โอนครั้งที่ 139</v>
      </c>
      <c r="D35" s="449"/>
      <c r="E35" s="449"/>
      <c r="F35" s="449"/>
      <c r="G35" s="445"/>
      <c r="H35" s="450">
        <f>+D35-E35-F35-G35</f>
        <v>0</v>
      </c>
      <c r="I35" s="82" t="s">
        <v>50</v>
      </c>
    </row>
    <row r="36" spans="1:9" ht="93" hidden="1" customHeight="1" x14ac:dyDescent="0.25">
      <c r="A36" s="448" t="str">
        <f>+[6]ระบบการควบคุมฯ!A65</f>
        <v>1.1.3</v>
      </c>
      <c r="B36" s="80" t="str">
        <f>+[6]ระบบการควบคุมฯ!B65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0" t="str">
        <f>+[6]ระบบการควบคุมฯ!C65</f>
        <v>ศธ 04002/ว3556  ลว. 15 สค 67 โอนครั้งที่ 324</v>
      </c>
      <c r="D36" s="449"/>
      <c r="E36" s="449"/>
      <c r="F36" s="449"/>
      <c r="G36" s="449"/>
      <c r="H36" s="450">
        <f>+D36-E36-F36-G36</f>
        <v>0</v>
      </c>
      <c r="I36" s="82" t="s">
        <v>50</v>
      </c>
    </row>
    <row r="37" spans="1:9" ht="55.8" x14ac:dyDescent="0.25">
      <c r="A37" s="420">
        <f>+[6]ระบบการควบคุมฯ!A68</f>
        <v>1.4</v>
      </c>
      <c r="B37" s="63" t="str">
        <f>+[6]ระบบการควบคุมฯ!B68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3" t="str">
        <f>+[6]ระบบการควบคุมฯ!C68</f>
        <v>20004 68 00088 00000</v>
      </c>
      <c r="D37" s="421">
        <f>+D38</f>
        <v>0</v>
      </c>
      <c r="E37" s="421">
        <f>+E38</f>
        <v>0</v>
      </c>
      <c r="F37" s="421">
        <f>+F38</f>
        <v>0</v>
      </c>
      <c r="G37" s="421">
        <f>+G38</f>
        <v>0</v>
      </c>
      <c r="H37" s="421">
        <f>+H38</f>
        <v>0</v>
      </c>
      <c r="I37" s="422"/>
    </row>
    <row r="38" spans="1:9" ht="18.600000000000001" x14ac:dyDescent="0.25">
      <c r="A38" s="423"/>
      <c r="B38" s="424" t="str">
        <f>+[6]ระบบการควบคุมฯ!B69</f>
        <v>งบรายจ่ายอื่น   6811500</v>
      </c>
      <c r="C38" s="78" t="str">
        <f>+[3]ระบบการควบคุมฯ!C48</f>
        <v>20004 32003100 5000005</v>
      </c>
      <c r="D38" s="425">
        <f>SUM(D39:D40)</f>
        <v>0</v>
      </c>
      <c r="E38" s="425">
        <f>SUM(E39:E40)</f>
        <v>0</v>
      </c>
      <c r="F38" s="425">
        <f>SUM(F39:F40)</f>
        <v>0</v>
      </c>
      <c r="G38" s="425">
        <f>SUM(G39:G40)</f>
        <v>0</v>
      </c>
      <c r="H38" s="425">
        <f>SUM(H39:H40)</f>
        <v>0</v>
      </c>
      <c r="I38" s="426"/>
    </row>
    <row r="39" spans="1:9" ht="111.6" hidden="1" customHeight="1" x14ac:dyDescent="0.25">
      <c r="A39" s="448" t="str">
        <f>+[6]ระบบการควบคุมฯ!A70</f>
        <v>1.4.1</v>
      </c>
      <c r="B39" s="80" t="str">
        <f>+[6]ระบบการควบคุมฯ!B70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4" t="str">
        <f>+[6]ระบบการควบคุมฯ!C70</f>
        <v>ศธ 04002/ว2345 ลว.11 มิย 67 โอนครั้งที่ 118</v>
      </c>
      <c r="D39" s="449"/>
      <c r="E39" s="449"/>
      <c r="F39" s="449"/>
      <c r="G39" s="449"/>
      <c r="H39" s="450">
        <f>+D39-E39-F39-G39</f>
        <v>0</v>
      </c>
      <c r="I39" s="82" t="s">
        <v>81</v>
      </c>
    </row>
    <row r="40" spans="1:9" ht="18.600000000000001" hidden="1" customHeight="1" x14ac:dyDescent="0.25">
      <c r="A40" s="448"/>
      <c r="B40" s="80"/>
      <c r="C40" s="84"/>
      <c r="D40" s="449">
        <f>+[6]ระบบการควบคุมฯ!F71</f>
        <v>0</v>
      </c>
      <c r="E40" s="449">
        <f>+[6]ระบบการควบคุมฯ!G71+[6]ระบบการควบคุมฯ!H71</f>
        <v>0</v>
      </c>
      <c r="F40" s="449">
        <f>+[6]ระบบการควบคุมฯ!I71+[6]ระบบการควบคุมฯ!J71</f>
        <v>0</v>
      </c>
      <c r="G40" s="449">
        <f>+[6]ระบบการควบคุมฯ!K71+[6]ระบบการควบคุมฯ!L71</f>
        <v>0</v>
      </c>
      <c r="H40" s="450">
        <f>+D40-E40-F40-G40</f>
        <v>0</v>
      </c>
      <c r="I40" s="82"/>
    </row>
    <row r="41" spans="1:9" ht="55.8" x14ac:dyDescent="0.25">
      <c r="A41" s="420">
        <f>+[6]ระบบการควบคุมฯ!A72</f>
        <v>1.5</v>
      </c>
      <c r="B41" s="85" t="str">
        <f>+[6]ระบบการควบคุมฯ!B72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6" t="str">
        <f>+[6]ระบบการควบคุมฯ!C72</f>
        <v>20004 68 00107 00000</v>
      </c>
      <c r="D41" s="421">
        <f>+D42</f>
        <v>0</v>
      </c>
      <c r="E41" s="421"/>
      <c r="F41" s="421"/>
      <c r="G41" s="456">
        <f>+[3]ระบบการควบคุมฯ!K48+[3]ระบบการควบคุมฯ!L48</f>
        <v>0</v>
      </c>
      <c r="H41" s="457">
        <f>+D41-E41-F41-G41</f>
        <v>0</v>
      </c>
      <c r="I41" s="63"/>
    </row>
    <row r="42" spans="1:9" ht="18.600000000000001" x14ac:dyDescent="0.25">
      <c r="A42" s="423"/>
      <c r="B42" s="458" t="str">
        <f>+[6]ระบบการควบคุมฯ!B73</f>
        <v>งบรายจ่ายอื่น   6811500</v>
      </c>
      <c r="C42" s="78" t="str">
        <f>+[6]ระบบการควบคุมฯ!C73</f>
        <v>20004 31003100 5000007</v>
      </c>
      <c r="D42" s="425">
        <f>SUM(D43:D44)</f>
        <v>0</v>
      </c>
      <c r="E42" s="425">
        <f>SUM(E43:E44)</f>
        <v>0</v>
      </c>
      <c r="F42" s="425">
        <f>SUM(F43:F44)</f>
        <v>0</v>
      </c>
      <c r="G42" s="425">
        <f>SUM(G43:G44)</f>
        <v>0</v>
      </c>
      <c r="H42" s="425">
        <f>SUM(H43:H44)</f>
        <v>0</v>
      </c>
      <c r="I42" s="425"/>
    </row>
    <row r="43" spans="1:9" ht="130.19999999999999" hidden="1" customHeight="1" x14ac:dyDescent="0.25">
      <c r="A43" s="448" t="str">
        <f>+[6]ระบบการควบคุมฯ!A74</f>
        <v>1.4.1</v>
      </c>
      <c r="B43" s="80" t="str">
        <f>+[6]ระบบการควบคุมฯ!B74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4" t="str">
        <f>+[6]ระบบการควบคุมฯ!C74</f>
        <v>ศธ 04002/ว2988  ลว. 20 ก.ค. 66 โอนครั้งที่ 688 งบ 10800 บาท</v>
      </c>
      <c r="D43" s="449">
        <f>+[6]ระบบการควบคุมฯ!F74</f>
        <v>0</v>
      </c>
      <c r="E43" s="449">
        <f>+[6]ระบบการควบคุมฯ!G74+[6]ระบบการควบคุมฯ!H74</f>
        <v>0</v>
      </c>
      <c r="F43" s="449">
        <f>+[6]ระบบการควบคุมฯ!I74+[6]ระบบการควบคุมฯ!J74</f>
        <v>0</v>
      </c>
      <c r="G43" s="450">
        <f>+[6]ระบบการควบคุมฯ!K74+[6]ระบบการควบคุมฯ!L74</f>
        <v>0</v>
      </c>
      <c r="H43" s="450">
        <f>+D43-E43-F43-G43</f>
        <v>0</v>
      </c>
      <c r="I43" s="459" t="s">
        <v>82</v>
      </c>
    </row>
    <row r="44" spans="1:9" ht="111.6" hidden="1" customHeight="1" x14ac:dyDescent="0.25">
      <c r="A44" s="448" t="str">
        <f>+[6]ระบบการควบคุมฯ!A75</f>
        <v>1.4.2</v>
      </c>
      <c r="B44" s="80" t="str">
        <f>+[6]ระบบการควบคุมฯ!B75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4" t="str">
        <f>+[6]ระบบการควบคุมฯ!C75</f>
        <v xml:space="preserve">ศธ 04002/ว3528  ลว. 22 ส.ค. 66 โอนครั้งที่ 797 </v>
      </c>
      <c r="D44" s="449">
        <f>+[6]ระบบการควบคุมฯ!F75</f>
        <v>0</v>
      </c>
      <c r="E44" s="449">
        <f>+[6]ระบบการควบคุมฯ!G75+[6]ระบบการควบคุมฯ!H75</f>
        <v>0</v>
      </c>
      <c r="F44" s="449">
        <f>+[6]ระบบการควบคุมฯ!I75+[6]ระบบการควบคุมฯ!J75</f>
        <v>0</v>
      </c>
      <c r="G44" s="450">
        <f>+[6]ระบบการควบคุมฯ!K75+[6]ระบบการควบคุมฯ!L75</f>
        <v>0</v>
      </c>
      <c r="H44" s="450">
        <f>+D44-E44-F44-G44</f>
        <v>0</v>
      </c>
      <c r="I44" s="459" t="s">
        <v>82</v>
      </c>
    </row>
    <row r="45" spans="1:9" ht="37.200000000000003" x14ac:dyDescent="0.25">
      <c r="A45" s="420">
        <f>+[6]ระบบการควบคุมฯ!A77</f>
        <v>1.6</v>
      </c>
      <c r="B45" s="85" t="str">
        <f>+[6]ระบบการควบคุมฯ!B77</f>
        <v>กิจกรรมการขับเคลื่อนการจัดการเรียนรู้สตีมศึกษา</v>
      </c>
      <c r="C45" s="86" t="str">
        <f>+[3]ระบบการควบคุมฯ!C51</f>
        <v>20004 6686176 00000</v>
      </c>
      <c r="D45" s="421">
        <f>+D46</f>
        <v>2400</v>
      </c>
      <c r="E45" s="421">
        <f>+E46</f>
        <v>0</v>
      </c>
      <c r="F45" s="421">
        <f>+F46</f>
        <v>0</v>
      </c>
      <c r="G45" s="421">
        <f>+G46</f>
        <v>2400</v>
      </c>
      <c r="H45" s="421">
        <f>+H46</f>
        <v>0</v>
      </c>
      <c r="I45" s="63"/>
    </row>
    <row r="46" spans="1:9" ht="18.600000000000001" x14ac:dyDescent="0.25">
      <c r="A46" s="423"/>
      <c r="B46" s="458" t="str">
        <f>+[6]ระบบการควบคุมฯ!B78</f>
        <v>งบดำเนินงาน   68112xx</v>
      </c>
      <c r="C46" s="78" t="str">
        <f>+[6]ระบบการควบคุมฯ!C78</f>
        <v>20004 3320 3300 2000000</v>
      </c>
      <c r="D46" s="425">
        <f>SUM(D47:D51)</f>
        <v>2400</v>
      </c>
      <c r="E46" s="425">
        <f>SUM(E47:E51)</f>
        <v>0</v>
      </c>
      <c r="F46" s="425">
        <f>SUM(F47:F51)</f>
        <v>0</v>
      </c>
      <c r="G46" s="425">
        <f>SUM(G47:G51)</f>
        <v>2400</v>
      </c>
      <c r="H46" s="425">
        <f>SUM(H47:H51)</f>
        <v>0</v>
      </c>
      <c r="I46" s="425"/>
    </row>
    <row r="47" spans="1:9" ht="186" x14ac:dyDescent="0.25">
      <c r="A47" s="448" t="str">
        <f>+[6]ระบบการควบคุมฯ!A79</f>
        <v>1.6.1</v>
      </c>
      <c r="B47" s="80" t="str">
        <f>+[6]ระบบการควบคุมฯ!B79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4" t="str">
        <f>+[6]ระบบการควบคุมฯ!C79</f>
        <v>ศธ 04002/ว5614 ลว.18 พย 67 โอนครั้งที่ 67</v>
      </c>
      <c r="D47" s="445">
        <f>+[6]ระบบการควบคุมฯ!F79</f>
        <v>2400</v>
      </c>
      <c r="E47" s="445">
        <f>+[6]ระบบการควบคุมฯ!G79+[6]ระบบการควบคุมฯ!H79</f>
        <v>0</v>
      </c>
      <c r="F47" s="445">
        <f>+[6]ระบบการควบคุมฯ!I79+[6]ระบบการควบคุมฯ!J79</f>
        <v>0</v>
      </c>
      <c r="G47" s="445">
        <f>+[6]ระบบการควบคุมฯ!K79+[6]ระบบการควบคุมฯ!L79</f>
        <v>2400</v>
      </c>
      <c r="H47" s="446">
        <f>+D47-E47-F47-G47</f>
        <v>0</v>
      </c>
      <c r="I47" s="459" t="s">
        <v>50</v>
      </c>
    </row>
    <row r="48" spans="1:9" ht="167.4" x14ac:dyDescent="0.25">
      <c r="A48" s="448" t="str">
        <f>+[6]ระบบการควบคุมฯ!A80</f>
        <v>1.6.2</v>
      </c>
      <c r="B48" s="80" t="str">
        <f>+[6]ระบบการควบคุมฯ!B80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4" t="str">
        <f>+[6]ระบบการควบคุมฯ!C80</f>
        <v>ศธ 04002/ว244 ลว.17 มค 67 โอนครั้งที่ 195</v>
      </c>
      <c r="D48" s="449"/>
      <c r="E48" s="445"/>
      <c r="F48" s="445"/>
      <c r="G48" s="445"/>
      <c r="H48" s="450">
        <f>+D48-E48-F48-G48</f>
        <v>0</v>
      </c>
      <c r="I48" s="459" t="s">
        <v>50</v>
      </c>
    </row>
    <row r="49" spans="1:9" ht="223.2" hidden="1" customHeight="1" x14ac:dyDescent="0.25">
      <c r="A49" s="448" t="str">
        <f>+[6]ระบบการควบคุมฯ!A82</f>
        <v>1.6.3</v>
      </c>
      <c r="B49" s="460" t="str">
        <f>+[6]ระบบการควบคุมฯ!B82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4" t="str">
        <f>+[6]ระบบการควบคุมฯ!C82</f>
        <v>ศธ 04002/ว2149 ลว.31 พ.ค.67โอนครั้งที่ 75</v>
      </c>
      <c r="D49" s="449"/>
      <c r="E49" s="449"/>
      <c r="F49" s="449"/>
      <c r="G49" s="450"/>
      <c r="H49" s="450">
        <f>+D49-E49-F49-G49</f>
        <v>0</v>
      </c>
      <c r="I49" s="459" t="s">
        <v>50</v>
      </c>
    </row>
    <row r="50" spans="1:9" ht="93" hidden="1" customHeight="1" x14ac:dyDescent="0.25">
      <c r="A50" s="448" t="str">
        <f>+[6]ระบบการควบคุมฯ!A82</f>
        <v>1.6.3</v>
      </c>
      <c r="B50" s="80"/>
      <c r="C50" s="84"/>
      <c r="D50" s="449">
        <f>+[6]ระบบการควบคุมฯ!D82</f>
        <v>0</v>
      </c>
      <c r="E50" s="449">
        <f>+[6]ระบบการควบคุมฯ!G82+[6]ระบบการควบคุมฯ!H82</f>
        <v>0</v>
      </c>
      <c r="F50" s="449">
        <f>+[6]ระบบการควบคุมฯ!I82+[6]ระบบการควบคุมฯ!J82</f>
        <v>0</v>
      </c>
      <c r="G50" s="449">
        <f>+[6]ระบบการควบคุมฯ!K82+[6]ระบบการควบคุมฯ!L82</f>
        <v>0</v>
      </c>
      <c r="H50" s="450">
        <f>+D50-E50-F50-G50</f>
        <v>0</v>
      </c>
      <c r="I50" s="461" t="s">
        <v>50</v>
      </c>
    </row>
    <row r="51" spans="1:9" ht="18.600000000000001" hidden="1" customHeight="1" x14ac:dyDescent="0.25">
      <c r="A51" s="448"/>
      <c r="B51" s="80"/>
      <c r="C51" s="84"/>
      <c r="D51" s="449">
        <f>+[3]ระบบการควบคุมฯ!F56</f>
        <v>0</v>
      </c>
      <c r="E51" s="449">
        <f>+[3]ระบบการควบคุมฯ!G56+[3]ระบบการควบคุมฯ!H56</f>
        <v>0</v>
      </c>
      <c r="F51" s="449">
        <f>+[3]ระบบการควบคุมฯ!I56+[3]ระบบการควบคุมฯ!J56</f>
        <v>0</v>
      </c>
      <c r="G51" s="450">
        <f>+[3]ระบบการควบคุมฯ!K56+[3]ระบบการควบคุมฯ!L56</f>
        <v>0</v>
      </c>
      <c r="H51" s="450">
        <f>+D51-E51-F51-G51</f>
        <v>0</v>
      </c>
      <c r="I51" s="462"/>
    </row>
    <row r="52" spans="1:9" ht="18.600000000000001" hidden="1" customHeight="1" x14ac:dyDescent="0.25">
      <c r="A52" s="455"/>
      <c r="B52" s="463"/>
      <c r="C52" s="464"/>
      <c r="D52" s="456"/>
      <c r="E52" s="456"/>
      <c r="F52" s="456"/>
      <c r="G52" s="456"/>
      <c r="H52" s="456"/>
      <c r="I52" s="465"/>
    </row>
    <row r="53" spans="1:9" ht="18.600000000000001" x14ac:dyDescent="0.25">
      <c r="A53" s="466">
        <f>+[3]ระบบการควบคุมฯ!A58</f>
        <v>0</v>
      </c>
      <c r="B53" s="93" t="str">
        <f>+[3]ระบบการควบคุมฯ!B58</f>
        <v>งบรายจ่ายอื่น   6611500</v>
      </c>
      <c r="C53" s="467" t="str">
        <f>+[3]ระบบการควบคุมฯ!C58</f>
        <v>20004 31003100 5000003</v>
      </c>
      <c r="D53" s="425">
        <f>+D54</f>
        <v>0</v>
      </c>
      <c r="E53" s="425">
        <f t="shared" ref="E53:H56" si="6">+E54</f>
        <v>0</v>
      </c>
      <c r="F53" s="425">
        <f t="shared" si="6"/>
        <v>0</v>
      </c>
      <c r="G53" s="425">
        <f t="shared" si="6"/>
        <v>0</v>
      </c>
      <c r="H53" s="425">
        <f t="shared" si="6"/>
        <v>0</v>
      </c>
      <c r="I53" s="468"/>
    </row>
    <row r="54" spans="1:9" ht="18.600000000000001" hidden="1" customHeight="1" x14ac:dyDescent="0.25">
      <c r="A54" s="448"/>
      <c r="B54" s="87"/>
      <c r="C54" s="84"/>
      <c r="D54" s="449"/>
      <c r="E54" s="449"/>
      <c r="F54" s="449"/>
      <c r="G54" s="450"/>
      <c r="H54" s="450"/>
      <c r="I54" s="459"/>
    </row>
    <row r="55" spans="1:9" ht="93" x14ac:dyDescent="0.25">
      <c r="A55" s="455">
        <f>+[6]ระบบการควบคุมฯ!A84</f>
        <v>1.7</v>
      </c>
      <c r="B55" s="88" t="str">
        <f>+[6]ระบบการควบคุมฯ!B84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6" t="str">
        <f>+[6]ระบบการควบคุมฯ!C84</f>
        <v>20004 68 00156 00000</v>
      </c>
      <c r="D55" s="456">
        <f>+D56</f>
        <v>0</v>
      </c>
      <c r="E55" s="456">
        <f t="shared" si="6"/>
        <v>0</v>
      </c>
      <c r="F55" s="456">
        <f t="shared" si="6"/>
        <v>0</v>
      </c>
      <c r="G55" s="456">
        <f t="shared" si="6"/>
        <v>0</v>
      </c>
      <c r="H55" s="456">
        <f t="shared" si="6"/>
        <v>0</v>
      </c>
      <c r="I55" s="465"/>
    </row>
    <row r="56" spans="1:9" ht="18.600000000000001" x14ac:dyDescent="0.25">
      <c r="A56" s="466"/>
      <c r="B56" s="93" t="str">
        <f>+[6]ระบบการควบคุมฯ!B85</f>
        <v>งบรายจ่ายอื่น   6811500</v>
      </c>
      <c r="C56" s="467" t="str">
        <f>+[6]ระบบการควบคุมฯ!C85</f>
        <v>20004 31003170 5000012</v>
      </c>
      <c r="D56" s="425">
        <f>+D57</f>
        <v>0</v>
      </c>
      <c r="E56" s="425">
        <f t="shared" si="6"/>
        <v>0</v>
      </c>
      <c r="F56" s="425">
        <f t="shared" si="6"/>
        <v>0</v>
      </c>
      <c r="G56" s="425">
        <f t="shared" si="6"/>
        <v>0</v>
      </c>
      <c r="H56" s="425">
        <f t="shared" si="6"/>
        <v>0</v>
      </c>
      <c r="I56" s="468"/>
    </row>
    <row r="57" spans="1:9" ht="186" hidden="1" customHeight="1" x14ac:dyDescent="0.25">
      <c r="A57" s="448" t="str">
        <f>+[6]ระบบการควบคุมฯ!A86</f>
        <v>1.6.1</v>
      </c>
      <c r="B57" s="87" t="str">
        <f>+[6]ระบบการควบคุมฯ!B86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4" t="str">
        <f>+[6]ระบบการควบคุมฯ!C86</f>
        <v>ศธ 04002/ว5470 ลว.1 ธ.ค.65 โอนครั้งที่ 102</v>
      </c>
      <c r="D57" s="449">
        <f>+[6]ระบบการควบคุมฯ!F86</f>
        <v>0</v>
      </c>
      <c r="E57" s="449">
        <f>+[6]ระบบการควบคุมฯ!G86+[6]ระบบการควบคุมฯ!H86</f>
        <v>0</v>
      </c>
      <c r="F57" s="449">
        <f>+[6]ระบบการควบคุมฯ!I86+[6]ระบบการควบคุมฯ!J86</f>
        <v>0</v>
      </c>
      <c r="G57" s="450">
        <f>+[6]ระบบการควบคุมฯ!K86+[6]ระบบการควบคุมฯ!L86</f>
        <v>0</v>
      </c>
      <c r="H57" s="450">
        <f>+D57-E57-F57-G57</f>
        <v>0</v>
      </c>
      <c r="I57" s="459" t="s">
        <v>50</v>
      </c>
    </row>
    <row r="58" spans="1:9" ht="55.8" hidden="1" customHeight="1" x14ac:dyDescent="0.25">
      <c r="A58" s="416">
        <f>+[6]ระบบการควบคุมฯ!A88</f>
        <v>2</v>
      </c>
      <c r="B58" s="417" t="str">
        <f>+[6]ระบบการควบคุมฯ!B88</f>
        <v>โครงการพัฒนาสมรรถนะครูและบุคลากรทางการศึกษาเพื่อความเป็นเลิศ</v>
      </c>
      <c r="C58" s="89" t="str">
        <f>+[6]ระบบการควบคุมฯ!C88</f>
        <v>20004 3300 4700</v>
      </c>
      <c r="D58" s="418">
        <f>+D59+D62+D65+D68</f>
        <v>0</v>
      </c>
      <c r="E58" s="418">
        <f t="shared" ref="E58:H58" si="7">+E59+E62+E65+E68</f>
        <v>0</v>
      </c>
      <c r="F58" s="418">
        <f t="shared" si="7"/>
        <v>0</v>
      </c>
      <c r="G58" s="418">
        <f t="shared" si="7"/>
        <v>0</v>
      </c>
      <c r="H58" s="418">
        <f t="shared" si="7"/>
        <v>0</v>
      </c>
      <c r="I58" s="418">
        <f t="shared" ref="E58:I59" si="8">+I59</f>
        <v>0</v>
      </c>
    </row>
    <row r="59" spans="1:9" ht="37.200000000000003" x14ac:dyDescent="0.25">
      <c r="A59" s="420">
        <f>+[7]ระบบการควบคุมฯ!A40</f>
        <v>2.1</v>
      </c>
      <c r="B59" s="469" t="str">
        <f>+[6]ระบบการควบคุมฯ!B90</f>
        <v xml:space="preserve">กิจกรรมพัฒนาการจัดการเรียนการสอนภาษาอังกฤษ </v>
      </c>
      <c r="C59" s="91" t="str">
        <f>+[3]ระบบการควบคุมฯ!C62</f>
        <v>20004 66000 7300000</v>
      </c>
      <c r="D59" s="421">
        <f>+D60</f>
        <v>0</v>
      </c>
      <c r="E59" s="421">
        <f t="shared" si="8"/>
        <v>0</v>
      </c>
      <c r="F59" s="421">
        <f t="shared" si="8"/>
        <v>0</v>
      </c>
      <c r="G59" s="421">
        <f t="shared" si="8"/>
        <v>0</v>
      </c>
      <c r="H59" s="421">
        <f t="shared" si="8"/>
        <v>0</v>
      </c>
      <c r="I59" s="421">
        <f t="shared" si="8"/>
        <v>0</v>
      </c>
    </row>
    <row r="60" spans="1:9" ht="18.600000000000001" x14ac:dyDescent="0.25">
      <c r="A60" s="423"/>
      <c r="B60" s="458" t="e">
        <f>+[6]ระบบการควบคุมฯ!#REF!</f>
        <v>#REF!</v>
      </c>
      <c r="C60" s="92"/>
      <c r="D60" s="425">
        <f t="shared" ref="D60:I60" si="9">SUM(D61)</f>
        <v>0</v>
      </c>
      <c r="E60" s="425">
        <f t="shared" si="9"/>
        <v>0</v>
      </c>
      <c r="F60" s="425">
        <f t="shared" si="9"/>
        <v>0</v>
      </c>
      <c r="G60" s="425">
        <f t="shared" si="9"/>
        <v>0</v>
      </c>
      <c r="H60" s="425">
        <f t="shared" si="9"/>
        <v>0</v>
      </c>
      <c r="I60" s="425">
        <f t="shared" si="9"/>
        <v>0</v>
      </c>
    </row>
    <row r="61" spans="1:9" ht="130.19999999999999" hidden="1" customHeight="1" x14ac:dyDescent="0.25">
      <c r="A61" s="448" t="s">
        <v>31</v>
      </c>
      <c r="B61" s="80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0" t="str">
        <f>+[3]ระบบการควบคุมฯ!C64</f>
        <v>ศธ 04002/ว402 ลว.2 ก.พ.65 โอนครั้งที่ 181</v>
      </c>
      <c r="D61" s="449">
        <f>+[3]ระบบการควบคุมฯ!F64</f>
        <v>0</v>
      </c>
      <c r="E61" s="449"/>
      <c r="F61" s="449">
        <f>+[7]ระบบการควบคุมฯ!I42+[7]ระบบการควบคุมฯ!J42</f>
        <v>0</v>
      </c>
      <c r="G61" s="462">
        <f>+[3]ระบบการควบคุมฯ!K64+[3]ระบบการควบคุมฯ!L64</f>
        <v>0</v>
      </c>
      <c r="H61" s="462">
        <f>+D61-E61-F61-G61</f>
        <v>0</v>
      </c>
      <c r="I61" s="462" t="s">
        <v>45</v>
      </c>
    </row>
    <row r="62" spans="1:9" ht="37.200000000000003" x14ac:dyDescent="0.25">
      <c r="A62" s="455">
        <f>+[3]ระบบการควบคุมฯ!A65</f>
        <v>2.2000000000000002</v>
      </c>
      <c r="B62" s="85" t="str">
        <f>+[3]ระบบการควบคุมฯ!B65</f>
        <v xml:space="preserve">กิจกรรมการพัฒนาครูและบุคลากรทางการศึกษา           </v>
      </c>
      <c r="C62" s="85" t="str">
        <f>+[3]ระบบการควบคุมฯ!C65</f>
        <v>20004 66 00091 00000</v>
      </c>
      <c r="D62" s="456">
        <f>+D63</f>
        <v>0</v>
      </c>
      <c r="E62" s="456">
        <f t="shared" ref="E62:H69" si="10">+E63</f>
        <v>0</v>
      </c>
      <c r="F62" s="456">
        <f t="shared" si="10"/>
        <v>0</v>
      </c>
      <c r="G62" s="456">
        <f t="shared" si="10"/>
        <v>0</v>
      </c>
      <c r="H62" s="456">
        <f t="shared" si="10"/>
        <v>0</v>
      </c>
      <c r="I62" s="465"/>
    </row>
    <row r="63" spans="1:9" ht="18.600000000000001" x14ac:dyDescent="0.25">
      <c r="A63" s="466" t="s">
        <v>46</v>
      </c>
      <c r="B63" s="470" t="str">
        <f>+[6]ระบบการควบคุมฯ!B94</f>
        <v>งบดำเนินงาน   68112xx</v>
      </c>
      <c r="C63" s="93" t="str">
        <f>+[3]ระบบการควบคุมฯ!C66</f>
        <v>20004 32004500 2000000</v>
      </c>
      <c r="D63" s="425">
        <f>+D64</f>
        <v>0</v>
      </c>
      <c r="E63" s="425">
        <f t="shared" si="10"/>
        <v>0</v>
      </c>
      <c r="F63" s="425">
        <f t="shared" si="10"/>
        <v>0</v>
      </c>
      <c r="G63" s="425">
        <f t="shared" si="10"/>
        <v>0</v>
      </c>
      <c r="H63" s="468">
        <f>+D63-E63-F63-G63</f>
        <v>0</v>
      </c>
      <c r="I63" s="468"/>
    </row>
    <row r="64" spans="1:9" ht="93" hidden="1" customHeight="1" x14ac:dyDescent="0.25">
      <c r="A64" s="448" t="s">
        <v>46</v>
      </c>
      <c r="B64" s="80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0" t="str">
        <f>+[3]ระบบการควบคุมฯ!C67</f>
        <v>ศธ 04002/ว2595 ลว.7 ก.ค.65 โอนครั้งที่ 604</v>
      </c>
      <c r="D64" s="449">
        <f>+[3]ระบบการควบคุมฯ!F67</f>
        <v>0</v>
      </c>
      <c r="E64" s="449">
        <f>+[3]ระบบการควบคุมฯ!G67+[3]ระบบการควบคุมฯ!H67</f>
        <v>0</v>
      </c>
      <c r="F64" s="449">
        <f>+[3]ระบบการควบคุมฯ!I67+[3]ระบบการควบคุมฯ!J67</f>
        <v>0</v>
      </c>
      <c r="G64" s="462">
        <f>+[3]ระบบการควบคุมฯ!K67+[3]ระบบการควบคุมฯ!L67</f>
        <v>0</v>
      </c>
      <c r="H64" s="462">
        <f>+D64-E64-F64-G64</f>
        <v>0</v>
      </c>
      <c r="I64" s="459" t="s">
        <v>50</v>
      </c>
    </row>
    <row r="65" spans="1:9" ht="18.600000000000001" x14ac:dyDescent="0.25">
      <c r="A65" s="455">
        <f>+[6]ระบบการควบคุมฯ!A96</f>
        <v>2.2999999999999998</v>
      </c>
      <c r="B65" s="85" t="str">
        <f>+[6]ระบบการควบคุมฯ!B96</f>
        <v xml:space="preserve">กิจกรรมพัฒนาศูนย์ HCEC </v>
      </c>
      <c r="C65" s="85" t="str">
        <f>+[6]ระบบการควบคุมฯ!C96</f>
        <v>20004 67 00103 00000</v>
      </c>
      <c r="D65" s="456">
        <f>+D66</f>
        <v>0</v>
      </c>
      <c r="E65" s="456">
        <f t="shared" si="10"/>
        <v>0</v>
      </c>
      <c r="F65" s="456">
        <f t="shared" si="10"/>
        <v>0</v>
      </c>
      <c r="G65" s="456">
        <f t="shared" si="10"/>
        <v>0</v>
      </c>
      <c r="H65" s="456">
        <f t="shared" si="10"/>
        <v>0</v>
      </c>
      <c r="I65" s="465"/>
    </row>
    <row r="66" spans="1:9" ht="18.600000000000001" x14ac:dyDescent="0.25">
      <c r="A66" s="466"/>
      <c r="B66" s="470" t="str">
        <f>+[6]ระบบการควบคุมฯ!B97</f>
        <v>งบดำเนินงาน   68112xx</v>
      </c>
      <c r="C66" s="94" t="str">
        <f>+[6]ระบบการควบคุมฯ!C97</f>
        <v>20004 31004500 2000000</v>
      </c>
      <c r="D66" s="425">
        <f>+D67</f>
        <v>0</v>
      </c>
      <c r="E66" s="425">
        <f t="shared" si="10"/>
        <v>0</v>
      </c>
      <c r="F66" s="425">
        <f t="shared" si="10"/>
        <v>0</v>
      </c>
      <c r="G66" s="425">
        <f t="shared" si="10"/>
        <v>0</v>
      </c>
      <c r="H66" s="468">
        <f>+D66-E66-F66-G66</f>
        <v>0</v>
      </c>
      <c r="I66" s="468"/>
    </row>
    <row r="67" spans="1:9" ht="111.6" hidden="1" customHeight="1" x14ac:dyDescent="0.25">
      <c r="A67" s="448" t="str">
        <f>+[6]ระบบการควบคุมฯ!A98</f>
        <v>2.3.1</v>
      </c>
      <c r="B67" s="80" t="str">
        <f>+[6]ระบบการควบคุมฯ!B98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1" t="str">
        <f>+[6]ระบบการควบคุมฯ!C98</f>
        <v>ศธ 04002/ว2163 ลว. 4 มิย 67 โอนครั้งที่ 87</v>
      </c>
      <c r="D67" s="449"/>
      <c r="E67" s="449"/>
      <c r="F67" s="449"/>
      <c r="G67" s="462"/>
      <c r="H67" s="462">
        <f>+D67-E67-F67-G67</f>
        <v>0</v>
      </c>
      <c r="I67" s="459" t="s">
        <v>50</v>
      </c>
    </row>
    <row r="68" spans="1:9" ht="37.200000000000003" x14ac:dyDescent="0.25">
      <c r="A68" s="455">
        <f>+[6]ระบบการควบคุมฯ!A100</f>
        <v>2.4</v>
      </c>
      <c r="B68" s="85" t="str">
        <f>+[6]ระบบการควบคุมฯ!B100</f>
        <v xml:space="preserve">กิจกรรมพัฒนาครูเพื่อการจัดการเรียนรู้สู่ฐานสมรรถนะ  </v>
      </c>
      <c r="C68" s="85" t="str">
        <f>+[6]ระบบการควบคุมฯ!C100</f>
        <v>20004 67 00104 00000</v>
      </c>
      <c r="D68" s="456">
        <f>+D69</f>
        <v>0</v>
      </c>
      <c r="E68" s="456">
        <f t="shared" si="10"/>
        <v>0</v>
      </c>
      <c r="F68" s="456">
        <f t="shared" si="10"/>
        <v>0</v>
      </c>
      <c r="G68" s="456">
        <f t="shared" si="10"/>
        <v>0</v>
      </c>
      <c r="H68" s="456">
        <f t="shared" si="10"/>
        <v>0</v>
      </c>
      <c r="I68" s="465"/>
    </row>
    <row r="69" spans="1:9" ht="18.600000000000001" x14ac:dyDescent="0.25">
      <c r="A69" s="466">
        <f>+[6]ระบบการควบคุมฯ!A101</f>
        <v>0</v>
      </c>
      <c r="B69" s="93" t="str">
        <f>+[6]ระบบการควบคุมฯ!B101</f>
        <v>งบดำเนินงาน   68112xx</v>
      </c>
      <c r="C69" s="93" t="str">
        <f>+[6]ระบบการควบคุมฯ!C101</f>
        <v>20004 31004500 2000000</v>
      </c>
      <c r="D69" s="425">
        <f>+D70</f>
        <v>0</v>
      </c>
      <c r="E69" s="425">
        <f t="shared" si="10"/>
        <v>0</v>
      </c>
      <c r="F69" s="425">
        <f t="shared" si="10"/>
        <v>0</v>
      </c>
      <c r="G69" s="425">
        <f t="shared" si="10"/>
        <v>0</v>
      </c>
      <c r="H69" s="468">
        <f>+D69-E69-F69-G69</f>
        <v>0</v>
      </c>
      <c r="I69" s="468"/>
    </row>
    <row r="70" spans="1:9" ht="148.80000000000001" hidden="1" customHeight="1" x14ac:dyDescent="0.25">
      <c r="A70" s="448" t="str">
        <f>+[6]ระบบการควบคุมฯ!A102</f>
        <v>2.4.1</v>
      </c>
      <c r="B70" s="471" t="str">
        <f>+[6]ระบบการควบคุมฯ!B102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71" t="str">
        <f>+[6]ระบบการควบคุมฯ!C102</f>
        <v>ศธ 04002/ว2072 ลว. 27 พค 67 โอนครั้งที่ 59</v>
      </c>
      <c r="D70" s="472"/>
      <c r="E70" s="449"/>
      <c r="F70" s="449"/>
      <c r="G70" s="462"/>
      <c r="H70" s="473">
        <f>+D70-E70-F70-G70</f>
        <v>0</v>
      </c>
      <c r="I70" s="459" t="s">
        <v>50</v>
      </c>
    </row>
    <row r="71" spans="1:9" ht="18.600000000000001" hidden="1" customHeight="1" x14ac:dyDescent="0.25">
      <c r="A71" s="448"/>
      <c r="B71" s="80"/>
      <c r="C71" s="95"/>
      <c r="D71" s="449"/>
      <c r="E71" s="449"/>
      <c r="F71" s="449"/>
      <c r="G71" s="462"/>
      <c r="H71" s="462"/>
      <c r="I71" s="462"/>
    </row>
    <row r="72" spans="1:9" ht="37.200000000000003" x14ac:dyDescent="0.25">
      <c r="A72" s="416">
        <f>+[6]ระบบการควบคุมฯ!A106</f>
        <v>3</v>
      </c>
      <c r="B72" s="417" t="str">
        <f>+[3]ระบบการควบคุมฯ!B71</f>
        <v>โครงการขับเคลื่อนการพัฒนาการศึกษาที่ยั่งยืน</v>
      </c>
      <c r="C72" s="89" t="str">
        <f>+[6]ระบบการควบคุมฯ!C106</f>
        <v xml:space="preserve">20004 3300630 </v>
      </c>
      <c r="D72" s="418">
        <f>+D73+D78+D81+D89+D92+D103+D109+D117+D128+D143</f>
        <v>11811000</v>
      </c>
      <c r="E72" s="418">
        <f t="shared" ref="E72:H72" si="11">+E73+E78+E81+E89+E92+E103+E109+E117+E128+E143</f>
        <v>0</v>
      </c>
      <c r="F72" s="418">
        <f t="shared" si="11"/>
        <v>0</v>
      </c>
      <c r="G72" s="418">
        <f t="shared" si="11"/>
        <v>7524524.1900000004</v>
      </c>
      <c r="H72" s="418">
        <f t="shared" si="11"/>
        <v>4286475.8099999996</v>
      </c>
      <c r="I72" s="418"/>
    </row>
    <row r="73" spans="1:9" ht="37.200000000000003" x14ac:dyDescent="0.25">
      <c r="A73" s="420">
        <f>+[6]ระบบการควบคุมฯ!A112</f>
        <v>3.1</v>
      </c>
      <c r="B73" s="63" t="str">
        <f>+[6]ระบบการควบคุมฯ!B112</f>
        <v xml:space="preserve">กิจกรรมสานความร่วมมือภาคีเครือข่ายด้านการจัดการศึกษา </v>
      </c>
      <c r="C73" s="64" t="str">
        <f>+[6]ระบบการควบคุมฯ!C112</f>
        <v>20004 68 00078 00000</v>
      </c>
      <c r="D73" s="421">
        <f t="shared" ref="D73:I73" si="12">+D74</f>
        <v>0</v>
      </c>
      <c r="E73" s="421">
        <f t="shared" si="12"/>
        <v>0</v>
      </c>
      <c r="F73" s="421">
        <f t="shared" si="12"/>
        <v>0</v>
      </c>
      <c r="G73" s="421">
        <f t="shared" si="12"/>
        <v>0</v>
      </c>
      <c r="H73" s="421">
        <f t="shared" si="12"/>
        <v>0</v>
      </c>
      <c r="I73" s="421">
        <f t="shared" si="12"/>
        <v>0</v>
      </c>
    </row>
    <row r="74" spans="1:9" ht="18.600000000000001" x14ac:dyDescent="0.25">
      <c r="A74" s="423">
        <f>+[6]ระบบการควบคุมฯ!A113</f>
        <v>1</v>
      </c>
      <c r="B74" s="424" t="str">
        <f>+[6]ระบบการควบคุมฯ!B113</f>
        <v>งบรายจ่ายอื่น   6811500</v>
      </c>
      <c r="C74" s="78"/>
      <c r="D74" s="425">
        <f>SUM(D75:D77)</f>
        <v>0</v>
      </c>
      <c r="E74" s="425">
        <f t="shared" ref="E74:H74" si="13">SUM(E75:E77)</f>
        <v>0</v>
      </c>
      <c r="F74" s="425">
        <f t="shared" si="13"/>
        <v>0</v>
      </c>
      <c r="G74" s="425">
        <f t="shared" si="13"/>
        <v>0</v>
      </c>
      <c r="H74" s="425">
        <f t="shared" si="13"/>
        <v>0</v>
      </c>
      <c r="I74" s="425">
        <f>SUM(I75)</f>
        <v>0</v>
      </c>
    </row>
    <row r="75" spans="1:9" ht="148.80000000000001" hidden="1" customHeight="1" x14ac:dyDescent="0.25">
      <c r="A75" s="448" t="str">
        <f>+[6]ระบบการควบคุมฯ!A115</f>
        <v>3.1.1.1</v>
      </c>
      <c r="B75" s="80" t="str">
        <f>+[6]ระบบการควบคุมฯ!B115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4" t="str">
        <f>+[6]ระบบการควบคุมฯ!C115</f>
        <v>ศธ 04002/ว1915 ลว.  11 พค 66 โอนครั้งที่ 515</v>
      </c>
      <c r="D75" s="449">
        <f>+[6]ระบบการควบคุมฯ!F115</f>
        <v>0</v>
      </c>
      <c r="E75" s="449">
        <f>+[6]ระบบการควบคุมฯ!G115+[6]ระบบการควบคุมฯ!H115</f>
        <v>0</v>
      </c>
      <c r="F75" s="449">
        <f>+[6]ระบบการควบคุมฯ!I115+[6]ระบบการควบคุมฯ!J115</f>
        <v>0</v>
      </c>
      <c r="G75" s="462">
        <f>+[6]ระบบการควบคุมฯ!K115+[6]ระบบการควบคุมฯ!L115</f>
        <v>0</v>
      </c>
      <c r="H75" s="462">
        <f>+D75-E75-F75-G75</f>
        <v>0</v>
      </c>
      <c r="I75" s="459" t="s">
        <v>83</v>
      </c>
    </row>
    <row r="76" spans="1:9" ht="130.19999999999999" hidden="1" customHeight="1" x14ac:dyDescent="0.25">
      <c r="A76" s="448" t="str">
        <f>+[6]ระบบการควบคุมฯ!A116</f>
        <v>3.1.1</v>
      </c>
      <c r="B76" s="80" t="str">
        <f>+[6]ระบบการควบคุมฯ!B116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4" t="str">
        <f>+[6]ระบบการควบคุมฯ!C116</f>
        <v xml:space="preserve">ศธ 04002/ว5680 ลว.  27 ธค  66 โอนครั้งที่ 110 </v>
      </c>
      <c r="D76" s="449"/>
      <c r="E76" s="449"/>
      <c r="F76" s="449"/>
      <c r="G76" s="449"/>
      <c r="H76" s="462">
        <f>+D76-E76-F76-G76</f>
        <v>0</v>
      </c>
      <c r="I76" s="459"/>
    </row>
    <row r="77" spans="1:9" ht="148.80000000000001" hidden="1" customHeight="1" x14ac:dyDescent="0.25">
      <c r="A77" s="448" t="str">
        <f>+[6]ระบบการควบคุมฯ!A117</f>
        <v>3.1.2</v>
      </c>
      <c r="B77" s="80" t="str">
        <f>+[6]ระบบการควบคุมฯ!B117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4" t="str">
        <f>+[6]ระบบการควบคุมฯ!C117</f>
        <v>ศธ 04002/ว3488 ลว.  9 สค 67 โอนครั้งที่ 297</v>
      </c>
      <c r="D77" s="449"/>
      <c r="E77" s="449"/>
      <c r="F77" s="449"/>
      <c r="G77" s="449"/>
      <c r="H77" s="462">
        <f>+D77-E77-F77-G77</f>
        <v>0</v>
      </c>
      <c r="I77" s="459" t="s">
        <v>150</v>
      </c>
    </row>
    <row r="78" spans="1:9" ht="74.400000000000006" x14ac:dyDescent="0.25">
      <c r="A78" s="420">
        <f>+[6]ระบบการควบคุมฯ!A118</f>
        <v>3.2</v>
      </c>
      <c r="B78" s="474" t="str">
        <f>+[6]ระบบการควบคุมฯ!B118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75" t="str">
        <f>+[6]ระบบการควบคุมฯ!C118</f>
        <v>20004 68 00085 00000</v>
      </c>
      <c r="D78" s="421">
        <f t="shared" ref="D78:I78" si="14">+D79</f>
        <v>7000</v>
      </c>
      <c r="E78" s="421">
        <f t="shared" si="14"/>
        <v>0</v>
      </c>
      <c r="F78" s="421">
        <f t="shared" si="14"/>
        <v>0</v>
      </c>
      <c r="G78" s="421">
        <f t="shared" si="14"/>
        <v>0</v>
      </c>
      <c r="H78" s="421">
        <f t="shared" si="14"/>
        <v>7000</v>
      </c>
      <c r="I78" s="421">
        <f t="shared" si="14"/>
        <v>0</v>
      </c>
    </row>
    <row r="79" spans="1:9" ht="18.600000000000001" x14ac:dyDescent="0.25">
      <c r="A79" s="423" t="str">
        <f>+[6]ระบบการควบคุมฯ!A119</f>
        <v>3.2.1</v>
      </c>
      <c r="B79" s="424" t="str">
        <f>+[6]ระบบการควบคุมฯ!B119</f>
        <v>งบดำเนินงาน   6811xx</v>
      </c>
      <c r="C79" s="78" t="str">
        <f>+[6]ระบบการควบคุมฯ!C119</f>
        <v>20004 3320 6300 2000000</v>
      </c>
      <c r="D79" s="425">
        <f t="shared" ref="D79:I79" si="15">SUM(D80)</f>
        <v>7000</v>
      </c>
      <c r="E79" s="425">
        <f t="shared" si="15"/>
        <v>0</v>
      </c>
      <c r="F79" s="425">
        <f t="shared" si="15"/>
        <v>0</v>
      </c>
      <c r="G79" s="425">
        <f t="shared" si="15"/>
        <v>0</v>
      </c>
      <c r="H79" s="425">
        <f t="shared" si="15"/>
        <v>7000</v>
      </c>
      <c r="I79" s="425">
        <f t="shared" si="15"/>
        <v>0</v>
      </c>
    </row>
    <row r="80" spans="1:9" ht="111.6" hidden="1" customHeight="1" x14ac:dyDescent="0.25">
      <c r="A80" s="448" t="str">
        <f>+[6]ระบบการควบคุมฯ!A120</f>
        <v>3.2.1.1</v>
      </c>
      <c r="B80" s="80" t="str">
        <f>+[6]ระบบการควบคุมฯ!B120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4" t="str">
        <f>+[6]ระบบการควบคุมฯ!C120</f>
        <v>ศธ 04002/ว789 ลว.  26 กพ 68 โอนครั้งที่ 292</v>
      </c>
      <c r="D80" s="449">
        <f>+[6]ระบบการควบคุมฯ!D120</f>
        <v>7000</v>
      </c>
      <c r="E80" s="449">
        <f>+[6]ระบบการควบคุมฯ!G120+[6]ระบบการควบคุมฯ!H120</f>
        <v>0</v>
      </c>
      <c r="F80" s="449"/>
      <c r="G80" s="462">
        <f>+[6]ระบบการควบคุมฯ!K120+[6]ระบบการควบคุมฯ!L120</f>
        <v>0</v>
      </c>
      <c r="H80" s="462">
        <f>+D80-E80-F80-G80</f>
        <v>7000</v>
      </c>
      <c r="I80" s="459" t="s">
        <v>12</v>
      </c>
    </row>
    <row r="81" spans="1:9" ht="55.8" x14ac:dyDescent="0.25">
      <c r="A81" s="420">
        <f>+[6]ระบบการควบคุมฯ!A125</f>
        <v>3.3</v>
      </c>
      <c r="B81" s="63" t="str">
        <f>+[6]ระบบการควบคุมฯ!B125</f>
        <v>กิจกรรมการยกระดับคุณภาพด้านวิทยาศาสตร์ศึกษาเพื่อความเป็นเลิศ</v>
      </c>
      <c r="C81" s="64" t="str">
        <f>+[6]ระบบการควบคุมฯ!C125</f>
        <v>20004 68 00093 00000</v>
      </c>
      <c r="D81" s="421">
        <f t="shared" ref="D81:I81" si="16">+D82</f>
        <v>30000</v>
      </c>
      <c r="E81" s="421">
        <f t="shared" si="16"/>
        <v>0</v>
      </c>
      <c r="F81" s="421">
        <f t="shared" si="16"/>
        <v>0</v>
      </c>
      <c r="G81" s="421">
        <f t="shared" si="16"/>
        <v>12000</v>
      </c>
      <c r="H81" s="421">
        <f t="shared" si="16"/>
        <v>18000</v>
      </c>
      <c r="I81" s="421">
        <f t="shared" si="16"/>
        <v>0</v>
      </c>
    </row>
    <row r="82" spans="1:9" ht="18.600000000000001" x14ac:dyDescent="0.25">
      <c r="A82" s="423"/>
      <c r="B82" s="424" t="str">
        <f>+[6]ระบบการควบคุมฯ!B126</f>
        <v>งบดำเนินงาน   68112xx</v>
      </c>
      <c r="C82" s="78" t="str">
        <f>+[6]ระบบการควบคุมฯ!C126</f>
        <v>20004 3320 6300 2000000</v>
      </c>
      <c r="D82" s="425">
        <f>SUM(D83:D88)</f>
        <v>30000</v>
      </c>
      <c r="E82" s="425">
        <f>SUM(E83:E88)</f>
        <v>0</v>
      </c>
      <c r="F82" s="425">
        <f>SUM(F83:F88)</f>
        <v>0</v>
      </c>
      <c r="G82" s="425">
        <f>SUM(G83:G88)</f>
        <v>12000</v>
      </c>
      <c r="H82" s="425">
        <f>SUM(H83:H88)</f>
        <v>18000</v>
      </c>
      <c r="I82" s="425">
        <f>SUM(I83)</f>
        <v>0</v>
      </c>
    </row>
    <row r="83" spans="1:9" ht="204.6" x14ac:dyDescent="0.25">
      <c r="A83" s="448" t="str">
        <f>+[6]ระบบการควบคุมฯ!A127</f>
        <v>3.3.1.1</v>
      </c>
      <c r="B83" s="96" t="str">
        <f>+[6]ระบบการควบคุมฯ!B127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4" t="str">
        <f>+[6]ระบบการควบคุมฯ!C127</f>
        <v>ศธ 04002/ว5375 ลว.  1 พย 67 โอนครั้งที่ 37</v>
      </c>
      <c r="D83" s="449">
        <f>+[6]ระบบการควบคุมฯ!F127</f>
        <v>30000</v>
      </c>
      <c r="E83" s="449">
        <f>+[6]ระบบการควบคุมฯ!G127+[6]ระบบการควบคุมฯ!H127</f>
        <v>0</v>
      </c>
      <c r="F83" s="449">
        <f>+[6]ระบบการควบคุมฯ!I127+[6]ระบบการควบคุมฯ!J127</f>
        <v>0</v>
      </c>
      <c r="G83" s="449">
        <f>+[6]ระบบการควบคุมฯ!K127+[6]ระบบการควบคุมฯ!L127</f>
        <v>12000</v>
      </c>
      <c r="H83" s="462">
        <f t="shared" ref="H83:H88" si="17">+D83-E83-F83-G83</f>
        <v>18000</v>
      </c>
      <c r="I83" s="459" t="s">
        <v>151</v>
      </c>
    </row>
    <row r="84" spans="1:9" ht="93" hidden="1" customHeight="1" x14ac:dyDescent="0.25">
      <c r="A84" s="448" t="str">
        <f>+[6]ระบบการควบคุมฯ!A128</f>
        <v>3.3.2</v>
      </c>
      <c r="B84" s="96">
        <f>+[6]ระบบการควบคุมฯ!B128</f>
        <v>0</v>
      </c>
      <c r="C84" s="84">
        <f>+[6]ระบบการควบคุมฯ!C128</f>
        <v>0</v>
      </c>
      <c r="D84" s="449">
        <f>+[6]ระบบการควบคุมฯ!F128</f>
        <v>0</v>
      </c>
      <c r="E84" s="449"/>
      <c r="F84" s="449"/>
      <c r="G84" s="462"/>
      <c r="H84" s="462">
        <f t="shared" si="17"/>
        <v>0</v>
      </c>
      <c r="I84" s="459" t="s">
        <v>50</v>
      </c>
    </row>
    <row r="85" spans="1:9" ht="297.60000000000002" hidden="1" customHeight="1" x14ac:dyDescent="0.25">
      <c r="A85" s="448" t="str">
        <f>+[6]ระบบการควบคุมฯ!A130</f>
        <v>3.3.3</v>
      </c>
      <c r="B85" s="96"/>
      <c r="C85" s="84"/>
      <c r="D85" s="449"/>
      <c r="E85" s="449"/>
      <c r="F85" s="449"/>
      <c r="G85" s="462"/>
      <c r="H85" s="462">
        <f t="shared" si="17"/>
        <v>0</v>
      </c>
      <c r="I85" s="459" t="s">
        <v>152</v>
      </c>
    </row>
    <row r="86" spans="1:9" ht="74.400000000000006" hidden="1" customHeight="1" x14ac:dyDescent="0.25">
      <c r="A86" s="448" t="str">
        <f>+[6]ระบบการควบคุมฯ!A131</f>
        <v>3.3.4</v>
      </c>
      <c r="B86" s="96">
        <f>+[6]ระบบการควบคุมฯ!B131</f>
        <v>0</v>
      </c>
      <c r="C86" s="84">
        <f>+[6]ระบบการควบคุมฯ!C131</f>
        <v>0</v>
      </c>
      <c r="D86" s="449">
        <f>+[6]ระบบการควบคุมฯ!F131</f>
        <v>0</v>
      </c>
      <c r="E86" s="449">
        <f>+[3]ระบบการควบคุมฯ!G94+[3]ระบบการควบคุมฯ!H94</f>
        <v>0</v>
      </c>
      <c r="F86" s="449">
        <f>+[3]ระบบการควบคุมฯ!I94+[3]ระบบการควบคุมฯ!J94</f>
        <v>0</v>
      </c>
      <c r="G86" s="462">
        <f>+[3]ระบบการควบคุมฯ!K94+[3]ระบบการควบคุมฯ!L94</f>
        <v>0</v>
      </c>
      <c r="H86" s="462">
        <f t="shared" si="17"/>
        <v>0</v>
      </c>
      <c r="I86" s="459" t="s">
        <v>84</v>
      </c>
    </row>
    <row r="87" spans="1:9" ht="37.200000000000003" hidden="1" customHeight="1" x14ac:dyDescent="0.25">
      <c r="A87" s="448" t="str">
        <f>+[6]ระบบการควบคุมฯ!A132</f>
        <v>3.3.5</v>
      </c>
      <c r="B87" s="96">
        <f>+[6]ระบบการควบคุมฯ!B132</f>
        <v>0</v>
      </c>
      <c r="C87" s="84">
        <f>+[6]ระบบการควบคุมฯ!C132</f>
        <v>0</v>
      </c>
      <c r="D87" s="449">
        <f>+[6]ระบบการควบคุมฯ!F132</f>
        <v>0</v>
      </c>
      <c r="E87" s="449">
        <f>+[6]ระบบการควบคุมฯ!G132+[6]ระบบการควบคุมฯ!H132</f>
        <v>0</v>
      </c>
      <c r="F87" s="449">
        <f>+[6]ระบบการควบคุมฯ!I132+[6]ระบบการควบคุมฯ!J132</f>
        <v>0</v>
      </c>
      <c r="G87" s="462">
        <f>+[6]ระบบการควบคุมฯ!K132+[6]ระบบการควบคุมฯ!L132</f>
        <v>0</v>
      </c>
      <c r="H87" s="462">
        <f t="shared" si="17"/>
        <v>0</v>
      </c>
      <c r="I87" s="459" t="s">
        <v>85</v>
      </c>
    </row>
    <row r="88" spans="1:9" ht="223.2" hidden="1" customHeight="1" x14ac:dyDescent="0.25">
      <c r="A88" s="448" t="str">
        <f>+[6]ระบบการควบคุมฯ!A133</f>
        <v>3.3.6</v>
      </c>
      <c r="B88" s="96"/>
      <c r="C88" s="84"/>
      <c r="D88" s="449">
        <f>+[6]ระบบการควบคุมฯ!F133</f>
        <v>0</v>
      </c>
      <c r="E88" s="449">
        <f>+[6]ระบบการควบคุมฯ!G133+[6]ระบบการควบคุมฯ!H133</f>
        <v>0</v>
      </c>
      <c r="F88" s="449">
        <f>+[6]ระบบการควบคุมฯ!I133+[6]ระบบการควบคุมฯ!J133</f>
        <v>0</v>
      </c>
      <c r="G88" s="462">
        <f>+[6]ระบบการควบคุมฯ!K133+[6]ระบบการควบคุมฯ!L133</f>
        <v>0</v>
      </c>
      <c r="H88" s="462">
        <f t="shared" si="17"/>
        <v>0</v>
      </c>
      <c r="I88" s="459" t="s">
        <v>86</v>
      </c>
    </row>
    <row r="89" spans="1:9" ht="55.8" x14ac:dyDescent="0.25">
      <c r="A89" s="455">
        <f>+[6]ระบบการควบคุมฯ!A142</f>
        <v>3.4</v>
      </c>
      <c r="B89" s="63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4" t="s">
        <v>153</v>
      </c>
      <c r="D89" s="456">
        <f t="shared" ref="D89:I89" si="18">+D90</f>
        <v>0</v>
      </c>
      <c r="E89" s="456">
        <f t="shared" si="18"/>
        <v>0</v>
      </c>
      <c r="F89" s="456">
        <f t="shared" si="18"/>
        <v>0</v>
      </c>
      <c r="G89" s="456">
        <f t="shared" si="18"/>
        <v>0</v>
      </c>
      <c r="H89" s="456">
        <f t="shared" si="18"/>
        <v>0</v>
      </c>
      <c r="I89" s="456">
        <f t="shared" si="18"/>
        <v>0</v>
      </c>
    </row>
    <row r="90" spans="1:9" ht="18.600000000000001" x14ac:dyDescent="0.25">
      <c r="A90" s="423">
        <f>+[6]ระบบการควบคุมฯ!A143</f>
        <v>0</v>
      </c>
      <c r="B90" s="476" t="str">
        <f>+[6]ระบบการควบคุมฯ!B143</f>
        <v>งบรายจ่ายอื่น   6811500</v>
      </c>
      <c r="C90" s="78"/>
      <c r="D90" s="425">
        <f t="shared" ref="D90:I90" si="19">SUM(D91)</f>
        <v>0</v>
      </c>
      <c r="E90" s="425">
        <f t="shared" si="19"/>
        <v>0</v>
      </c>
      <c r="F90" s="425">
        <f t="shared" si="19"/>
        <v>0</v>
      </c>
      <c r="G90" s="425">
        <f t="shared" si="19"/>
        <v>0</v>
      </c>
      <c r="H90" s="425">
        <f t="shared" si="19"/>
        <v>0</v>
      </c>
      <c r="I90" s="425">
        <f t="shared" si="19"/>
        <v>0</v>
      </c>
    </row>
    <row r="91" spans="1:9" ht="409.2" hidden="1" customHeight="1" x14ac:dyDescent="0.25">
      <c r="A91" s="477" t="str">
        <f>+[6]ระบบการควบคุมฯ!A144</f>
        <v>3.4.1</v>
      </c>
      <c r="B91" s="80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4" t="str">
        <f>+[3]ระบบการควบคุมฯ!C91</f>
        <v>20004 66 86178 00000</v>
      </c>
      <c r="D91" s="449"/>
      <c r="E91" s="449">
        <f>+[3]ระบบการควบคุมฯ!G91+[3]ระบบการควบคุมฯ!H91</f>
        <v>0</v>
      </c>
      <c r="F91" s="449">
        <f>+[6]ระบบการควบคุมฯ!I144+[6]ระบบการควบคุมฯ!J144</f>
        <v>0</v>
      </c>
      <c r="G91" s="462">
        <f>+[6]ระบบการควบคุมฯ!K144+[6]ระบบการควบคุมฯ!L144</f>
        <v>0</v>
      </c>
      <c r="H91" s="462">
        <f>+D91-E91-F91-G91</f>
        <v>0</v>
      </c>
      <c r="I91" s="459" t="s">
        <v>68</v>
      </c>
    </row>
    <row r="92" spans="1:9" ht="55.8" x14ac:dyDescent="0.25">
      <c r="A92" s="455">
        <f>+[6]ระบบการควบคุมฯ!A145</f>
        <v>3.5</v>
      </c>
      <c r="B92" s="63" t="str">
        <f>+[6]ระบบการควบคุมฯ!B145</f>
        <v>กิจกรรมหลักบ้านวิทยาศาสตร์น้อยประเทศไทย ระดับประถมศึกษา</v>
      </c>
      <c r="C92" s="64" t="str">
        <f>+[6]ระบบการควบคุมฯ!C145</f>
        <v>20004 68 00108 00000</v>
      </c>
      <c r="D92" s="456">
        <f t="shared" ref="D92:I92" si="20">+D93</f>
        <v>34000</v>
      </c>
      <c r="E92" s="456">
        <f t="shared" si="20"/>
        <v>0</v>
      </c>
      <c r="F92" s="456">
        <f t="shared" si="20"/>
        <v>0</v>
      </c>
      <c r="G92" s="456">
        <f t="shared" si="20"/>
        <v>0</v>
      </c>
      <c r="H92" s="456">
        <f t="shared" si="20"/>
        <v>34000</v>
      </c>
      <c r="I92" s="456">
        <f t="shared" si="20"/>
        <v>0</v>
      </c>
    </row>
    <row r="93" spans="1:9" ht="18.600000000000001" x14ac:dyDescent="0.25">
      <c r="A93" s="423">
        <f>+[6]ระบบการควบคุมฯ!A146</f>
        <v>1</v>
      </c>
      <c r="B93" s="476" t="str">
        <f>+[6]ระบบการควบคุมฯ!B146</f>
        <v>งบดำเนินงาน   68112xx</v>
      </c>
      <c r="C93" s="78"/>
      <c r="D93" s="425">
        <f>SUM(D94:D102)</f>
        <v>34000</v>
      </c>
      <c r="E93" s="425">
        <f>SUM(E94:E102)</f>
        <v>0</v>
      </c>
      <c r="F93" s="425">
        <f>SUM(F94:F102)</f>
        <v>0</v>
      </c>
      <c r="G93" s="425">
        <f>SUM(G94:G102)</f>
        <v>0</v>
      </c>
      <c r="H93" s="425">
        <f>SUM(H94:H102)</f>
        <v>34000</v>
      </c>
      <c r="I93" s="425">
        <f>SUM(I94)</f>
        <v>0</v>
      </c>
    </row>
    <row r="94" spans="1:9" ht="148.80000000000001" hidden="1" customHeight="1" x14ac:dyDescent="0.25">
      <c r="A94" s="477" t="str">
        <f>+[6]ระบบการควบคุมฯ!A147</f>
        <v>3.5.1</v>
      </c>
      <c r="B94" s="80" t="str">
        <f>+[6]ระบบการควบคุมฯ!B147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4" t="str">
        <f>+[6]ระบบการควบคุมฯ!C147</f>
        <v xml:space="preserve">ศธ 04002/ว41 ลว.  3 มค 68 โอนครั้งที่ 170 </v>
      </c>
      <c r="D94" s="449">
        <f>+[6]ระบบการควบคุมฯ!F147</f>
        <v>30000</v>
      </c>
      <c r="E94" s="449">
        <f>+[6]ระบบการควบคุมฯ!G147+[6]ระบบการควบคุมฯ!H147</f>
        <v>0</v>
      </c>
      <c r="F94" s="449"/>
      <c r="G94" s="449">
        <f>+[6]ระบบการควบคุมฯ!K147+[6]ระบบการควบคุมฯ!L147</f>
        <v>0</v>
      </c>
      <c r="H94" s="462">
        <f t="shared" ref="H94:H99" si="21">+D94-E94-F94-G94</f>
        <v>30000</v>
      </c>
      <c r="I94" s="459" t="s">
        <v>154</v>
      </c>
    </row>
    <row r="95" spans="1:9" ht="241.8" hidden="1" customHeight="1" x14ac:dyDescent="0.25">
      <c r="A95" s="477" t="str">
        <f>+[6]ระบบการควบคุมฯ!A148</f>
        <v>3.5.2</v>
      </c>
      <c r="B95" s="80" t="str">
        <f>+[6]ระบบการควบคุมฯ!B148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4" t="str">
        <f>+[6]ระบบการควบคุมฯ!C148</f>
        <v>ศธ 04002/ว604/14 กพ 68 โอนครั้งที่ 262</v>
      </c>
      <c r="D95" s="449">
        <f>+[6]ระบบการควบคุมฯ!F148</f>
        <v>4000</v>
      </c>
      <c r="E95" s="449">
        <f>+[6]ระบบการควบคุมฯ!G148</f>
        <v>0</v>
      </c>
      <c r="F95" s="449">
        <f>+[6]ระบบการควบคุมฯ!H148</f>
        <v>0</v>
      </c>
      <c r="G95" s="449">
        <f>+[6]ระบบการควบคุมฯ!I148</f>
        <v>0</v>
      </c>
      <c r="H95" s="462">
        <f t="shared" si="21"/>
        <v>4000</v>
      </c>
      <c r="I95" s="459" t="s">
        <v>50</v>
      </c>
    </row>
    <row r="96" spans="1:9" ht="167.4" hidden="1" customHeight="1" x14ac:dyDescent="0.25">
      <c r="A96" s="477">
        <f>+[6]ระบบการควบคุมฯ!A149</f>
        <v>0</v>
      </c>
      <c r="B96" s="80">
        <f>+[6]ระบบการควบคุมฯ!B149</f>
        <v>0</v>
      </c>
      <c r="C96" s="84">
        <f>+[6]ระบบการควบคุมฯ!C149</f>
        <v>0</v>
      </c>
      <c r="D96" s="449"/>
      <c r="E96" s="449"/>
      <c r="F96" s="449"/>
      <c r="G96" s="449"/>
      <c r="H96" s="462">
        <f t="shared" si="21"/>
        <v>0</v>
      </c>
      <c r="I96" s="459" t="s">
        <v>50</v>
      </c>
    </row>
    <row r="97" spans="1:9" ht="111.6" hidden="1" customHeight="1" x14ac:dyDescent="0.25">
      <c r="A97" s="477" t="str">
        <f>+[6]ระบบการควบคุมฯ!A150</f>
        <v>3.5.3</v>
      </c>
      <c r="B97" s="80" t="str">
        <f>+[6]ระบบการควบคุมฯ!B150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4" t="str">
        <f>+[6]ระบบการควบคุมฯ!C150</f>
        <v xml:space="preserve">ศธ 04002/ว248 ลว.  27 มกราคม 66 โอนครั้งที่ 248 </v>
      </c>
      <c r="D97" s="449">
        <f>+[6]ระบบการควบคุมฯ!F150</f>
        <v>0</v>
      </c>
      <c r="E97" s="449">
        <f>+[6]ระบบการควบคุมฯ!G150+[6]ระบบการควบคุมฯ!H150</f>
        <v>0</v>
      </c>
      <c r="F97" s="449">
        <f>+[6]ระบบการควบคุมฯ!I150+[6]ระบบการควบคุมฯ!J150</f>
        <v>0</v>
      </c>
      <c r="G97" s="462">
        <f>+[6]ระบบการควบคุมฯ!K150+[6]ระบบการควบคุมฯ!L150</f>
        <v>0</v>
      </c>
      <c r="H97" s="462">
        <f t="shared" si="21"/>
        <v>0</v>
      </c>
      <c r="I97" s="459" t="s">
        <v>50</v>
      </c>
    </row>
    <row r="98" spans="1:9" ht="204.6" hidden="1" customHeight="1" x14ac:dyDescent="0.25">
      <c r="A98" s="477" t="str">
        <f>+[6]ระบบการควบคุมฯ!A151</f>
        <v>3.5.4</v>
      </c>
      <c r="B98" s="80" t="str">
        <f>+[6]ระบบการควบคุมฯ!B151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4" t="str">
        <f>+[6]ระบบการควบคุมฯ!C151</f>
        <v>ที่ ศธ 04002/ว1282 ลว 29 มีค 66 โอนครั้งที่ 438</v>
      </c>
      <c r="D98" s="449">
        <f>+[6]ระบบการควบคุมฯ!F151</f>
        <v>0</v>
      </c>
      <c r="E98" s="449">
        <f>+[6]ระบบการควบคุมฯ!G151+[6]ระบบการควบคุมฯ!H151</f>
        <v>0</v>
      </c>
      <c r="F98" s="449">
        <f>+[6]ระบบการควบคุมฯ!I151+[6]ระบบการควบคุมฯ!J151</f>
        <v>0</v>
      </c>
      <c r="G98" s="462">
        <f>+[6]ระบบการควบคุมฯ!K151+[6]ระบบการควบคุมฯ!L151</f>
        <v>0</v>
      </c>
      <c r="H98" s="462">
        <f t="shared" si="21"/>
        <v>0</v>
      </c>
      <c r="I98" s="459" t="s">
        <v>50</v>
      </c>
    </row>
    <row r="99" spans="1:9" ht="111.6" hidden="1" customHeight="1" x14ac:dyDescent="0.25">
      <c r="A99" s="477" t="str">
        <f>+[6]ระบบการควบคุมฯ!A152</f>
        <v>3.5.5</v>
      </c>
      <c r="B99" s="80" t="str">
        <f>+[6]ระบบการควบคุมฯ!B152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4" t="str">
        <f>+[6]ระบบการควบคุมฯ!C152</f>
        <v>ที่ ศธ 04002/ว1479 ลว 12 เมย 66 โอนครั้งที่ 472</v>
      </c>
      <c r="D99" s="449">
        <f>+[6]ระบบการควบคุมฯ!F152</f>
        <v>0</v>
      </c>
      <c r="E99" s="449">
        <f>+[6]ระบบการควบคุมฯ!G152+[6]ระบบการควบคุมฯ!H152</f>
        <v>0</v>
      </c>
      <c r="F99" s="449">
        <f>+[6]ระบบการควบคุมฯ!I152+[6]ระบบการควบคุมฯ!J152</f>
        <v>0</v>
      </c>
      <c r="G99" s="462">
        <f>+[6]ระบบการควบคุมฯ!K152+[6]ระบบการควบคุมฯ!L152</f>
        <v>0</v>
      </c>
      <c r="H99" s="462">
        <f t="shared" si="21"/>
        <v>0</v>
      </c>
      <c r="I99" s="459" t="s">
        <v>50</v>
      </c>
    </row>
    <row r="100" spans="1:9" ht="167.4" hidden="1" customHeight="1" x14ac:dyDescent="0.25">
      <c r="A100" s="477" t="str">
        <f>+[6]ระบบการควบคุมฯ!A153</f>
        <v>3.5.6</v>
      </c>
      <c r="B100" s="80" t="str">
        <f>+[6]ระบบการควบคุมฯ!B153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4" t="str">
        <f>+[6]ระบบการควบคุมฯ!C153</f>
        <v>ที่ ศธ04002/ว 2955 ลว. 18 กค 66 ครั้งที่ 683</v>
      </c>
      <c r="D100" s="449">
        <f>+[6]ระบบการควบคุมฯ!F153</f>
        <v>0</v>
      </c>
      <c r="E100" s="449">
        <f>+[6]ระบบการควบคุมฯ!G153+[6]ระบบการควบคุมฯ!H153</f>
        <v>0</v>
      </c>
      <c r="F100" s="449">
        <f>+[6]ระบบการควบคุมฯ!I153+[6]ระบบการควบคุมฯ!J153</f>
        <v>0</v>
      </c>
      <c r="G100" s="462">
        <f>+[6]ระบบการควบคุมฯ!K153+[6]ระบบการควบคุมฯ!L153</f>
        <v>0</v>
      </c>
      <c r="H100" s="462">
        <f>+D100-E100-F100-G100</f>
        <v>0</v>
      </c>
      <c r="I100" s="459" t="s">
        <v>50</v>
      </c>
    </row>
    <row r="101" spans="1:9" ht="111.6" hidden="1" customHeight="1" x14ac:dyDescent="0.25">
      <c r="A101" s="477" t="str">
        <f>+[6]ระบบการควบคุมฯ!A154</f>
        <v>3.5.5</v>
      </c>
      <c r="B101" s="80" t="str">
        <f>+[6]ระบบการควบคุมฯ!B154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4" t="str">
        <f>+[6]ระบบการควบคุมฯ!C154</f>
        <v>ที่ ศธ 04002/ว3310 ลว 15 สค 66 โอนครั้งที่ 748</v>
      </c>
      <c r="D101" s="449">
        <f>+[6]ระบบการควบคุมฯ!F154</f>
        <v>0</v>
      </c>
      <c r="E101" s="449">
        <f>+[6]ระบบการควบคุมฯ!G154+[6]ระบบการควบคุมฯ!H154</f>
        <v>0</v>
      </c>
      <c r="F101" s="449">
        <f>+[6]ระบบการควบคุมฯ!I154+[6]ระบบการควบคุมฯ!J154</f>
        <v>0</v>
      </c>
      <c r="G101" s="462">
        <f>+[6]ระบบการควบคุมฯ!K154+[6]ระบบการควบคุมฯ!L154</f>
        <v>0</v>
      </c>
      <c r="H101" s="462">
        <f>+D101-E101-F101-G101</f>
        <v>0</v>
      </c>
      <c r="I101" s="459" t="s">
        <v>86</v>
      </c>
    </row>
    <row r="102" spans="1:9" ht="223.2" hidden="1" customHeight="1" x14ac:dyDescent="0.25">
      <c r="A102" s="477" t="str">
        <f>+[6]ระบบการควบคุมฯ!A155</f>
        <v>3.5.6</v>
      </c>
      <c r="B102" s="80" t="str">
        <f>+[6]ระบบการควบคุมฯ!B155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4" t="str">
        <f>+[6]ระบบการควบคุมฯ!C155</f>
        <v>ศธ 04002/ว3389 ลว.  16 สค 66 โอนครั้งที่ 764 ยอด 75,000 บาท</v>
      </c>
      <c r="D102" s="449">
        <f>+[6]ระบบการควบคุมฯ!F155</f>
        <v>0</v>
      </c>
      <c r="E102" s="449">
        <f>+[6]ระบบการควบคุมฯ!G155+[6]ระบบการควบคุมฯ!H155</f>
        <v>0</v>
      </c>
      <c r="F102" s="449">
        <f>+[6]ระบบการควบคุมฯ!I155+[6]ระบบการควบคุมฯ!J155</f>
        <v>0</v>
      </c>
      <c r="G102" s="462">
        <f>+[6]ระบบการควบคุมฯ!K155+[6]ระบบการควบคุมฯ!L155</f>
        <v>0</v>
      </c>
      <c r="H102" s="462">
        <f>+D102-E102-F102-G102</f>
        <v>0</v>
      </c>
      <c r="I102" s="459" t="s">
        <v>86</v>
      </c>
    </row>
    <row r="103" spans="1:9" ht="74.400000000000006" x14ac:dyDescent="0.25">
      <c r="A103" s="455">
        <f>+[6]ระบบการควบคุมฯ!A190</f>
        <v>3.6</v>
      </c>
      <c r="B103" s="63" t="str">
        <f>+[6]ระบบการควบคุมฯ!B190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3" t="str">
        <f>+[6]ระบบการควบคุมฯ!C190</f>
        <v>20004 68 00154 86190 00000</v>
      </c>
      <c r="D103" s="456">
        <f t="shared" ref="D103:I103" si="22">+D104</f>
        <v>85000</v>
      </c>
      <c r="E103" s="456">
        <f t="shared" si="22"/>
        <v>0</v>
      </c>
      <c r="F103" s="456">
        <f t="shared" si="22"/>
        <v>0</v>
      </c>
      <c r="G103" s="456">
        <f t="shared" si="22"/>
        <v>34000</v>
      </c>
      <c r="H103" s="456">
        <f t="shared" si="22"/>
        <v>51000</v>
      </c>
      <c r="I103" s="456">
        <f t="shared" si="22"/>
        <v>0</v>
      </c>
    </row>
    <row r="104" spans="1:9" ht="18.600000000000001" x14ac:dyDescent="0.25">
      <c r="A104" s="423">
        <f>+[6]ระบบการควบคุมฯ!A191</f>
        <v>0</v>
      </c>
      <c r="B104" s="458" t="str">
        <f>+[6]ระบบการควบคุมฯ!B191</f>
        <v xml:space="preserve"> งบรายจ่ายอื่น 6811500</v>
      </c>
      <c r="C104" s="78" t="str">
        <f>+[6]ระบบการควบคุมฯ!C191</f>
        <v xml:space="preserve">20004 3300 6300 5000006 </v>
      </c>
      <c r="D104" s="425">
        <f t="shared" ref="D104:I104" si="23">SUM(D105)</f>
        <v>85000</v>
      </c>
      <c r="E104" s="425">
        <f t="shared" si="23"/>
        <v>0</v>
      </c>
      <c r="F104" s="425">
        <f t="shared" si="23"/>
        <v>0</v>
      </c>
      <c r="G104" s="425">
        <f t="shared" si="23"/>
        <v>34000</v>
      </c>
      <c r="H104" s="425">
        <f t="shared" si="23"/>
        <v>51000</v>
      </c>
      <c r="I104" s="425">
        <f t="shared" si="23"/>
        <v>0</v>
      </c>
    </row>
    <row r="105" spans="1:9" ht="93" x14ac:dyDescent="0.25">
      <c r="A105" s="448" t="str">
        <f>+[6]ระบบการควบคุมฯ!A192</f>
        <v>3.6.1</v>
      </c>
      <c r="B105" s="471" t="str">
        <f>+[6]ระบบการควบคุมฯ!B192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4" t="str">
        <f>+[6]ระบบการควบคุมฯ!C192</f>
        <v>ศธ 04002/ว5124 ลว.18/10/2024 โอนครั้งที่ 1</v>
      </c>
      <c r="D105" s="449">
        <f>+[6]ระบบการควบคุมฯ!F192</f>
        <v>85000</v>
      </c>
      <c r="E105" s="449">
        <f>+[6]ระบบการควบคุมฯ!G192+[6]ระบบการควบคุมฯ!H192</f>
        <v>0</v>
      </c>
      <c r="F105" s="449">
        <f>+[6]ระบบการควบคุมฯ!I192+[6]ระบบการควบคุมฯ!J192</f>
        <v>0</v>
      </c>
      <c r="G105" s="449">
        <f>+[6]ระบบการควบคุมฯ!K192+[6]ระบบการควบคุมฯ!L192</f>
        <v>34000</v>
      </c>
      <c r="H105" s="462">
        <f>+D105-E105-F105-G105</f>
        <v>51000</v>
      </c>
      <c r="I105" s="459" t="s">
        <v>14</v>
      </c>
    </row>
    <row r="106" spans="1:9" ht="111.6" hidden="1" customHeight="1" x14ac:dyDescent="0.25">
      <c r="A106" s="448" t="str">
        <f>+[6]ระบบการควบคุมฯ!A193</f>
        <v>3.7.1.1</v>
      </c>
      <c r="B106" s="471" t="str">
        <f>+[6]ระบบการควบคุมฯ!B193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4" t="str">
        <f>+[6]ระบบการควบคุมฯ!C193</f>
        <v>ศธ 04002/ว1954 ลว.21/5/2024 โอนครั้งที่ 39</v>
      </c>
      <c r="D106" s="442"/>
      <c r="E106" s="442"/>
      <c r="F106" s="442"/>
      <c r="G106" s="478"/>
      <c r="H106" s="478"/>
      <c r="I106" s="479"/>
    </row>
    <row r="107" spans="1:9" ht="74.400000000000006" hidden="1" customHeight="1" x14ac:dyDescent="0.25">
      <c r="A107" s="448" t="str">
        <f>+[6]ระบบการควบคุมฯ!A194</f>
        <v>3.3.1.2</v>
      </c>
      <c r="B107" s="471" t="str">
        <f>+[6]ระบบการควบคุมฯ!B194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4" t="str">
        <f>+[6]ระบบการควบคุมฯ!C194</f>
        <v>ศธ 04002/ว2665 ลว.5/7/2023 โอนครั้งที่ 636</v>
      </c>
      <c r="D107" s="442"/>
      <c r="E107" s="442"/>
      <c r="F107" s="442"/>
      <c r="G107" s="478"/>
      <c r="H107" s="478"/>
      <c r="I107" s="479"/>
    </row>
    <row r="108" spans="1:9" ht="74.400000000000006" hidden="1" customHeight="1" x14ac:dyDescent="0.25">
      <c r="A108" s="448" t="str">
        <f>+[6]ระบบการควบคุมฯ!A195</f>
        <v>3.3.1.3</v>
      </c>
      <c r="B108" s="471" t="str">
        <f>+[6]ระบบการควบคุมฯ!B195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4" t="str">
        <f>+[6]ระบบการควบคุมฯ!C195</f>
        <v>ศธ 04002/ว2666 ลว.5/7/2023 โอนครั้งที่ 640</v>
      </c>
      <c r="D108" s="442"/>
      <c r="E108" s="442"/>
      <c r="F108" s="442"/>
      <c r="G108" s="478"/>
      <c r="H108" s="478"/>
      <c r="I108" s="479"/>
    </row>
    <row r="109" spans="1:9" ht="55.8" x14ac:dyDescent="0.25">
      <c r="A109" s="420">
        <f>+[6]ระบบการควบคุมฯ!A198</f>
        <v>3.7</v>
      </c>
      <c r="B109" s="63" t="str">
        <f>+[6]ระบบการควบคุมฯ!B198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09" s="63" t="str">
        <f>+[6]ระบบการควบคุมฯ!C198</f>
        <v>20004 68 00154 00122</v>
      </c>
      <c r="D109" s="421">
        <f t="shared" ref="D109:I109" si="24">+D110</f>
        <v>1674000</v>
      </c>
      <c r="E109" s="421">
        <f t="shared" si="24"/>
        <v>0</v>
      </c>
      <c r="F109" s="421">
        <f t="shared" si="24"/>
        <v>0</v>
      </c>
      <c r="G109" s="421">
        <f t="shared" si="24"/>
        <v>1086096.76</v>
      </c>
      <c r="H109" s="421">
        <f t="shared" si="24"/>
        <v>587903.24</v>
      </c>
      <c r="I109" s="421">
        <f t="shared" si="24"/>
        <v>0</v>
      </c>
    </row>
    <row r="110" spans="1:9" ht="18.600000000000001" x14ac:dyDescent="0.25">
      <c r="A110" s="423">
        <f>+[6]ระบบการควบคุมฯ!A199</f>
        <v>0</v>
      </c>
      <c r="B110" s="458" t="str">
        <f>+[6]ระบบการควบคุมฯ!B199</f>
        <v xml:space="preserve"> งบรายจ่ายอื่น 6811500</v>
      </c>
      <c r="C110" s="78" t="str">
        <f>+[6]ระบบการควบคุมฯ!C199</f>
        <v>20004 3300 6300 5000001</v>
      </c>
      <c r="D110" s="425">
        <f>SUM(D111:D115)</f>
        <v>1674000</v>
      </c>
      <c r="E110" s="425">
        <f>SUM(E111:E115)</f>
        <v>0</v>
      </c>
      <c r="F110" s="425">
        <f>SUM(F111:F115)</f>
        <v>0</v>
      </c>
      <c r="G110" s="425">
        <f>SUM(G111:G115)</f>
        <v>1086096.76</v>
      </c>
      <c r="H110" s="425">
        <f>SUM(H111:H115)</f>
        <v>587903.24</v>
      </c>
      <c r="I110" s="425">
        <f>SUM(I111)</f>
        <v>0</v>
      </c>
    </row>
    <row r="111" spans="1:9" ht="111.6" x14ac:dyDescent="0.25">
      <c r="A111" s="448" t="str">
        <f>+[6]ระบบการควบคุมฯ!A200</f>
        <v>3.7.1</v>
      </c>
      <c r="B111" s="471" t="str">
        <f>+[6]ระบบการควบคุมฯ!B200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4" t="str">
        <f>+[6]ระบบการควบคุมฯ!C200</f>
        <v>ศธ 04002/ว5326 ลว 30 ตค 66 ครั้งที่ 28</v>
      </c>
      <c r="D111" s="449">
        <f>+[6]ระบบการควบคุมฯ!F200</f>
        <v>1674000</v>
      </c>
      <c r="E111" s="449">
        <f>+[6]ระบบการควบคุมฯ!G200+[6]ระบบการควบคุมฯ!H200</f>
        <v>0</v>
      </c>
      <c r="F111" s="449">
        <f>+[6]ระบบการควบคุมฯ!I200+[6]ระบบการควบคุมฯ!J200</f>
        <v>0</v>
      </c>
      <c r="G111" s="449">
        <f>+[6]ระบบการควบคุมฯ!K200+[6]ระบบการควบคุมฯ!L200</f>
        <v>1086096.76</v>
      </c>
      <c r="H111" s="462">
        <f>+D111-E111-F111-G111</f>
        <v>587903.24</v>
      </c>
      <c r="I111" s="459" t="s">
        <v>14</v>
      </c>
    </row>
    <row r="112" spans="1:9" ht="93" hidden="1" customHeight="1" x14ac:dyDescent="0.25">
      <c r="A112" s="448" t="str">
        <f>+[6]ระบบการควบคุมฯ!A201</f>
        <v>3.7.1.1</v>
      </c>
      <c r="B112" s="471" t="str">
        <f>+[6]ระบบการควบคุมฯ!B201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4"/>
      <c r="D112" s="449"/>
      <c r="E112" s="449"/>
      <c r="F112" s="449"/>
      <c r="G112" s="449"/>
      <c r="H112" s="462"/>
      <c r="I112" s="459"/>
    </row>
    <row r="113" spans="1:9" ht="74.400000000000006" hidden="1" customHeight="1" x14ac:dyDescent="0.25">
      <c r="A113" s="448" t="str">
        <f>+[6]ระบบการควบคุมฯ!A203</f>
        <v>3.7.2</v>
      </c>
      <c r="B113" s="471" t="str">
        <f>+[6]ระบบการควบคุมฯ!B203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4" t="str">
        <f>+[6]ระบบการควบคุมฯ!C203</f>
        <v>ศธ 04002/ว4997 ลว 25 ตค 66 ครั้งที่ 9</v>
      </c>
      <c r="D113" s="449"/>
      <c r="E113" s="449"/>
      <c r="F113" s="449"/>
      <c r="G113" s="449"/>
      <c r="H113" s="462">
        <f>+D113-E113-F113-G113</f>
        <v>0</v>
      </c>
      <c r="I113" s="459" t="s">
        <v>14</v>
      </c>
    </row>
    <row r="114" spans="1:9" ht="93" hidden="1" customHeight="1" x14ac:dyDescent="0.25">
      <c r="A114" s="448" t="str">
        <f>+[6]ระบบการควบคุมฯ!A204</f>
        <v>3.7.2.1</v>
      </c>
      <c r="B114" s="471" t="str">
        <f>+[6]ระบบการควบคุมฯ!B204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4" t="str">
        <f>+[6]ระบบการควบคุมฯ!C204</f>
        <v>ศธ 04002/ว1906 ลว 16 พค 67ครั้งที่ 26</v>
      </c>
      <c r="D114" s="442"/>
      <c r="E114" s="442"/>
      <c r="F114" s="442"/>
      <c r="G114" s="478"/>
      <c r="H114" s="478"/>
      <c r="I114" s="479"/>
    </row>
    <row r="115" spans="1:9" ht="130.19999999999999" hidden="1" customHeight="1" x14ac:dyDescent="0.25">
      <c r="A115" s="448" t="str">
        <f>+[6]ระบบการควบคุมฯ!A205</f>
        <v>3.7.2.2</v>
      </c>
      <c r="B115" s="471" t="str">
        <f>+[6]ระบบการควบคุมฯ!B205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4" t="str">
        <f>+[6]ระบบการควบคุมฯ!C205</f>
        <v>ศธ 04002/ว3222   ลว 30 กค 67 ครั้งที่ 262</v>
      </c>
      <c r="D115" s="442"/>
      <c r="E115" s="442"/>
      <c r="F115" s="442"/>
      <c r="G115" s="478"/>
      <c r="H115" s="478"/>
      <c r="I115" s="479"/>
    </row>
    <row r="116" spans="1:9" ht="18.600000000000001" hidden="1" customHeight="1" x14ac:dyDescent="0.25">
      <c r="A116" s="448">
        <f>+[6]ระบบการควบคุมฯ!A206</f>
        <v>0</v>
      </c>
      <c r="B116" s="471">
        <f>+[6]ระบบการควบคุมฯ!B206</f>
        <v>0</v>
      </c>
      <c r="C116" s="84">
        <f>+[6]ระบบการควบคุมฯ!C206</f>
        <v>0</v>
      </c>
      <c r="D116" s="442"/>
      <c r="E116" s="442"/>
      <c r="F116" s="442"/>
      <c r="G116" s="478"/>
      <c r="H116" s="478"/>
      <c r="I116" s="479"/>
    </row>
    <row r="117" spans="1:9" ht="74.400000000000006" x14ac:dyDescent="0.25">
      <c r="A117" s="420">
        <f>+[6]ระบบการควบคุมฯ!A207</f>
        <v>3.8</v>
      </c>
      <c r="B117" s="63" t="str">
        <f>+[6]ระบบการควบคุมฯ!B207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3" t="str">
        <f>+[6]ระบบการควบคุมฯ!C207</f>
        <v>20004 68 00154 00153</v>
      </c>
      <c r="D117" s="421">
        <f t="shared" ref="D117:I117" si="25">+D118</f>
        <v>2646000</v>
      </c>
      <c r="E117" s="421">
        <f t="shared" si="25"/>
        <v>0</v>
      </c>
      <c r="F117" s="421">
        <f t="shared" si="25"/>
        <v>0</v>
      </c>
      <c r="G117" s="421">
        <f t="shared" si="25"/>
        <v>1683591.94</v>
      </c>
      <c r="H117" s="421">
        <f t="shared" si="25"/>
        <v>962408.06</v>
      </c>
      <c r="I117" s="421">
        <f t="shared" si="25"/>
        <v>0</v>
      </c>
    </row>
    <row r="118" spans="1:9" ht="18.600000000000001" x14ac:dyDescent="0.25">
      <c r="A118" s="423">
        <f>+[6]ระบบการควบคุมฯ!A218</f>
        <v>0</v>
      </c>
      <c r="B118" s="458" t="str">
        <f>+[6]ระบบการควบคุมฯ!B218</f>
        <v xml:space="preserve"> งบรายจ่ายอื่น 6811500</v>
      </c>
      <c r="C118" s="78" t="str">
        <f>+[6]ระบบการควบคุมฯ!C218</f>
        <v>20004 3300 6300 5000005</v>
      </c>
      <c r="D118" s="425">
        <f>SUM(D119:D127)</f>
        <v>2646000</v>
      </c>
      <c r="E118" s="425">
        <f t="shared" ref="E118:H118" si="26">SUM(E119:E127)</f>
        <v>0</v>
      </c>
      <c r="F118" s="425">
        <f t="shared" si="26"/>
        <v>0</v>
      </c>
      <c r="G118" s="425">
        <f t="shared" si="26"/>
        <v>1683591.94</v>
      </c>
      <c r="H118" s="425">
        <f t="shared" si="26"/>
        <v>962408.06</v>
      </c>
      <c r="I118" s="425">
        <f>SUM(I119)</f>
        <v>0</v>
      </c>
    </row>
    <row r="119" spans="1:9" ht="130.19999999999999" x14ac:dyDescent="0.25">
      <c r="A119" s="448" t="str">
        <f>+[6]ระบบการควบคุมฯ!A220</f>
        <v>3.8.1</v>
      </c>
      <c r="B119" s="471" t="str">
        <f>+[6]ระบบการควบคุมฯ!B220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471" t="str">
        <f>+[6]ระบบการควบคุมฯ!C220</f>
        <v>ศธ 04002/ว5274 ลว.29/ต.ค./2024 โอนครั้งที่ 18</v>
      </c>
      <c r="D119" s="449">
        <f>+[6]ระบบการควบคุมฯ!F220</f>
        <v>216000</v>
      </c>
      <c r="E119" s="449"/>
      <c r="F119" s="449">
        <f>+[6]ระบบการควบคุมฯ!I220+[6]ระบบการควบคุมฯ!J220</f>
        <v>0</v>
      </c>
      <c r="G119" s="462">
        <f>+[6]ระบบการควบคุมฯ!K220+[6]ระบบการควบคุมฯ!L220</f>
        <v>92003.22</v>
      </c>
      <c r="H119" s="462">
        <f>+D119-E119-F119-G119</f>
        <v>123996.78</v>
      </c>
      <c r="I119" s="459" t="s">
        <v>14</v>
      </c>
    </row>
    <row r="120" spans="1:9" ht="93" hidden="1" customHeight="1" x14ac:dyDescent="0.25">
      <c r="A120" s="448" t="str">
        <f>+[6]ระบบการควบคุมฯ!A221</f>
        <v>3.8.1.1</v>
      </c>
      <c r="B120" s="471" t="str">
        <f>+[6]ระบบการควบคุมฯ!B221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471" t="str">
        <f>+[6]ระบบการควบคุมฯ!C221</f>
        <v>ศธ 04002/ว507 ลว. 5 กพ 67 โอนครั้งที่ 166</v>
      </c>
      <c r="D120" s="449"/>
      <c r="E120" s="480"/>
      <c r="F120" s="480"/>
      <c r="G120" s="480"/>
      <c r="H120" s="462"/>
      <c r="I120" s="459"/>
    </row>
    <row r="121" spans="1:9" ht="93" hidden="1" customHeight="1" x14ac:dyDescent="0.25">
      <c r="A121" s="448" t="str">
        <f>+[6]ระบบการควบคุมฯ!A222</f>
        <v>3.8.1.2</v>
      </c>
      <c r="B121" s="471" t="str">
        <f>+[6]ระบบการควบคุมฯ!B222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471" t="str">
        <f>+[6]ระบบการควบคุมฯ!C222</f>
        <v>ศธ 04002/ว1830 ลว.9 พค 67 โอนครั้งที่ 9</v>
      </c>
      <c r="D121" s="449"/>
      <c r="E121" s="449"/>
      <c r="F121" s="449"/>
      <c r="G121" s="462"/>
      <c r="H121" s="462"/>
      <c r="I121" s="459"/>
    </row>
    <row r="122" spans="1:9" ht="74.400000000000006" hidden="1" customHeight="1" x14ac:dyDescent="0.25">
      <c r="A122" s="448" t="str">
        <f>+[6]ระบบการควบคุมฯ!A223</f>
        <v>3.8.1.3</v>
      </c>
      <c r="B122" s="471">
        <f>+[6]ระบบการควบคุมฯ!B223</f>
        <v>0</v>
      </c>
      <c r="C122" s="471">
        <f>+[6]ระบบการควบคุมฯ!C223</f>
        <v>0</v>
      </c>
      <c r="D122" s="449">
        <f>+[6]ระบบการควบคุมฯ!F223</f>
        <v>0</v>
      </c>
      <c r="E122" s="449">
        <f>+[6]ระบบการควบคุมฯ!G223+[6]ระบบการควบคุมฯ!H223</f>
        <v>0</v>
      </c>
      <c r="F122" s="449">
        <f>+[6]ระบบการควบคุมฯ!I223+[6]ระบบการควบคุมฯ!J223</f>
        <v>0</v>
      </c>
      <c r="G122" s="462">
        <f>+[6]ระบบการควบคุมฯ!K223+[6]ระบบการควบคุมฯ!L223</f>
        <v>0</v>
      </c>
      <c r="H122" s="462">
        <f t="shared" ref="H122:H124" si="27">+D122-E122-F122-G122</f>
        <v>0</v>
      </c>
      <c r="I122" s="459" t="s">
        <v>14</v>
      </c>
    </row>
    <row r="123" spans="1:9" ht="130.19999999999999" x14ac:dyDescent="0.25">
      <c r="A123" s="448" t="str">
        <f>+[6]ระบบการควบคุมฯ!A225</f>
        <v>3.8.2</v>
      </c>
      <c r="B123" s="471" t="str">
        <f>+[6]ระบบการควบคุมฯ!B225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471" t="str">
        <f>+[6]ระบบการควบคุมฯ!C225</f>
        <v>ศธ 04002/ว5274 ลว.29/ต.ค./2024 โอนครั้งที่ 18</v>
      </c>
      <c r="D123" s="449">
        <f>+[6]ระบบการควบคุมฯ!F225</f>
        <v>2160000</v>
      </c>
      <c r="E123" s="449">
        <f>+[6]ระบบการควบคุมฯ!G225+[6]ระบบการควบคุมฯ!H225</f>
        <v>0</v>
      </c>
      <c r="F123" s="449">
        <f>+[6]ระบบการควบคุมฯ!I225+[6]ระบบการควบคุมฯ!J225</f>
        <v>0</v>
      </c>
      <c r="G123" s="449">
        <f>+[6]ระบบการควบคุมฯ!K225+[6]ระบบการควบคุมฯ!L225</f>
        <v>1411588.72</v>
      </c>
      <c r="H123" s="462">
        <f>+D123-E123-F123-G123</f>
        <v>748411.28</v>
      </c>
      <c r="I123" s="459" t="s">
        <v>14</v>
      </c>
    </row>
    <row r="124" spans="1:9" ht="111.6" hidden="1" customHeight="1" x14ac:dyDescent="0.25">
      <c r="A124" s="451" t="str">
        <f>+[6]ระบบการควบคุมฯ!A226</f>
        <v>3.8.2.1</v>
      </c>
      <c r="B124" s="481" t="str">
        <f>+[6]ระบบการควบคุมฯ!B226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481" t="str">
        <f>+[6]ระบบการควบคุมฯ!C226</f>
        <v>ศธ 04002/ว5274 ลว.29/ต.ค./2024 โอนครั้งที่ 18</v>
      </c>
      <c r="D124" s="452">
        <f>+[6]ระบบการควบคุมฯ!F228</f>
        <v>0</v>
      </c>
      <c r="E124" s="452">
        <f>+[6]ระบบการควบคุมฯ!G228+[6]ระบบการควบคุมฯ!H228</f>
        <v>0</v>
      </c>
      <c r="F124" s="452">
        <f>+[6]ระบบการควบคุมฯ!I228+[6]ระบบการควบคุมฯ!J228</f>
        <v>0</v>
      </c>
      <c r="G124" s="482">
        <f>+[6]ระบบการควบคุมฯ!K228+[6]ระบบการควบคุมฯ!L228</f>
        <v>0</v>
      </c>
      <c r="H124" s="482">
        <f t="shared" si="27"/>
        <v>0</v>
      </c>
      <c r="I124" s="483" t="s">
        <v>14</v>
      </c>
    </row>
    <row r="125" spans="1:9" ht="111.6" hidden="1" customHeight="1" x14ac:dyDescent="0.25">
      <c r="A125" s="433">
        <f>+[6]ระบบการควบคุมฯ!A227</f>
        <v>0</v>
      </c>
      <c r="B125" s="484" t="str">
        <f>+[6]ระบบการควบคุมฯ!B227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484" t="str">
        <f>+[6]ระบบการควบคุมฯ!C227</f>
        <v>ศธ 04002/ว1830 ลว.9 พค 67 โอนครั้งที่ 9</v>
      </c>
      <c r="D125" s="436"/>
      <c r="E125" s="436"/>
      <c r="F125" s="436"/>
      <c r="G125" s="485"/>
      <c r="H125" s="485"/>
      <c r="I125" s="486"/>
    </row>
    <row r="126" spans="1:9" ht="111.6" hidden="1" customHeight="1" x14ac:dyDescent="0.25">
      <c r="A126" s="439">
        <f>+[6]ระบบการควบคุมฯ!A228</f>
        <v>0</v>
      </c>
      <c r="B126" s="487" t="str">
        <f>+[6]ระบบการควบคุมฯ!B228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487" t="str">
        <f>+[6]ระบบการควบคุมฯ!C228</f>
        <v>ศธ 04002/ว3482 ลว.9 สค 67 โอนครั้งที่ 298</v>
      </c>
      <c r="D126" s="440"/>
      <c r="E126" s="440"/>
      <c r="F126" s="440"/>
      <c r="G126" s="488"/>
      <c r="H126" s="488"/>
      <c r="I126" s="489"/>
    </row>
    <row r="127" spans="1:9" ht="74.400000000000006" x14ac:dyDescent="0.25">
      <c r="A127" s="439" t="str">
        <f>+[6]ระบบการควบคุมฯ!A230</f>
        <v>3.8.3</v>
      </c>
      <c r="B127" s="487" t="str">
        <f>+[6]ระบบการควบคุมฯ!B230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487" t="str">
        <f>+[6]ระบบการควบคุมฯ!C230</f>
        <v>ศธ 04002/ว5512 ลว. 11 พย 67 โอนครั้งที่ 55</v>
      </c>
      <c r="D127" s="440">
        <f>+[6]ระบบการควบคุมฯ!F230</f>
        <v>270000</v>
      </c>
      <c r="E127" s="440">
        <f>+[6]ระบบการควบคุมฯ!G230+[6]ระบบการควบคุมฯ!H230</f>
        <v>0</v>
      </c>
      <c r="F127" s="440">
        <f>+[6]ระบบการควบคุมฯ!I230+[6]ระบบการควบคุมฯ!J230</f>
        <v>0</v>
      </c>
      <c r="G127" s="488">
        <f>+[6]ระบบการควบคุมฯ!K230+[6]ระบบการควบคุมฯ!L230</f>
        <v>180000</v>
      </c>
      <c r="H127" s="488">
        <f>+D127-E127-F127-G127</f>
        <v>90000</v>
      </c>
      <c r="I127" s="489"/>
    </row>
    <row r="128" spans="1:9" ht="74.400000000000006" x14ac:dyDescent="0.25">
      <c r="A128" s="420">
        <f>+[6]ระบบการควบคุมฯ!A232</f>
        <v>3.9</v>
      </c>
      <c r="B128" s="63" t="str">
        <f>+[6]ระบบการควบคุมฯ!B232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3" t="str">
        <f>+[6]ระบบการควบคุมฯ!C232</f>
        <v>20004 68 00154 87195</v>
      </c>
      <c r="D128" s="421">
        <f t="shared" ref="D128:I128" si="28">+D129</f>
        <v>7335000</v>
      </c>
      <c r="E128" s="421">
        <f t="shared" si="28"/>
        <v>0</v>
      </c>
      <c r="F128" s="421">
        <f t="shared" si="28"/>
        <v>0</v>
      </c>
      <c r="G128" s="421">
        <f t="shared" si="28"/>
        <v>4708835.49</v>
      </c>
      <c r="H128" s="421">
        <f t="shared" si="28"/>
        <v>2626164.5099999998</v>
      </c>
      <c r="I128" s="421">
        <f t="shared" si="28"/>
        <v>0</v>
      </c>
    </row>
    <row r="129" spans="1:9" ht="18.600000000000001" x14ac:dyDescent="0.25">
      <c r="A129" s="423">
        <f>+[6]ระบบการควบคุมฯ!A234</f>
        <v>1</v>
      </c>
      <c r="B129" s="490" t="str">
        <f>+[6]ระบบการควบคุมฯ!B234</f>
        <v xml:space="preserve"> งบรายจ่ายอื่น 6811500</v>
      </c>
      <c r="C129" s="78" t="str">
        <f>+[6]ระบบการควบคุมฯ!C234</f>
        <v>20004 33006300 5000007</v>
      </c>
      <c r="D129" s="425">
        <f>SUM(D130:D139)</f>
        <v>7335000</v>
      </c>
      <c r="E129" s="425">
        <f t="shared" ref="E129:H129" si="29">SUM(E130:E139)</f>
        <v>0</v>
      </c>
      <c r="F129" s="425">
        <f t="shared" si="29"/>
        <v>0</v>
      </c>
      <c r="G129" s="425">
        <f t="shared" si="29"/>
        <v>4708835.49</v>
      </c>
      <c r="H129" s="425">
        <f t="shared" si="29"/>
        <v>2626164.5099999998</v>
      </c>
      <c r="I129" s="425">
        <f>SUM(I130)</f>
        <v>0</v>
      </c>
    </row>
    <row r="130" spans="1:9" ht="130.19999999999999" x14ac:dyDescent="0.25">
      <c r="A130" s="448" t="str">
        <f>+[6]ระบบการควบคุมฯ!A236</f>
        <v>3.10.1</v>
      </c>
      <c r="B130" s="471" t="str">
        <f>+[6]ระบบการควบคุมฯ!B236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0" s="84" t="str">
        <f>+[6]ระบบการควบคุมฯ!C236</f>
        <v>ศธ 04002/ว4543ลว.31/ต.ค./2023 โอนครั้งที่ 14</v>
      </c>
      <c r="D130" s="449">
        <f>+[6]ระบบการควบคุมฯ!F236</f>
        <v>2880000</v>
      </c>
      <c r="E130" s="449">
        <f>+[6]ระบบการควบคุมฯ!G236+[6]ระบบการควบคุมฯ!H236</f>
        <v>0</v>
      </c>
      <c r="F130" s="449">
        <f>+[6]ระบบการควบคุมฯ!I236+[6]ระบบการควบคุมฯ!J236</f>
        <v>0</v>
      </c>
      <c r="G130" s="449">
        <f>+[6]ระบบการควบคุมฯ!K236+[6]ระบบการควบคุมฯ!L236</f>
        <v>1902548.39</v>
      </c>
      <c r="H130" s="462">
        <f>+D130-E130-F130-G130</f>
        <v>977451.6100000001</v>
      </c>
      <c r="I130" s="459" t="s">
        <v>14</v>
      </c>
    </row>
    <row r="131" spans="1:9" ht="111.6" hidden="1" customHeight="1" x14ac:dyDescent="0.25">
      <c r="A131" s="451" t="s">
        <v>155</v>
      </c>
      <c r="B131" s="481" t="str">
        <f>+[6]ระบบการควบคุมฯ!B237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491" t="str">
        <f>+[6]ระบบการควบคุมฯ!C237</f>
        <v>ศธ 04002/ว507 ลว. 5 กพ 67 โอนครั้งที่ 166</v>
      </c>
      <c r="D131" s="452"/>
      <c r="E131" s="452"/>
      <c r="F131" s="452"/>
      <c r="G131" s="482"/>
      <c r="H131" s="482"/>
      <c r="I131" s="483"/>
    </row>
    <row r="132" spans="1:9" ht="111.6" hidden="1" customHeight="1" x14ac:dyDescent="0.25">
      <c r="A132" s="439" t="str">
        <f>+[6]ระบบการควบคุมฯ!A238</f>
        <v>3.9.1.2</v>
      </c>
      <c r="B132" s="487" t="str">
        <f>+[6]ระบบการควบคุมฯ!B238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99" t="str">
        <f>+[6]ระบบการควบคุมฯ!C238</f>
        <v>ศธ 04002/ว1830 ลว.9 พค 67 โอนครั้งที่ 9</v>
      </c>
      <c r="D132" s="440"/>
      <c r="E132" s="440"/>
      <c r="F132" s="440"/>
      <c r="G132" s="488"/>
      <c r="H132" s="488"/>
      <c r="I132" s="489"/>
    </row>
    <row r="133" spans="1:9" ht="93" hidden="1" customHeight="1" x14ac:dyDescent="0.25">
      <c r="A133" s="439" t="str">
        <f>+[6]ระบบการควบคุมฯ!A239</f>
        <v>3.9.1.3</v>
      </c>
      <c r="B133" s="487" t="str">
        <f>+[6]ระบบการควบคุมฯ!B239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99" t="str">
        <f>+[6]ระบบการควบคุมฯ!C239</f>
        <v xml:space="preserve">ศธ 04002/ว3482 ลว.9 สค 67 โอนครั้งที่ 298 </v>
      </c>
      <c r="D133" s="492"/>
      <c r="E133" s="492"/>
      <c r="F133" s="492"/>
      <c r="G133" s="493"/>
      <c r="H133" s="493"/>
      <c r="I133" s="494"/>
    </row>
    <row r="134" spans="1:9" ht="93" x14ac:dyDescent="0.25">
      <c r="A134" s="427" t="str">
        <f>+[6]ระบบการควบคุมฯ!A240</f>
        <v>3.10.2</v>
      </c>
      <c r="B134" s="495" t="str">
        <f>+[6]ระบบการควบคุมฯ!B240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97" t="str">
        <f>+[6]ระบบการควบคุมฯ!C240</f>
        <v>ศธ 04002/ว4236 ลว.25 ตค 67 โอนครั้งที่ 14</v>
      </c>
      <c r="D134" s="430">
        <f>+[6]ระบบการควบคุมฯ!F240</f>
        <v>1080000</v>
      </c>
      <c r="E134" s="430">
        <f>+[6]ระบบการควบคุมฯ!G240+[6]ระบบการควบคุมฯ!H240</f>
        <v>0</v>
      </c>
      <c r="F134" s="430">
        <f>+[6]ระบบการควบคุมฯ!I240+[6]ระบบการควบคุมฯ!J240</f>
        <v>0</v>
      </c>
      <c r="G134" s="430">
        <f>+[6]ระบบการควบคุมฯ!K240+[6]ระบบการควบคุมฯ!L240</f>
        <v>716225.81</v>
      </c>
      <c r="H134" s="496">
        <f>+D134-E134-F134-G134</f>
        <v>363774.18999999994</v>
      </c>
      <c r="I134" s="497" t="s">
        <v>14</v>
      </c>
    </row>
    <row r="135" spans="1:9" ht="74.400000000000006" hidden="1" customHeight="1" x14ac:dyDescent="0.25">
      <c r="A135" s="433" t="s">
        <v>156</v>
      </c>
      <c r="B135" s="484" t="str">
        <f>+[6]ระบบการควบคุมฯ!B241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98" t="str">
        <f>+[6]ระบบการควบคุมฯ!C241</f>
        <v>ศธ 04002/ว507 ลว. 5 กพ 67 โอนครั้งที่ 166</v>
      </c>
      <c r="D135" s="436"/>
      <c r="E135" s="436"/>
      <c r="F135" s="436"/>
      <c r="G135" s="485"/>
      <c r="H135" s="496">
        <f t="shared" ref="H135:H139" si="30">+D135-E135-F135-G135</f>
        <v>0</v>
      </c>
      <c r="I135" s="497" t="s">
        <v>14</v>
      </c>
    </row>
    <row r="136" spans="1:9" ht="93" hidden="1" customHeight="1" x14ac:dyDescent="0.25">
      <c r="A136" s="439" t="s">
        <v>157</v>
      </c>
      <c r="B136" s="487" t="str">
        <f>+[6]ระบบการควบคุมฯ!B242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99" t="str">
        <f>+[6]ระบบการควบคุมฯ!C242</f>
        <v>ศธ 04002/ว4236 ลว.25 ตค 67 โอนครั้งที่ 14</v>
      </c>
      <c r="D136" s="440"/>
      <c r="E136" s="440"/>
      <c r="F136" s="440"/>
      <c r="G136" s="488"/>
      <c r="H136" s="496">
        <f t="shared" si="30"/>
        <v>0</v>
      </c>
      <c r="I136" s="497" t="s">
        <v>14</v>
      </c>
    </row>
    <row r="137" spans="1:9" ht="93" hidden="1" customHeight="1" x14ac:dyDescent="0.25">
      <c r="A137" s="439" t="s">
        <v>158</v>
      </c>
      <c r="B137" s="487" t="str">
        <f>+[6]ระบบการควบคุมฯ!B243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99" t="str">
        <f>+[6]ระบบการควบคุมฯ!C243</f>
        <v xml:space="preserve">ศธ 04002/ว3482 ลว.9 สค 67 โอนครั้งที่ 298 </v>
      </c>
      <c r="D137" s="440"/>
      <c r="E137" s="440"/>
      <c r="F137" s="440"/>
      <c r="G137" s="488"/>
      <c r="H137" s="496">
        <f t="shared" si="30"/>
        <v>0</v>
      </c>
      <c r="I137" s="497" t="s">
        <v>14</v>
      </c>
    </row>
    <row r="138" spans="1:9" ht="93" x14ac:dyDescent="0.25">
      <c r="A138" s="448" t="str">
        <f>+[6]ระบบการควบคุมฯ!A244</f>
        <v>3.10.3</v>
      </c>
      <c r="B138" s="471" t="str">
        <f>+[6]ระบบการควบคุมฯ!B244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4" t="str">
        <f>+[6]ระบบการควบคุมฯ!C244</f>
        <v>ศธ 04002/ว4236 ลว.25 ตค 67 โอนครั้งที่ 14</v>
      </c>
      <c r="D138" s="449">
        <f>+[6]ระบบการควบคุมฯ!F244</f>
        <v>3240000</v>
      </c>
      <c r="E138" s="449">
        <f>+[6]ระบบการควบคุมฯ!G244+[6]ระบบการควบคุมฯ!H244</f>
        <v>0</v>
      </c>
      <c r="F138" s="449">
        <f>+[6]ระบบการควบคุมฯ!I244+[6]ระบบการควบคุมฯ!J244</f>
        <v>0</v>
      </c>
      <c r="G138" s="462">
        <f>+[6]ระบบการควบคุมฯ!K244+[6]ระบบการควบคุมฯ!L244</f>
        <v>2046261.29</v>
      </c>
      <c r="H138" s="462">
        <f t="shared" si="30"/>
        <v>1193738.71</v>
      </c>
      <c r="I138" s="459" t="s">
        <v>14</v>
      </c>
    </row>
    <row r="139" spans="1:9" ht="148.80000000000001" x14ac:dyDescent="0.25">
      <c r="A139" s="448" t="str">
        <f>+[6]ระบบการควบคุมฯ!A245</f>
        <v>3.10.4</v>
      </c>
      <c r="B139" s="471" t="str">
        <f>+[6]ระบบการควบคุมฯ!B245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4" t="str">
        <f>+[6]ระบบการควบคุมฯ!C245</f>
        <v>ศธ 04002/ว5486 ลว. 8 พย 67 โอนครั้งที่ 50</v>
      </c>
      <c r="D139" s="449">
        <f>+[6]ระบบการควบคุมฯ!F245</f>
        <v>135000</v>
      </c>
      <c r="E139" s="449">
        <f>+[6]ระบบการควบคุมฯ!G245+[6]ระบบการควบคุมฯ!H245</f>
        <v>0</v>
      </c>
      <c r="F139" s="449">
        <f>+[6]ระบบการควบคุมฯ!I245+[6]ระบบการควบคุมฯ!J245</f>
        <v>0</v>
      </c>
      <c r="G139" s="462">
        <f>+[6]ระบบการควบคุมฯ!K245+[6]ระบบการควบคุมฯ!L245</f>
        <v>43800</v>
      </c>
      <c r="H139" s="462">
        <f t="shared" si="30"/>
        <v>91200</v>
      </c>
      <c r="I139" s="459" t="s">
        <v>14</v>
      </c>
    </row>
    <row r="140" spans="1:9" ht="18.600000000000001" x14ac:dyDescent="0.25">
      <c r="A140" s="498">
        <f>+[6]ระบบการควบคุมฯ!A248</f>
        <v>2</v>
      </c>
      <c r="B140" s="499" t="str">
        <f>+[6]ระบบการควบคุมฯ!B248</f>
        <v xml:space="preserve"> งบรายจ่ายอื่น 6811500</v>
      </c>
      <c r="C140" s="100" t="str">
        <f>+[6]ระบบการควบคุมฯ!C248</f>
        <v>20004 31006100 5000027</v>
      </c>
      <c r="D140" s="500">
        <f>SUM(D141:D142)</f>
        <v>0</v>
      </c>
      <c r="E140" s="500">
        <f>SUM(E141:E142)</f>
        <v>0</v>
      </c>
      <c r="F140" s="500">
        <f>SUM(F141:F142)</f>
        <v>0</v>
      </c>
      <c r="G140" s="500">
        <f>SUM(G141:G142)</f>
        <v>0</v>
      </c>
      <c r="H140" s="500">
        <f>SUM(H141:H142)</f>
        <v>0</v>
      </c>
      <c r="I140" s="501"/>
    </row>
    <row r="141" spans="1:9" ht="55.8" x14ac:dyDescent="0.25">
      <c r="A141" s="439" t="str">
        <f>+[6]ระบบการควบคุมฯ!A249</f>
        <v>3.11.2.1</v>
      </c>
      <c r="B141" s="487" t="str">
        <f>+[6]ระบบการควบคุมฯ!B249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99" t="str">
        <f>+[6]ระบบการควบคุมฯ!C249</f>
        <v>ศธ 04002/ว3430 ลว. 17 สค 66 โอนครั้งที่ 770</v>
      </c>
      <c r="D141" s="440">
        <f>+[6]ระบบการควบคุมฯ!F249</f>
        <v>0</v>
      </c>
      <c r="E141" s="440">
        <f>+[6]ระบบการควบคุมฯ!G249+[6]ระบบการควบคุมฯ!H249</f>
        <v>0</v>
      </c>
      <c r="F141" s="440">
        <f>+[6]ระบบการควบคุมฯ!I249+[6]ระบบการควบคุมฯ!J249</f>
        <v>0</v>
      </c>
      <c r="G141" s="488">
        <f>+[6]ระบบการควบคุมฯ!K249+[6]ระบบการควบคุมฯ!L249</f>
        <v>0</v>
      </c>
      <c r="H141" s="488">
        <f>+D141-E141-F141-G141</f>
        <v>0</v>
      </c>
      <c r="I141" s="489" t="s">
        <v>87</v>
      </c>
    </row>
    <row r="142" spans="1:9" ht="93" x14ac:dyDescent="0.25">
      <c r="A142" s="439" t="str">
        <f>+[6]ระบบการควบคุมฯ!A250</f>
        <v>3.11.2.2</v>
      </c>
      <c r="B142" s="487" t="str">
        <f>+[6]ระบบการควบคุมฯ!B250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99" t="str">
        <f>+[6]ระบบการควบคุมฯ!C250</f>
        <v>ศธ 04002/ว3449 ลว. 17 สค 66 โอนครั้งที่ 777</v>
      </c>
      <c r="D142" s="440">
        <f>+[6]ระบบการควบคุมฯ!F250</f>
        <v>0</v>
      </c>
      <c r="E142" s="440">
        <f>+[6]ระบบการควบคุมฯ!G250+[6]ระบบการควบคุมฯ!H250</f>
        <v>0</v>
      </c>
      <c r="F142" s="440">
        <f>+[6]ระบบการควบคุมฯ!I250+[6]ระบบการควบคุมฯ!J250</f>
        <v>0</v>
      </c>
      <c r="G142" s="488">
        <f>+[6]ระบบการควบคุมฯ!K250+[6]ระบบการควบคุมฯ!L250</f>
        <v>0</v>
      </c>
      <c r="H142" s="488">
        <f>+D142-E142-F142-G142</f>
        <v>0</v>
      </c>
      <c r="I142" s="489" t="s">
        <v>87</v>
      </c>
    </row>
    <row r="143" spans="1:9" ht="37.200000000000003" x14ac:dyDescent="0.25">
      <c r="A143" s="502">
        <f>+[6]ระบบการควบคุมฯ!A252</f>
        <v>3.11</v>
      </c>
      <c r="B143" s="63" t="str">
        <f>+[6]ระบบการควบคุมฯ!B252</f>
        <v xml:space="preserve">กิจกรรมการยกระดับคุณภาพการเรียนรู้ภาษาไทย  </v>
      </c>
      <c r="C143" s="63" t="str">
        <f>+[6]ระบบการควบคุมฯ!C252</f>
        <v>20004 67 96778 00000</v>
      </c>
      <c r="D143" s="421">
        <f t="shared" ref="D143:I143" si="31">+D144</f>
        <v>0</v>
      </c>
      <c r="E143" s="421">
        <f t="shared" si="31"/>
        <v>0</v>
      </c>
      <c r="F143" s="421">
        <f t="shared" si="31"/>
        <v>0</v>
      </c>
      <c r="G143" s="421">
        <f t="shared" si="31"/>
        <v>0</v>
      </c>
      <c r="H143" s="421">
        <f t="shared" si="31"/>
        <v>0</v>
      </c>
      <c r="I143" s="421">
        <f t="shared" si="31"/>
        <v>0</v>
      </c>
    </row>
    <row r="144" spans="1:9" ht="18.600000000000001" x14ac:dyDescent="0.25">
      <c r="A144" s="423">
        <f>+[6]ระบบการควบคุมฯ!A253</f>
        <v>0</v>
      </c>
      <c r="B144" s="503" t="str">
        <f>+[6]ระบบการควบคุมฯ!B253</f>
        <v xml:space="preserve"> งบรายจ่ายอื่น 6811500</v>
      </c>
      <c r="C144" s="78" t="str">
        <f>+[6]ระบบการควบคุมฯ!C253</f>
        <v>20004 31006100 5000029</v>
      </c>
      <c r="D144" s="425">
        <f t="shared" ref="D144:I144" si="32">SUM(D145)</f>
        <v>0</v>
      </c>
      <c r="E144" s="425">
        <f t="shared" si="32"/>
        <v>0</v>
      </c>
      <c r="F144" s="425">
        <f t="shared" si="32"/>
        <v>0</v>
      </c>
      <c r="G144" s="425">
        <f t="shared" si="32"/>
        <v>0</v>
      </c>
      <c r="H144" s="425">
        <f t="shared" si="32"/>
        <v>0</v>
      </c>
      <c r="I144" s="425">
        <f t="shared" si="32"/>
        <v>0</v>
      </c>
    </row>
    <row r="145" spans="1:9" ht="186" hidden="1" customHeight="1" x14ac:dyDescent="0.25">
      <c r="A145" s="448" t="str">
        <f>+[6]ระบบการควบคุมฯ!A254</f>
        <v>3.10.1</v>
      </c>
      <c r="B145" s="504" t="str">
        <f>+[6]ระบบการควบคุมฯ!B254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4" t="str">
        <f>+[6]ระบบการควบคุมฯ!C254</f>
        <v>ศธ 04002/ว2546 ลว 24 มิย 67 โอนครั้งที่ 152</v>
      </c>
      <c r="D145" s="449"/>
      <c r="E145" s="449"/>
      <c r="F145" s="449"/>
      <c r="G145" s="462"/>
      <c r="H145" s="462">
        <f>+D145-E145-F145-G145</f>
        <v>0</v>
      </c>
      <c r="I145" s="505" t="s">
        <v>159</v>
      </c>
    </row>
    <row r="146" spans="1:9" ht="55.8" x14ac:dyDescent="0.25">
      <c r="A146" s="506">
        <f>+[7]ระบบการควบคุมฯ!A62</f>
        <v>4</v>
      </c>
      <c r="B146" s="110" t="str">
        <f>+[7]ระบบการควบคุมฯ!B62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1" t="str">
        <f>+[3]ระบบการควบคุมฯ!C136</f>
        <v>20004 31006200</v>
      </c>
      <c r="D146" s="507">
        <f>+D147+D153</f>
        <v>0</v>
      </c>
      <c r="E146" s="507">
        <f>+E147+E153</f>
        <v>0</v>
      </c>
      <c r="F146" s="507">
        <f>+F147+F153</f>
        <v>0</v>
      </c>
      <c r="G146" s="507">
        <f>+G147+G153</f>
        <v>0</v>
      </c>
      <c r="H146" s="507">
        <f>+H147+H153</f>
        <v>0</v>
      </c>
      <c r="I146" s="102"/>
    </row>
    <row r="147" spans="1:9" ht="74.400000000000006" x14ac:dyDescent="0.25">
      <c r="A147" s="508">
        <f>+[3]ระบบการควบคุมฯ!A137</f>
        <v>4.0999999999999996</v>
      </c>
      <c r="B147" s="103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3" t="str">
        <f>+[3]ระบบการควบคุมฯ!C137</f>
        <v>20004 66 5203900000</v>
      </c>
      <c r="D147" s="509">
        <f>+D148+D151</f>
        <v>0</v>
      </c>
      <c r="E147" s="509">
        <f t="shared" ref="E147:H147" si="33">+E148+E151</f>
        <v>0</v>
      </c>
      <c r="F147" s="509">
        <f t="shared" si="33"/>
        <v>0</v>
      </c>
      <c r="G147" s="509">
        <f t="shared" si="33"/>
        <v>0</v>
      </c>
      <c r="H147" s="509">
        <f t="shared" si="33"/>
        <v>0</v>
      </c>
      <c r="I147" s="510"/>
    </row>
    <row r="148" spans="1:9" ht="18.600000000000001" x14ac:dyDescent="0.25">
      <c r="A148" s="511"/>
      <c r="B148" s="512" t="str">
        <f>+[3]ระบบการควบคุมฯ!B138</f>
        <v>งบรายจ่ายอื่น 6611500</v>
      </c>
      <c r="C148" s="104" t="str">
        <f>+[3]ระบบการควบคุมฯ!C138</f>
        <v xml:space="preserve">20004 31006200 </v>
      </c>
      <c r="D148" s="513">
        <f>SUM(D149:D150)</f>
        <v>0</v>
      </c>
      <c r="E148" s="513">
        <f>SUM(E149:E150)</f>
        <v>0</v>
      </c>
      <c r="F148" s="513">
        <f>SUM(F149:F150)</f>
        <v>0</v>
      </c>
      <c r="G148" s="513">
        <f>SUM(G149:G150)</f>
        <v>0</v>
      </c>
      <c r="H148" s="513">
        <f>SUM(H149:H150)</f>
        <v>0</v>
      </c>
      <c r="I148" s="105"/>
    </row>
    <row r="149" spans="1:9" ht="186" hidden="1" customHeight="1" x14ac:dyDescent="0.25">
      <c r="A149" s="514" t="str">
        <f>+[3]ระบบการควบคุมฯ!A139</f>
        <v>4.1.1</v>
      </c>
      <c r="B149" s="106" t="str">
        <f>+[6]ระบบการควบคุมฯ!B262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06" t="str">
        <f>+[6]ระบบการควบคุมฯ!C262</f>
        <v xml:space="preserve">ศธ 04002/ว2221 ลว. 5 มิย 2567 โอนครั้งที่ 86  </v>
      </c>
      <c r="D149" s="515"/>
      <c r="E149" s="516"/>
      <c r="F149" s="516"/>
      <c r="G149" s="516"/>
      <c r="H149" s="516">
        <f>+D149-E149-F149-G149</f>
        <v>0</v>
      </c>
      <c r="I149" s="87" t="s">
        <v>70</v>
      </c>
    </row>
    <row r="150" spans="1:9" ht="111.6" hidden="1" customHeight="1" x14ac:dyDescent="0.25">
      <c r="A150" s="514" t="str">
        <f>+[3]ระบบการควบคุมฯ!A140</f>
        <v>4.1.2</v>
      </c>
      <c r="B150" s="106" t="str">
        <f>+[6]ระบบการควบคุมฯ!B263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06" t="str">
        <f>+[6]ระบบการควบคุมฯ!C263</f>
        <v>ศธ 04002/ว2796 ลว.2 ก.ค. 2567 โอนครั้งที่ 175</v>
      </c>
      <c r="D150" s="515"/>
      <c r="E150" s="516"/>
      <c r="F150" s="516"/>
      <c r="G150" s="516"/>
      <c r="H150" s="516">
        <f>+D150-E150-F150-G150</f>
        <v>0</v>
      </c>
      <c r="I150" s="87" t="s">
        <v>70</v>
      </c>
    </row>
    <row r="151" spans="1:9" ht="18.600000000000001" x14ac:dyDescent="0.25">
      <c r="A151" s="423">
        <f>+[6]ระบบการควบคุมฯ!A264</f>
        <v>0</v>
      </c>
      <c r="B151" s="517" t="str">
        <f>+[6]ระบบการควบคุมฯ!B264</f>
        <v>งบรายจ่ายอื่น 6711500</v>
      </c>
      <c r="C151" s="78" t="str">
        <f>+[6]ระบบการควบคุมฯ!C264</f>
        <v>20004 31006200 5000001</v>
      </c>
      <c r="D151" s="425">
        <f>+D152</f>
        <v>0</v>
      </c>
      <c r="E151" s="425">
        <f t="shared" ref="E151:H151" si="34">+E152</f>
        <v>0</v>
      </c>
      <c r="F151" s="425">
        <f t="shared" si="34"/>
        <v>0</v>
      </c>
      <c r="G151" s="425">
        <f t="shared" si="34"/>
        <v>0</v>
      </c>
      <c r="H151" s="425">
        <f t="shared" si="34"/>
        <v>0</v>
      </c>
      <c r="I151" s="425">
        <f>SUM(I152)</f>
        <v>0</v>
      </c>
    </row>
    <row r="152" spans="1:9" ht="74.400000000000006" hidden="1" customHeight="1" x14ac:dyDescent="0.25">
      <c r="A152" s="448" t="str">
        <f>+[6]ระบบการควบคุมฯ!A265</f>
        <v>4.1.3</v>
      </c>
      <c r="B152" s="471" t="str">
        <f>+[6]ระบบการควบคุมฯ!B265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4" t="str">
        <f>+[6]ระบบการควบคุมฯ!C265</f>
        <v>ศธ 04002/ว3577 ลว.15 ส.ค. 2567 โอนครั้งที่ 351</v>
      </c>
      <c r="D152" s="449"/>
      <c r="E152" s="449"/>
      <c r="F152" s="449"/>
      <c r="G152" s="449"/>
      <c r="H152" s="462">
        <f>+D152-E152-F152-G152</f>
        <v>0</v>
      </c>
      <c r="I152" s="459" t="s">
        <v>14</v>
      </c>
    </row>
    <row r="153" spans="1:9" ht="55.8" x14ac:dyDescent="0.25">
      <c r="A153" s="508">
        <f>+[3]ระบบการควบคุมฯ!A142</f>
        <v>4.2</v>
      </c>
      <c r="B153" s="144" t="str">
        <f>+[7]ระบบการควบคุมฯ!B63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4" t="str">
        <f>+[3]ระบบการควบคุมฯ!C142</f>
        <v>20004 66 86179 00000</v>
      </c>
      <c r="D153" s="509">
        <f t="shared" ref="D153:I153" si="35">+D154</f>
        <v>0</v>
      </c>
      <c r="E153" s="509">
        <f t="shared" si="35"/>
        <v>0</v>
      </c>
      <c r="F153" s="509">
        <f t="shared" si="35"/>
        <v>0</v>
      </c>
      <c r="G153" s="509">
        <f t="shared" si="35"/>
        <v>0</v>
      </c>
      <c r="H153" s="509">
        <f t="shared" si="35"/>
        <v>0</v>
      </c>
      <c r="I153" s="509">
        <f t="shared" ca="1" si="35"/>
        <v>0</v>
      </c>
    </row>
    <row r="154" spans="1:9" ht="18.600000000000001" x14ac:dyDescent="0.25">
      <c r="A154" s="518"/>
      <c r="B154" s="467" t="str">
        <f>+[6]ระบบการควบคุมฯ!B268</f>
        <v>งบรายจ่ายอื่น 6811500</v>
      </c>
      <c r="C154" s="467" t="str">
        <f>+[3]ระบบการควบคุมฯ!C143</f>
        <v>20004 31006200 5000007</v>
      </c>
      <c r="D154" s="519">
        <f>SUM(D155:D157)</f>
        <v>0</v>
      </c>
      <c r="E154" s="519">
        <f>SUM(E155:E157)</f>
        <v>0</v>
      </c>
      <c r="F154" s="519">
        <f>SUM(F155:F157)</f>
        <v>0</v>
      </c>
      <c r="G154" s="519">
        <f>SUM(G155:G157)</f>
        <v>0</v>
      </c>
      <c r="H154" s="519">
        <f>SUM(H155:H157)</f>
        <v>0</v>
      </c>
      <c r="I154" s="519">
        <f ca="1">+I154</f>
        <v>0</v>
      </c>
    </row>
    <row r="155" spans="1:9" ht="241.8" hidden="1" customHeight="1" x14ac:dyDescent="0.25">
      <c r="A155" s="514" t="str">
        <f>+[6]ระบบการควบคุมฯ!A269</f>
        <v>4.2.1</v>
      </c>
      <c r="B155" s="106" t="str">
        <f>+[6]ระบบการควบคุมฯ!B269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06" t="str">
        <f>+[6]ระบบการควบคุมฯ!C269</f>
        <v>ศธ 04002/ว58 ลว. 9 มค 66 โอนครั้งที่ 176</v>
      </c>
      <c r="D155" s="515">
        <f>+[6]ระบบการควบคุมฯ!F269</f>
        <v>0</v>
      </c>
      <c r="E155" s="516">
        <f>+'[6]ยุทธศาสตร์เสริมสร้าง 31006200'!I37+'[6]ยุทธศาสตร์เสริมสร้าง 31006200'!J37</f>
        <v>0</v>
      </c>
      <c r="F155" s="516">
        <f>+[6]ระบบการควบคุมฯ!I269+[6]ระบบการควบคุมฯ!J269</f>
        <v>0</v>
      </c>
      <c r="G155" s="516">
        <f>+[6]ระบบการควบคุมฯ!K269+[6]ระบบการควบคุมฯ!L269</f>
        <v>0</v>
      </c>
      <c r="H155" s="516">
        <f>+D155-E155-F155-G155</f>
        <v>0</v>
      </c>
      <c r="I155" s="87" t="s">
        <v>72</v>
      </c>
    </row>
    <row r="156" spans="1:9" ht="167.4" hidden="1" customHeight="1" x14ac:dyDescent="0.25">
      <c r="A156" s="514" t="str">
        <f>+[6]ระบบการควบคุมฯ!A270</f>
        <v>4.2.2</v>
      </c>
      <c r="B156" s="106" t="str">
        <f>+[6]ระบบการควบคุมฯ!B270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06" t="str">
        <f>+[6]ระบบการควบคุมฯ!C270</f>
        <v>ศธ 04002/ว3099 ลว. 3 สค 66 โอนครั้งที่ 719</v>
      </c>
      <c r="D156" s="515">
        <f>+[6]ระบบการควบคุมฯ!F270</f>
        <v>0</v>
      </c>
      <c r="E156" s="516">
        <f>+'[6]ยุทธศาสตร์เสริมสร้าง 31006200'!I38+'[6]ยุทธศาสตร์เสริมสร้าง 31006200'!J38</f>
        <v>0</v>
      </c>
      <c r="F156" s="516">
        <f>+[6]ระบบการควบคุมฯ!I270+[6]ระบบการควบคุมฯ!J270</f>
        <v>0</v>
      </c>
      <c r="G156" s="516">
        <f>+[6]ระบบการควบคุมฯ!K270+[6]ระบบการควบคุมฯ!L270</f>
        <v>0</v>
      </c>
      <c r="H156" s="516">
        <f>+D156-E156-F156-G156</f>
        <v>0</v>
      </c>
      <c r="I156" s="87" t="s">
        <v>88</v>
      </c>
    </row>
    <row r="157" spans="1:9" ht="111.6" hidden="1" customHeight="1" x14ac:dyDescent="0.25">
      <c r="A157" s="514" t="str">
        <f>+[3]ระบบการควบคุมฯ!A146</f>
        <v>4.2.3</v>
      </c>
      <c r="B157" s="106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06" t="str">
        <f>+[3]ระบบการควบคุมฯ!C146</f>
        <v>ศธ 04002/ว1771 ลว.10/พ.ค./2565 โอนครั้งที่ 433</v>
      </c>
      <c r="D157" s="515">
        <f>+[3]ระบบการควบคุมฯ!F146</f>
        <v>0</v>
      </c>
      <c r="E157" s="516">
        <f>+[3]ระบบการควบคุมฯ!G146+[3]ระบบการควบคุมฯ!H146</f>
        <v>0</v>
      </c>
      <c r="F157" s="516">
        <f>+[3]ระบบการควบคุมฯ!I146+[3]ระบบการควบคุมฯ!J146</f>
        <v>0</v>
      </c>
      <c r="G157" s="516">
        <f>+[3]ระบบการควบคุมฯ!K146+[3]ระบบการควบคุมฯ!L146</f>
        <v>0</v>
      </c>
      <c r="H157" s="516">
        <f>+D157-E157-F157-G157</f>
        <v>0</v>
      </c>
      <c r="I157" s="87" t="s">
        <v>50</v>
      </c>
    </row>
    <row r="158" spans="1:9" ht="18.600000000000001" x14ac:dyDescent="0.25">
      <c r="A158" s="506">
        <f>+[6]ระบบการควบคุมฯ!A274</f>
        <v>5</v>
      </c>
      <c r="B158" s="520" t="str">
        <f>+[6]ระบบการควบคุมฯ!B274</f>
        <v>โครงการโรงเรียนคุณภาพ</v>
      </c>
      <c r="C158" s="521" t="str">
        <f>+[6]ระบบการควบคุมฯ!C274</f>
        <v>20004 3300 B800</v>
      </c>
      <c r="D158" s="507">
        <f>+D159+D160</f>
        <v>37840</v>
      </c>
      <c r="E158" s="507">
        <f t="shared" ref="E158:I158" si="36">+E159+E160</f>
        <v>0</v>
      </c>
      <c r="F158" s="507">
        <f t="shared" si="36"/>
        <v>0</v>
      </c>
      <c r="G158" s="507">
        <f t="shared" si="36"/>
        <v>0</v>
      </c>
      <c r="H158" s="507">
        <f t="shared" si="36"/>
        <v>37840</v>
      </c>
      <c r="I158" s="507">
        <f t="shared" si="36"/>
        <v>0</v>
      </c>
    </row>
    <row r="159" spans="1:9" ht="18.600000000000001" x14ac:dyDescent="0.25">
      <c r="A159" s="518"/>
      <c r="B159" s="467" t="str">
        <f>+B173</f>
        <v>งบดำเนินงาน   68112xx</v>
      </c>
      <c r="C159" s="467" t="str">
        <f>+[6]ระบบการควบคุมฯ!C275</f>
        <v>20004 3320 B800 2000000</v>
      </c>
      <c r="D159" s="519">
        <f>+D162+D173</f>
        <v>37840</v>
      </c>
      <c r="E159" s="519">
        <f t="shared" ref="E159:H159" si="37">+E162+E173</f>
        <v>0</v>
      </c>
      <c r="F159" s="519">
        <f t="shared" si="37"/>
        <v>0</v>
      </c>
      <c r="G159" s="519">
        <f t="shared" si="37"/>
        <v>0</v>
      </c>
      <c r="H159" s="519">
        <f t="shared" si="37"/>
        <v>37840</v>
      </c>
      <c r="I159" s="522"/>
    </row>
    <row r="160" spans="1:9" ht="18.600000000000001" x14ac:dyDescent="0.25">
      <c r="A160" s="518"/>
      <c r="B160" s="467" t="str">
        <f>+B165</f>
        <v>งบรายจ่ายอื่น   6811500</v>
      </c>
      <c r="C160" s="467"/>
      <c r="D160" s="519">
        <f>+D165+D170</f>
        <v>0</v>
      </c>
      <c r="E160" s="519">
        <f t="shared" ref="E160:H160" si="38">+E165+E170</f>
        <v>0</v>
      </c>
      <c r="F160" s="519">
        <f t="shared" si="38"/>
        <v>0</v>
      </c>
      <c r="G160" s="519">
        <f t="shared" si="38"/>
        <v>0</v>
      </c>
      <c r="H160" s="519">
        <f t="shared" si="38"/>
        <v>0</v>
      </c>
      <c r="I160" s="522"/>
    </row>
    <row r="161" spans="1:9" ht="111.6" hidden="1" customHeight="1" x14ac:dyDescent="0.25">
      <c r="A161" s="609">
        <f>+[6]ระบบการควบคุมฯ!A279</f>
        <v>5.0999999999999996</v>
      </c>
      <c r="B161" s="86" t="str">
        <f>+[6]ระบบการควบคุมฯ!B279</f>
        <v xml:space="preserve">กิจกรรมขับเคลื่อนโรงเรียนคุณภาพ  </v>
      </c>
      <c r="C161" s="86" t="str">
        <f>+[6]ระบบการควบคุมฯ!C279</f>
        <v>20004 68 00132 00000</v>
      </c>
      <c r="D161" s="610">
        <f>+D162</f>
        <v>15840</v>
      </c>
      <c r="E161" s="610">
        <f t="shared" ref="E161:H162" si="39">+E162</f>
        <v>0</v>
      </c>
      <c r="F161" s="610">
        <f t="shared" si="39"/>
        <v>0</v>
      </c>
      <c r="G161" s="610">
        <f t="shared" si="39"/>
        <v>0</v>
      </c>
      <c r="H161" s="610">
        <f t="shared" si="39"/>
        <v>15840</v>
      </c>
      <c r="I161" s="1161"/>
    </row>
    <row r="162" spans="1:9" ht="93" hidden="1" customHeight="1" x14ac:dyDescent="0.25">
      <c r="A162" s="518">
        <f>+[6]ระบบการควบคุมฯ!A280</f>
        <v>0</v>
      </c>
      <c r="B162" s="467" t="str">
        <f>+[6]ระบบการควบคุมฯ!B280</f>
        <v>งบดำเนินงาน  68112xx</v>
      </c>
      <c r="C162" s="467" t="str">
        <f>+[6]ระบบการควบคุมฯ!C280</f>
        <v>20004 3320 B800 2000000</v>
      </c>
      <c r="D162" s="519">
        <f>+D163</f>
        <v>15840</v>
      </c>
      <c r="E162" s="519">
        <f t="shared" si="39"/>
        <v>0</v>
      </c>
      <c r="F162" s="519">
        <f t="shared" si="39"/>
        <v>0</v>
      </c>
      <c r="G162" s="519">
        <f t="shared" si="39"/>
        <v>0</v>
      </c>
      <c r="H162" s="519">
        <f t="shared" si="39"/>
        <v>15840</v>
      </c>
      <c r="I162" s="468"/>
    </row>
    <row r="163" spans="1:9" ht="186" hidden="1" customHeight="1" x14ac:dyDescent="0.25">
      <c r="A163" s="514" t="str">
        <f>+[6]ระบบการควบคุมฯ!A281</f>
        <v>5.1.1</v>
      </c>
      <c r="B163" s="84" t="str">
        <f>+[6]ระบบการควบคุมฯ!B281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3" s="84" t="str">
        <f>+[6]ระบบการควบคุมฯ!C281</f>
        <v>ศธ 04002/ว292 ลว. 24 ม.ค.68 โอนครั้งที่ 215</v>
      </c>
      <c r="D163" s="515">
        <f>+[6]ระบบการควบคุมฯ!F281</f>
        <v>15840</v>
      </c>
      <c r="E163" s="515">
        <f>+[6]ระบบการควบคุมฯ!G281</f>
        <v>0</v>
      </c>
      <c r="F163" s="515">
        <f>+[6]ระบบการควบคุมฯ!H281</f>
        <v>0</v>
      </c>
      <c r="G163" s="515">
        <f>+[6]ระบบการควบคุมฯ!I281</f>
        <v>0</v>
      </c>
      <c r="H163" s="515">
        <f>G163+D163-E163-F163</f>
        <v>15840</v>
      </c>
      <c r="I163" s="87" t="s">
        <v>266</v>
      </c>
    </row>
    <row r="164" spans="1:9" ht="55.8" x14ac:dyDescent="0.25">
      <c r="A164" s="508">
        <f>+[6]ระบบการควบคุมฯ!A282</f>
        <v>5.2</v>
      </c>
      <c r="B164" s="144" t="str">
        <f>+[6]ระบบการควบคุมฯ!B282</f>
        <v>กิจกรรมการยกระดับคุณภาพการศึกษาเพื่อขับเคลื่อนโรงเรียนคุณภาพ</v>
      </c>
      <c r="C164" s="144" t="str">
        <f>+[6]ระบบการควบคุมฯ!C282</f>
        <v>20004 68 00133 00000</v>
      </c>
      <c r="D164" s="509">
        <f>+D165</f>
        <v>0</v>
      </c>
      <c r="E164" s="509">
        <f>+E165</f>
        <v>0</v>
      </c>
      <c r="F164" s="509">
        <f>+F165</f>
        <v>0</v>
      </c>
      <c r="G164" s="509">
        <f>+G165</f>
        <v>0</v>
      </c>
      <c r="H164" s="509">
        <f>+H165</f>
        <v>0</v>
      </c>
      <c r="I164" s="510"/>
    </row>
    <row r="165" spans="1:9" ht="18.600000000000001" x14ac:dyDescent="0.25">
      <c r="A165" s="518"/>
      <c r="B165" s="467" t="str">
        <f>+[6]ระบบการควบคุมฯ!B298</f>
        <v>งบรายจ่ายอื่น   6811500</v>
      </c>
      <c r="C165" s="467" t="str">
        <f>+[6]ระบบการควบคุมฯ!C298</f>
        <v>20004 3100B600 5000001</v>
      </c>
      <c r="D165" s="519">
        <f>SUM(D166:D168)</f>
        <v>0</v>
      </c>
      <c r="E165" s="519">
        <f>SUM(E166:E168)</f>
        <v>0</v>
      </c>
      <c r="F165" s="519">
        <f>SUM(F166:F168)</f>
        <v>0</v>
      </c>
      <c r="G165" s="519">
        <f>SUM(G166:G168)</f>
        <v>0</v>
      </c>
      <c r="H165" s="519">
        <f>SUM(H166:H168)</f>
        <v>0</v>
      </c>
      <c r="I165" s="522"/>
    </row>
    <row r="166" spans="1:9" ht="130.19999999999999" hidden="1" customHeight="1" x14ac:dyDescent="0.25">
      <c r="A166" s="514" t="str">
        <f>+[6]ระบบการควบคุมฯ!A299</f>
        <v>5.1.1.1</v>
      </c>
      <c r="B166" s="84" t="str">
        <f>+[6]ระบบการควบคุมฯ!B299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6" s="84" t="str">
        <f>+[6]ระบบการควบคุมฯ!C299</f>
        <v>ศธ 04002/ว1964 ลว.23 พค 67 โอนครั้งที่ 42</v>
      </c>
      <c r="D166" s="515"/>
      <c r="E166" s="515"/>
      <c r="F166" s="515"/>
      <c r="G166" s="515"/>
      <c r="H166" s="515">
        <f>+D166-E166-F166-G166</f>
        <v>0</v>
      </c>
      <c r="I166" s="87" t="s">
        <v>89</v>
      </c>
    </row>
    <row r="167" spans="1:9" ht="93" x14ac:dyDescent="0.25">
      <c r="A167" s="514" t="str">
        <f>+[6]ระบบการควบคุมฯ!A300</f>
        <v>5.1.1.2</v>
      </c>
      <c r="B167" s="84" t="str">
        <f>+[6]ระบบการควบคุมฯ!B300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7" s="84" t="str">
        <f>+[6]ระบบการควบคุมฯ!C300</f>
        <v>ศธ 04002/ว2152 ลว.31 พค โอนครั้งที่ 78</v>
      </c>
      <c r="D167" s="515"/>
      <c r="E167" s="515"/>
      <c r="F167" s="515"/>
      <c r="G167" s="515"/>
      <c r="H167" s="515">
        <f>+D167-E167-F167-G167</f>
        <v>0</v>
      </c>
      <c r="I167" s="87" t="s">
        <v>160</v>
      </c>
    </row>
    <row r="168" spans="1:9" ht="186" x14ac:dyDescent="0.25">
      <c r="A168" s="514" t="str">
        <f>+[6]ระบบการควบคุมฯ!A301</f>
        <v>5.1.1.3</v>
      </c>
      <c r="B168" s="84" t="str">
        <f>+[6]ระบบการควบคุมฯ!B301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8" s="84" t="str">
        <f>+[6]ระบบการควบคุมฯ!C301</f>
        <v>ศธ 04002/ว3401 ลว.6 ส.ค.2567 โอนครั้งที่ 289 กำหนดส่ง 31 สค 67</v>
      </c>
      <c r="D168" s="515"/>
      <c r="E168" s="515"/>
      <c r="F168" s="515"/>
      <c r="G168" s="515"/>
      <c r="H168" s="515">
        <f>+D168-E168-F168-G168</f>
        <v>0</v>
      </c>
      <c r="I168" s="128" t="s">
        <v>161</v>
      </c>
    </row>
    <row r="169" spans="1:9" ht="186" hidden="1" customHeight="1" x14ac:dyDescent="0.25">
      <c r="A169" s="523">
        <f>+[6]ระบบการควบคุมฯ!A291</f>
        <v>5.3</v>
      </c>
      <c r="B169" s="144" t="str">
        <f>+[6]ระบบการควบคุมฯ!B291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69" s="144" t="str">
        <f>+[6]ระบบการควบคุมฯ!C291</f>
        <v>20004 68 00134 00000</v>
      </c>
      <c r="D169" s="509">
        <f>+D170</f>
        <v>0</v>
      </c>
      <c r="E169" s="509">
        <f>+E170</f>
        <v>0</v>
      </c>
      <c r="F169" s="509">
        <f>+F170</f>
        <v>0</v>
      </c>
      <c r="G169" s="509">
        <f>+G170</f>
        <v>0</v>
      </c>
      <c r="H169" s="509">
        <f>+H170</f>
        <v>0</v>
      </c>
      <c r="I169" s="510"/>
    </row>
    <row r="170" spans="1:9" ht="18.600000000000001" x14ac:dyDescent="0.25">
      <c r="A170" s="518"/>
      <c r="B170" s="467" t="s">
        <v>162</v>
      </c>
      <c r="C170" s="467"/>
      <c r="D170" s="519">
        <f>SUM(D171)</f>
        <v>0</v>
      </c>
      <c r="E170" s="519">
        <f>SUM(E171)</f>
        <v>0</v>
      </c>
      <c r="F170" s="519">
        <f>SUM(F171)</f>
        <v>0</v>
      </c>
      <c r="G170" s="519">
        <f>SUM(G171)</f>
        <v>0</v>
      </c>
      <c r="H170" s="519">
        <f>SUM(H171)</f>
        <v>0</v>
      </c>
      <c r="I170" s="522"/>
    </row>
    <row r="171" spans="1:9" ht="130.19999999999999" x14ac:dyDescent="0.25">
      <c r="A171" s="514" t="s">
        <v>60</v>
      </c>
      <c r="B171" s="84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1" s="84" t="str">
        <f>+[3]ระบบการควบคุมฯ!C192</f>
        <v>ศธ 04002/ว3001 ลว.5ส.ค. 2565 โอนครั้งที่ 721</v>
      </c>
      <c r="D171" s="515">
        <f>+[3]ระบบการควบคุมฯ!D192</f>
        <v>0</v>
      </c>
      <c r="E171" s="515">
        <f>+[3]ระบบการควบคุมฯ!G192+[3]ระบบการควบคุมฯ!H192</f>
        <v>0</v>
      </c>
      <c r="F171" s="515">
        <f>+[3]ระบบการควบคุมฯ!I192+[3]ระบบการควบคุมฯ!J192</f>
        <v>0</v>
      </c>
      <c r="G171" s="515">
        <f>+[3]ระบบการควบคุมฯ!K192+[3]ระบบการควบคุมฯ!L192</f>
        <v>0</v>
      </c>
      <c r="H171" s="515">
        <f>+D171-E171-F171-G171</f>
        <v>0</v>
      </c>
      <c r="I171" s="128"/>
    </row>
    <row r="172" spans="1:9" ht="37.200000000000003" x14ac:dyDescent="0.25">
      <c r="A172" s="523">
        <f>+[6]ระบบการควบคุมฯ!A368</f>
        <v>5.5</v>
      </c>
      <c r="B172" s="144" t="str">
        <f>+[6]ระบบการควบคุมฯ!B368</f>
        <v xml:space="preserve">กิจกรรมการบริหารจัดการโรงเรียนขนาดเล็ก </v>
      </c>
      <c r="C172" s="144" t="str">
        <f>+[6]ระบบการควบคุมฯ!C368</f>
        <v>20004 68 52010 00000</v>
      </c>
      <c r="D172" s="524">
        <f>+D173</f>
        <v>22000</v>
      </c>
      <c r="E172" s="524">
        <f>+E173</f>
        <v>0</v>
      </c>
      <c r="F172" s="524">
        <f>+F173</f>
        <v>0</v>
      </c>
      <c r="G172" s="524">
        <f>+G173</f>
        <v>0</v>
      </c>
      <c r="H172" s="524">
        <f>+H173</f>
        <v>22000</v>
      </c>
      <c r="I172" s="525"/>
    </row>
    <row r="173" spans="1:9" ht="18.600000000000001" x14ac:dyDescent="0.25">
      <c r="A173" s="526" t="str">
        <f>+[6]ระบบการควบคุมฯ!A369</f>
        <v>5.5.1</v>
      </c>
      <c r="B173" s="467" t="str">
        <f>+[6]ระบบการควบคุมฯ!B369</f>
        <v>งบดำเนินงาน   68112xx</v>
      </c>
      <c r="C173" s="467" t="str">
        <f>+[6]ระบบการควบคุมฯ!C369</f>
        <v>20004 3320 B800 2000000</v>
      </c>
      <c r="D173" s="527">
        <f>SUM(D174)</f>
        <v>22000</v>
      </c>
      <c r="E173" s="527">
        <f>SUM(E174)</f>
        <v>0</v>
      </c>
      <c r="F173" s="527">
        <f>SUM(F174)</f>
        <v>0</v>
      </c>
      <c r="G173" s="527">
        <f>SUM(G174)</f>
        <v>0</v>
      </c>
      <c r="H173" s="527">
        <f>SUM(H174)</f>
        <v>22000</v>
      </c>
      <c r="I173" s="528"/>
    </row>
    <row r="174" spans="1:9" ht="74.400000000000006" x14ac:dyDescent="0.25">
      <c r="A174" s="514" t="str">
        <f>+[6]ระบบการควบคุมฯ!A370</f>
        <v>5.5.1.1</v>
      </c>
      <c r="B174" s="84" t="str">
        <f>+[6]ระบบการควบคุมฯ!B370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4" s="84" t="str">
        <f>+[6]ระบบการควบคุมฯ!C370</f>
        <v>ศธ 04002/ว5914 ลว.9 ธค 67 โอนครั้งที่ 109</v>
      </c>
      <c r="D174" s="515">
        <f>+[6]ระบบการควบคุมฯ!F370</f>
        <v>22000</v>
      </c>
      <c r="E174" s="515">
        <f>+[6]ระบบการควบคุมฯ!G370+[6]ระบบการควบคุมฯ!H370</f>
        <v>0</v>
      </c>
      <c r="F174" s="515">
        <f>+[6]ระบบการควบคุมฯ!I370+[6]ระบบการควบคุมฯ!J370</f>
        <v>0</v>
      </c>
      <c r="G174" s="515">
        <f>+[6]ระบบการควบคุมฯ!K370+[6]ระบบการควบคุมฯ!L370</f>
        <v>0</v>
      </c>
      <c r="H174" s="515">
        <f>+D174-E174-F174-G174</f>
        <v>22000</v>
      </c>
      <c r="I174" s="87" t="s">
        <v>15</v>
      </c>
    </row>
    <row r="175" spans="1:9" ht="111.6" hidden="1" customHeight="1" x14ac:dyDescent="0.25">
      <c r="A175" s="412" t="str">
        <f>+[3]ระบบการควบคุมฯ!A196</f>
        <v>ค</v>
      </c>
      <c r="B175" s="160" t="str">
        <f>+[3]ระบบการควบคุมฯ!B196</f>
        <v>แผนงานยุทธศาสตร์ : สร้างความเสมอภาคทางการศึกษา</v>
      </c>
      <c r="C175" s="160"/>
      <c r="D175" s="414">
        <f>+D176+D228+D234</f>
        <v>94790722</v>
      </c>
      <c r="E175" s="414">
        <f>+E176+E228+E234</f>
        <v>0</v>
      </c>
      <c r="F175" s="414">
        <f>+F176+F228+F234</f>
        <v>0</v>
      </c>
      <c r="G175" s="414">
        <f>+G176+G228+G234</f>
        <v>54538360</v>
      </c>
      <c r="H175" s="414">
        <f>+H176+H228+H234</f>
        <v>40252362</v>
      </c>
      <c r="I175" s="109"/>
    </row>
    <row r="176" spans="1:9" ht="46.8" hidden="1" customHeight="1" x14ac:dyDescent="0.25">
      <c r="A176" s="529">
        <f>+[6]ระบบการควบคุมฯ!A397</f>
        <v>1</v>
      </c>
      <c r="B176" s="110" t="str">
        <f>+[6]ระบบการควบคุมฯ!B397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6" s="110" t="str">
        <f>+[6]ระบบการควบคุมฯ!C397</f>
        <v>20004 45002400</v>
      </c>
      <c r="D176" s="507">
        <f t="shared" ref="D176:H178" si="40">+D177</f>
        <v>94755722</v>
      </c>
      <c r="E176" s="507">
        <f t="shared" si="40"/>
        <v>0</v>
      </c>
      <c r="F176" s="507">
        <f t="shared" si="40"/>
        <v>0</v>
      </c>
      <c r="G176" s="507">
        <f t="shared" si="40"/>
        <v>54538360</v>
      </c>
      <c r="H176" s="507">
        <f t="shared" si="40"/>
        <v>40217362</v>
      </c>
      <c r="I176" s="111"/>
    </row>
    <row r="177" spans="1:9" ht="46.8" hidden="1" customHeight="1" x14ac:dyDescent="0.25">
      <c r="A177" s="508">
        <f>+[6]ระบบการควบคุมฯ!A399</f>
        <v>1.1000000000000001</v>
      </c>
      <c r="B177" s="144" t="str">
        <f>+[6]ระบบการควบคุมฯ!B399</f>
        <v xml:space="preserve">กิจกรรมการสนับสนุนค่าใช้จ่ายในการจัดการศึกษาขั้นพื้นฐาน </v>
      </c>
      <c r="C177" s="530" t="str">
        <f>+[6]ระบบการควบคุมฯ!C399</f>
        <v>20004 68 51993 00000</v>
      </c>
      <c r="D177" s="509">
        <f t="shared" si="40"/>
        <v>94755722</v>
      </c>
      <c r="E177" s="509">
        <f t="shared" si="40"/>
        <v>0</v>
      </c>
      <c r="F177" s="509">
        <f t="shared" si="40"/>
        <v>0</v>
      </c>
      <c r="G177" s="509">
        <f t="shared" si="40"/>
        <v>54538360</v>
      </c>
      <c r="H177" s="509">
        <f t="shared" si="40"/>
        <v>40217362</v>
      </c>
      <c r="I177" s="114"/>
    </row>
    <row r="178" spans="1:9" ht="46.8" hidden="1" customHeight="1" x14ac:dyDescent="0.25">
      <c r="A178" s="518"/>
      <c r="B178" s="467" t="str">
        <f>+[6]ระบบการควบคุมฯ!B400</f>
        <v xml:space="preserve"> งบเงินอุดหนุน 6811410</v>
      </c>
      <c r="C178" s="153" t="str">
        <f>+[6]ระบบการควบคุมฯ!C400</f>
        <v>20004 45002400</v>
      </c>
      <c r="D178" s="519">
        <f>+D179</f>
        <v>94755722</v>
      </c>
      <c r="E178" s="519">
        <f t="shared" si="40"/>
        <v>0</v>
      </c>
      <c r="F178" s="519">
        <f t="shared" si="40"/>
        <v>0</v>
      </c>
      <c r="G178" s="519">
        <f t="shared" si="40"/>
        <v>54538360</v>
      </c>
      <c r="H178" s="519">
        <f t="shared" si="40"/>
        <v>40217362</v>
      </c>
      <c r="I178" s="113"/>
    </row>
    <row r="179" spans="1:9" ht="55.8" hidden="1" customHeight="1" x14ac:dyDescent="0.25">
      <c r="A179" s="531" t="str">
        <f>+[6]ระบบการควบคุมฯ!A401</f>
        <v>1.1.1</v>
      </c>
      <c r="B179" s="532" t="str">
        <f>+[6]ระบบการควบคุมฯ!B401</f>
        <v xml:space="preserve">เงินอุดหนุนทั่วไป รายการค่าใช้จ่ายในการจัดการศึกษาขั้นพื้นฐาน </v>
      </c>
      <c r="C179" s="533">
        <f>+[6]ระบบการควบคุมฯ!C401</f>
        <v>0</v>
      </c>
      <c r="D179" s="534">
        <f>+D180+D186+D195+D200+D206+D213+D220+D222+D225</f>
        <v>94755722</v>
      </c>
      <c r="E179" s="534">
        <f t="shared" ref="E179:H179" si="41">+E180+E186+E195+E200+E206+E213+E220+E222+E225</f>
        <v>0</v>
      </c>
      <c r="F179" s="534">
        <f t="shared" si="41"/>
        <v>0</v>
      </c>
      <c r="G179" s="534">
        <f t="shared" si="41"/>
        <v>54538360</v>
      </c>
      <c r="H179" s="534">
        <f t="shared" si="41"/>
        <v>40217362</v>
      </c>
      <c r="I179" s="535"/>
    </row>
    <row r="180" spans="1:9" ht="46.8" hidden="1" customHeight="1" x14ac:dyDescent="0.25">
      <c r="A180" s="536" t="str">
        <f>+[6]ระบบการควบคุมฯ!A402</f>
        <v>1.1.1.1</v>
      </c>
      <c r="B180" s="537" t="str">
        <f>+[6]ระบบการควบคุมฯ!B402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0" s="537" t="str">
        <f>+[6]ระบบการควบคุมฯ!C402</f>
        <v>ศธ 04002/ว1018 ลว.8/3/2024โอนครั้งที่ 209</v>
      </c>
      <c r="D180" s="538">
        <f>SUM(D181:D185)</f>
        <v>0</v>
      </c>
      <c r="E180" s="538">
        <f t="shared" ref="E180:I180" si="42">SUM(E181:E185)</f>
        <v>0</v>
      </c>
      <c r="F180" s="538">
        <f t="shared" si="42"/>
        <v>0</v>
      </c>
      <c r="G180" s="538">
        <f t="shared" si="42"/>
        <v>0</v>
      </c>
      <c r="H180" s="538">
        <f t="shared" si="42"/>
        <v>0</v>
      </c>
      <c r="I180" s="538">
        <f t="shared" si="42"/>
        <v>0</v>
      </c>
    </row>
    <row r="181" spans="1:9" ht="46.8" x14ac:dyDescent="0.25">
      <c r="A181" s="514" t="str">
        <f>+[6]ระบบการควบคุมฯ!A404</f>
        <v>1)</v>
      </c>
      <c r="B181" s="106" t="str">
        <f>+[6]ระบบการควบคุมฯ!B404</f>
        <v>ค่าหนังสือเรียน รหัสบัญชีย่อย 0022001/10,931,200</v>
      </c>
      <c r="C181" s="106" t="str">
        <f>+[6]ระบบการควบคุมฯ!C404</f>
        <v>20004 42002270 4100040</v>
      </c>
      <c r="D181" s="539"/>
      <c r="E181" s="449"/>
      <c r="F181" s="540"/>
      <c r="G181" s="449"/>
      <c r="H181" s="540">
        <f>+D181-E181-F181-G181</f>
        <v>0</v>
      </c>
      <c r="I181" s="115" t="s">
        <v>14</v>
      </c>
    </row>
    <row r="182" spans="1:9" ht="46.8" x14ac:dyDescent="0.25">
      <c r="A182" s="514" t="str">
        <f>+[6]ระบบการควบคุมฯ!A406</f>
        <v>2)</v>
      </c>
      <c r="B182" s="106" t="str">
        <f>+[6]ระบบการควบคุมฯ!B406</f>
        <v>ค่าอุปกรณ์การเรียน รหัสบัญชีย่อย 0022002/3,421,000</v>
      </c>
      <c r="C182" s="106" t="str">
        <f>+[6]ระบบการควบคุมฯ!C406</f>
        <v>20004 42002270 4100117</v>
      </c>
      <c r="D182" s="539"/>
      <c r="E182" s="449"/>
      <c r="F182" s="540"/>
      <c r="G182" s="449"/>
      <c r="H182" s="540">
        <f t="shared" ref="H182:H185" si="43">+D182-E182-F182-G182</f>
        <v>0</v>
      </c>
      <c r="I182" s="115" t="s">
        <v>14</v>
      </c>
    </row>
    <row r="183" spans="1:9" ht="46.8" x14ac:dyDescent="0.25">
      <c r="A183" s="514" t="str">
        <f>+[6]ระบบการควบคุมฯ!A407</f>
        <v>3)</v>
      </c>
      <c r="B183" s="106" t="str">
        <f>+[6]ระบบการควบคุมฯ!B407</f>
        <v>ค่าเครื่องแบบนักเรียน รหัสบัญชีย่อย 0022003/6,461,500</v>
      </c>
      <c r="C183" s="106" t="str">
        <f>+[6]ระบบการควบคุมฯ!C407</f>
        <v>20004 42002270 4100194</v>
      </c>
      <c r="D183" s="539"/>
      <c r="E183" s="449"/>
      <c r="F183" s="540"/>
      <c r="G183" s="449"/>
      <c r="H183" s="540">
        <f t="shared" si="43"/>
        <v>0</v>
      </c>
      <c r="I183" s="115" t="s">
        <v>14</v>
      </c>
    </row>
    <row r="184" spans="1:9" ht="55.8" x14ac:dyDescent="0.25">
      <c r="A184" s="514" t="str">
        <f>+[6]ระบบการควบคุมฯ!A409</f>
        <v>4)</v>
      </c>
      <c r="B184" s="106" t="str">
        <f>+[6]ระบบการควบคุมฯ!B409</f>
        <v>ค่ากิจกรรมพัฒนาคุณภาพผู้เรียน รหัสบัญชีย่อย 0022004/2,636,400</v>
      </c>
      <c r="C184" s="106" t="str">
        <f>+[6]ระบบการควบคุมฯ!C409</f>
        <v>20005 42002270 4100271</v>
      </c>
      <c r="D184" s="539"/>
      <c r="E184" s="449"/>
      <c r="F184" s="540"/>
      <c r="G184" s="449"/>
      <c r="H184" s="540">
        <f t="shared" si="43"/>
        <v>0</v>
      </c>
      <c r="I184" s="115" t="s">
        <v>14</v>
      </c>
    </row>
    <row r="185" spans="1:9" ht="111.6" hidden="1" customHeight="1" x14ac:dyDescent="0.25">
      <c r="A185" s="514" t="str">
        <f>+[6]ระบบการควบคุมฯ!A411</f>
        <v>5)</v>
      </c>
      <c r="B185" s="106" t="str">
        <f>+[6]ระบบการควบคุมฯ!B411</f>
        <v>ค่าจัดการเรียนการสอน รหัสบัญชีย่อย 0022005/4,713,100</v>
      </c>
      <c r="C185" s="106" t="str">
        <f>+[6]ระบบการควบคุมฯ!C411</f>
        <v>20006 42002270 4100348</v>
      </c>
      <c r="D185" s="539"/>
      <c r="E185" s="449"/>
      <c r="F185" s="540"/>
      <c r="G185" s="449"/>
      <c r="H185" s="540">
        <f t="shared" si="43"/>
        <v>0</v>
      </c>
      <c r="I185" s="115" t="s">
        <v>14</v>
      </c>
    </row>
    <row r="186" spans="1:9" ht="46.8" hidden="1" customHeight="1" x14ac:dyDescent="0.25">
      <c r="A186" s="506" t="str">
        <f>+[6]ระบบการควบคุมฯ!A413</f>
        <v>1.1.1.2</v>
      </c>
      <c r="B186" s="520" t="str">
        <f>+[6]ระบบการควบคุมฯ!B413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6" s="556">
        <f>+[6]ระบบการควบคุมฯ!C413</f>
        <v>0</v>
      </c>
      <c r="D186" s="507">
        <f>SUM(D190:D194)</f>
        <v>90529201</v>
      </c>
      <c r="E186" s="507">
        <f t="shared" ref="E186:H186" si="44">SUM(E190:E194)</f>
        <v>0</v>
      </c>
      <c r="F186" s="507">
        <f t="shared" si="44"/>
        <v>0</v>
      </c>
      <c r="G186" s="507">
        <f t="shared" si="44"/>
        <v>50317101</v>
      </c>
      <c r="H186" s="507">
        <f t="shared" si="44"/>
        <v>40212100</v>
      </c>
      <c r="I186" s="507">
        <f t="shared" ref="I186" si="45">SUM(I190:I192)</f>
        <v>0</v>
      </c>
    </row>
    <row r="187" spans="1:9" ht="37.200000000000003" hidden="1" customHeight="1" x14ac:dyDescent="0.25">
      <c r="A187" s="506">
        <f>+[6]ระบบการควบคุมฯ!A414</f>
        <v>1</v>
      </c>
      <c r="B187" s="520" t="str">
        <f>+[6]ระบบการควบคุมฯ!B414</f>
        <v xml:space="preserve"> ภาคเรียนที่ 2/2567 70%  จำนวน 35,866,384‬.00 บาท</v>
      </c>
      <c r="C187" s="520" t="str">
        <f>+[6]ระบบการควบคุมฯ!C414</f>
        <v>ศธ 04002/ว5233 ลว.25/ต.ค./2024 โอนครั้งที่ 9</v>
      </c>
      <c r="D187" s="507"/>
      <c r="E187" s="507"/>
      <c r="F187" s="507"/>
      <c r="G187" s="507"/>
      <c r="H187" s="507"/>
      <c r="I187" s="507"/>
    </row>
    <row r="188" spans="1:9" ht="55.8" hidden="1" customHeight="1" x14ac:dyDescent="0.25">
      <c r="A188" s="506">
        <f>+[6]ระบบการควบคุมฯ!A415</f>
        <v>2</v>
      </c>
      <c r="B188" s="520" t="str">
        <f>+[6]ระบบการควบคุมฯ!B415</f>
        <v xml:space="preserve"> ภาคเรียนที่ 2/2567 30% จำนวน 14,453,317‬.00 บาท</v>
      </c>
      <c r="C188" s="520" t="str">
        <f>+[6]ระบบการควบคุมฯ!C415</f>
        <v>ศธ 04002/ว5976 ลว.12/ธ.ค./2024 โอนครั้งที่ 121</v>
      </c>
      <c r="D188" s="507"/>
      <c r="E188" s="507"/>
      <c r="F188" s="507"/>
      <c r="G188" s="507"/>
      <c r="H188" s="507"/>
      <c r="I188" s="507"/>
    </row>
    <row r="189" spans="1:9" ht="46.8" hidden="1" customHeight="1" x14ac:dyDescent="0.25">
      <c r="A189" s="506">
        <f>+[6]ระบบการควบคุมฯ!A416</f>
        <v>3</v>
      </c>
      <c r="B189" s="520" t="str">
        <f>+[6]ระบบการควบคุมฯ!B416</f>
        <v xml:space="preserve"> ภาคเรียนที่ 1/2568 70%  จำนวน 40,209,500‬.00 บาท</v>
      </c>
      <c r="C189" s="520" t="str">
        <f>+[6]ระบบการควบคุมฯ!C416</f>
        <v>ศธ 04002/ว799 ลว.27/ก.พ./2025 โอนครั้งที่ 291</v>
      </c>
      <c r="D189" s="507"/>
      <c r="E189" s="507"/>
      <c r="F189" s="507"/>
      <c r="G189" s="507"/>
      <c r="H189" s="507"/>
      <c r="I189" s="507"/>
    </row>
    <row r="190" spans="1:9" ht="111.6" hidden="1" customHeight="1" x14ac:dyDescent="0.25">
      <c r="A190" s="1139" t="str">
        <f>+[6]ระบบการควบคุมฯ!A417</f>
        <v>1)</v>
      </c>
      <c r="B190" s="131" t="str">
        <f>+[6]ระบบการควบคุมฯ!B417</f>
        <v>ค่าจัดการเรียนการสอน รหัสบัญชีย่อย 0024315/25,377,708/10,219,9446/17,709,100</v>
      </c>
      <c r="C190" s="131" t="str">
        <f>+[6]ระบบการควบคุมฯ!C417</f>
        <v>20006 45002400 4100348</v>
      </c>
      <c r="D190" s="515">
        <f>+[6]ระบบการควบคุมฯ!F417</f>
        <v>53306752</v>
      </c>
      <c r="E190" s="516">
        <f>+[6]ระบบการควบคุมฯ!G417+[6]ระบบการควบคุมฯ!H417</f>
        <v>0</v>
      </c>
      <c r="F190" s="516">
        <f>+[6]ระบบการควบคุมฯ!I417+[6]ระบบการควบคุมฯ!J417</f>
        <v>0</v>
      </c>
      <c r="G190" s="516">
        <f>+[6]ระบบการควบคุมฯ!K417+[6]ระบบการควบคุมฯ!L417</f>
        <v>35597507</v>
      </c>
      <c r="H190" s="516">
        <f>+D190-E190-F190-G190</f>
        <v>17709245</v>
      </c>
      <c r="I190" s="115" t="s">
        <v>14</v>
      </c>
    </row>
    <row r="191" spans="1:9" ht="46.8" hidden="1" customHeight="1" x14ac:dyDescent="0.25">
      <c r="A191" s="1139" t="str">
        <f>+[6]ระบบการควบคุมฯ!A418</f>
        <v>2)</v>
      </c>
      <c r="B191" s="131" t="str">
        <f>+[6]ระบบการควบคุมฯ!B418</f>
        <v>ค่าอุปกรณ์การเรียน รหัสบัญชีย่อย 0024084/4,293,970/1,734,630/2,982,600</v>
      </c>
      <c r="C191" s="131" t="str">
        <f>+[6]ระบบการควบคุมฯ!C418</f>
        <v>20004 45002400 4100117</v>
      </c>
      <c r="D191" s="515">
        <f>+[6]ระบบการควบคุมฯ!F418</f>
        <v>9011200</v>
      </c>
      <c r="E191" s="516">
        <f>+[6]ระบบการควบคุมฯ!G418+[6]ระบบการควบคุมฯ!H418</f>
        <v>0</v>
      </c>
      <c r="F191" s="516">
        <f>+[6]ระบบการควบคุมฯ!I418+[6]ระบบการควบคุมฯ!J418</f>
        <v>0</v>
      </c>
      <c r="G191" s="516">
        <f>+[6]ระบบการควบคุมฯ!K418+[6]ระบบการควบคุมฯ!L418</f>
        <v>6026145</v>
      </c>
      <c r="H191" s="516">
        <f>+D191-E191-F191-G191</f>
        <v>2985055</v>
      </c>
      <c r="I191" s="115" t="s">
        <v>14</v>
      </c>
    </row>
    <row r="192" spans="1:9" ht="46.8" hidden="1" customHeight="1" x14ac:dyDescent="0.25">
      <c r="A192" s="1139" t="str">
        <f>+[6]ระบบการควบคุมฯ!A419</f>
        <v>3)</v>
      </c>
      <c r="B192" s="131" t="str">
        <f>+[6]ระบบการควบคุมฯ!B419</f>
        <v>ค่ากิจกรรมพัฒนาคุณภาพผู้เรียน รหัสบัญชีย่อย 0024238/6194706/2,498,743/4,329,300</v>
      </c>
      <c r="C192" s="131" t="str">
        <f>+[6]ระบบการควบคุมฯ!C419</f>
        <v>20005 45002400 4100271</v>
      </c>
      <c r="D192" s="515">
        <f>+[6]ระบบการควบคุมฯ!F419</f>
        <v>13022749</v>
      </c>
      <c r="E192" s="516">
        <f>+[6]ระบบการควบคุมฯ!G419+[6]ระบบการควบคุมฯ!H419</f>
        <v>0</v>
      </c>
      <c r="F192" s="516">
        <f>+[6]ระบบการควบคุมฯ!I419+[6]ระบบการควบคุมฯ!J419</f>
        <v>0</v>
      </c>
      <c r="G192" s="516">
        <f>+[6]ระบบการควบคุมฯ!K419+[6]ระบบการควบคุมฯ!L419</f>
        <v>8693449</v>
      </c>
      <c r="H192" s="516">
        <f>+D192-E192-F192-G192</f>
        <v>4329300</v>
      </c>
      <c r="I192" s="115" t="s">
        <v>14</v>
      </c>
    </row>
    <row r="193" spans="1:9" ht="46.8" hidden="1" customHeight="1" x14ac:dyDescent="0.25">
      <c r="A193" s="1139" t="str">
        <f>+[6]ระบบการควบคุมฯ!A420</f>
        <v>4)</v>
      </c>
      <c r="B193" s="131" t="str">
        <f>+[6]ระบบการควบคุมฯ!B420</f>
        <v xml:space="preserve">ค่าหนังสือเรียน รหัสบัญชีย่อย  0024007      </v>
      </c>
      <c r="C193" s="131" t="str">
        <f>+[6]ระบบการควบคุมฯ!C420</f>
        <v>20006 45002400 4100040</v>
      </c>
      <c r="D193" s="515">
        <f>+[6]ระบบการควบคุมฯ!F420</f>
        <v>9558600</v>
      </c>
      <c r="E193" s="516">
        <f>+[6]ระบบการควบคุมฯ!G420+[6]ระบบการควบคุมฯ!H420</f>
        <v>0</v>
      </c>
      <c r="F193" s="516">
        <f>+[6]ระบบการควบคุมฯ!I420+[6]ระบบการควบคุมฯ!J420</f>
        <v>0</v>
      </c>
      <c r="G193" s="516">
        <f>+[6]ระบบการควบคุมฯ!K420+[6]ระบบการควบคุมฯ!L420</f>
        <v>0</v>
      </c>
      <c r="H193" s="516">
        <f>+D193-E193-F193-G193</f>
        <v>9558600</v>
      </c>
      <c r="I193" s="115" t="s">
        <v>14</v>
      </c>
    </row>
    <row r="194" spans="1:9" ht="55.8" hidden="1" customHeight="1" x14ac:dyDescent="0.25">
      <c r="A194" s="1139" t="str">
        <f>+[6]ระบบการควบคุมฯ!A421</f>
        <v>5)</v>
      </c>
      <c r="B194" s="131" t="str">
        <f>+[6]ระบบการควบคุมฯ!B421</f>
        <v xml:space="preserve">ค่าเครื่องแบบนักเรียน   รหัสบัญชีย่อย 0024162      </v>
      </c>
      <c r="C194" s="131" t="str">
        <f>+[6]ระบบการควบคุมฯ!C421</f>
        <v>20007 45002400 4100194</v>
      </c>
      <c r="D194" s="515">
        <f>+[6]ระบบการควบคุมฯ!F421</f>
        <v>5629900</v>
      </c>
      <c r="E194" s="516">
        <f>+[6]ระบบการควบคุมฯ!G421+[6]ระบบการควบคุมฯ!H421</f>
        <v>0</v>
      </c>
      <c r="F194" s="516">
        <f>+[6]ระบบการควบคุมฯ!I421+[6]ระบบการควบคุมฯ!J421</f>
        <v>0</v>
      </c>
      <c r="G194" s="516">
        <f>+[6]ระบบการควบคุมฯ!K421+[6]ระบบการควบคุมฯ!L421</f>
        <v>0</v>
      </c>
      <c r="H194" s="516">
        <f>+D194-E194-F194-G194</f>
        <v>5629900</v>
      </c>
      <c r="I194" s="115" t="s">
        <v>14</v>
      </c>
    </row>
    <row r="195" spans="1:9" ht="46.8" hidden="1" customHeight="1" x14ac:dyDescent="0.25">
      <c r="A195" s="536" t="str">
        <f>+[6]ระบบการควบคุมฯ!A446</f>
        <v>1.1.2</v>
      </c>
      <c r="B195" s="537" t="str">
        <f>+[6]ระบบการควบคุมฯ!B446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5" s="537" t="str">
        <f>+[6]ระบบการควบคุมฯ!C422</f>
        <v xml:space="preserve">ศธ 04002/ว5681 ลว.20/12/2023 โอนครั้งที่ 99 จำนวน13,680,740‬.00บาท </v>
      </c>
      <c r="D195" s="538">
        <f t="shared" ref="D195:I195" si="46">SUM(D196:D199)</f>
        <v>0</v>
      </c>
      <c r="E195" s="538">
        <f t="shared" si="46"/>
        <v>0</v>
      </c>
      <c r="F195" s="538">
        <f t="shared" si="46"/>
        <v>0</v>
      </c>
      <c r="G195" s="538">
        <f t="shared" si="46"/>
        <v>0</v>
      </c>
      <c r="H195" s="538">
        <f t="shared" si="46"/>
        <v>0</v>
      </c>
      <c r="I195" s="538">
        <f t="shared" si="46"/>
        <v>0</v>
      </c>
    </row>
    <row r="196" spans="1:9" ht="130.19999999999999" hidden="1" customHeight="1" x14ac:dyDescent="0.25">
      <c r="A196" s="514" t="str">
        <f>+[6]ระบบการควบคุมฯ!A423</f>
        <v>1)</v>
      </c>
      <c r="B196" s="106" t="str">
        <f>+[6]ระบบการควบคุมฯ!B423</f>
        <v>ค่าอุปกรณ์การเรียน รหัสบัญชีย่อย 0022002/1745120</v>
      </c>
      <c r="C196" s="106" t="str">
        <f>+[6]ระบบการควบคุมฯ!C423</f>
        <v>20004 42002270 4100117</v>
      </c>
      <c r="D196" s="539"/>
      <c r="E196" s="540"/>
      <c r="F196" s="540"/>
      <c r="G196" s="540"/>
      <c r="H196" s="540">
        <f>+D196-E196-F196-G196</f>
        <v>0</v>
      </c>
      <c r="I196" s="115" t="s">
        <v>14</v>
      </c>
    </row>
    <row r="197" spans="1:9" ht="46.8" hidden="1" customHeight="1" x14ac:dyDescent="0.25">
      <c r="A197" s="514"/>
      <c r="B197" s="106" t="str">
        <f>+[6]ระบบการควบคุมฯ!B425</f>
        <v>31 กค 67 โอนคืนส่วนกลาง ครั้ง 212 6700</v>
      </c>
      <c r="C197" s="106"/>
      <c r="D197" s="539"/>
      <c r="E197" s="540"/>
      <c r="F197" s="540"/>
      <c r="G197" s="540"/>
      <c r="H197" s="540"/>
      <c r="I197" s="115"/>
    </row>
    <row r="198" spans="1:9" ht="46.8" hidden="1" customHeight="1" x14ac:dyDescent="0.25">
      <c r="A198" s="514" t="str">
        <f>+[6]ระบบการควบคุมฯ!A426</f>
        <v>2)</v>
      </c>
      <c r="B198" s="106" t="str">
        <f>+[6]ระบบการควบคุมฯ!B426</f>
        <v>ค่ากิจกรรมพัฒนาคุณภาพผู้เรียน รหัสบัญชีย่อย 0022004/2379548</v>
      </c>
      <c r="C198" s="106" t="str">
        <f>+[6]ระบบการควบคุมฯ!C426</f>
        <v>20005 42002270 4100271</v>
      </c>
      <c r="D198" s="539">
        <f>+[6]ระบบการควบคุมฯ!F426</f>
        <v>0</v>
      </c>
      <c r="E198" s="540">
        <f>+[6]ระบบการควบคุมฯ!G426+[6]ระบบการควบคุมฯ!H426</f>
        <v>0</v>
      </c>
      <c r="F198" s="540">
        <f>+[6]ระบบการควบคุมฯ!I426+[6]ระบบการควบคุมฯ!J426</f>
        <v>0</v>
      </c>
      <c r="G198" s="540">
        <f>+[6]ระบบการควบคุมฯ!K426+[6]ระบบการควบคุมฯ!L426</f>
        <v>0</v>
      </c>
      <c r="H198" s="540">
        <f>+D198-E198-F198-G198</f>
        <v>0</v>
      </c>
      <c r="I198" s="115" t="s">
        <v>14</v>
      </c>
    </row>
    <row r="199" spans="1:9" ht="46.8" hidden="1" customHeight="1" x14ac:dyDescent="0.25">
      <c r="A199" s="514" t="str">
        <f>+[6]ระบบการควบคุมฯ!A427</f>
        <v>3)</v>
      </c>
      <c r="B199" s="106" t="str">
        <f>+[6]ระบบการควบคุมฯ!B427</f>
        <v>ค่าจัดการเรียนการสอน รหัสบัญชีย่อย 0022005/9556072</v>
      </c>
      <c r="C199" s="106" t="str">
        <f>+[6]ระบบการควบคุมฯ!C427</f>
        <v>20006 42002270 4100348</v>
      </c>
      <c r="D199" s="539">
        <f>+[6]ระบบการควบคุมฯ!F427</f>
        <v>0</v>
      </c>
      <c r="E199" s="540">
        <f>+[6]ระบบการควบคุมฯ!G427+[6]ระบบการควบคุมฯ!H427</f>
        <v>0</v>
      </c>
      <c r="F199" s="540">
        <f>+[6]ระบบการควบคุมฯ!I427+[6]ระบบการควบคุมฯ!J427</f>
        <v>0</v>
      </c>
      <c r="G199" s="540">
        <f>+[6]ระบบการควบคุมฯ!K427+[6]ระบบการควบคุมฯ!L427</f>
        <v>0</v>
      </c>
      <c r="H199" s="540">
        <f>+D199-E199-F199-G199</f>
        <v>0</v>
      </c>
      <c r="I199" s="115" t="s">
        <v>14</v>
      </c>
    </row>
    <row r="200" spans="1:9" ht="186" hidden="1" customHeight="1" x14ac:dyDescent="0.25">
      <c r="A200" s="536" t="str">
        <f>+[6]ระบบการควบคุมฯ!A428</f>
        <v>1.1.1.4</v>
      </c>
      <c r="B200" s="537" t="str">
        <f>+[6]ระบบการควบคุมฯ!B428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0" s="537" t="str">
        <f>+[6]ระบบการควบคุมฯ!C428</f>
        <v>ศธ 04002/ว3172 ลว.22 กค 67 โอนครั้งที่ 253 จำนวน 23,956,921.00  บาท</v>
      </c>
      <c r="D200" s="538">
        <f>SUM(D201:D205)</f>
        <v>0</v>
      </c>
      <c r="E200" s="538">
        <f t="shared" ref="E200:H200" si="47">SUM(E201:E205)</f>
        <v>0</v>
      </c>
      <c r="F200" s="538">
        <f t="shared" si="47"/>
        <v>0</v>
      </c>
      <c r="G200" s="538">
        <f t="shared" si="47"/>
        <v>0</v>
      </c>
      <c r="H200" s="538">
        <f t="shared" si="47"/>
        <v>0</v>
      </c>
      <c r="I200" s="541" t="s">
        <v>14</v>
      </c>
    </row>
    <row r="201" spans="1:9" ht="37.200000000000003" hidden="1" customHeight="1" x14ac:dyDescent="0.25">
      <c r="A201" s="514" t="str">
        <f>+[6]ระบบการควบคุมฯ!A429</f>
        <v>1)</v>
      </c>
      <c r="B201" s="106" t="str">
        <f>+[6]ระบบการควบคุมฯ!B429</f>
        <v>ค่าหนังสือเรียน 5,720,936 รหัสกิจกรรมย่อย 0022001</v>
      </c>
      <c r="C201" s="106" t="str">
        <f>+[6]ระบบการควบคุมฯ!C429</f>
        <v>20004 42002200 4100037</v>
      </c>
      <c r="D201" s="539"/>
      <c r="E201" s="540"/>
      <c r="F201" s="540"/>
      <c r="G201" s="540"/>
      <c r="H201" s="540">
        <f>+D201-E201-F201-G201</f>
        <v>0</v>
      </c>
      <c r="I201" s="115" t="s">
        <v>14</v>
      </c>
    </row>
    <row r="202" spans="1:9" ht="37.200000000000003" hidden="1" customHeight="1" x14ac:dyDescent="0.25">
      <c r="A202" s="514" t="str">
        <f>+[6]ระบบการควบคุมฯ!A430</f>
        <v>2)</v>
      </c>
      <c r="B202" s="131" t="str">
        <f>+[6]ระบบการควบคุมฯ!B430</f>
        <v>ค่าอุปกรณ์การเรียน รหัสบัญชีย่อย 0022002/2,632,890บาท</v>
      </c>
      <c r="C202" s="131" t="str">
        <f>+[6]ระบบการควบคุมฯ!C430</f>
        <v>20004 42002200 4100114</v>
      </c>
      <c r="D202" s="515"/>
      <c r="E202" s="516"/>
      <c r="F202" s="516"/>
      <c r="G202" s="516"/>
      <c r="H202" s="516">
        <f t="shared" ref="H202:H205" si="48">+D202-E202-F202-G202</f>
        <v>0</v>
      </c>
      <c r="I202" s="115" t="s">
        <v>14</v>
      </c>
    </row>
    <row r="203" spans="1:9" ht="37.200000000000003" hidden="1" customHeight="1" x14ac:dyDescent="0.25">
      <c r="A203" s="514" t="str">
        <f>+[6]ระบบการควบคุมฯ!A431</f>
        <v>3)</v>
      </c>
      <c r="B203" s="106" t="str">
        <f>+[6]ระบบการควบคุมฯ!B431</f>
        <v>ค่าเครื่องแบบนักเรียน รหัสบัญชีย่อย 0022003/3,360,875</v>
      </c>
      <c r="C203" s="106" t="str">
        <f>+[6]ระบบการควบคุมฯ!C431</f>
        <v>20004 42002200 4100191</v>
      </c>
      <c r="D203" s="539"/>
      <c r="E203" s="540"/>
      <c r="F203" s="540"/>
      <c r="G203" s="540"/>
      <c r="H203" s="540">
        <f t="shared" si="48"/>
        <v>0</v>
      </c>
      <c r="I203" s="115" t="s">
        <v>14</v>
      </c>
    </row>
    <row r="204" spans="1:9" ht="37.200000000000003" hidden="1" customHeight="1" x14ac:dyDescent="0.25">
      <c r="A204" s="514" t="str">
        <f>+[6]ระบบการควบคุมฯ!A432</f>
        <v>4)</v>
      </c>
      <c r="B204" s="106" t="str">
        <f>+[6]ระบบการควบคุมฯ!B432</f>
        <v>ค่ากิจกรรมพัฒนาคุณภาพผู้เรียน รหัสบัญชีย่อย 0022004/2,436,510</v>
      </c>
      <c r="C204" s="106" t="str">
        <f>+[6]ระบบการควบคุมฯ!C432</f>
        <v>20005 42002200 4100268</v>
      </c>
      <c r="D204" s="539"/>
      <c r="E204" s="540"/>
      <c r="F204" s="540"/>
      <c r="G204" s="540"/>
      <c r="H204" s="540">
        <f t="shared" si="48"/>
        <v>0</v>
      </c>
      <c r="I204" s="115" t="s">
        <v>14</v>
      </c>
    </row>
    <row r="205" spans="1:9" ht="37.200000000000003" hidden="1" customHeight="1" x14ac:dyDescent="0.25">
      <c r="A205" s="514" t="str">
        <f>+[6]ระบบการควบคุมฯ!A433</f>
        <v>5)</v>
      </c>
      <c r="B205" s="106" t="str">
        <f>+[6]ระบบการควบคุมฯ!B433</f>
        <v>ค่าจัดการเรียนการสอน รหัสบัญชีย่อย 0022005/9,805,710</v>
      </c>
      <c r="C205" s="106" t="str">
        <f>+[6]ระบบการควบคุมฯ!C433</f>
        <v>20006 42002200 4100345</v>
      </c>
      <c r="D205" s="539"/>
      <c r="E205" s="540"/>
      <c r="F205" s="540"/>
      <c r="G205" s="540"/>
      <c r="H205" s="540">
        <f t="shared" si="48"/>
        <v>0</v>
      </c>
      <c r="I205" s="115" t="s">
        <v>14</v>
      </c>
    </row>
    <row r="206" spans="1:9" ht="148.80000000000001" hidden="1" customHeight="1" x14ac:dyDescent="0.25">
      <c r="A206" s="536" t="str">
        <f>+[6]ระบบการควบคุมฯ!A446</f>
        <v>1.1.2</v>
      </c>
      <c r="B206" s="537" t="str">
        <f>+[6]ระบบการควบคุมฯ!B446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6" s="537"/>
      <c r="D206" s="538">
        <f t="shared" ref="D206:I206" si="49">SUM(D210:D212)</f>
        <v>3514521</v>
      </c>
      <c r="E206" s="538">
        <f t="shared" si="49"/>
        <v>0</v>
      </c>
      <c r="F206" s="538">
        <f t="shared" si="49"/>
        <v>0</v>
      </c>
      <c r="G206" s="538">
        <f t="shared" si="49"/>
        <v>3509759</v>
      </c>
      <c r="H206" s="538">
        <f t="shared" si="49"/>
        <v>4762</v>
      </c>
      <c r="I206" s="538">
        <f t="shared" si="49"/>
        <v>0</v>
      </c>
    </row>
    <row r="207" spans="1:9" ht="37.200000000000003" hidden="1" customHeight="1" x14ac:dyDescent="0.25">
      <c r="A207" s="518"/>
      <c r="B207" s="126" t="str">
        <f>+B178</f>
        <v xml:space="preserve"> งบเงินอุดหนุน 6811410</v>
      </c>
      <c r="C207" s="126" t="str">
        <f>+C178</f>
        <v>20004 45002400</v>
      </c>
      <c r="D207" s="1140">
        <f>+D208</f>
        <v>3514521</v>
      </c>
      <c r="E207" s="1140">
        <f t="shared" ref="E207:H208" si="50">+E208</f>
        <v>0</v>
      </c>
      <c r="F207" s="1140">
        <f t="shared" si="50"/>
        <v>0</v>
      </c>
      <c r="G207" s="1140">
        <f t="shared" si="50"/>
        <v>3509759</v>
      </c>
      <c r="H207" s="1140">
        <f t="shared" si="50"/>
        <v>4762</v>
      </c>
      <c r="I207" s="1140"/>
    </row>
    <row r="208" spans="1:9" ht="74.400000000000006" hidden="1" customHeight="1" x14ac:dyDescent="0.25">
      <c r="A208" s="506" t="str">
        <f>+[6]ระบบการควบคุมฯ!A447</f>
        <v>1.1.2.1</v>
      </c>
      <c r="B208" s="110" t="str">
        <f>+[6]ระบบการควบคุมฯ!B447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08" s="110" t="str">
        <f>+[6]ระบบการควบคุมฯ!C447</f>
        <v>ศธ 04002/ว5969 ลว.11/12/2024 โอนครั้งที่ 117</v>
      </c>
      <c r="D208" s="1141">
        <f>+D209</f>
        <v>3514521</v>
      </c>
      <c r="E208" s="1141">
        <f t="shared" si="50"/>
        <v>0</v>
      </c>
      <c r="F208" s="1141">
        <f t="shared" si="50"/>
        <v>0</v>
      </c>
      <c r="G208" s="1141">
        <f t="shared" si="50"/>
        <v>3509759</v>
      </c>
      <c r="H208" s="1141">
        <f t="shared" si="50"/>
        <v>4762</v>
      </c>
      <c r="I208" s="1141">
        <f t="shared" ref="I208:I209" si="51">SUM(I211:I213)</f>
        <v>0</v>
      </c>
    </row>
    <row r="209" spans="1:9" ht="204.6" hidden="1" customHeight="1" x14ac:dyDescent="0.25">
      <c r="A209" s="506">
        <v>1</v>
      </c>
      <c r="B209" s="110" t="str">
        <f>+[6]ระบบการควบคุมฯ!B448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09" s="110"/>
      <c r="D209" s="1141">
        <f>SUM(D210:D212)</f>
        <v>3514521</v>
      </c>
      <c r="E209" s="1141">
        <f t="shared" ref="E209:H209" si="52">SUM(E210:E212)</f>
        <v>0</v>
      </c>
      <c r="F209" s="1141">
        <f t="shared" si="52"/>
        <v>0</v>
      </c>
      <c r="G209" s="1141">
        <f t="shared" si="52"/>
        <v>3509759</v>
      </c>
      <c r="H209" s="1141">
        <f t="shared" si="52"/>
        <v>4762</v>
      </c>
      <c r="I209" s="1141">
        <f t="shared" si="51"/>
        <v>0</v>
      </c>
    </row>
    <row r="210" spans="1:9" ht="55.8" hidden="1" customHeight="1" x14ac:dyDescent="0.25">
      <c r="A210" s="514" t="str">
        <f>+[6]ระบบการควบคุมฯ!A449</f>
        <v>1)</v>
      </c>
      <c r="B210" s="106" t="str">
        <f>+[6]ระบบการควบคุมฯ!B449</f>
        <v>ค่าอุปกรณ์การเรียน รหัสบัญชีย่อย 0024084/123,230/</v>
      </c>
      <c r="C210" s="106" t="str">
        <f>+[6]ระบบการควบคุมฯ!C449</f>
        <v>20004 45002400 4100117</v>
      </c>
      <c r="D210" s="539">
        <f>+[6]ระบบการควบคุมฯ!D449</f>
        <v>123230</v>
      </c>
      <c r="E210" s="540">
        <f>+[6]ระบบการควบคุมฯ!G449+[6]ระบบการควบคุมฯ!H449</f>
        <v>0</v>
      </c>
      <c r="F210" s="540">
        <f>+[6]ระบบการควบคุมฯ!I449+[6]ระบบการควบคุมฯ!J449</f>
        <v>0</v>
      </c>
      <c r="G210" s="540">
        <f>+[6]ระบบการควบคุมฯ!K449+[6]ระบบการควบคุมฯ!L449</f>
        <v>123010</v>
      </c>
      <c r="H210" s="540">
        <f>+D210-E210-F210-G210</f>
        <v>220</v>
      </c>
      <c r="I210" s="115" t="s">
        <v>14</v>
      </c>
    </row>
    <row r="211" spans="1:9" ht="37.200000000000003" hidden="1" customHeight="1" x14ac:dyDescent="0.25">
      <c r="A211" s="514" t="str">
        <f>+[6]ระบบการควบคุมฯ!A450</f>
        <v>2)</v>
      </c>
      <c r="B211" s="106" t="str">
        <f>+[6]ระบบการควบคุมฯ!B450</f>
        <v>ค่ากิจกรรมพัฒนาคุณภาพผู้เรียน รหัสบัญชีย่อย 0024238 /245,485</v>
      </c>
      <c r="C211" s="106" t="str">
        <f>+[6]ระบบการควบคุมฯ!C450</f>
        <v>20004 45002400 4100117</v>
      </c>
      <c r="D211" s="539">
        <f>+[6]ระบบการควบคุมฯ!D450</f>
        <v>245485</v>
      </c>
      <c r="E211" s="540">
        <f>+[6]ระบบการควบคุมฯ!G450+[6]ระบบการควบคุมฯ!H450</f>
        <v>0</v>
      </c>
      <c r="F211" s="540">
        <f>+[6]ระบบการควบคุมฯ!I450+[6]ระบบการควบคุมฯ!J450</f>
        <v>0</v>
      </c>
      <c r="G211" s="540">
        <f>+[6]ระบบการควบคุมฯ!K450+[6]ระบบการควบคุมฯ!L450</f>
        <v>245212</v>
      </c>
      <c r="H211" s="540">
        <f>+D211-E211-F211-G211</f>
        <v>273</v>
      </c>
      <c r="I211" s="115" t="s">
        <v>14</v>
      </c>
    </row>
    <row r="212" spans="1:9" ht="223.2" hidden="1" customHeight="1" x14ac:dyDescent="0.25">
      <c r="A212" s="514" t="str">
        <f>+[6]ระบบการควบคุมฯ!A452</f>
        <v>3)</v>
      </c>
      <c r="B212" s="106" t="str">
        <f>+[6]ระบบการควบคุมฯ!B452</f>
        <v>ค่าจัดกิจกรรมการเรียนการสอน รหัสบัญชีย่อย 0024315/3,145,806</v>
      </c>
      <c r="C212" s="106" t="str">
        <f>+[6]ระบบการควบคุมฯ!C452</f>
        <v>20004 45002400 4100348</v>
      </c>
      <c r="D212" s="539">
        <f>+[6]ระบบการควบคุมฯ!F452</f>
        <v>3145806</v>
      </c>
      <c r="E212" s="540">
        <f>+[6]ระบบการควบคุมฯ!G452+[6]ระบบการควบคุมฯ!H452</f>
        <v>0</v>
      </c>
      <c r="F212" s="540">
        <f>+[6]ระบบการควบคุมฯ!I452+[6]ระบบการควบคุมฯ!J452</f>
        <v>0</v>
      </c>
      <c r="G212" s="540">
        <f>+[6]ระบบการควบคุมฯ!K452+[6]ระบบการควบคุมฯ!L452</f>
        <v>3141537</v>
      </c>
      <c r="H212" s="540">
        <f>+D212-E212-F212-G212</f>
        <v>4269</v>
      </c>
      <c r="I212" s="115" t="s">
        <v>14</v>
      </c>
    </row>
    <row r="213" spans="1:9" ht="223.2" hidden="1" customHeight="1" x14ac:dyDescent="0.25">
      <c r="A213" s="536" t="str">
        <f>+[6]ระบบการควบคุมฯ!A454</f>
        <v>1.1.2.2</v>
      </c>
      <c r="B213" s="537" t="str">
        <f>+[6]ระบบการควบคุมฯ!B454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3" s="537"/>
      <c r="D213" s="538">
        <f>SUM(D215:D219)</f>
        <v>0</v>
      </c>
      <c r="E213" s="538">
        <f t="shared" ref="E213:G214" si="53">SUM(E215:E219)</f>
        <v>0</v>
      </c>
      <c r="F213" s="538">
        <f t="shared" si="53"/>
        <v>0</v>
      </c>
      <c r="G213" s="538">
        <f t="shared" si="53"/>
        <v>0</v>
      </c>
      <c r="H213" s="538">
        <f>+D213-E213-F213-G213</f>
        <v>0</v>
      </c>
      <c r="I213" s="538">
        <f t="shared" ref="I213:I214" si="54">SUM(I215:I217)</f>
        <v>0</v>
      </c>
    </row>
    <row r="214" spans="1:9" ht="55.8" hidden="1" customHeight="1" x14ac:dyDescent="0.25">
      <c r="A214" s="506" t="str">
        <f>+[6]ระบบการควบคุมฯ!A455</f>
        <v>1.1.2.2.1</v>
      </c>
      <c r="B214" s="110" t="str">
        <f>+[6]ระบบการควบคุมฯ!B455</f>
        <v>หนังสือเรียน รหัสบัญชีย่อย 0022001</v>
      </c>
      <c r="C214" s="110"/>
      <c r="D214" s="1141">
        <f>SUM(D216:D220)</f>
        <v>0</v>
      </c>
      <c r="E214" s="1141">
        <f t="shared" si="53"/>
        <v>0</v>
      </c>
      <c r="F214" s="1141">
        <f t="shared" si="53"/>
        <v>0</v>
      </c>
      <c r="G214" s="1141">
        <f t="shared" si="53"/>
        <v>0</v>
      </c>
      <c r="H214" s="1141">
        <f>+D214-E214-F214-G214</f>
        <v>0</v>
      </c>
      <c r="I214" s="1141">
        <f t="shared" si="54"/>
        <v>0</v>
      </c>
    </row>
    <row r="215" spans="1:9" ht="18.600000000000001" hidden="1" customHeight="1" x14ac:dyDescent="0.25">
      <c r="A215" s="514" t="str">
        <f>+[6]ระบบการควบคุมฯ!A455</f>
        <v>1.1.2.2.1</v>
      </c>
      <c r="B215" s="127" t="str">
        <f>+[6]ระบบการควบคุมฯ!B455</f>
        <v>หนังสือเรียน รหัสบัญชีย่อย 0022001</v>
      </c>
      <c r="C215" s="127" t="str">
        <f>+[6]ระบบการควบคุมฯ!C455</f>
        <v>20004 42002200 4100037</v>
      </c>
      <c r="D215" s="539"/>
      <c r="E215" s="539"/>
      <c r="F215" s="539"/>
      <c r="G215" s="539"/>
      <c r="H215" s="539">
        <f t="shared" ref="H215:H221" si="55">+D215-E215-F215-G215</f>
        <v>0</v>
      </c>
      <c r="I215" s="539">
        <f t="shared" ref="I215" si="56">SUM(I216:I222)</f>
        <v>0</v>
      </c>
    </row>
    <row r="216" spans="1:9" ht="37.200000000000003" hidden="1" customHeight="1" x14ac:dyDescent="0.25">
      <c r="A216" s="514" t="str">
        <f>+[6]ระบบการควบคุมฯ!A456</f>
        <v>1.1.2.2.2</v>
      </c>
      <c r="B216" s="127" t="str">
        <f>+[6]ระบบการควบคุมฯ!B456</f>
        <v>ค่าอุปกรณ์การเรียน รหัสบัญชีย่อย 0022002</v>
      </c>
      <c r="C216" s="127" t="str">
        <f>+[6]ระบบการควบคุมฯ!C456</f>
        <v>20004 42002200 4100114</v>
      </c>
      <c r="D216" s="539"/>
      <c r="E216" s="539"/>
      <c r="F216" s="539"/>
      <c r="G216" s="539"/>
      <c r="H216" s="539">
        <f t="shared" si="55"/>
        <v>0</v>
      </c>
      <c r="I216" s="539">
        <f t="shared" ref="I216" si="57">SUM(I217:I223)</f>
        <v>0</v>
      </c>
    </row>
    <row r="217" spans="1:9" ht="18.600000000000001" hidden="1" customHeight="1" x14ac:dyDescent="0.25">
      <c r="A217" s="514" t="str">
        <f>+[6]ระบบการควบคุมฯ!A457</f>
        <v>1.1.2.2.3</v>
      </c>
      <c r="B217" s="127" t="str">
        <f>+[6]ระบบการควบคุมฯ!B457</f>
        <v>ค่าเครื่องแบบนักเรียน รหัสบัญชีย่อย 0022003</v>
      </c>
      <c r="C217" s="127" t="str">
        <f>+[6]ระบบการควบคุมฯ!C457</f>
        <v>20004 42002200 4100191</v>
      </c>
      <c r="D217" s="539"/>
      <c r="E217" s="539"/>
      <c r="F217" s="539"/>
      <c r="G217" s="539"/>
      <c r="H217" s="539">
        <f t="shared" si="55"/>
        <v>0</v>
      </c>
      <c r="I217" s="539">
        <f t="shared" ref="I217" si="58">SUM(I222:I224)</f>
        <v>0</v>
      </c>
    </row>
    <row r="218" spans="1:9" ht="93.6" hidden="1" customHeight="1" x14ac:dyDescent="0.25">
      <c r="A218" s="514" t="str">
        <f>+[6]ระบบการควบคุมฯ!A458</f>
        <v>1.1.2.2.4</v>
      </c>
      <c r="B218" s="127" t="str">
        <f>+[6]ระบบการควบคุมฯ!B458</f>
        <v>ค่ากิจกรรมพัฒนาคุณภาพผู้เรียน รหัสบัญชีย่อย 0022004</v>
      </c>
      <c r="C218" s="127" t="str">
        <f>+[6]ระบบการควบคุมฯ!C458</f>
        <v>20005 42002200 4100268</v>
      </c>
      <c r="D218" s="539"/>
      <c r="E218" s="539"/>
      <c r="F218" s="539"/>
      <c r="G218" s="539"/>
      <c r="H218" s="539">
        <f t="shared" si="55"/>
        <v>0</v>
      </c>
      <c r="I218" s="539">
        <f>SUM(I219:I228)</f>
        <v>0</v>
      </c>
    </row>
    <row r="219" spans="1:9" ht="372" hidden="1" customHeight="1" x14ac:dyDescent="0.25">
      <c r="A219" s="514" t="str">
        <f>+[6]ระบบการควบคุมฯ!A459</f>
        <v>1.1.2.2.5</v>
      </c>
      <c r="B219" s="127" t="str">
        <f>+[6]ระบบการควบคุมฯ!B459</f>
        <v>ค่าจัดการเรียนการสอน รหัสบัญชีย่อย 0022005</v>
      </c>
      <c r="C219" s="127" t="str">
        <f>+[6]ระบบการควบคุมฯ!C459</f>
        <v>20006 42002200 4100345</v>
      </c>
      <c r="D219" s="539"/>
      <c r="E219" s="539"/>
      <c r="F219" s="539"/>
      <c r="G219" s="539"/>
      <c r="H219" s="539">
        <f t="shared" si="55"/>
        <v>0</v>
      </c>
      <c r="I219" s="539">
        <f>SUM(I224:I229)</f>
        <v>0</v>
      </c>
    </row>
    <row r="220" spans="1:9" ht="55.8" hidden="1" customHeight="1" x14ac:dyDescent="0.25">
      <c r="A220" s="536" t="str">
        <f>+[6]ระบบการควบคุมฯ!A460</f>
        <v>1.1.2.2</v>
      </c>
      <c r="B220" s="537" t="str">
        <f>+[6]ระบบการควบคุมฯ!B460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0" s="537" t="str">
        <f>+[6]ระบบการควบคุมฯ!C460</f>
        <v>ศธ 04002/ว5898 ลว.6/12/2024 โอนครั้งที่ 5</v>
      </c>
      <c r="D220" s="538">
        <f>SUM(D221)</f>
        <v>0</v>
      </c>
      <c r="E220" s="538">
        <f t="shared" ref="E220:G220" si="59">SUM(E221)</f>
        <v>0</v>
      </c>
      <c r="F220" s="538">
        <f t="shared" si="59"/>
        <v>0</v>
      </c>
      <c r="G220" s="538">
        <f t="shared" si="59"/>
        <v>0</v>
      </c>
      <c r="H220" s="538">
        <f t="shared" si="55"/>
        <v>0</v>
      </c>
      <c r="I220" s="538">
        <f>SUM(I225:I230)</f>
        <v>0</v>
      </c>
    </row>
    <row r="221" spans="1:9" ht="37.200000000000003" hidden="1" customHeight="1" x14ac:dyDescent="0.25">
      <c r="A221" s="514" t="str">
        <f>+[6]ระบบการควบคุมฯ!A461</f>
        <v>1.1.2.2.1</v>
      </c>
      <c r="B221" s="127" t="str">
        <f>+[6]ระบบการควบคุมฯ!B461</f>
        <v>ค่าเครื่องแบบนักเรียน รหัสบัญชีย่อย 0022003</v>
      </c>
      <c r="C221" s="127" t="str">
        <f>+[6]ระบบการควบคุมฯ!C461</f>
        <v>20004 42002200 4100191</v>
      </c>
      <c r="D221" s="539"/>
      <c r="E221" s="539"/>
      <c r="F221" s="539"/>
      <c r="G221" s="539"/>
      <c r="H221" s="539">
        <f t="shared" si="55"/>
        <v>0</v>
      </c>
      <c r="I221" s="539">
        <f>SUM(I226:I231)</f>
        <v>0</v>
      </c>
    </row>
    <row r="222" spans="1:9" ht="18.600000000000001" hidden="1" customHeight="1" x14ac:dyDescent="0.25">
      <c r="A222" s="536" t="str">
        <f>+[6]ระบบการควบคุมฯ!A462</f>
        <v>1.1.3</v>
      </c>
      <c r="B222" s="537" t="str">
        <f>+[6]ระบบการควบคุมฯ!B462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2" s="537" t="str">
        <f>+[6]ระบบการควบคุมฯ!C462</f>
        <v>20004450024004100000</v>
      </c>
      <c r="D222" s="538">
        <f>SUM(D223)</f>
        <v>712000</v>
      </c>
      <c r="E222" s="538">
        <f t="shared" ref="E222:H222" si="60">SUM(E223)</f>
        <v>0</v>
      </c>
      <c r="F222" s="538">
        <f t="shared" si="60"/>
        <v>0</v>
      </c>
      <c r="G222" s="538">
        <f t="shared" si="60"/>
        <v>711500</v>
      </c>
      <c r="H222" s="538">
        <f t="shared" si="60"/>
        <v>500</v>
      </c>
      <c r="I222" s="538">
        <f t="shared" ref="I222" si="61">SUM(I223:I229)</f>
        <v>0</v>
      </c>
    </row>
    <row r="223" spans="1:9" ht="148.80000000000001" hidden="1" customHeight="1" x14ac:dyDescent="0.25">
      <c r="A223" s="514" t="str">
        <f>+[6]ระบบการควบคุมฯ!A464</f>
        <v>1.1.3.1</v>
      </c>
      <c r="B223" s="131" t="str">
        <f>+[6]ระบบการควบคุมฯ!B464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3" s="131" t="str">
        <f>+[6]ระบบการควบคุมฯ!C464</f>
        <v>ศธ 04002/ว307 ลว.27 ม.ค.68 โอนครั้งที่ 222</v>
      </c>
      <c r="D223" s="515">
        <f>+[6]ระบบการควบคุมฯ!F464</f>
        <v>712000</v>
      </c>
      <c r="E223" s="516">
        <f>+[6]ระบบการควบคุมฯ!G464+[6]ระบบการควบคุมฯ!H464</f>
        <v>0</v>
      </c>
      <c r="F223" s="516"/>
      <c r="G223" s="516">
        <f>+[6]ระบบการควบคุมฯ!K464+[6]ระบบการควบคุมฯ!L464</f>
        <v>711500</v>
      </c>
      <c r="H223" s="516">
        <f>+D223-E223-F223-G223</f>
        <v>500</v>
      </c>
      <c r="I223" s="115" t="s">
        <v>14</v>
      </c>
    </row>
    <row r="224" spans="1:9" ht="130.19999999999999" hidden="1" customHeight="1" x14ac:dyDescent="0.25">
      <c r="A224" s="514"/>
      <c r="B224" s="131" t="str">
        <f>+[6]ระบบการควบคุมฯ!B466</f>
        <v>โอนกลับส่วนกลาง ที่ ศธ 04002/ว3206/ 15 กค 67 ครั้งที่ 212</v>
      </c>
      <c r="C224" s="131"/>
      <c r="D224" s="515"/>
      <c r="E224" s="1162"/>
      <c r="F224" s="516"/>
      <c r="G224" s="516"/>
      <c r="H224" s="516"/>
      <c r="I224" s="115"/>
    </row>
    <row r="225" spans="1:9" ht="55.8" hidden="1" customHeight="1" x14ac:dyDescent="0.25">
      <c r="A225" s="536" t="str">
        <f>+[6]ระบบการควบคุมฯ!A469</f>
        <v>1.1.3.2</v>
      </c>
      <c r="B225" s="537" t="str">
        <f>+[6]ระบบการควบคุมฯ!B469</f>
        <v xml:space="preserve">รายการค่าจัดการเรียนการสอน (ปัจจัยพื้นฐานนักเรียนยากจน) </v>
      </c>
      <c r="C225" s="537" t="str">
        <f>+[6]ระบบการควบคุมฯ!C469</f>
        <v xml:space="preserve">20004 42002200 4100345 </v>
      </c>
      <c r="D225" s="538">
        <f>SUM(D226:D227)</f>
        <v>0</v>
      </c>
      <c r="E225" s="538">
        <f t="shared" ref="E225:H225" si="62">SUM(E226:E227)</f>
        <v>0</v>
      </c>
      <c r="F225" s="538">
        <f t="shared" si="62"/>
        <v>0</v>
      </c>
      <c r="G225" s="538">
        <f t="shared" si="62"/>
        <v>0</v>
      </c>
      <c r="H225" s="538">
        <f t="shared" si="62"/>
        <v>0</v>
      </c>
      <c r="I225" s="538">
        <f t="shared" ref="I225" si="63">SUM(I226:I232)</f>
        <v>0</v>
      </c>
    </row>
    <row r="226" spans="1:9" ht="18.600000000000001" hidden="1" customHeight="1" x14ac:dyDescent="0.25">
      <c r="A226" s="514" t="str">
        <f>+[6]ระบบการควบคุมฯ!A470</f>
        <v>1.1.3.2.1</v>
      </c>
      <c r="B226" s="131">
        <f>+[6]ระบบการควบคุมฯ!B470</f>
        <v>0</v>
      </c>
      <c r="C226" s="131">
        <f>+[6]ระบบการควบคุมฯ!C470</f>
        <v>0</v>
      </c>
      <c r="D226" s="515"/>
      <c r="E226" s="516"/>
      <c r="F226" s="516"/>
      <c r="G226" s="516"/>
      <c r="H226" s="516">
        <f>+D226-E226-F226-G226</f>
        <v>0</v>
      </c>
      <c r="I226" s="115" t="s">
        <v>14</v>
      </c>
    </row>
    <row r="227" spans="1:9" ht="167.4" hidden="1" customHeight="1" x14ac:dyDescent="0.25">
      <c r="A227" s="514" t="str">
        <f>+[6]ระบบการควบคุมฯ!A471</f>
        <v>1.1.3.2.2</v>
      </c>
      <c r="B227" s="131" t="str">
        <f>+[6]ระบบการควบคุมฯ!B471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27" s="131" t="str">
        <f>+[6]ระบบการควบคุมฯ!C471</f>
        <v>ศธ 04002/ว3973 ลว.3 กย 67 โอนครั้งที่ 379</v>
      </c>
      <c r="D227" s="515"/>
      <c r="E227" s="516"/>
      <c r="F227" s="516"/>
      <c r="G227" s="516"/>
      <c r="H227" s="516">
        <f>+D227-E227-F227-G227</f>
        <v>0</v>
      </c>
      <c r="I227" s="115" t="s">
        <v>14</v>
      </c>
    </row>
    <row r="228" spans="1:9" ht="18.600000000000001" hidden="1" customHeight="1" x14ac:dyDescent="0.25">
      <c r="A228" s="529">
        <f>+[6]ระบบการควบคุมฯ!A491</f>
        <v>2</v>
      </c>
      <c r="B228" s="520" t="str">
        <f>+[6]ระบบการควบคุมฯ!B491</f>
        <v xml:space="preserve">โครงการพัฒนาสื่อและเทคโนโลยีสารสนเทศเพื่อการศึกษา </v>
      </c>
      <c r="C228" s="520" t="str">
        <f>+[6]ระบบการควบคุมฯ!C491</f>
        <v xml:space="preserve">20004 4520 4900 </v>
      </c>
      <c r="D228" s="507">
        <f>+D229</f>
        <v>35000</v>
      </c>
      <c r="E228" s="542">
        <f t="shared" ref="E228:H229" si="64">+E230</f>
        <v>0</v>
      </c>
      <c r="F228" s="542">
        <f t="shared" si="64"/>
        <v>0</v>
      </c>
      <c r="G228" s="542">
        <f t="shared" si="64"/>
        <v>0</v>
      </c>
      <c r="H228" s="542">
        <f t="shared" si="64"/>
        <v>35000</v>
      </c>
      <c r="I228" s="111"/>
    </row>
    <row r="229" spans="1:9" ht="18.600000000000001" x14ac:dyDescent="0.25">
      <c r="A229" s="518"/>
      <c r="B229" s="467" t="str">
        <f>+[6]ระบบการควบคุมฯ!B492</f>
        <v xml:space="preserve"> งบดำเนินงาน 68112xx</v>
      </c>
      <c r="C229" s="153"/>
      <c r="D229" s="519">
        <f>+D231</f>
        <v>35000</v>
      </c>
      <c r="E229" s="519">
        <f t="shared" si="64"/>
        <v>0</v>
      </c>
      <c r="F229" s="519">
        <f t="shared" si="64"/>
        <v>0</v>
      </c>
      <c r="G229" s="519">
        <f t="shared" si="64"/>
        <v>0</v>
      </c>
      <c r="H229" s="519">
        <f t="shared" si="64"/>
        <v>35000</v>
      </c>
      <c r="I229" s="113"/>
    </row>
    <row r="230" spans="1:9" ht="37.200000000000003" hidden="1" customHeight="1" x14ac:dyDescent="0.25">
      <c r="A230" s="508">
        <f>+[6]ระบบการควบคุมฯ!A494</f>
        <v>2.1</v>
      </c>
      <c r="B230" s="144" t="str">
        <f>+[6]ระบบการควบคุมฯ!B494</f>
        <v xml:space="preserve">กิจกรรมการส่งเสริมการจัดการศึกษาทางไกล </v>
      </c>
      <c r="C230" s="530" t="str">
        <f>+[6]ระบบการควบคุมฯ!C494</f>
        <v>20004 68 86184 00000</v>
      </c>
      <c r="D230" s="509">
        <f>+D231</f>
        <v>35000</v>
      </c>
      <c r="E230" s="543">
        <f t="shared" ref="E230:H230" si="65">+E231</f>
        <v>0</v>
      </c>
      <c r="F230" s="543">
        <f t="shared" si="65"/>
        <v>0</v>
      </c>
      <c r="G230" s="543">
        <f t="shared" si="65"/>
        <v>0</v>
      </c>
      <c r="H230" s="543">
        <f t="shared" si="65"/>
        <v>35000</v>
      </c>
      <c r="I230" s="114"/>
    </row>
    <row r="231" spans="1:9" ht="18.600000000000001" hidden="1" customHeight="1" x14ac:dyDescent="0.25">
      <c r="A231" s="544" t="str">
        <f>+[6]ระบบการควบคุมฯ!A495</f>
        <v>2.1.1</v>
      </c>
      <c r="B231" s="467" t="str">
        <f>+[6]ระบบการควบคุมฯ!B495</f>
        <v xml:space="preserve"> งบดำเนินงาน 68112xx</v>
      </c>
      <c r="C231" s="153" t="str">
        <f>+[6]ระบบการควบคุมฯ!C495</f>
        <v xml:space="preserve">20004 4520 4900 2000000 </v>
      </c>
      <c r="D231" s="519">
        <f>SUM(D232:D233)</f>
        <v>35000</v>
      </c>
      <c r="E231" s="519">
        <f t="shared" ref="E231:H231" si="66">SUM(E232:E233)</f>
        <v>0</v>
      </c>
      <c r="F231" s="519">
        <f t="shared" si="66"/>
        <v>0</v>
      </c>
      <c r="G231" s="519">
        <f t="shared" si="66"/>
        <v>0</v>
      </c>
      <c r="H231" s="519">
        <f t="shared" si="66"/>
        <v>35000</v>
      </c>
      <c r="I231" s="113"/>
    </row>
    <row r="232" spans="1:9" ht="18.600000000000001" hidden="1" customHeight="1" x14ac:dyDescent="0.25">
      <c r="A232" s="514" t="str">
        <f>+[6]ระบบการควบคุมฯ!A496</f>
        <v>2.1.1.1</v>
      </c>
      <c r="B232" s="131" t="str">
        <f>+[6]ระบบการควบคุมฯ!B496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      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2" s="131" t="str">
        <f>+[6]ระบบการควบคุมฯ!C496</f>
        <v>ศธ 04002/ว72 ลว.7  มค 68 โอนครั้งที่ 174</v>
      </c>
      <c r="D232" s="515">
        <f>+[6]ระบบการควบคุมฯ!F496</f>
        <v>35000</v>
      </c>
      <c r="E232" s="516">
        <f>+[6]ระบบการควบคุมฯ!G496+[6]ระบบการควบคุมฯ!H496</f>
        <v>0</v>
      </c>
      <c r="F232" s="516"/>
      <c r="G232" s="516">
        <f>+[6]ระบบการควบคุมฯ!K496+[6]ระบบการควบคุมฯ!L496</f>
        <v>0</v>
      </c>
      <c r="H232" s="516">
        <f>+D232-E232-F232-G232</f>
        <v>35000</v>
      </c>
      <c r="I232" s="1163" t="s">
        <v>267</v>
      </c>
    </row>
    <row r="233" spans="1:9" ht="37.200000000000003" hidden="1" customHeight="1" x14ac:dyDescent="0.25">
      <c r="A233" s="514" t="str">
        <f>+[6]ระบบการควบคุมฯ!A497</f>
        <v>2.1.1.2</v>
      </c>
      <c r="B233" s="131">
        <f>+[6]ระบบการควบคุมฯ!B497</f>
        <v>0</v>
      </c>
      <c r="C233" s="131">
        <f>+[6]ระบบการควบคุมฯ!C497</f>
        <v>0</v>
      </c>
      <c r="D233" s="515"/>
      <c r="E233" s="516"/>
      <c r="F233" s="516"/>
      <c r="G233" s="516"/>
      <c r="H233" s="516">
        <f>+D233-E233-F233-G233</f>
        <v>0</v>
      </c>
      <c r="I233" s="545" t="s">
        <v>163</v>
      </c>
    </row>
    <row r="234" spans="1:9" ht="18.600000000000001" hidden="1" customHeight="1" x14ac:dyDescent="0.25">
      <c r="A234" s="529">
        <f>+[6]ระบบการควบคุมฯ!A515</f>
        <v>3</v>
      </c>
      <c r="B234" s="520" t="str">
        <f>+[6]ระบบการควบคุมฯ!B515</f>
        <v>โครงการสร้างโอกาสและลดความเหลื่อมล้ำทางการศึกษาในระดับพื้นที่</v>
      </c>
      <c r="C234" s="520" t="str">
        <f>+[6]ระบบการควบคุมฯ!C515</f>
        <v>20004 42006700 2000000</v>
      </c>
      <c r="D234" s="507">
        <f>+D235+D239</f>
        <v>0</v>
      </c>
      <c r="E234" s="507">
        <f t="shared" ref="E234:H234" si="67">+E235+E239</f>
        <v>0</v>
      </c>
      <c r="F234" s="507">
        <f t="shared" si="67"/>
        <v>0</v>
      </c>
      <c r="G234" s="507">
        <f t="shared" si="67"/>
        <v>0</v>
      </c>
      <c r="H234" s="507">
        <f t="shared" si="67"/>
        <v>0</v>
      </c>
      <c r="I234" s="111"/>
    </row>
    <row r="235" spans="1:9" ht="18.600000000000001" hidden="1" customHeight="1" x14ac:dyDescent="0.25">
      <c r="A235" s="508">
        <f>+[6]ระบบการควบคุมฯ!A516</f>
        <v>3.1</v>
      </c>
      <c r="B235" s="144" t="str">
        <f>+[6]ระบบการควบคุมฯ!B516</f>
        <v xml:space="preserve">กิจกรรมการยกระดับคุณภาพโรงเรียนขยายโอกาส </v>
      </c>
      <c r="C235" s="530" t="str">
        <f>+[6]ระบบการควบคุมฯ!C516</f>
        <v xml:space="preserve">20004 67 00106 00000 </v>
      </c>
      <c r="D235" s="509">
        <f>+D236</f>
        <v>0</v>
      </c>
      <c r="E235" s="543">
        <f t="shared" ref="E235:H235" si="68">+E236</f>
        <v>0</v>
      </c>
      <c r="F235" s="543">
        <f t="shared" si="68"/>
        <v>0</v>
      </c>
      <c r="G235" s="543">
        <f t="shared" si="68"/>
        <v>0</v>
      </c>
      <c r="H235" s="543">
        <f t="shared" si="68"/>
        <v>0</v>
      </c>
      <c r="I235" s="114"/>
    </row>
    <row r="236" spans="1:9" ht="74.400000000000006" hidden="1" customHeight="1" x14ac:dyDescent="0.25">
      <c r="A236" s="518"/>
      <c r="B236" s="467" t="str">
        <f>+[6]ระบบการควบคุมฯ!B517</f>
        <v xml:space="preserve"> งบดำเนินงาน 67112xx</v>
      </c>
      <c r="C236" s="153" t="str">
        <f>+[6]ระบบการควบคุมฯ!C517</f>
        <v>20004 42006770 2000000</v>
      </c>
      <c r="D236" s="519">
        <f>SUM(D237:D238)</f>
        <v>0</v>
      </c>
      <c r="E236" s="519">
        <f t="shared" ref="E236:H236" si="69">SUM(E237:E238)</f>
        <v>0</v>
      </c>
      <c r="F236" s="519">
        <f t="shared" si="69"/>
        <v>0</v>
      </c>
      <c r="G236" s="519">
        <f t="shared" si="69"/>
        <v>0</v>
      </c>
      <c r="H236" s="519">
        <f t="shared" si="69"/>
        <v>0</v>
      </c>
      <c r="I236" s="113"/>
    </row>
    <row r="237" spans="1:9" ht="18.600000000000001" hidden="1" customHeight="1" x14ac:dyDescent="0.25">
      <c r="A237" s="546" t="str">
        <f>+[6]ระบบการควบคุมฯ!A519</f>
        <v>3.1.1.1</v>
      </c>
      <c r="B237" s="131" t="str">
        <f>+[6]ระบบการควบคุมฯ!B519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37" s="131" t="str">
        <f>+[6]ระบบการควบคุมฯ!C519</f>
        <v>ศธ 04002/ว2048 ลว.24 พค 67 โอนครั้งที่ 53</v>
      </c>
      <c r="D237" s="515"/>
      <c r="E237" s="516"/>
      <c r="F237" s="516"/>
      <c r="G237" s="516"/>
      <c r="H237" s="516">
        <f>+D237-E237-F237-G237</f>
        <v>0</v>
      </c>
      <c r="I237" s="115" t="s">
        <v>164</v>
      </c>
    </row>
    <row r="238" spans="1:9" ht="167.4" hidden="1" customHeight="1" x14ac:dyDescent="0.25">
      <c r="A238" s="546" t="str">
        <f>+[6]ระบบการควบคุมฯ!A520</f>
        <v>3.1.1.2</v>
      </c>
      <c r="B238" s="131" t="str">
        <f>+[6]ระบบการควบคุมฯ!B520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38" s="131" t="str">
        <f>+[6]ระบบการควบคุมฯ!C520</f>
        <v>ศธ 04002/ว4277 ลว.12 กย 67 โอนครั้งที่ 402</v>
      </c>
      <c r="D238" s="515"/>
      <c r="E238" s="516"/>
      <c r="F238" s="516"/>
      <c r="G238" s="516"/>
      <c r="H238" s="516">
        <f>+D238-E238-F238-G238</f>
        <v>0</v>
      </c>
      <c r="I238" s="116" t="s">
        <v>16</v>
      </c>
    </row>
    <row r="239" spans="1:9" ht="167.4" hidden="1" customHeight="1" x14ac:dyDescent="0.25">
      <c r="A239" s="508">
        <f>+[6]ระบบการควบคุมฯ!A521</f>
        <v>4</v>
      </c>
      <c r="B239" s="144" t="str">
        <f>+[6]ระบบการควบคุมฯ!B521</f>
        <v>กิจกรรมพัฒนาการจัดการศึกษาโรงเรียนที่ตั้งในพื้นที่ลักษณะพิเศษ</v>
      </c>
      <c r="C239" s="530" t="str">
        <f>+[6]ระบบการควบคุมฯ!C521</f>
        <v>20004 67 00017 00000</v>
      </c>
      <c r="D239" s="509">
        <f>+D240</f>
        <v>0</v>
      </c>
      <c r="E239" s="543">
        <f>+E240</f>
        <v>0</v>
      </c>
      <c r="F239" s="543">
        <f>+F240</f>
        <v>0</v>
      </c>
      <c r="G239" s="543">
        <f>+G240</f>
        <v>0</v>
      </c>
      <c r="H239" s="543">
        <f>+H240</f>
        <v>0</v>
      </c>
      <c r="I239" s="114"/>
    </row>
    <row r="240" spans="1:9" ht="18.600000000000001" x14ac:dyDescent="0.25">
      <c r="A240" s="518"/>
      <c r="B240" s="467" t="str">
        <f>+[6]ระบบการควบคุมฯ!B522</f>
        <v xml:space="preserve"> งบดำเนินงาน 67112xx</v>
      </c>
      <c r="C240" s="153" t="str">
        <f>+[6]ระบบการควบคุมฯ!C522</f>
        <v xml:space="preserve">20004 42006700 2000000 </v>
      </c>
      <c r="D240" s="519">
        <f>SUM(D241:D242)</f>
        <v>0</v>
      </c>
      <c r="E240" s="519">
        <f>SUM(E241:E242)</f>
        <v>0</v>
      </c>
      <c r="F240" s="519">
        <f>SUM(F241:F242)</f>
        <v>0</v>
      </c>
      <c r="G240" s="519">
        <f>SUM(G241:G242)</f>
        <v>0</v>
      </c>
      <c r="H240" s="519">
        <f>SUM(H241:H242)</f>
        <v>0</v>
      </c>
      <c r="I240" s="113"/>
    </row>
    <row r="241" spans="1:9" ht="167.4" x14ac:dyDescent="0.25">
      <c r="A241" s="514">
        <f>+[6]ระบบการควบคุมฯ!A523</f>
        <v>4.0999999999999996</v>
      </c>
      <c r="B241" s="547" t="str">
        <f>+[6]ระบบการควบคุมฯ!B523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1" s="131" t="str">
        <f>+[6]ระบบการควบคุมฯ!C523</f>
        <v>ศธ 04002/ว2091 ลว.28 พค 67 โอนครั้งที่ 60</v>
      </c>
      <c r="D241" s="515"/>
      <c r="E241" s="516"/>
      <c r="F241" s="516"/>
      <c r="G241" s="516"/>
      <c r="H241" s="516">
        <f>+D241-E241-F241-G241</f>
        <v>0</v>
      </c>
      <c r="I241" s="545" t="s">
        <v>165</v>
      </c>
    </row>
    <row r="242" spans="1:9" ht="18.600000000000001" x14ac:dyDescent="0.25">
      <c r="A242" s="514"/>
      <c r="B242" s="131"/>
      <c r="C242" s="131"/>
      <c r="D242" s="515"/>
      <c r="E242" s="516"/>
      <c r="F242" s="516"/>
      <c r="G242" s="516"/>
      <c r="H242" s="516"/>
      <c r="I242" s="115"/>
    </row>
    <row r="243" spans="1:9" ht="55.8" x14ac:dyDescent="0.25">
      <c r="A243" s="412" t="str">
        <f>+[7]ระบบการควบคุมฯ!A152</f>
        <v>ง</v>
      </c>
      <c r="B243" s="160" t="str">
        <f>+[7]ระบบการควบคุมฯ!B152</f>
        <v>แผนงานพื้นฐานด้านการพัฒนาและเสริมสร้างศักยภาพทรัพยากรมนุษย์</v>
      </c>
      <c r="C243" s="160"/>
      <c r="D243" s="414">
        <f>+D244+D254</f>
        <v>2032275</v>
      </c>
      <c r="E243" s="414">
        <f t="shared" ref="E243:H243" si="70">+E244+E254</f>
        <v>973952.1</v>
      </c>
      <c r="F243" s="414">
        <f t="shared" si="70"/>
        <v>0</v>
      </c>
      <c r="G243" s="414">
        <f t="shared" si="70"/>
        <v>741556.5</v>
      </c>
      <c r="H243" s="414">
        <f t="shared" si="70"/>
        <v>316766.40000000002</v>
      </c>
      <c r="I243" s="109"/>
    </row>
    <row r="244" spans="1:9" ht="37.200000000000003" x14ac:dyDescent="0.25">
      <c r="A244" s="506">
        <f>+[7]ระบบการควบคุมฯ!A153</f>
        <v>1</v>
      </c>
      <c r="B244" s="520" t="str">
        <f>+[6]ระบบการควบคุมฯ!B530</f>
        <v xml:space="preserve">ผลผลิตผู้จบการศึกษาก่อนประถมศึกษา </v>
      </c>
      <c r="C244" s="548" t="str">
        <f>+[6]ระบบการควบคุมฯ!C531</f>
        <v>20004 3720 1000 2000000</v>
      </c>
      <c r="D244" s="507">
        <f>+D245</f>
        <v>0</v>
      </c>
      <c r="E244" s="507">
        <f t="shared" ref="E244:H245" si="71">+E245</f>
        <v>0</v>
      </c>
      <c r="F244" s="507">
        <f t="shared" si="71"/>
        <v>0</v>
      </c>
      <c r="G244" s="507">
        <f t="shared" si="71"/>
        <v>0</v>
      </c>
      <c r="H244" s="507">
        <f t="shared" si="71"/>
        <v>0</v>
      </c>
      <c r="I244" s="507"/>
    </row>
    <row r="245" spans="1:9" ht="18.600000000000001" x14ac:dyDescent="0.25">
      <c r="A245" s="518"/>
      <c r="B245" s="467" t="str">
        <f>+[6]ระบบการควบคุมฯ!B528</f>
        <v xml:space="preserve"> งบดำเนินงาน 68112xx</v>
      </c>
      <c r="C245" s="153"/>
      <c r="D245" s="519">
        <f>+D246</f>
        <v>0</v>
      </c>
      <c r="E245" s="519">
        <f t="shared" si="71"/>
        <v>0</v>
      </c>
      <c r="F245" s="519">
        <f t="shared" si="71"/>
        <v>0</v>
      </c>
      <c r="G245" s="519">
        <f t="shared" si="71"/>
        <v>0</v>
      </c>
      <c r="H245" s="519">
        <f t="shared" si="71"/>
        <v>0</v>
      </c>
      <c r="I245" s="113"/>
    </row>
    <row r="246" spans="1:9" ht="18.600000000000001" x14ac:dyDescent="0.25">
      <c r="A246" s="549">
        <f>+[6]ระบบการควบคุมฯ!A574</f>
        <v>1</v>
      </c>
      <c r="B246" s="550" t="str">
        <f>+[6]ระบบการควบคุมฯ!B574</f>
        <v>งบสพฐ.</v>
      </c>
      <c r="C246" s="551"/>
      <c r="D246" s="552">
        <f>+D247+D250</f>
        <v>0</v>
      </c>
      <c r="E246" s="552">
        <f>+E247+E250</f>
        <v>0</v>
      </c>
      <c r="F246" s="552">
        <f>+F247+F250</f>
        <v>0</v>
      </c>
      <c r="G246" s="552">
        <f>+G247+G250</f>
        <v>0</v>
      </c>
      <c r="H246" s="552">
        <f>+H247+H250</f>
        <v>0</v>
      </c>
      <c r="I246" s="117"/>
    </row>
    <row r="247" spans="1:9" ht="37.200000000000003" x14ac:dyDescent="0.25">
      <c r="A247" s="508">
        <f>+[6]ระบบการควบคุมฯ!A535</f>
        <v>1.1000000000000001</v>
      </c>
      <c r="B247" s="144" t="str">
        <f>+[6]ระบบการควบคุมฯ!B535</f>
        <v xml:space="preserve">กิจกรรมการจัดการศึกษาก่อนประถมศึกษา  </v>
      </c>
      <c r="C247" s="530" t="str">
        <f>+[6]ระบบการควบคุมฯ!C535</f>
        <v>20004 68 05162 00000</v>
      </c>
      <c r="D247" s="509">
        <f>+D249</f>
        <v>0</v>
      </c>
      <c r="E247" s="509">
        <f>+E249</f>
        <v>0</v>
      </c>
      <c r="F247" s="509">
        <f>+F249</f>
        <v>0</v>
      </c>
      <c r="G247" s="509">
        <f>+G249</f>
        <v>0</v>
      </c>
      <c r="H247" s="509">
        <f>+H249</f>
        <v>0</v>
      </c>
      <c r="I247" s="114"/>
    </row>
    <row r="248" spans="1:9" ht="18.600000000000001" x14ac:dyDescent="0.25">
      <c r="A248" s="518"/>
      <c r="B248" s="467" t="str">
        <f>+[6]ระบบการควบคุมฯ!B537</f>
        <v xml:space="preserve"> งบดำเนินงาน 68112xx</v>
      </c>
      <c r="C248" s="425">
        <f>+[6]ระบบการควบคุมฯ!C611</f>
        <v>0</v>
      </c>
      <c r="D248" s="519">
        <f>+D249</f>
        <v>0</v>
      </c>
      <c r="E248" s="519">
        <f t="shared" ref="E248:H250" si="72">+E249</f>
        <v>0</v>
      </c>
      <c r="F248" s="519">
        <f t="shared" si="72"/>
        <v>0</v>
      </c>
      <c r="G248" s="519">
        <f t="shared" si="72"/>
        <v>0</v>
      </c>
      <c r="H248" s="519">
        <f t="shared" si="72"/>
        <v>0</v>
      </c>
      <c r="I248" s="113"/>
    </row>
    <row r="249" spans="1:9" ht="18.600000000000001" x14ac:dyDescent="0.25">
      <c r="A249" s="553"/>
      <c r="B249" s="554"/>
      <c r="C249" s="554">
        <f>+[6]ระบบการควบคุมฯ!C575</f>
        <v>0</v>
      </c>
      <c r="D249" s="516">
        <f>+[6]ระบบการควบคุมฯ!F575</f>
        <v>0</v>
      </c>
      <c r="E249" s="516">
        <f>+[6]ระบบการควบคุมฯ!G575+[6]ระบบการควบคุมฯ!H575</f>
        <v>0</v>
      </c>
      <c r="F249" s="516">
        <f>+[6]ระบบการควบคุมฯ!I575+[6]ระบบการควบคุมฯ!J575</f>
        <v>0</v>
      </c>
      <c r="G249" s="516">
        <f>+[6]ระบบการควบคุมฯ!K575+[6]ระบบการควบคุมฯ!L575</f>
        <v>0</v>
      </c>
      <c r="H249" s="516">
        <f>+D249-E249-F249-G249</f>
        <v>0</v>
      </c>
      <c r="I249" s="116"/>
    </row>
    <row r="250" spans="1:9" ht="74.400000000000006" x14ac:dyDescent="0.25">
      <c r="A250" s="508">
        <f>+[6]ระบบการควบคุมฯ!A613</f>
        <v>1.2</v>
      </c>
      <c r="B250" s="144" t="str">
        <f>+[6]ระบบการควบคุมฯ!B613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0" s="530" t="str">
        <f>+[6]ระบบการควบคุมฯ!C613</f>
        <v>20004 67 00080  00000</v>
      </c>
      <c r="D250" s="509">
        <f>+D251</f>
        <v>0</v>
      </c>
      <c r="E250" s="509">
        <f t="shared" si="72"/>
        <v>0</v>
      </c>
      <c r="F250" s="509">
        <f t="shared" si="72"/>
        <v>0</v>
      </c>
      <c r="G250" s="509">
        <f t="shared" si="72"/>
        <v>0</v>
      </c>
      <c r="H250" s="509">
        <f t="shared" si="72"/>
        <v>0</v>
      </c>
      <c r="I250" s="114"/>
    </row>
    <row r="251" spans="1:9" ht="148.80000000000001" hidden="1" customHeight="1" x14ac:dyDescent="0.25">
      <c r="A251" s="518"/>
      <c r="B251" s="467" t="str">
        <f>+[6]ระบบการควบคุมฯ!B614</f>
        <v xml:space="preserve"> งบดำเนินงาน 68112xx</v>
      </c>
      <c r="C251" s="153" t="str">
        <f>+[6]ระบบการควบคุมฯ!C614</f>
        <v>20004 3720 1000 2000000</v>
      </c>
      <c r="D251" s="519">
        <f>SUM(D252:D253)</f>
        <v>0</v>
      </c>
      <c r="E251" s="519">
        <f t="shared" ref="E251:H251" si="73">SUM(E252:E253)</f>
        <v>0</v>
      </c>
      <c r="F251" s="519">
        <f t="shared" si="73"/>
        <v>0</v>
      </c>
      <c r="G251" s="519">
        <f t="shared" si="73"/>
        <v>0</v>
      </c>
      <c r="H251" s="519">
        <f t="shared" si="73"/>
        <v>0</v>
      </c>
      <c r="I251" s="113"/>
    </row>
    <row r="252" spans="1:9" ht="130.19999999999999" hidden="1" customHeight="1" x14ac:dyDescent="0.25">
      <c r="A252" s="514" t="str">
        <f>+[6]ระบบการควบคุมฯ!A615</f>
        <v>1.2.1</v>
      </c>
      <c r="B252" s="84" t="str">
        <f>+[6]ระบบการควบคุมฯ!B615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2" s="84" t="str">
        <f>+[6]ระบบการควบคุมฯ!C615</f>
        <v>ที่ ศธ04002/ว5680 ลว 20 ธค 66 ครั้งที่ 100</v>
      </c>
      <c r="D252" s="515"/>
      <c r="E252" s="516"/>
      <c r="F252" s="516"/>
      <c r="G252" s="516"/>
      <c r="H252" s="516">
        <f>+D252-E252-F252-G252</f>
        <v>0</v>
      </c>
      <c r="I252" s="139" t="s">
        <v>154</v>
      </c>
    </row>
    <row r="253" spans="1:9" ht="167.4" hidden="1" customHeight="1" x14ac:dyDescent="0.25">
      <c r="A253" s="514" t="str">
        <f>+[6]ระบบการควบคุมฯ!A616</f>
        <v>1.2.2</v>
      </c>
      <c r="B253" s="84" t="str">
        <f>+[6]ระบบการควบคุมฯ!B616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3" s="84" t="str">
        <f>+[6]ระบบการควบคุมฯ!C616</f>
        <v>ที่ ศธ04002/ว3094 ลว 18 กค 67 ครั้งที่ 230</v>
      </c>
      <c r="D253" s="515"/>
      <c r="E253" s="516"/>
      <c r="F253" s="516"/>
      <c r="G253" s="516"/>
      <c r="H253" s="516">
        <f>+D253-E253-F253-G253</f>
        <v>0</v>
      </c>
      <c r="I253" s="555" t="s">
        <v>166</v>
      </c>
    </row>
    <row r="254" spans="1:9" ht="130.19999999999999" hidden="1" customHeight="1" x14ac:dyDescent="0.25">
      <c r="A254" s="506">
        <f>+[6]ระบบการควบคุมฯ!A621</f>
        <v>0</v>
      </c>
      <c r="B254" s="520" t="str">
        <f>+[6]ระบบการควบคุมฯ!B621</f>
        <v>ผลผลิตผู้จบการศึกษาขั้นพื้นฐาน</v>
      </c>
      <c r="C254" s="556" t="str">
        <f>+[6]ระบบการควบคุมฯ!C621</f>
        <v>20004 3720 1000 2000000</v>
      </c>
      <c r="D254" s="507">
        <f>+D255+D258+D263+D267+D269+D285+D288+D294+D298+D306+D328+D333+D336+D342+D348+D368+D376</f>
        <v>2032275</v>
      </c>
      <c r="E254" s="507">
        <f>+E255+E258+E263+E267+E269+E285+E288+E294+E298+E306+E328+E333+E336+E342+E348+E368+E376</f>
        <v>973952.1</v>
      </c>
      <c r="F254" s="507">
        <f>+F255+F258+F263+F267+F269+F285+F288+F294+F298+F306+F328+F333+F336+F342+F348+F368+F376</f>
        <v>0</v>
      </c>
      <c r="G254" s="507">
        <f>+G255+G258+G263+G267+G269+G285+G288+G294+G298+G306+G328+G333+G336+G342+G348+G368+G376</f>
        <v>741556.5</v>
      </c>
      <c r="H254" s="507">
        <f>+H255+H258+H263+H267+H269+H285+H288+H294+H298+H306+H328+H333+H336+H342+H348+H368+H376</f>
        <v>316766.40000000002</v>
      </c>
      <c r="I254" s="507"/>
    </row>
    <row r="255" spans="1:9" ht="74.400000000000006" hidden="1" customHeight="1" x14ac:dyDescent="0.25">
      <c r="A255" s="508">
        <f>+[6]ระบบการควบคุมฯ!A627</f>
        <v>1.1000000000000001</v>
      </c>
      <c r="B255" s="144" t="str">
        <f>+[6]ระบบการควบคุมฯ!B627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5" s="557" t="str">
        <f>+[6]ระบบการควบคุมฯ!C627</f>
        <v>20004 68 00080 00000</v>
      </c>
      <c r="D255" s="509">
        <f>+D256</f>
        <v>1100</v>
      </c>
      <c r="E255" s="509">
        <f t="shared" ref="E255:H256" si="74">+E256</f>
        <v>0</v>
      </c>
      <c r="F255" s="509">
        <f t="shared" si="74"/>
        <v>0</v>
      </c>
      <c r="G255" s="509">
        <f t="shared" si="74"/>
        <v>800</v>
      </c>
      <c r="H255" s="509">
        <f t="shared" si="74"/>
        <v>300</v>
      </c>
      <c r="I255" s="114"/>
    </row>
    <row r="256" spans="1:9" ht="74.400000000000006" hidden="1" customHeight="1" x14ac:dyDescent="0.25">
      <c r="A256" s="518"/>
      <c r="B256" s="467" t="str">
        <f>+[6]ระบบการควบคุมฯ!B614</f>
        <v xml:space="preserve"> งบดำเนินงาน 68112xx</v>
      </c>
      <c r="C256" s="425" t="str">
        <f>+[6]ระบบการควบคุมฯ!C614</f>
        <v>20004 3720 1000 2000000</v>
      </c>
      <c r="D256" s="519">
        <f>+D257</f>
        <v>1100</v>
      </c>
      <c r="E256" s="519">
        <f t="shared" si="74"/>
        <v>0</v>
      </c>
      <c r="F256" s="519">
        <f t="shared" si="74"/>
        <v>0</v>
      </c>
      <c r="G256" s="519">
        <f t="shared" si="74"/>
        <v>800</v>
      </c>
      <c r="H256" s="519">
        <f t="shared" si="74"/>
        <v>300</v>
      </c>
      <c r="I256" s="113"/>
    </row>
    <row r="257" spans="1:9" ht="74.400000000000006" hidden="1" customHeight="1" x14ac:dyDescent="0.25">
      <c r="A257" s="580" t="str">
        <f>+[6]ระบบการควบคุมฯ!A629</f>
        <v>1.1.1</v>
      </c>
      <c r="B257" s="127" t="str">
        <f>+[6]ระบบการควบคุมฯ!B629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57" s="127" t="str">
        <f>+[6]ระบบการควบคุมฯ!C629</f>
        <v>ที่ ศธ04002/ว5967 ลว 11 ธค 67 ครั้งที่ 119</v>
      </c>
      <c r="D257" s="579">
        <f>+[6]ระบบการควบคุมฯ!F629</f>
        <v>1100</v>
      </c>
      <c r="E257" s="516">
        <f>+[6]ระบบการควบคุมฯ!G629+[6]ระบบการควบคุมฯ!H629</f>
        <v>0</v>
      </c>
      <c r="F257" s="539">
        <f>+[6]ระบบการควบคุมฯ!I629+[6]ระบบการควบคุมฯ!J629</f>
        <v>0</v>
      </c>
      <c r="G257" s="516">
        <f>+[6]ระบบการควบคุมฯ!K629+[6]ระบบการควบคุมฯ!L629</f>
        <v>800</v>
      </c>
      <c r="H257" s="539">
        <f>+D257-E257-F257-G257</f>
        <v>300</v>
      </c>
      <c r="I257" s="116" t="s">
        <v>50</v>
      </c>
    </row>
    <row r="258" spans="1:9" ht="37.200000000000003" hidden="1" customHeight="1" x14ac:dyDescent="0.25">
      <c r="A258" s="508">
        <f>+[6]ระบบการควบคุมฯ!A630</f>
        <v>1.2</v>
      </c>
      <c r="B258" s="144" t="str">
        <f>+[6]ระบบการควบคุมฯ!B630</f>
        <v>กิจกรรมการสนับสนุนการศึกษาขั้นพื้นฐาน</v>
      </c>
      <c r="C258" s="557" t="str">
        <f>+[6]ระบบการควบคุมฯ!C630</f>
        <v>20004 68 00146 00000</v>
      </c>
      <c r="D258" s="509">
        <f>+D259</f>
        <v>1488303</v>
      </c>
      <c r="E258" s="509">
        <f t="shared" ref="E258:H259" si="75">+E259</f>
        <v>973952.1</v>
      </c>
      <c r="F258" s="509">
        <f t="shared" si="75"/>
        <v>0</v>
      </c>
      <c r="G258" s="509">
        <f t="shared" si="75"/>
        <v>446584.5</v>
      </c>
      <c r="H258" s="509">
        <f t="shared" si="75"/>
        <v>67766.400000000023</v>
      </c>
      <c r="I258" s="114"/>
    </row>
    <row r="259" spans="1:9" ht="37.200000000000003" hidden="1" customHeight="1" x14ac:dyDescent="0.25">
      <c r="A259" s="518"/>
      <c r="B259" s="467" t="str">
        <f>+[6]ระบบการควบคุมฯ!B631</f>
        <v xml:space="preserve"> งบดำเนินงาน 68112xx </v>
      </c>
      <c r="C259" s="425" t="str">
        <f>+[6]ระบบการควบคุมฯ!C631</f>
        <v>20004 3720 1000 2000000</v>
      </c>
      <c r="D259" s="519">
        <f>+D260</f>
        <v>1488303</v>
      </c>
      <c r="E259" s="519">
        <f t="shared" si="75"/>
        <v>973952.1</v>
      </c>
      <c r="F259" s="519">
        <f t="shared" si="75"/>
        <v>0</v>
      </c>
      <c r="G259" s="519">
        <f t="shared" si="75"/>
        <v>446584.5</v>
      </c>
      <c r="H259" s="519">
        <f t="shared" si="75"/>
        <v>67766.400000000023</v>
      </c>
      <c r="I259" s="113"/>
    </row>
    <row r="260" spans="1:9" ht="37.200000000000003" hidden="1" customHeight="1" x14ac:dyDescent="0.25">
      <c r="A260" s="580" t="str">
        <f>+[6]ระบบการควบคุมฯ!A632</f>
        <v>1.2.1</v>
      </c>
      <c r="B260" s="127" t="str">
        <f>+[6]ระบบการควบคุมฯ!B632</f>
        <v xml:space="preserve">ค่าเช่าใช้บริการสัญญาณอินเทอร์เน็ต </v>
      </c>
      <c r="C260" s="564">
        <f>+[6]ระบบการควบคุมฯ!C632</f>
        <v>0</v>
      </c>
      <c r="D260" s="579">
        <f>+[6]ระบบการควบคุมฯ!F632</f>
        <v>1488303</v>
      </c>
      <c r="E260" s="516">
        <f>+[6]ระบบการควบคุมฯ!G632+[6]ระบบการควบคุมฯ!H632</f>
        <v>973952.1</v>
      </c>
      <c r="F260" s="539">
        <f>+[6]ระบบการควบคุมฯ!I632+[6]ระบบการควบคุมฯ!J632</f>
        <v>0</v>
      </c>
      <c r="G260" s="516">
        <f>+[6]ระบบการควบคุมฯ!K632+[6]ระบบการควบคุมฯ!L632</f>
        <v>446584.5</v>
      </c>
      <c r="H260" s="539">
        <f>+D260-E260-F260-G260</f>
        <v>67766.400000000023</v>
      </c>
      <c r="I260" s="116" t="s">
        <v>14</v>
      </c>
    </row>
    <row r="261" spans="1:9" ht="37.200000000000003" hidden="1" customHeight="1" x14ac:dyDescent="0.25">
      <c r="A261" s="1142" t="str">
        <f>+[6]ระบบการควบคุมฯ!A633</f>
        <v>1)</v>
      </c>
      <c r="B261" s="127" t="str">
        <f>+[6]ระบบการควบคุมฯ!B633</f>
        <v xml:space="preserve">ค่าเช่าใช้บริการสัญญาณอินเทอร์เน็ต 3 เดือน (ตุลาคม 2567 – ธันวาคม 2567)   514,350.-บาท </v>
      </c>
      <c r="C261" s="127" t="str">
        <f>+[6]ระบบการควบคุมฯ!C633</f>
        <v>ศธ 04002/ว5931 ลว. 9 ธค 67 โอนครั้งที่ 111</v>
      </c>
      <c r="D261" s="579">
        <f>+[6]ระบบการควบคุมฯ!F633</f>
        <v>0</v>
      </c>
      <c r="E261" s="516">
        <f>+[6]ระบบการควบคุมฯ!G633+[6]ระบบการควบคุมฯ!H633</f>
        <v>0</v>
      </c>
      <c r="F261" s="539">
        <f>+[6]ระบบการควบคุมฯ!I633+[6]ระบบการควบคุมฯ!J633</f>
        <v>0</v>
      </c>
      <c r="G261" s="516">
        <f>+[6]ระบบการควบคุมฯ!K633+[6]ระบบการควบคุมฯ!L633</f>
        <v>0</v>
      </c>
      <c r="H261" s="539">
        <f>+D261-E261-F261-G261</f>
        <v>0</v>
      </c>
      <c r="I261" s="116"/>
    </row>
    <row r="262" spans="1:9" ht="74.400000000000006" hidden="1" customHeight="1" x14ac:dyDescent="0.25">
      <c r="A262" s="1142" t="str">
        <f>+[6]ระบบการควบคุมฯ!A634</f>
        <v>2)</v>
      </c>
      <c r="B262" s="127" t="str">
        <f>+[6]ระบบการควบคุมฯ!B634</f>
        <v>ค่าเช่าใช้บริการสัญญาณอินเทอร์เน็ต  9 เดือน (มกราคม - กันยายน 2568) 973,953 บาท</v>
      </c>
      <c r="C262" s="127" t="str">
        <f>+[6]ระบบการควบคุมฯ!C634</f>
        <v>ศธ 04002/ว6222 ลว. 25 ธค 67 โอนครั้งที่ 160</v>
      </c>
      <c r="D262" s="579">
        <f>+[6]ระบบการควบคุมฯ!F634</f>
        <v>0</v>
      </c>
      <c r="E262" s="516">
        <f>+[6]ระบบการควบคุมฯ!G634+[6]ระบบการควบคุมฯ!H634</f>
        <v>0</v>
      </c>
      <c r="F262" s="539">
        <f>+[6]ระบบการควบคุมฯ!I634+[6]ระบบการควบคุมฯ!J634</f>
        <v>0</v>
      </c>
      <c r="G262" s="516">
        <f>+[6]ระบบการควบคุมฯ!K634+[6]ระบบการควบคุมฯ!L634</f>
        <v>0</v>
      </c>
      <c r="H262" s="539">
        <f>+D262-E262-F262-G262</f>
        <v>0</v>
      </c>
      <c r="I262" s="116"/>
    </row>
    <row r="263" spans="1:9" ht="18.600000000000001" hidden="1" customHeight="1" x14ac:dyDescent="0.25">
      <c r="A263" s="508">
        <f>+[6]ระบบการควบคุมฯ!A635</f>
        <v>1.3</v>
      </c>
      <c r="B263" s="144" t="str">
        <f>+[6]ระบบการควบคุมฯ!B635</f>
        <v>กิจกรรมส่งเสริมการอ่าน</v>
      </c>
      <c r="C263" s="557" t="str">
        <f>+[6]ระบบการควบคุมฯ!C635</f>
        <v>20004 68 00147 00000</v>
      </c>
      <c r="D263" s="509">
        <f>+D264</f>
        <v>10800</v>
      </c>
      <c r="E263" s="509">
        <f t="shared" ref="E263:H263" si="76">+E264</f>
        <v>0</v>
      </c>
      <c r="F263" s="509">
        <f t="shared" si="76"/>
        <v>0</v>
      </c>
      <c r="G263" s="509">
        <f t="shared" si="76"/>
        <v>800</v>
      </c>
      <c r="H263" s="509">
        <f t="shared" si="76"/>
        <v>10000</v>
      </c>
      <c r="I263" s="114"/>
    </row>
    <row r="264" spans="1:9" ht="148.80000000000001" hidden="1" customHeight="1" x14ac:dyDescent="0.25">
      <c r="A264" s="518"/>
      <c r="B264" s="467" t="str">
        <f>+[6]ระบบการควบคุมฯ!B638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4" s="425" t="str">
        <f>+C251</f>
        <v>20004 3720 1000 2000000</v>
      </c>
      <c r="D264" s="519">
        <f>SUM(D265:D266)</f>
        <v>10800</v>
      </c>
      <c r="E264" s="519">
        <f t="shared" ref="E264:H264" si="77">SUM(E265:E266)</f>
        <v>0</v>
      </c>
      <c r="F264" s="519">
        <f t="shared" si="77"/>
        <v>0</v>
      </c>
      <c r="G264" s="519">
        <f t="shared" si="77"/>
        <v>800</v>
      </c>
      <c r="H264" s="519">
        <f t="shared" si="77"/>
        <v>10000</v>
      </c>
      <c r="I264" s="113"/>
    </row>
    <row r="265" spans="1:9" ht="37.200000000000003" hidden="1" customHeight="1" x14ac:dyDescent="0.25">
      <c r="A265" s="514" t="str">
        <f>+[6]ระบบการควบคุมฯ!A637</f>
        <v>1.3.1</v>
      </c>
      <c r="B265" s="131" t="str">
        <f>+[6]ระบบการควบคุมฯ!B637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5" s="131" t="str">
        <f>+[6]ระบบการควบคุมฯ!C637</f>
        <v>ศธ04002/ว5817 ลว.28 พย 67 ครั้งที่ 91</v>
      </c>
      <c r="D265" s="515">
        <f>+[6]ระบบการควบคุมฯ!F637</f>
        <v>800</v>
      </c>
      <c r="E265" s="516">
        <f>+[6]ระบบการควบคุมฯ!G637+[6]ระบบการควบคุมฯ!H637</f>
        <v>0</v>
      </c>
      <c r="F265" s="516">
        <f>+[6]ระบบการควบคุมฯ!I637+[6]ระบบการควบคุมฯ!J637</f>
        <v>0</v>
      </c>
      <c r="G265" s="516">
        <f>+[6]ระบบการควบคุมฯ!K637+[6]ระบบการควบคุมฯ!L637</f>
        <v>800</v>
      </c>
      <c r="H265" s="515">
        <f>+[6]ระบบการควบคุมฯ!J637</f>
        <v>0</v>
      </c>
      <c r="I265" s="116" t="s">
        <v>50</v>
      </c>
    </row>
    <row r="266" spans="1:9" ht="18.600000000000001" hidden="1" customHeight="1" x14ac:dyDescent="0.25">
      <c r="A266" s="514" t="str">
        <f>+[6]ระบบการควบคุมฯ!A638</f>
        <v>1.3.2</v>
      </c>
      <c r="B266" s="131" t="str">
        <f>+[6]ระบบการควบคุมฯ!B638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          กรมสมเด็จพระเทพรัตนราชสุดาฯ สยามบรมราชกุมารี ปีงบประมาณ 2568 </v>
      </c>
      <c r="C266" s="131" t="str">
        <f>+[6]ระบบการควบคุมฯ!C638</f>
        <v>ศธ04002/ว524 ลว. 11 กุมภาพันธ์ 2568 ครั้งที่ 241</v>
      </c>
      <c r="D266" s="515">
        <f>+[6]ระบบการควบคุมฯ!F638</f>
        <v>10000</v>
      </c>
      <c r="E266" s="516">
        <f>+[6]ระบบการควบคุมฯ!G638+[6]ระบบการควบคุมฯ!H638</f>
        <v>0</v>
      </c>
      <c r="F266" s="516">
        <f>+[6]ระบบการควบคุมฯ!I638+[6]ระบบการควบคุมฯ!J638</f>
        <v>0</v>
      </c>
      <c r="G266" s="516">
        <f>+[6]ระบบการควบคุมฯ!K638+[6]ระบบการควบคุมฯ!L638</f>
        <v>0</v>
      </c>
      <c r="H266" s="516">
        <f t="shared" ref="H266" si="78">+D266-E266-F266-G266</f>
        <v>10000</v>
      </c>
      <c r="I266" s="116" t="s">
        <v>50</v>
      </c>
    </row>
    <row r="267" spans="1:9" ht="148.80000000000001" hidden="1" customHeight="1" x14ac:dyDescent="0.25">
      <c r="A267" s="558">
        <f>+[6]ระบบการควบคุมฯ!A639</f>
        <v>1.4</v>
      </c>
      <c r="B267" s="144" t="str">
        <f>+[6]ระบบการควบคุมฯ!B639</f>
        <v>กิจกรรมการบริหารจัดการในเขตพื้นที่การศึกษา</v>
      </c>
      <c r="C267" s="557" t="str">
        <f>+[6]ระบบการควบคุมฯ!C639</f>
        <v>20004 68 00148 00000</v>
      </c>
      <c r="D267" s="509">
        <f>+D268</f>
        <v>0</v>
      </c>
      <c r="E267" s="509">
        <f>+E268</f>
        <v>0</v>
      </c>
      <c r="F267" s="509">
        <f>+F268</f>
        <v>0</v>
      </c>
      <c r="G267" s="509">
        <f>+G268</f>
        <v>0</v>
      </c>
      <c r="H267" s="509">
        <f>+H268</f>
        <v>0</v>
      </c>
      <c r="I267" s="1164" t="s">
        <v>268</v>
      </c>
    </row>
    <row r="268" spans="1:9" ht="148.80000000000001" hidden="1" customHeight="1" x14ac:dyDescent="0.25">
      <c r="A268" s="518"/>
      <c r="B268" s="467" t="str">
        <f>+[6]ระบบการควบคุมฯ!B641</f>
        <v xml:space="preserve"> งบดำเนินงาน 68112xx </v>
      </c>
      <c r="C268" s="425" t="str">
        <f>+C254</f>
        <v>20004 3720 1000 2000000</v>
      </c>
      <c r="D268" s="519"/>
      <c r="E268" s="519"/>
      <c r="F268" s="519"/>
      <c r="G268" s="519"/>
      <c r="H268" s="519"/>
      <c r="I268" s="113"/>
    </row>
    <row r="269" spans="1:9" ht="93" hidden="1" customHeight="1" x14ac:dyDescent="0.25">
      <c r="A269" s="558">
        <f>+[6]ระบบการควบคุมฯ!A753</f>
        <v>1.5</v>
      </c>
      <c r="B269" s="144" t="str">
        <f>+[6]ระบบการควบคุมฯ!B753</f>
        <v>กิจกรรมการจัดการศึกษาประถมศึกษาสำหรับโรงเรียนปกติ</v>
      </c>
      <c r="C269" s="559" t="str">
        <f>+[6]ระบบการควบคุมฯ!C753</f>
        <v>20004 68 05164 00000</v>
      </c>
      <c r="D269" s="509">
        <f>+D270</f>
        <v>370952</v>
      </c>
      <c r="E269" s="509">
        <f>+E270</f>
        <v>0</v>
      </c>
      <c r="F269" s="509">
        <f>+F270</f>
        <v>0</v>
      </c>
      <c r="G269" s="509">
        <f>+G270</f>
        <v>221552</v>
      </c>
      <c r="H269" s="509">
        <f>+H270</f>
        <v>149400</v>
      </c>
      <c r="I269" s="114"/>
    </row>
    <row r="270" spans="1:9" ht="93" hidden="1" customHeight="1" x14ac:dyDescent="0.25">
      <c r="A270" s="518"/>
      <c r="B270" s="467" t="str">
        <f>+[6]ระบบการควบคุมฯ!B754</f>
        <v>งบดำเนินงาน  68112xx</v>
      </c>
      <c r="C270" s="425"/>
      <c r="D270" s="519">
        <f>SUM(D271:D279)</f>
        <v>370952</v>
      </c>
      <c r="E270" s="519">
        <f t="shared" ref="E270:H270" si="79">SUM(E271:E279)</f>
        <v>0</v>
      </c>
      <c r="F270" s="519">
        <f t="shared" si="79"/>
        <v>0</v>
      </c>
      <c r="G270" s="519">
        <f t="shared" si="79"/>
        <v>221552</v>
      </c>
      <c r="H270" s="519">
        <f t="shared" si="79"/>
        <v>149400</v>
      </c>
      <c r="I270" s="113"/>
    </row>
    <row r="271" spans="1:9" ht="93" hidden="1" customHeight="1" x14ac:dyDescent="0.25">
      <c r="A271" s="514" t="str">
        <f>+[6]ระบบการควบคุมฯ!A785</f>
        <v>1)</v>
      </c>
      <c r="B271" s="131" t="str">
        <f>+[6]ระบบการควบคุมฯ!B785</f>
        <v xml:space="preserve">ค่าตอบแทนวิทยากรสอนอิสลามศึกษารายชั่วโมง </v>
      </c>
      <c r="C271" s="131"/>
      <c r="D271" s="515">
        <f>+[6]ระบบการควบคุมฯ!F785</f>
        <v>312000</v>
      </c>
      <c r="E271" s="516">
        <f>+[6]ระบบการควบคุมฯ!G785+[6]ระบบการควบคุมฯ!H785</f>
        <v>0</v>
      </c>
      <c r="F271" s="516">
        <f>+[6]ระบบการควบคุมฯ!I785+[6]ระบบการควบคุมฯ!J785</f>
        <v>0</v>
      </c>
      <c r="G271" s="516">
        <f>+[6]ระบบการควบคุมฯ!K785+[6]ระบบการควบคุมฯ!L785</f>
        <v>166200</v>
      </c>
      <c r="H271" s="516">
        <f t="shared" ref="H271:H284" si="80">+D271-E271-F271-G271</f>
        <v>145800</v>
      </c>
      <c r="I271" s="1392" t="s">
        <v>14</v>
      </c>
    </row>
    <row r="272" spans="1:9" ht="55.8" hidden="1" customHeight="1" x14ac:dyDescent="0.25">
      <c r="A272" s="514" t="str">
        <f>+[6]ระบบการควบคุมฯ!A786</f>
        <v>1.1)</v>
      </c>
      <c r="B272" s="131" t="str">
        <f>+[6]ระบบการควบคุมฯ!B786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2" s="131" t="str">
        <f>+[6]ระบบการควบคุมฯ!C786</f>
        <v>ศธ 04002/ว5854  ลว 29 พย67 โอนครั้งที่ 97</v>
      </c>
      <c r="D272" s="515"/>
      <c r="E272" s="516"/>
      <c r="F272" s="516"/>
      <c r="G272" s="516"/>
      <c r="H272" s="516"/>
      <c r="I272" s="1393"/>
    </row>
    <row r="273" spans="1:9" ht="55.8" hidden="1" customHeight="1" x14ac:dyDescent="0.25">
      <c r="A273" s="514" t="str">
        <f>+[6]ระบบการควบคุมฯ!A787</f>
        <v>1.2)</v>
      </c>
      <c r="B273" s="131" t="str">
        <f>+[6]ระบบการควบคุมฯ!B787</f>
        <v>ค่าขนย้ายสิ่งของส่วนตัวในการเดินทางไปราชการประจำของข้าราชการ</v>
      </c>
      <c r="C273" s="131" t="str">
        <f>+[6]ระบบการควบคุมฯ!C787</f>
        <v>ศธ 04002/ว6234  ลว 25 ธค 67 โอนครั้งที่ 161</v>
      </c>
      <c r="D273" s="515">
        <f>+[6]ระบบการควบคุมฯ!F787</f>
        <v>55352</v>
      </c>
      <c r="E273" s="516">
        <f>+[6]ระบบการควบคุมฯ!G787+[6]ระบบการควบคุมฯ!H787</f>
        <v>0</v>
      </c>
      <c r="F273" s="516">
        <f>+[6]ระบบการควบคุมฯ!I787+[6]ระบบการควบคุมฯ!J787</f>
        <v>0</v>
      </c>
      <c r="G273" s="516">
        <f>+[6]ระบบการควบคุมฯ!K787+[6]ระบบการควบคุมฯ!L787</f>
        <v>55352</v>
      </c>
      <c r="H273" s="516">
        <f t="shared" ref="H273" si="81">+D273-E273-F273-G273</f>
        <v>0</v>
      </c>
      <c r="I273" s="116" t="s">
        <v>269</v>
      </c>
    </row>
    <row r="274" spans="1:9" ht="55.8" hidden="1" customHeight="1" x14ac:dyDescent="0.25">
      <c r="A274" s="514"/>
      <c r="B274" s="131" t="str">
        <f>+[6]ระบบการควบคุมฯ!B788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4" s="131" t="str">
        <f>+[6]ระบบการควบคุมฯ!C788</f>
        <v>ศธ 04002/ว6234  ลว 25 ธค 67 โอนครั้งที่ 161</v>
      </c>
      <c r="D274" s="515"/>
      <c r="E274" s="516"/>
      <c r="F274" s="516"/>
      <c r="G274" s="516"/>
      <c r="H274" s="516"/>
      <c r="I274" s="116"/>
    </row>
    <row r="275" spans="1:9" ht="37.200000000000003" hidden="1" customHeight="1" x14ac:dyDescent="0.25">
      <c r="A275" s="514"/>
      <c r="B275" s="131" t="str">
        <f>+[6]ระบบการควบคุมฯ!B789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5" s="131" t="str">
        <f>+[6]ระบบการควบคุมฯ!C789</f>
        <v>ศธ 04002/ว366  ลว 29 ม.ค. 68 โอนครั้งที่ 230</v>
      </c>
      <c r="D275" s="515"/>
      <c r="E275" s="516"/>
      <c r="F275" s="516"/>
      <c r="G275" s="516"/>
      <c r="H275" s="516"/>
      <c r="I275" s="116"/>
    </row>
    <row r="276" spans="1:9" ht="18.600000000000001" hidden="1" customHeight="1" x14ac:dyDescent="0.25">
      <c r="A276" s="131" t="str">
        <f>+[6]ระบบการควบคุมฯ!A790</f>
        <v>1.3)</v>
      </c>
      <c r="B276" s="131" t="str">
        <f>+[6]ระบบการควบคุมฯ!B790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76" s="131" t="str">
        <f>+[6]ระบบการควบคุมฯ!C790</f>
        <v>ศธ 04002/ว805  ลว 27 กพ 68 โอนครั้งที่ 295</v>
      </c>
      <c r="D276" s="515">
        <f>+[6]ระบบการควบคุมฯ!F790</f>
        <v>3600</v>
      </c>
      <c r="E276" s="516">
        <f>+[6]ระบบการควบคุมฯ!G790+[6]ระบบการควบคุมฯ!H790</f>
        <v>0</v>
      </c>
      <c r="F276" s="516"/>
      <c r="G276" s="516">
        <f>+[6]ระบบการควบคุมฯ!K790+[6]ระบบการควบคุมฯ!L790</f>
        <v>0</v>
      </c>
      <c r="H276" s="516">
        <f t="shared" si="80"/>
        <v>3600</v>
      </c>
      <c r="I276" s="116" t="s">
        <v>12</v>
      </c>
    </row>
    <row r="277" spans="1:9" ht="204.6" hidden="1" customHeight="1" x14ac:dyDescent="0.25">
      <c r="A277" s="514">
        <f>+[6]ระบบการควบคุมฯ!A734</f>
        <v>0</v>
      </c>
      <c r="B277" s="131">
        <f>+[6]ระบบการควบคุมฯ!B734</f>
        <v>0</v>
      </c>
      <c r="C277" s="131">
        <f>+[6]ระบบการควบคุมฯ!C734</f>
        <v>0</v>
      </c>
      <c r="D277" s="515"/>
      <c r="E277" s="516"/>
      <c r="F277" s="516"/>
      <c r="G277" s="516"/>
      <c r="H277" s="516">
        <f t="shared" si="80"/>
        <v>0</v>
      </c>
      <c r="I277" s="119" t="s">
        <v>167</v>
      </c>
    </row>
    <row r="278" spans="1:9" ht="74.400000000000006" hidden="1" customHeight="1" x14ac:dyDescent="0.25">
      <c r="A278" s="514">
        <f>+[6]ระบบการควบคุมฯ!A735</f>
        <v>0</v>
      </c>
      <c r="B278" s="131">
        <f>+[6]ระบบการควบคุมฯ!B735</f>
        <v>0</v>
      </c>
      <c r="C278" s="131">
        <f>+[6]ระบบการควบคุมฯ!C735</f>
        <v>0</v>
      </c>
      <c r="D278" s="515"/>
      <c r="E278" s="516"/>
      <c r="F278" s="516"/>
      <c r="G278" s="516"/>
      <c r="H278" s="516">
        <f t="shared" si="80"/>
        <v>0</v>
      </c>
      <c r="I278" s="125" t="s">
        <v>17</v>
      </c>
    </row>
    <row r="279" spans="1:9" ht="74.400000000000006" hidden="1" customHeight="1" x14ac:dyDescent="0.25">
      <c r="A279" s="514">
        <f>+[6]ระบบการควบคุมฯ!A736</f>
        <v>0</v>
      </c>
      <c r="B279" s="131">
        <f>+[6]ระบบการควบคุมฯ!B736</f>
        <v>0</v>
      </c>
      <c r="C279" s="131">
        <f>+[6]ระบบการควบคุมฯ!C736</f>
        <v>0</v>
      </c>
      <c r="D279" s="515"/>
      <c r="E279" s="516"/>
      <c r="F279" s="516"/>
      <c r="G279" s="516"/>
      <c r="H279" s="516">
        <f t="shared" si="80"/>
        <v>0</v>
      </c>
      <c r="I279" s="125" t="s">
        <v>14</v>
      </c>
    </row>
    <row r="280" spans="1:9" ht="55.8" hidden="1" customHeight="1" x14ac:dyDescent="0.25">
      <c r="A280" s="506" t="str">
        <f>+[6]ระบบการควบคุมฯ!A744</f>
        <v>2.1.4</v>
      </c>
      <c r="B280" s="520">
        <f>+[6]ระบบการควบคุมฯ!B744</f>
        <v>0</v>
      </c>
      <c r="C280" s="520">
        <f>+[6]ระบบการควบคุมฯ!C744</f>
        <v>0</v>
      </c>
      <c r="D280" s="507">
        <f>SUM(D281:D284)</f>
        <v>0</v>
      </c>
      <c r="E280" s="507">
        <f t="shared" ref="E280:H280" si="82">SUM(E281:E284)</f>
        <v>0</v>
      </c>
      <c r="F280" s="507">
        <f t="shared" si="82"/>
        <v>0</v>
      </c>
      <c r="G280" s="507">
        <f t="shared" si="82"/>
        <v>0</v>
      </c>
      <c r="H280" s="507">
        <f t="shared" si="82"/>
        <v>0</v>
      </c>
      <c r="I280" s="560" t="s">
        <v>14</v>
      </c>
    </row>
    <row r="281" spans="1:9" ht="74.400000000000006" hidden="1" customHeight="1" x14ac:dyDescent="0.25">
      <c r="A281" s="514" t="str">
        <f>+[6]ระบบการควบคุมฯ!A745</f>
        <v>1)</v>
      </c>
      <c r="B281" s="131">
        <f>+[6]ระบบการควบคุมฯ!B745</f>
        <v>0</v>
      </c>
      <c r="C281" s="131">
        <f>+[6]ระบบการควบคุมฯ!C744</f>
        <v>0</v>
      </c>
      <c r="D281" s="515"/>
      <c r="E281" s="516"/>
      <c r="F281" s="516"/>
      <c r="G281" s="516"/>
      <c r="H281" s="516">
        <f t="shared" si="80"/>
        <v>0</v>
      </c>
      <c r="I281" s="125"/>
    </row>
    <row r="282" spans="1:9" ht="93" hidden="1" customHeight="1" x14ac:dyDescent="0.25">
      <c r="A282" s="514" t="str">
        <f>+[6]ระบบการควบคุมฯ!A747</f>
        <v>2)</v>
      </c>
      <c r="B282" s="131">
        <f>+[6]ระบบการควบคุมฯ!B747</f>
        <v>0</v>
      </c>
      <c r="C282" s="131">
        <f>+C280</f>
        <v>0</v>
      </c>
      <c r="D282" s="515"/>
      <c r="E282" s="516"/>
      <c r="F282" s="516"/>
      <c r="G282" s="516"/>
      <c r="H282" s="516">
        <f t="shared" si="80"/>
        <v>0</v>
      </c>
      <c r="I282" s="125"/>
    </row>
    <row r="283" spans="1:9" ht="37.200000000000003" hidden="1" customHeight="1" x14ac:dyDescent="0.25">
      <c r="A283" s="514" t="str">
        <f>+[6]ระบบการควบคุมฯ!A749</f>
        <v>3)</v>
      </c>
      <c r="B283" s="131">
        <f>+[6]ระบบการควบคุมฯ!B749</f>
        <v>0</v>
      </c>
      <c r="C283" s="131">
        <f>+C280</f>
        <v>0</v>
      </c>
      <c r="D283" s="515"/>
      <c r="E283" s="516"/>
      <c r="F283" s="516"/>
      <c r="G283" s="516"/>
      <c r="H283" s="516">
        <f t="shared" si="80"/>
        <v>0</v>
      </c>
      <c r="I283" s="125"/>
    </row>
    <row r="284" spans="1:9" ht="18.600000000000001" hidden="1" customHeight="1" x14ac:dyDescent="0.25">
      <c r="A284" s="514" t="str">
        <f>+[6]ระบบการควบคุมฯ!A751</f>
        <v>4)</v>
      </c>
      <c r="B284" s="131">
        <f>+[6]ระบบการควบคุมฯ!B751</f>
        <v>0</v>
      </c>
      <c r="C284" s="131">
        <f>+C280</f>
        <v>0</v>
      </c>
      <c r="D284" s="515"/>
      <c r="E284" s="516"/>
      <c r="F284" s="516"/>
      <c r="G284" s="516"/>
      <c r="H284" s="516">
        <f t="shared" si="80"/>
        <v>0</v>
      </c>
      <c r="I284" s="116"/>
    </row>
    <row r="285" spans="1:9" ht="186" hidden="1" customHeight="1" x14ac:dyDescent="0.25">
      <c r="A285" s="508" t="str">
        <f>+[6]ระบบการควบคุมฯ!A922</f>
        <v>1.5.1.1</v>
      </c>
      <c r="B285" s="144" t="str">
        <f>+[6]ระบบการควบคุมฯ!B922</f>
        <v xml:space="preserve">กิจกรรมรองการพัฒนาประสิทธิภาพการบริหารจัดการการศึกษาขั้นพื้นฐาน </v>
      </c>
      <c r="C285" s="144" t="str">
        <f>+[6]ระบบการควบคุมฯ!C922</f>
        <v xml:space="preserve">20004 68 05164 00144 </v>
      </c>
      <c r="D285" s="509">
        <f>+D286</f>
        <v>18000</v>
      </c>
      <c r="E285" s="509">
        <f>+E286</f>
        <v>0</v>
      </c>
      <c r="F285" s="509">
        <f>+F286</f>
        <v>0</v>
      </c>
      <c r="G285" s="509">
        <f>+G286</f>
        <v>0</v>
      </c>
      <c r="H285" s="509">
        <f>+H286</f>
        <v>18000</v>
      </c>
      <c r="I285" s="114"/>
    </row>
    <row r="286" spans="1:9" ht="18.600000000000001" hidden="1" customHeight="1" x14ac:dyDescent="0.25">
      <c r="A286" s="518"/>
      <c r="B286" s="467" t="str">
        <f>+[6]ระบบการควบคุมฯ!B923</f>
        <v xml:space="preserve"> งบดำเนินงาน 68112xx </v>
      </c>
      <c r="C286" s="153" t="str">
        <f>+[6]ระบบการควบคุมฯ!C923</f>
        <v>20004 3720 1000 2000000</v>
      </c>
      <c r="D286" s="519">
        <f>SUM(D287)</f>
        <v>18000</v>
      </c>
      <c r="E286" s="519">
        <f>SUM(E287)</f>
        <v>0</v>
      </c>
      <c r="F286" s="519">
        <f>SUM(F287)</f>
        <v>0</v>
      </c>
      <c r="G286" s="519">
        <f>SUM(G287)</f>
        <v>0</v>
      </c>
      <c r="H286" s="519">
        <f>SUM(H287)</f>
        <v>18000</v>
      </c>
      <c r="I286" s="113"/>
    </row>
    <row r="287" spans="1:9" ht="18.600000000000001" hidden="1" customHeight="1" x14ac:dyDescent="0.25">
      <c r="A287" s="514" t="str">
        <f>+[6]ระบบการควบคุมฯ!A924</f>
        <v>1.5.1.1.1</v>
      </c>
      <c r="B287" s="131" t="str">
        <f>+[6]ระบบการควบคุมฯ!B924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87" s="131" t="str">
        <f>+[6]ระบบการควบคุมฯ!C924</f>
        <v>ศธ 04002/ว153 ลว 14 ม.ค. 68 โอนครั้งที่ 190</v>
      </c>
      <c r="D287" s="515">
        <f>+[6]ระบบการควบคุมฯ!F924</f>
        <v>18000</v>
      </c>
      <c r="E287" s="516">
        <f>+[6]ระบบการควบคุมฯ!G924+[6]ระบบการควบคุมฯ!H924</f>
        <v>0</v>
      </c>
      <c r="F287" s="516">
        <f>+[6]ระบบการควบคุมฯ!I924+[6]ระบบการควบคุมฯ!J924</f>
        <v>0</v>
      </c>
      <c r="G287" s="516">
        <f>+[6]ระบบการควบคุมฯ!K924+[6]ระบบการควบคุมฯ!L924</f>
        <v>0</v>
      </c>
      <c r="H287" s="516">
        <f>+D287-E287-F287-G287</f>
        <v>18000</v>
      </c>
      <c r="I287" s="119" t="s">
        <v>270</v>
      </c>
    </row>
    <row r="288" spans="1:9" ht="18.600000000000001" hidden="1" customHeight="1" x14ac:dyDescent="0.25">
      <c r="A288" s="508" t="str">
        <f>+[6]ระบบการควบคุมฯ!A927</f>
        <v>1.5.1.2</v>
      </c>
      <c r="B288" s="144" t="str">
        <f>+[6]ระบบการควบคุมฯ!B927</f>
        <v xml:space="preserve">กิจกรรมรองเทคโนโลยีดิจิทัลเพื่อการศึกษาขั้นพื้นฐาน </v>
      </c>
      <c r="C288" s="144" t="str">
        <f>+[6]ระบบการควบคุมฯ!C927</f>
        <v>20004 67 05164 00063</v>
      </c>
      <c r="D288" s="509">
        <f t="shared" ref="D288:I288" si="83">+D289</f>
        <v>0</v>
      </c>
      <c r="E288" s="509">
        <f t="shared" si="83"/>
        <v>0</v>
      </c>
      <c r="F288" s="509">
        <f t="shared" si="83"/>
        <v>0</v>
      </c>
      <c r="G288" s="509">
        <f t="shared" si="83"/>
        <v>0</v>
      </c>
      <c r="H288" s="509">
        <f t="shared" si="83"/>
        <v>0</v>
      </c>
      <c r="I288" s="509">
        <f t="shared" si="83"/>
        <v>0</v>
      </c>
    </row>
    <row r="289" spans="1:9" ht="18.600000000000001" hidden="1" customHeight="1" x14ac:dyDescent="0.25">
      <c r="A289" s="518"/>
      <c r="B289" s="467" t="str">
        <f>+[6]ระบบการควบคุมฯ!B928</f>
        <v xml:space="preserve"> งบดำเนินงาน 68112xx</v>
      </c>
      <c r="C289" s="467" t="str">
        <f>+[6]ระบบการควบคุมฯ!C928</f>
        <v>20004 35000200 2000000</v>
      </c>
      <c r="D289" s="519">
        <f>SUM(D290:D293)</f>
        <v>0</v>
      </c>
      <c r="E289" s="519">
        <f>SUM(E290:E293)</f>
        <v>0</v>
      </c>
      <c r="F289" s="519">
        <f>SUM(F290:F293)</f>
        <v>0</v>
      </c>
      <c r="G289" s="519">
        <f>SUM(G290:G293)</f>
        <v>0</v>
      </c>
      <c r="H289" s="519">
        <f>SUM(H290:H293)</f>
        <v>0</v>
      </c>
      <c r="I289" s="519"/>
    </row>
    <row r="290" spans="1:9" ht="18.600000000000001" hidden="1" customHeight="1" x14ac:dyDescent="0.25">
      <c r="A290" s="514" t="str">
        <f>+[6]ระบบการควบคุมฯ!A929</f>
        <v>2.1.1.1</v>
      </c>
      <c r="B290" s="84" t="str">
        <f>+[6]ระบบการควบคุมฯ!B929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90" s="561" t="str">
        <f>+[6]ระบบการควบคุมฯ!C929</f>
        <v>ศธ 04002/ว1003 ลว 7 มีค 67โอนครั้งที่ 207</v>
      </c>
      <c r="D290" s="561"/>
      <c r="E290" s="516"/>
      <c r="F290" s="561"/>
      <c r="G290" s="516"/>
      <c r="H290" s="561">
        <f>+D290-E290-F290-G290</f>
        <v>0</v>
      </c>
      <c r="I290" s="128" t="s">
        <v>73</v>
      </c>
    </row>
    <row r="291" spans="1:9" ht="18.600000000000001" hidden="1" customHeight="1" x14ac:dyDescent="0.25">
      <c r="A291" s="514" t="str">
        <f>+[6]ระบบการควบคุมฯ!A930</f>
        <v>2.1.1.2</v>
      </c>
      <c r="B291" s="84" t="str">
        <f>+[6]ระบบการควบคุมฯ!B930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91" s="561" t="str">
        <f>+[6]ระบบการควบคุมฯ!C930</f>
        <v>ศธ 04002/ว3577 ลว 15 สค 67 โอนครั้งที่ 334</v>
      </c>
      <c r="D291" s="561"/>
      <c r="E291" s="516"/>
      <c r="F291" s="561"/>
      <c r="G291" s="516"/>
      <c r="H291" s="561">
        <f>+D291-E291-F291-G291</f>
        <v>0</v>
      </c>
      <c r="I291" s="128" t="s">
        <v>73</v>
      </c>
    </row>
    <row r="292" spans="1:9" ht="18.600000000000001" hidden="1" customHeight="1" x14ac:dyDescent="0.25">
      <c r="A292" s="514"/>
      <c r="B292" s="84"/>
      <c r="C292" s="561"/>
      <c r="D292" s="561">
        <f>+[6]ระบบการควบคุมฯ!F931</f>
        <v>0</v>
      </c>
      <c r="E292" s="561">
        <f>+[6]ระบบการควบคุมฯ!G931+[6]ระบบการควบคุมฯ!H931</f>
        <v>0</v>
      </c>
      <c r="F292" s="561">
        <f>+[6]ระบบการควบคุมฯ!I931+[6]ระบบการควบคุมฯ!J931</f>
        <v>0</v>
      </c>
      <c r="G292" s="561">
        <f>+[6]ระบบการควบคุมฯ!K931+[6]ระบบการควบคุมฯ!L931</f>
        <v>0</v>
      </c>
      <c r="H292" s="561">
        <f>+D292-E292-F292-G292</f>
        <v>0</v>
      </c>
      <c r="I292" s="87" t="s">
        <v>50</v>
      </c>
    </row>
    <row r="293" spans="1:9" ht="18.600000000000001" hidden="1" customHeight="1" x14ac:dyDescent="0.55000000000000004">
      <c r="A293" s="514">
        <f>+[6]ระบบการควบคุมฯ!A932</f>
        <v>0</v>
      </c>
      <c r="B293" s="84">
        <f>+[6]ระบบการควบคุมฯ!B932</f>
        <v>0</v>
      </c>
      <c r="C293" s="561">
        <f>+[6]ระบบการควบคุมฯ!C932</f>
        <v>0</v>
      </c>
      <c r="D293" s="561">
        <f>+[6]ระบบการควบคุมฯ!F932</f>
        <v>0</v>
      </c>
      <c r="E293" s="561">
        <f>+[6]ระบบการควบคุมฯ!G932+[6]ระบบการควบคุมฯ!H932</f>
        <v>0</v>
      </c>
      <c r="F293" s="561">
        <f>+[6]ระบบการควบคุมฯ!I932+[6]ระบบการควบคุมฯ!J932</f>
        <v>0</v>
      </c>
      <c r="G293" s="561">
        <f>+[6]ระบบการควบคุมฯ!K932+[6]ระบบการควบคุมฯ!L932</f>
        <v>0</v>
      </c>
      <c r="H293" s="561">
        <f>+D293-E293-F293-G293</f>
        <v>0</v>
      </c>
      <c r="I293" s="129" t="s">
        <v>61</v>
      </c>
    </row>
    <row r="294" spans="1:9" ht="18.600000000000001" hidden="1" customHeight="1" x14ac:dyDescent="0.25">
      <c r="A294" s="508" t="str">
        <f>+[6]ระบบการควบคุมฯ!A1007</f>
        <v>1.5.1.3</v>
      </c>
      <c r="B294" s="144" t="str">
        <f>+[6]ระบบการควบคุมฯ!B1007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4" s="144" t="str">
        <f>+[6]ระบบการควบคุมฯ!C1007</f>
        <v>20004 68 05164 36263</v>
      </c>
      <c r="D294" s="509">
        <f>+D295</f>
        <v>28000</v>
      </c>
      <c r="E294" s="509">
        <f t="shared" ref="E294:I295" si="84">+E295</f>
        <v>0</v>
      </c>
      <c r="F294" s="509">
        <f t="shared" si="84"/>
        <v>0</v>
      </c>
      <c r="G294" s="509">
        <f t="shared" si="84"/>
        <v>19400</v>
      </c>
      <c r="H294" s="509">
        <f t="shared" si="84"/>
        <v>8600</v>
      </c>
      <c r="I294" s="562"/>
    </row>
    <row r="295" spans="1:9" ht="18.600000000000001" hidden="1" customHeight="1" x14ac:dyDescent="0.25">
      <c r="A295" s="518"/>
      <c r="B295" s="126" t="str">
        <f>+[6]ระบบการควบคุมฯ!B1008</f>
        <v xml:space="preserve"> งบดำเนินงาน 68112xx</v>
      </c>
      <c r="C295" s="126" t="str">
        <f>+[6]ระบบการควบคุมฯ!C1008</f>
        <v>20004 3720 1000 2000000</v>
      </c>
      <c r="D295" s="519">
        <f>SUM(D296:D297)</f>
        <v>28000</v>
      </c>
      <c r="E295" s="519">
        <f>SUM(E296:E297)</f>
        <v>0</v>
      </c>
      <c r="F295" s="519">
        <f>SUM(F296:F297)</f>
        <v>0</v>
      </c>
      <c r="G295" s="519">
        <f>SUM(G296:G297)</f>
        <v>19400</v>
      </c>
      <c r="H295" s="519">
        <f>SUM(H296:H297)</f>
        <v>8600</v>
      </c>
      <c r="I295" s="563" t="str">
        <f t="shared" si="84"/>
        <v>กลุ่มส่งเสริมการจัดการศึกษา</v>
      </c>
    </row>
    <row r="296" spans="1:9" ht="18.600000000000001" hidden="1" customHeight="1" x14ac:dyDescent="0.25">
      <c r="A296" s="514">
        <f>+[6]ระบบการควบคุมฯ!A1009</f>
        <v>1</v>
      </c>
      <c r="B296" s="127" t="str">
        <f>+[6]ระบบการควบคุมฯ!B1009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296" s="564" t="str">
        <f>+[6]ระบบการควบคุมฯ!C1009</f>
        <v>ศธ04002/ว5487ว.8 พย 67 โอนครั้งที่ 47</v>
      </c>
      <c r="D296" s="564">
        <f>+[6]ระบบการควบคุมฯ!F1009</f>
        <v>5000</v>
      </c>
      <c r="E296" s="564">
        <f>+[6]ระบบการควบคุมฯ!G1009+[6]ระบบการควบคุมฯ!H1009</f>
        <v>0</v>
      </c>
      <c r="F296" s="564"/>
      <c r="G296" s="564">
        <f>+[6]ระบบการควบคุมฯ!K1009+[6]ระบบการควบคุมฯ!L1009</f>
        <v>1200</v>
      </c>
      <c r="H296" s="564">
        <f>+D296-E296-F296-G296</f>
        <v>3800</v>
      </c>
      <c r="I296" s="87" t="s">
        <v>12</v>
      </c>
    </row>
    <row r="297" spans="1:9" ht="18.600000000000001" hidden="1" customHeight="1" x14ac:dyDescent="0.25">
      <c r="A297" s="514">
        <f>+[6]ระบบการควบคุมฯ!A1010</f>
        <v>2</v>
      </c>
      <c r="B297" s="127" t="str">
        <f>+[6]ระบบการควบคุมฯ!B1010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297" s="564" t="str">
        <f>+[6]ระบบการควบคุมฯ!C1010</f>
        <v>ศธ04002/ว5487ว.8 พย 67 โอนครั้งที่ 47</v>
      </c>
      <c r="D297" s="564">
        <f>+[6]ระบบการควบคุมฯ!F1010</f>
        <v>23000</v>
      </c>
      <c r="E297" s="564">
        <f>+[6]ระบบการควบคุมฯ!G1010+[6]ระบบการควบคุมฯ!H1010</f>
        <v>0</v>
      </c>
      <c r="F297" s="564"/>
      <c r="G297" s="564">
        <f>+[6]ระบบการควบคุมฯ!K1010+[6]ระบบการควบคุมฯ!L1010</f>
        <v>18200</v>
      </c>
      <c r="H297" s="564">
        <f>+D297-E297-F297-G297</f>
        <v>4800</v>
      </c>
      <c r="I297" s="87" t="s">
        <v>12</v>
      </c>
    </row>
    <row r="298" spans="1:9" ht="18.600000000000001" hidden="1" customHeight="1" x14ac:dyDescent="0.25">
      <c r="A298" s="508">
        <f>+[6]ระบบการควบคุมฯ!A942</f>
        <v>1.6</v>
      </c>
      <c r="B298" s="103" t="str">
        <f>+[6]ระบบการควบคุมฯ!B942</f>
        <v>กิจกรรมการสนับสนุนการศึกษาขั้นพื้นฐาน</v>
      </c>
      <c r="C298" s="103" t="str">
        <f>+[6]ระบบการควบคุมฯ!C942</f>
        <v>20004 68 0146 00000</v>
      </c>
      <c r="D298" s="509">
        <f>+D299</f>
        <v>0</v>
      </c>
      <c r="E298" s="509">
        <f>+E299</f>
        <v>0</v>
      </c>
      <c r="F298" s="509">
        <f>+F299</f>
        <v>0</v>
      </c>
      <c r="G298" s="509">
        <f>+G299</f>
        <v>0</v>
      </c>
      <c r="H298" s="509">
        <f>+H299</f>
        <v>0</v>
      </c>
      <c r="I298" s="114"/>
    </row>
    <row r="299" spans="1:9" ht="18.600000000000001" hidden="1" customHeight="1" x14ac:dyDescent="0.25">
      <c r="A299" s="565">
        <f>+[6]ระบบการควบคุมฯ!A965</f>
        <v>0</v>
      </c>
      <c r="B299" s="126" t="str">
        <f>+[6]ระบบการควบคุมฯ!B965</f>
        <v xml:space="preserve"> งบดำเนินงาน 68112xx </v>
      </c>
      <c r="C299" s="126" t="str">
        <f>+[6]ระบบการควบคุมฯ!C965</f>
        <v>20004 37201000 2000000</v>
      </c>
      <c r="D299" s="519">
        <f>SUM(D300:D305)</f>
        <v>0</v>
      </c>
      <c r="E299" s="519">
        <f t="shared" ref="E299:H299" si="85">SUM(E300:E305)</f>
        <v>0</v>
      </c>
      <c r="F299" s="519">
        <f t="shared" si="85"/>
        <v>0</v>
      </c>
      <c r="G299" s="519">
        <f t="shared" si="85"/>
        <v>0</v>
      </c>
      <c r="H299" s="519">
        <f t="shared" si="85"/>
        <v>0</v>
      </c>
      <c r="I299" s="113"/>
    </row>
    <row r="300" spans="1:9" ht="18.600000000000001" hidden="1" customHeight="1" x14ac:dyDescent="0.25">
      <c r="A300" s="514" t="str">
        <f>+[6]ระบบการควบคุมฯ!A966</f>
        <v>2.1.2.1</v>
      </c>
      <c r="B300" s="106" t="str">
        <f>+[6]ระบบการควบคุมฯ!B966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0" s="106" t="str">
        <f>+[6]ระบบการควบคุมฯ!C966</f>
        <v>ศธ 04002/ว5700 ลว 21 ธค 66 โอนครั้งที่ 103</v>
      </c>
      <c r="D300" s="515"/>
      <c r="E300" s="516"/>
      <c r="F300" s="516"/>
      <c r="G300" s="516"/>
      <c r="H300" s="516">
        <f>+D300-E300-F300-G300</f>
        <v>0</v>
      </c>
      <c r="I300" s="116" t="s">
        <v>14</v>
      </c>
    </row>
    <row r="301" spans="1:9" ht="18.600000000000001" hidden="1" customHeight="1" x14ac:dyDescent="0.25">
      <c r="A301" s="566" t="str">
        <f>+[6]ระบบการควบคุมฯ!A967</f>
        <v>2.1.2.2</v>
      </c>
      <c r="B301" s="567" t="str">
        <f>+[6]ระบบการควบคุมฯ!B967</f>
        <v xml:space="preserve">เงินสมทบกองทุนเงินทดแทน ประจำปี พ.ศ. 2567 (มกราคม - ธันวาคม 2567)                             </v>
      </c>
      <c r="C301" s="567" t="str">
        <f>+[6]ระบบการควบคุมฯ!C967</f>
        <v>ศธ 04002/ว35 ลว 4 มค 67 โอนครั้งที่ 117</v>
      </c>
      <c r="D301" s="539"/>
      <c r="E301" s="516"/>
      <c r="F301" s="540"/>
      <c r="G301" s="516"/>
      <c r="H301" s="540">
        <f>+D301-E301-F301-G301</f>
        <v>0</v>
      </c>
      <c r="I301" s="119" t="s">
        <v>14</v>
      </c>
    </row>
    <row r="302" spans="1:9" ht="18.600000000000001" hidden="1" customHeight="1" x14ac:dyDescent="0.25">
      <c r="A302" s="568" t="str">
        <f>+[6]ระบบการควบคุมฯ!A632</f>
        <v>1.2.1</v>
      </c>
      <c r="B302" s="120" t="str">
        <f>+[6]ระบบการควบคุมฯ!B632</f>
        <v xml:space="preserve">ค่าเช่าใช้บริการสัญญาณอินเทอร์เน็ต </v>
      </c>
      <c r="C302" s="120" t="str">
        <f>+[6]ระบบการควบคุมฯ!C634</f>
        <v>ศธ 04002/ว6222 ลว. 25 ธค 67 โอนครั้งที่ 160</v>
      </c>
      <c r="D302" s="515"/>
      <c r="E302" s="516"/>
      <c r="F302" s="516"/>
      <c r="G302" s="516"/>
      <c r="H302" s="516">
        <f>+D302-E302-F302-G302</f>
        <v>0</v>
      </c>
      <c r="I302" s="116" t="s">
        <v>14</v>
      </c>
    </row>
    <row r="303" spans="1:9" ht="18.600000000000001" hidden="1" customHeight="1" x14ac:dyDescent="0.25">
      <c r="A303" s="568"/>
      <c r="B303" s="120" t="str">
        <f>+[6]ระบบการควบคุมฯ!B968</f>
        <v>ค่าเช่าใช้บริการสัญญาณอินเทอร์เน็ต 6 เดือน (เมย-มิย 66)   603600บาท</v>
      </c>
      <c r="C303" s="120" t="str">
        <f>+[6]ระบบการควบคุมฯ!C968</f>
        <v>ศธ 04002/ว1923   ลว 20 พค 67 โอนครั้งที่ 30</v>
      </c>
      <c r="D303" s="515"/>
      <c r="E303" s="516"/>
      <c r="F303" s="516"/>
      <c r="G303" s="516"/>
      <c r="H303" s="516">
        <f>+D303-E303-F303-G303</f>
        <v>0</v>
      </c>
      <c r="I303" s="116"/>
    </row>
    <row r="304" spans="1:9" ht="18.600000000000001" hidden="1" customHeight="1" x14ac:dyDescent="0.25">
      <c r="A304" s="514"/>
      <c r="B304" s="131" t="str">
        <f>+[6]ระบบการควบคุมฯ!B969</f>
        <v>ค่าเช่าใช้บริการสัญญาณอินเทอร์เน็ต 3 เดือน (กรกฎาคม 2567 – กันยายน 2567)   514,3500บาท</v>
      </c>
      <c r="C304" s="131" t="str">
        <f>+[6]ระบบการควบคุมฯ!C969</f>
        <v>ศธ 04002/ว2864 ลว 2 กรกฎาคม 2567 โอนครั้งที่ 185</v>
      </c>
      <c r="D304" s="515"/>
      <c r="E304" s="516"/>
      <c r="F304" s="516"/>
      <c r="G304" s="516"/>
      <c r="H304" s="516"/>
      <c r="I304" s="116"/>
    </row>
    <row r="305" spans="1:9" ht="55.8" hidden="1" customHeight="1" x14ac:dyDescent="0.25">
      <c r="A305" s="514" t="str">
        <f>+[6]ระบบการควบคุมฯ!A970</f>
        <v>2.1.3.2</v>
      </c>
      <c r="B305" s="569" t="str">
        <f>+[6]ระบบการควบคุมฯ!B970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5" s="569" t="str">
        <f>+[6]ระบบการควบคุมฯ!C970</f>
        <v>ศธ 04002/ว4582 ลว 20 กย 67 โอนครั้งที่ 433</v>
      </c>
      <c r="D305" s="539"/>
      <c r="E305" s="540"/>
      <c r="F305" s="540"/>
      <c r="G305" s="540"/>
      <c r="H305" s="540">
        <f>+D305-E305-F305-G305</f>
        <v>0</v>
      </c>
      <c r="I305" s="119" t="s">
        <v>168</v>
      </c>
    </row>
    <row r="306" spans="1:9" ht="18.600000000000001" hidden="1" customHeight="1" x14ac:dyDescent="0.25">
      <c r="A306" s="508">
        <f>+[6]ระบบการควบคุมฯ!A1013</f>
        <v>1.7</v>
      </c>
      <c r="B306" s="144" t="str">
        <f>+[6]ระบบการควบคุมฯ!B997</f>
        <v>กิจกรรมรองการพัฒนาประสิทธิภาพการบริหารจัดการการศึกษาขั้นพื้นฐาน</v>
      </c>
      <c r="C306" s="144"/>
      <c r="D306" s="509">
        <f>+D307</f>
        <v>0</v>
      </c>
      <c r="E306" s="509">
        <f>+E307</f>
        <v>0</v>
      </c>
      <c r="F306" s="509">
        <f>+F307</f>
        <v>0</v>
      </c>
      <c r="G306" s="509">
        <f>+G307</f>
        <v>0</v>
      </c>
      <c r="H306" s="509">
        <f>+H307</f>
        <v>0</v>
      </c>
      <c r="I306" s="114"/>
    </row>
    <row r="307" spans="1:9" ht="55.8" hidden="1" customHeight="1" x14ac:dyDescent="0.25">
      <c r="A307" s="565">
        <f>+[6]ระบบการควบคุมฯ!A998</f>
        <v>0</v>
      </c>
      <c r="B307" s="467" t="str">
        <f>+[6]ระบบการควบคุมฯ!B998</f>
        <v xml:space="preserve"> งบดำเนินงาน 68112xx </v>
      </c>
      <c r="C307" s="467"/>
      <c r="D307" s="519">
        <f>SUM(D308:D313)</f>
        <v>0</v>
      </c>
      <c r="E307" s="519">
        <f>SUM(E308:E313)</f>
        <v>0</v>
      </c>
      <c r="F307" s="519">
        <f>SUM(F308:F313)</f>
        <v>0</v>
      </c>
      <c r="G307" s="519">
        <f>SUM(G308:G313)</f>
        <v>0</v>
      </c>
      <c r="H307" s="519">
        <f>SUM(H308:H313)</f>
        <v>0</v>
      </c>
      <c r="I307" s="113"/>
    </row>
    <row r="308" spans="1:9" ht="93" hidden="1" customHeight="1" x14ac:dyDescent="0.25">
      <c r="A308" s="514" t="str">
        <f>+[6]ระบบการควบคุมฯ!A999</f>
        <v>2.1.3.1</v>
      </c>
      <c r="B308" s="131" t="str">
        <f>+[6]ระบบการควบคุมฯ!B999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08" s="131" t="str">
        <f>+[6]ระบบการควบคุมฯ!C999</f>
        <v>ศธ 04002/ว5407 ลว 27 พย 66 โอนครั้งที่ 66</v>
      </c>
      <c r="D308" s="515"/>
      <c r="E308" s="516"/>
      <c r="F308" s="516"/>
      <c r="G308" s="516"/>
      <c r="H308" s="516">
        <f>+D308-E308-F308-G308</f>
        <v>0</v>
      </c>
      <c r="I308" s="116" t="s">
        <v>14</v>
      </c>
    </row>
    <row r="309" spans="1:9" ht="186" hidden="1" customHeight="1" x14ac:dyDescent="0.25">
      <c r="A309" s="566"/>
      <c r="B309" s="567"/>
      <c r="C309" s="567"/>
      <c r="D309" s="539"/>
      <c r="E309" s="540"/>
      <c r="F309" s="540"/>
      <c r="G309" s="540"/>
      <c r="H309" s="540"/>
      <c r="I309" s="119"/>
    </row>
    <row r="310" spans="1:9" ht="18.600000000000001" x14ac:dyDescent="0.25">
      <c r="A310" s="514"/>
      <c r="B310" s="106"/>
      <c r="C310" s="106"/>
      <c r="D310" s="539"/>
      <c r="E310" s="540">
        <f>+'[3]ประถม มัธยมต้น'!I1544+'[3]ประถม มัธยมต้น'!J1544</f>
        <v>0</v>
      </c>
      <c r="F310" s="540">
        <f>+'[3]ประถม มัธยมต้น'!K1544+'[3]ประถม มัธยมต้น'!L1544</f>
        <v>0</v>
      </c>
      <c r="G310" s="540">
        <f>+'[3]ประถม มัธยมต้น'!M1544+'[3]ประถม มัธยมต้น'!N1544</f>
        <v>0</v>
      </c>
      <c r="H310" s="540">
        <f t="shared" ref="H310:H327" si="86">+D310-E310-F310-G310</f>
        <v>0</v>
      </c>
      <c r="I310" s="130"/>
    </row>
    <row r="311" spans="1:9" ht="18.600000000000001" x14ac:dyDescent="0.25">
      <c r="A311" s="514"/>
      <c r="B311" s="106"/>
      <c r="C311" s="131"/>
      <c r="D311" s="570">
        <f>+[3]ระบบการควบคุมฯ!D394</f>
        <v>0</v>
      </c>
      <c r="E311" s="570">
        <f>+[3]ระบบการควบคุมฯ!G394+[3]ระบบการควบคุมฯ!H394</f>
        <v>0</v>
      </c>
      <c r="F311" s="570">
        <f>+[3]ระบบการควบคุมฯ!I394+[3]ระบบการควบคุมฯ!J394</f>
        <v>0</v>
      </c>
      <c r="G311" s="570">
        <f>+[3]ระบบการควบคุมฯ!K394+[3]ระบบการควบคุมฯ!L394</f>
        <v>0</v>
      </c>
      <c r="H311" s="540">
        <f t="shared" si="86"/>
        <v>0</v>
      </c>
      <c r="I311" s="118"/>
    </row>
    <row r="312" spans="1:9" ht="18.600000000000001" x14ac:dyDescent="0.25">
      <c r="A312" s="514"/>
      <c r="B312" s="106"/>
      <c r="C312" s="131"/>
      <c r="D312" s="570">
        <f>+[3]ระบบการควบคุมฯ!F397</f>
        <v>0</v>
      </c>
      <c r="E312" s="570">
        <f>+[3]ระบบการควบคุมฯ!G397+[3]ระบบการควบคุมฯ!H397</f>
        <v>0</v>
      </c>
      <c r="F312" s="570">
        <f>+[3]ระบบการควบคุมฯ!I397+[3]ระบบการควบคุมฯ!J397</f>
        <v>0</v>
      </c>
      <c r="G312" s="570">
        <f>+[3]ระบบการควบคุมฯ!K397+[3]ระบบการควบคุมฯ!L397</f>
        <v>0</v>
      </c>
      <c r="H312" s="540">
        <f t="shared" si="86"/>
        <v>0</v>
      </c>
      <c r="I312" s="118"/>
    </row>
    <row r="313" spans="1:9" ht="18.600000000000001" x14ac:dyDescent="0.25">
      <c r="A313" s="568"/>
      <c r="B313" s="132"/>
      <c r="C313" s="133"/>
      <c r="D313" s="571">
        <f>+[3]ระบบการควบคุมฯ!F398</f>
        <v>0</v>
      </c>
      <c r="E313" s="571">
        <f>+[3]ระบบการควบคุมฯ!G396+[3]ระบบการควบคุมฯ!H396</f>
        <v>0</v>
      </c>
      <c r="F313" s="571">
        <f>+[3]ระบบการควบคุมฯ!I396+[3]ระบบการควบคุมฯ!J396</f>
        <v>0</v>
      </c>
      <c r="G313" s="571">
        <f>+[3]ระบบการควบคุมฯ!K398+[3]ระบบการควบคุมฯ!L398</f>
        <v>0</v>
      </c>
      <c r="H313" s="572">
        <f t="shared" si="86"/>
        <v>0</v>
      </c>
      <c r="I313" s="134"/>
    </row>
    <row r="314" spans="1:9" ht="18.600000000000001" x14ac:dyDescent="0.25">
      <c r="A314" s="573"/>
      <c r="B314" s="122"/>
      <c r="C314" s="135"/>
      <c r="D314" s="574">
        <f>+[3]ระบบการควบคุมฯ!F399</f>
        <v>0</v>
      </c>
      <c r="E314" s="574">
        <f>+[3]ระบบการควบคุมฯ!G397+[3]ระบบการควบคุมฯ!H397</f>
        <v>0</v>
      </c>
      <c r="F314" s="574">
        <f>+[3]ระบบการควบคุมฯ!I397+[3]ระบบการควบคุมฯ!J397</f>
        <v>0</v>
      </c>
      <c r="G314" s="574">
        <f>+[3]ระบบการควบคุมฯ!K399+[3]ระบบการควบคุมฯ!L399</f>
        <v>0</v>
      </c>
      <c r="H314" s="575">
        <f t="shared" si="86"/>
        <v>0</v>
      </c>
      <c r="I314" s="123"/>
    </row>
    <row r="315" spans="1:9" ht="18.600000000000001" x14ac:dyDescent="0.25">
      <c r="A315" s="573"/>
      <c r="B315" s="122"/>
      <c r="C315" s="135"/>
      <c r="D315" s="574">
        <f>+[3]ระบบการควบคุมฯ!F400</f>
        <v>0</v>
      </c>
      <c r="E315" s="574">
        <f>+[3]ระบบการควบคุมฯ!G398+[3]ระบบการควบคุมฯ!H398</f>
        <v>0</v>
      </c>
      <c r="F315" s="574">
        <f>+[3]ระบบการควบคุมฯ!I398+[3]ระบบการควบคุมฯ!J398</f>
        <v>0</v>
      </c>
      <c r="G315" s="574">
        <f>+[3]ระบบการควบคุมฯ!K400+[3]ระบบการควบคุมฯ!L400</f>
        <v>0</v>
      </c>
      <c r="H315" s="575">
        <f t="shared" si="86"/>
        <v>0</v>
      </c>
      <c r="I315" s="136"/>
    </row>
    <row r="316" spans="1:9" ht="93" hidden="1" customHeight="1" x14ac:dyDescent="0.25">
      <c r="A316" s="573"/>
      <c r="B316" s="122"/>
      <c r="C316" s="135"/>
      <c r="D316" s="574">
        <f>+[3]ระบบการควบคุมฯ!F401</f>
        <v>0</v>
      </c>
      <c r="E316" s="574">
        <f>+[3]ระบบการควบคุมฯ!G399+[3]ระบบการควบคุมฯ!H399</f>
        <v>0</v>
      </c>
      <c r="F316" s="574">
        <f>+[3]ระบบการควบคุมฯ!I399+[3]ระบบการควบคุมฯ!J399</f>
        <v>0</v>
      </c>
      <c r="G316" s="574">
        <f>+[3]ระบบการควบคุมฯ!K401+[3]ระบบการควบคุมฯ!L401</f>
        <v>0</v>
      </c>
      <c r="H316" s="575">
        <f t="shared" si="86"/>
        <v>0</v>
      </c>
      <c r="I316" s="136"/>
    </row>
    <row r="317" spans="1:9" ht="18.600000000000001" x14ac:dyDescent="0.25">
      <c r="A317" s="573"/>
      <c r="B317" s="122"/>
      <c r="C317" s="135"/>
      <c r="D317" s="574">
        <f>+[3]ระบบการควบคุมฯ!F402</f>
        <v>0</v>
      </c>
      <c r="E317" s="574">
        <f>+[3]ระบบการควบคุมฯ!G400+[3]ระบบการควบคุมฯ!H400</f>
        <v>0</v>
      </c>
      <c r="F317" s="574">
        <f>+[3]ระบบการควบคุมฯ!I400+[3]ระบบการควบคุมฯ!J400</f>
        <v>0</v>
      </c>
      <c r="G317" s="574">
        <f>+[3]ระบบการควบคุมฯ!K402+[3]ระบบการควบคุมฯ!L402</f>
        <v>0</v>
      </c>
      <c r="H317" s="575">
        <f t="shared" si="86"/>
        <v>0</v>
      </c>
      <c r="I317" s="136"/>
    </row>
    <row r="318" spans="1:9" ht="18.600000000000001" x14ac:dyDescent="0.25">
      <c r="A318" s="573"/>
      <c r="B318" s="122"/>
      <c r="C318" s="135"/>
      <c r="D318" s="574">
        <f>+[3]ระบบการควบคุมฯ!F403</f>
        <v>0</v>
      </c>
      <c r="E318" s="574">
        <f>+[3]ระบบการควบคุมฯ!G401+[3]ระบบการควบคุมฯ!H401</f>
        <v>0</v>
      </c>
      <c r="F318" s="574">
        <f>+[3]ระบบการควบคุมฯ!I401+[3]ระบบการควบคุมฯ!J401</f>
        <v>0</v>
      </c>
      <c r="G318" s="574">
        <f>+[3]ระบบการควบคุมฯ!K403+[3]ระบบการควบคุมฯ!L403</f>
        <v>0</v>
      </c>
      <c r="H318" s="575">
        <f t="shared" si="86"/>
        <v>0</v>
      </c>
      <c r="I318" s="123"/>
    </row>
    <row r="319" spans="1:9" ht="18.600000000000001" x14ac:dyDescent="0.25">
      <c r="A319" s="573"/>
      <c r="B319" s="122"/>
      <c r="C319" s="135"/>
      <c r="D319" s="574">
        <f>+[3]ระบบการควบคุมฯ!F404</f>
        <v>0</v>
      </c>
      <c r="E319" s="574">
        <f>+[3]ระบบการควบคุมฯ!G402+[3]ระบบการควบคุมฯ!H402</f>
        <v>0</v>
      </c>
      <c r="F319" s="574">
        <f>+[3]ระบบการควบคุมฯ!I402+[3]ระบบการควบคุมฯ!J402</f>
        <v>0</v>
      </c>
      <c r="G319" s="574">
        <f>+[3]ระบบการควบคุมฯ!K404+[3]ระบบการควบคุมฯ!L404</f>
        <v>0</v>
      </c>
      <c r="H319" s="575">
        <f t="shared" si="86"/>
        <v>0</v>
      </c>
      <c r="I319" s="123"/>
    </row>
    <row r="320" spans="1:9" ht="111.6" hidden="1" customHeight="1" x14ac:dyDescent="0.25">
      <c r="A320" s="573"/>
      <c r="B320" s="124"/>
      <c r="C320" s="137"/>
      <c r="D320" s="576">
        <f>+[3]ระบบการควบคุมฯ!F405</f>
        <v>0</v>
      </c>
      <c r="E320" s="576">
        <f>+[3]ระบบการควบคุมฯ!G403+[3]ระบบการควบคุมฯ!H403</f>
        <v>0</v>
      </c>
      <c r="F320" s="576">
        <f>+[3]ระบบการควบคุมฯ!I403+[3]ระบบการควบคุมฯ!J403</f>
        <v>0</v>
      </c>
      <c r="G320" s="576">
        <f>+[3]ระบบการควบคุมฯ!K405+[3]ระบบการควบคุมฯ!L405</f>
        <v>0</v>
      </c>
      <c r="H320" s="577">
        <f t="shared" si="86"/>
        <v>0</v>
      </c>
      <c r="I320" s="125"/>
    </row>
    <row r="321" spans="1:9" ht="93" hidden="1" customHeight="1" x14ac:dyDescent="0.25">
      <c r="A321" s="573"/>
      <c r="B321" s="124"/>
      <c r="C321" s="137"/>
      <c r="D321" s="576">
        <f>+[3]ระบบการควบคุมฯ!F406</f>
        <v>0</v>
      </c>
      <c r="E321" s="576">
        <f>+[3]ระบบการควบคุมฯ!G404+[3]ระบบการควบคุมฯ!H404</f>
        <v>0</v>
      </c>
      <c r="F321" s="576">
        <f>+[3]ระบบการควบคุมฯ!I404+[3]ระบบการควบคุมฯ!J404</f>
        <v>0</v>
      </c>
      <c r="G321" s="576">
        <f>+[3]ระบบการควบคุมฯ!K406+[3]ระบบการควบคุมฯ!L406</f>
        <v>0</v>
      </c>
      <c r="H321" s="577">
        <f t="shared" si="86"/>
        <v>0</v>
      </c>
      <c r="I321" s="125"/>
    </row>
    <row r="322" spans="1:9" ht="130.19999999999999" hidden="1" customHeight="1" x14ac:dyDescent="0.25">
      <c r="A322" s="573"/>
      <c r="B322" s="124"/>
      <c r="C322" s="137"/>
      <c r="D322" s="576">
        <f>+[3]ระบบการควบคุมฯ!F407</f>
        <v>0</v>
      </c>
      <c r="E322" s="576">
        <f>+[3]ระบบการควบคุมฯ!G405+[3]ระบบการควบคุมฯ!H405</f>
        <v>0</v>
      </c>
      <c r="F322" s="576">
        <f>+[3]ระบบการควบคุมฯ!I405+[3]ระบบการควบคุมฯ!J405</f>
        <v>0</v>
      </c>
      <c r="G322" s="576">
        <f>+[3]ระบบการควบคุมฯ!K407+[3]ระบบการควบคุมฯ!L407</f>
        <v>0</v>
      </c>
      <c r="H322" s="577">
        <f t="shared" si="86"/>
        <v>0</v>
      </c>
      <c r="I322" s="125"/>
    </row>
    <row r="323" spans="1:9" ht="18.600000000000001" x14ac:dyDescent="0.25">
      <c r="A323" s="514"/>
      <c r="B323" s="106"/>
      <c r="C323" s="131"/>
      <c r="D323" s="570">
        <f>+[3]ระบบการควบคุมฯ!F408</f>
        <v>0</v>
      </c>
      <c r="E323" s="570">
        <f>+[3]ระบบการควบคุมฯ!G399+[3]ระบบการควบคุมฯ!H399</f>
        <v>0</v>
      </c>
      <c r="F323" s="570">
        <f>+[3]ระบบการควบคุมฯ!I399+[3]ระบบการควบคุมฯ!J399</f>
        <v>0</v>
      </c>
      <c r="G323" s="570">
        <f>+[3]ระบบการควบคุมฯ!K408+[3]ระบบการควบคุมฯ!L408</f>
        <v>0</v>
      </c>
      <c r="H323" s="540">
        <f t="shared" si="86"/>
        <v>0</v>
      </c>
      <c r="I323" s="116"/>
    </row>
    <row r="324" spans="1:9" ht="18.600000000000001" x14ac:dyDescent="0.25">
      <c r="A324" s="514"/>
      <c r="B324" s="106"/>
      <c r="C324" s="131"/>
      <c r="D324" s="570">
        <f>+[3]ระบบการควบคุมฯ!F409</f>
        <v>0</v>
      </c>
      <c r="E324" s="570">
        <f>+[3]ระบบการควบคุมฯ!G400+[3]ระบบการควบคุมฯ!H400</f>
        <v>0</v>
      </c>
      <c r="F324" s="570">
        <f>+[3]ระบบการควบคุมฯ!I400+[3]ระบบการควบคุมฯ!J400</f>
        <v>0</v>
      </c>
      <c r="G324" s="570">
        <f>+[3]ระบบการควบคุมฯ!K409+[3]ระบบการควบคุมฯ!L409</f>
        <v>0</v>
      </c>
      <c r="H324" s="540">
        <f t="shared" si="86"/>
        <v>0</v>
      </c>
      <c r="I324" s="116"/>
    </row>
    <row r="325" spans="1:9" ht="18.600000000000001" x14ac:dyDescent="0.25">
      <c r="A325" s="514"/>
      <c r="B325" s="127"/>
      <c r="C325" s="131"/>
      <c r="D325" s="570">
        <f>+[3]ระบบการควบคุมฯ!F410</f>
        <v>0</v>
      </c>
      <c r="E325" s="570">
        <f>+[3]ระบบการควบคุมฯ!G401+[3]ระบบการควบคุมฯ!H401</f>
        <v>0</v>
      </c>
      <c r="F325" s="570">
        <f>+[3]ระบบการควบคุมฯ!I401+[3]ระบบการควบคุมฯ!J401</f>
        <v>0</v>
      </c>
      <c r="G325" s="570">
        <f>+[3]ระบบการควบคุมฯ!K410+[3]ระบบการควบคุมฯ!L410</f>
        <v>0</v>
      </c>
      <c r="H325" s="540">
        <f t="shared" si="86"/>
        <v>0</v>
      </c>
      <c r="I325" s="116"/>
    </row>
    <row r="326" spans="1:9" ht="18.600000000000001" x14ac:dyDescent="0.25">
      <c r="A326" s="514"/>
      <c r="B326" s="127"/>
      <c r="C326" s="131"/>
      <c r="D326" s="570">
        <f>+[3]ระบบการควบคุมฯ!F411</f>
        <v>0</v>
      </c>
      <c r="E326" s="570">
        <f>+[3]ระบบการควบคุมฯ!G402+[3]ระบบการควบคุมฯ!H402</f>
        <v>0</v>
      </c>
      <c r="F326" s="570">
        <f>+[3]ระบบการควบคุมฯ!I402+[3]ระบบการควบคุมฯ!J402</f>
        <v>0</v>
      </c>
      <c r="G326" s="570">
        <f>+[3]ระบบการควบคุมฯ!K411+[3]ระบบการควบคุมฯ!L411</f>
        <v>0</v>
      </c>
      <c r="H326" s="540">
        <f t="shared" si="86"/>
        <v>0</v>
      </c>
      <c r="I326" s="116"/>
    </row>
    <row r="327" spans="1:9" ht="18.600000000000001" hidden="1" customHeight="1" x14ac:dyDescent="0.25">
      <c r="A327" s="514"/>
      <c r="B327" s="127"/>
      <c r="C327" s="131"/>
      <c r="D327" s="570">
        <f>+[3]ระบบการควบคุมฯ!F412</f>
        <v>0</v>
      </c>
      <c r="E327" s="570">
        <f>+[3]ระบบการควบคุมฯ!G403+[3]ระบบการควบคุมฯ!H403</f>
        <v>0</v>
      </c>
      <c r="F327" s="570">
        <f>+[3]ระบบการควบคุมฯ!I403+[3]ระบบการควบคุมฯ!J403</f>
        <v>0</v>
      </c>
      <c r="G327" s="570">
        <f>+[3]ระบบการควบคุมฯ!K412+[3]ระบบการควบคุมฯ!L412</f>
        <v>0</v>
      </c>
      <c r="H327" s="540">
        <f t="shared" si="86"/>
        <v>0</v>
      </c>
      <c r="I327" s="116"/>
    </row>
    <row r="328" spans="1:9" ht="55.8" x14ac:dyDescent="0.25">
      <c r="A328" s="523" t="str">
        <f>+[6]ระบบการควบคุมฯ!A1002</f>
        <v>2.1.4</v>
      </c>
      <c r="B328" s="103" t="str">
        <f>+[6]ระบบการควบคุมฯ!B1002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28" s="103"/>
      <c r="D328" s="509">
        <f>+D329</f>
        <v>0</v>
      </c>
      <c r="E328" s="543">
        <f>+E329</f>
        <v>0</v>
      </c>
      <c r="F328" s="543">
        <f>+F329</f>
        <v>0</v>
      </c>
      <c r="G328" s="543">
        <f>+G329</f>
        <v>0</v>
      </c>
      <c r="H328" s="543">
        <f>+H329</f>
        <v>0</v>
      </c>
      <c r="I328" s="114"/>
    </row>
    <row r="329" spans="1:9" ht="18.600000000000001" x14ac:dyDescent="0.25">
      <c r="A329" s="565">
        <f>+[6]ระบบการควบคุมฯ!A1003</f>
        <v>0</v>
      </c>
      <c r="B329" s="126" t="str">
        <f>+[6]ระบบการควบคุมฯ!B1003</f>
        <v xml:space="preserve"> งบดำเนินงาน 67112xx </v>
      </c>
      <c r="C329" s="112"/>
      <c r="D329" s="519">
        <f>SUM(D330:D332)</f>
        <v>0</v>
      </c>
      <c r="E329" s="519">
        <f>SUM(E330:E332)</f>
        <v>0</v>
      </c>
      <c r="F329" s="519">
        <f>SUM(F330:F332)</f>
        <v>0</v>
      </c>
      <c r="G329" s="519">
        <f>SUM(G330:G332)</f>
        <v>0</v>
      </c>
      <c r="H329" s="519">
        <f>SUM(H330:H332)</f>
        <v>0</v>
      </c>
      <c r="I329" s="113"/>
    </row>
    <row r="330" spans="1:9" ht="93" hidden="1" customHeight="1" x14ac:dyDescent="0.25">
      <c r="A330" s="578" t="str">
        <f>+[6]ระบบการควบคุมฯ!A1004</f>
        <v>2.1.4.1</v>
      </c>
      <c r="B330" s="127" t="str">
        <f>+[6]ระบบการควบคุมฯ!B1004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0" s="127" t="str">
        <f>+[6]ระบบการควบคุมฯ!C1004</f>
        <v>ที่ ศธ 04002/ว    /9 กพ 67  ครั้งที่ 165</v>
      </c>
      <c r="D330" s="579"/>
      <c r="E330" s="516"/>
      <c r="F330" s="539"/>
      <c r="G330" s="516"/>
      <c r="H330" s="539">
        <f>+D330-E330-F330-G330</f>
        <v>0</v>
      </c>
      <c r="I330" s="116" t="s">
        <v>12</v>
      </c>
    </row>
    <row r="331" spans="1:9" ht="167.4" hidden="1" customHeight="1" x14ac:dyDescent="0.25">
      <c r="A331" s="578" t="str">
        <f>+[6]ระบบการควบคุมฯ!A1005</f>
        <v>2.1.4.2</v>
      </c>
      <c r="B331" s="127" t="str">
        <f>+[6]ระบบการควบคุมฯ!B1005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1" s="127" t="str">
        <f>+[6]ระบบการควบคุมฯ!C1005</f>
        <v>ศธ04002/ว2276 ลว. 7 มิย 67 โอนครั้งที่ 102</v>
      </c>
      <c r="D331" s="579"/>
      <c r="E331" s="516"/>
      <c r="F331" s="539"/>
      <c r="G331" s="516"/>
      <c r="H331" s="539">
        <f>+D331-E331-F331-G331</f>
        <v>0</v>
      </c>
      <c r="I331" s="116" t="s">
        <v>69</v>
      </c>
    </row>
    <row r="332" spans="1:9" ht="186" x14ac:dyDescent="0.25">
      <c r="A332" s="578" t="str">
        <f>+[6]ระบบการควบคุมฯ!A1006</f>
        <v>2.1.4.3</v>
      </c>
      <c r="B332" s="127" t="str">
        <f>+[6]ระบบการควบคุมฯ!B1006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2" s="127" t="str">
        <f>+[6]ระบบการควบคุมฯ!C1006</f>
        <v>ศธ04002/ว3560 ลว. 15 สค 67 โอนครั้งที่ 323</v>
      </c>
      <c r="D332" s="539"/>
      <c r="E332" s="539"/>
      <c r="F332" s="539"/>
      <c r="G332" s="539"/>
      <c r="H332" s="539">
        <f>+D332-E332-F332-G332</f>
        <v>0</v>
      </c>
      <c r="I332" s="116" t="s">
        <v>69</v>
      </c>
    </row>
    <row r="333" spans="1:9" ht="55.8" x14ac:dyDescent="0.25">
      <c r="A333" s="523">
        <f>+[6]ระบบการควบคุมฯ!A1013</f>
        <v>1.7</v>
      </c>
      <c r="B333" s="581" t="str">
        <f>+[6]ระบบการควบคุมฯ!B1013</f>
        <v xml:space="preserve">กิจกรรมการจัดการศึกษามัธยมศึกษาตอนต้นสำหรับโรงเรียนปกติ  </v>
      </c>
      <c r="C333" s="138" t="str">
        <f>+[6]ระบบการควบคุมฯ!C1013</f>
        <v>20004 68 0516500000</v>
      </c>
      <c r="D333" s="509">
        <f>+D334</f>
        <v>0</v>
      </c>
      <c r="E333" s="543">
        <f>+E334</f>
        <v>0</v>
      </c>
      <c r="F333" s="543">
        <f>+F334</f>
        <v>0</v>
      </c>
      <c r="G333" s="543">
        <f>+G334</f>
        <v>0</v>
      </c>
      <c r="H333" s="543">
        <f>+H334</f>
        <v>0</v>
      </c>
      <c r="I333" s="114"/>
    </row>
    <row r="334" spans="1:9" ht="130.19999999999999" hidden="1" customHeight="1" x14ac:dyDescent="0.25">
      <c r="A334" s="565" t="str">
        <f>+[6]ระบบการควบคุมฯ!A1014</f>
        <v>1.6.1</v>
      </c>
      <c r="B334" s="582" t="str">
        <f>+[6]ระบบการควบคุมฯ!B1014</f>
        <v xml:space="preserve"> งบดำเนินงาน 68112xx</v>
      </c>
      <c r="C334" s="527" t="str">
        <f>+[6]ระบบการควบคุมฯ!C1014</f>
        <v>20004 3720 1000 2000000</v>
      </c>
      <c r="D334" s="519"/>
      <c r="E334" s="519"/>
      <c r="F334" s="519"/>
      <c r="G334" s="519"/>
      <c r="H334" s="519"/>
      <c r="I334" s="113"/>
    </row>
    <row r="335" spans="1:9" ht="74.400000000000006" hidden="1" customHeight="1" x14ac:dyDescent="0.25">
      <c r="A335" s="578"/>
      <c r="B335" s="583"/>
      <c r="C335" s="127"/>
      <c r="D335" s="579">
        <f>+[6]ระบบการควบคุมฯ!F1014</f>
        <v>0</v>
      </c>
      <c r="E335" s="539">
        <f>+[6]ระบบการควบคุมฯ!G1014+[6]ระบบการควบคุมฯ!H1014</f>
        <v>0</v>
      </c>
      <c r="F335" s="539">
        <f>+[6]ระบบการควบคุมฯ!I1014+[6]ระบบการควบคุมฯ!J1014</f>
        <v>0</v>
      </c>
      <c r="G335" s="539">
        <f>+[6]ระบบการควบคุมฯ!K1014+[6]ระบบการควบคุมฯ!L1014</f>
        <v>0</v>
      </c>
      <c r="H335" s="539">
        <f>+D335-E335-F335-G335</f>
        <v>0</v>
      </c>
      <c r="I335" s="116" t="s">
        <v>69</v>
      </c>
    </row>
    <row r="336" spans="1:9" ht="316.2" hidden="1" customHeight="1" x14ac:dyDescent="0.25">
      <c r="A336" s="523" t="str">
        <f>+[6]ระบบการควบคุมฯ!A1082</f>
        <v>1.7.1</v>
      </c>
      <c r="B336" s="581" t="str">
        <f>+[6]ระบบการควบคุมฯ!B1082</f>
        <v>กิจกรรมรองสนับสนุนเสริมสร้างความเข้มแข็งในการพัฒนาครูอย่างมีประสิทธิภาพ</v>
      </c>
      <c r="C336" s="138" t="str">
        <f>+[6]ระบบการควบคุมฯ!C1082</f>
        <v>20004 68 05165 51999</v>
      </c>
      <c r="D336" s="509">
        <f>+D337</f>
        <v>70120</v>
      </c>
      <c r="E336" s="543">
        <f>+E337</f>
        <v>0</v>
      </c>
      <c r="F336" s="543">
        <f>+F337</f>
        <v>0</v>
      </c>
      <c r="G336" s="543">
        <f>+G337</f>
        <v>46820</v>
      </c>
      <c r="H336" s="543">
        <f>+H337</f>
        <v>23300</v>
      </c>
      <c r="I336" s="114"/>
    </row>
    <row r="337" spans="1:9" ht="111.6" hidden="1" customHeight="1" x14ac:dyDescent="0.25">
      <c r="A337" s="565">
        <f>+[6]ระบบการควบคุมฯ!A1083</f>
        <v>0</v>
      </c>
      <c r="B337" s="582" t="str">
        <f>+[6]ระบบการควบคุมฯ!B1083</f>
        <v xml:space="preserve"> งบดำเนินงาน 68112xx </v>
      </c>
      <c r="C337" s="527" t="str">
        <f>+[6]ระบบการควบคุมฯ!C1083</f>
        <v>20004 3720 1000 2000000</v>
      </c>
      <c r="D337" s="519">
        <f>SUM(D338:D341)</f>
        <v>70120</v>
      </c>
      <c r="E337" s="519">
        <f>SUM(E338:E341)</f>
        <v>0</v>
      </c>
      <c r="F337" s="519">
        <f>SUM(F338:F341)</f>
        <v>0</v>
      </c>
      <c r="G337" s="519">
        <f>SUM(G338:G341)</f>
        <v>46820</v>
      </c>
      <c r="H337" s="519">
        <f>SUM(H338:H341)</f>
        <v>23300</v>
      </c>
      <c r="I337" s="113"/>
    </row>
    <row r="338" spans="1:9" ht="241.8" hidden="1" customHeight="1" x14ac:dyDescent="0.25">
      <c r="A338" s="578" t="str">
        <f>+[6]ระบบการควบคุมฯ!A1084</f>
        <v>1.7.1.1</v>
      </c>
      <c r="B338" s="127" t="str">
        <f>+[6]ระบบการควบคุมฯ!B1084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38" s="127" t="str">
        <f>+[6]ระบบการควบคุมฯ!C1084</f>
        <v>ศธ04002/5373 ลว. 1 พ.ย. 67 โอนครั้งที่ 36</v>
      </c>
      <c r="D338" s="579">
        <f>+[6]ระบบการควบคุมฯ!D1084</f>
        <v>60000</v>
      </c>
      <c r="E338" s="539">
        <f>+[6]ระบบการควบคุมฯ!G1084+[6]ระบบการควบคุมฯ!H1084</f>
        <v>0</v>
      </c>
      <c r="F338" s="539">
        <f>+[6]ระบบการควบคุมฯ!I1084+[6]ระบบการควบคุมฯ!J1084</f>
        <v>0</v>
      </c>
      <c r="G338" s="539">
        <f>+[6]ระบบการควบคุมฯ!K1084+[6]ระบบการควบคุมฯ!L1084</f>
        <v>45220</v>
      </c>
      <c r="H338" s="539">
        <f>+D338-E338-F338-G338</f>
        <v>14780</v>
      </c>
      <c r="I338" s="116" t="s">
        <v>17</v>
      </c>
    </row>
    <row r="339" spans="1:9" ht="167.4" hidden="1" customHeight="1" x14ac:dyDescent="0.25">
      <c r="A339" s="578" t="str">
        <f>+[6]ระบบการควบคุมฯ!A1085</f>
        <v>1.7.1.2</v>
      </c>
      <c r="B339" s="127" t="str">
        <f>+[6]ระบบการควบคุมฯ!B1085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39" s="127" t="str">
        <f>+[6]ระบบการควบคุมฯ!C1085</f>
        <v>ศธ 04002/ว114  ลว 10 ม.ค. 68 ครั้งที่ 182</v>
      </c>
      <c r="D339" s="579">
        <f>+[6]ระบบการควบคุมฯ!D1085</f>
        <v>1600</v>
      </c>
      <c r="E339" s="539">
        <f>+[6]ระบบการควบคุมฯ!G1085+[6]ระบบการควบคุมฯ!H1085</f>
        <v>0</v>
      </c>
      <c r="F339" s="539">
        <f>+[6]ระบบการควบคุมฯ!I1085+[6]ระบบการควบคุมฯ!J1085</f>
        <v>0</v>
      </c>
      <c r="G339" s="539">
        <f>+[6]ระบบการควบคุมฯ!K1085+[6]ระบบการควบคุมฯ!L1085</f>
        <v>1600</v>
      </c>
      <c r="H339" s="539">
        <f>+D339-E339-F339-G339</f>
        <v>0</v>
      </c>
      <c r="I339" s="116" t="s">
        <v>271</v>
      </c>
    </row>
    <row r="340" spans="1:9" ht="55.8" hidden="1" customHeight="1" x14ac:dyDescent="0.25">
      <c r="A340" s="578" t="str">
        <f>+[6]ระบบการควบคุมฯ!A1086</f>
        <v>1.7.1.3</v>
      </c>
      <c r="B340" s="127" t="str">
        <f>+[6]ระบบการควบคุมฯ!B1086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0" s="127" t="str">
        <f>+[6]ระบบการควบคุมฯ!C1086</f>
        <v>ศธ04002/ว152 ลว 14 ม.ค. 68 โอนครั้งที่ 189</v>
      </c>
      <c r="D340" s="579">
        <f>+[6]ระบบการควบคุมฯ!D1086</f>
        <v>7720</v>
      </c>
      <c r="E340" s="539">
        <f>+[6]ระบบการควบคุมฯ!G1086+[6]ระบบการควบคุมฯ!H1086</f>
        <v>0</v>
      </c>
      <c r="F340" s="539">
        <f>+[6]ระบบการควบคุมฯ!I1086+[6]ระบบการควบคุมฯ!J1086</f>
        <v>0</v>
      </c>
      <c r="G340" s="539">
        <f>+[6]ระบบการควบคุมฯ!K1086+[6]ระบบการควบคุมฯ!L1086</f>
        <v>0</v>
      </c>
      <c r="H340" s="539">
        <f>+D340-E340-F340-G340</f>
        <v>7720</v>
      </c>
      <c r="I340" s="116" t="s">
        <v>272</v>
      </c>
    </row>
    <row r="341" spans="1:9" ht="167.4" x14ac:dyDescent="0.25">
      <c r="A341" s="578" t="str">
        <f>+[6]ระบบการควบคุมฯ!A1087</f>
        <v>1.7.1.4</v>
      </c>
      <c r="B341" s="127" t="str">
        <f>+[6]ระบบการควบคุมฯ!B1087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1" s="127" t="str">
        <f>+[6]ระบบการควบคุมฯ!C1087</f>
        <v>ศธ04002/ว831 ลว 28 กพ 68 โอนครั้งที่ 298</v>
      </c>
      <c r="D341" s="579">
        <f>+[6]ระบบการควบคุมฯ!D1087</f>
        <v>800</v>
      </c>
      <c r="E341" s="539">
        <f>+[6]ระบบการควบคุมฯ!G1087+[6]ระบบการควบคุมฯ!H1087</f>
        <v>0</v>
      </c>
      <c r="F341" s="539">
        <f>+[6]ระบบการควบคุมฯ!I1087+[6]ระบบการควบคุมฯ!J1087</f>
        <v>0</v>
      </c>
      <c r="G341" s="539">
        <f>+[6]ระบบการควบคุมฯ!K1087+[6]ระบบการควบคุมฯ!L1087</f>
        <v>0</v>
      </c>
      <c r="H341" s="539">
        <f>+D341-E341-G341</f>
        <v>800</v>
      </c>
      <c r="I341" s="139" t="s">
        <v>50</v>
      </c>
    </row>
    <row r="342" spans="1:9" ht="55.8" hidden="1" customHeight="1" x14ac:dyDescent="0.25">
      <c r="A342" s="523">
        <f>+[6]ระบบการควบคุมฯ!A1147</f>
        <v>1.8</v>
      </c>
      <c r="B342" s="144" t="str">
        <f>+[6]ระบบการควบคุมฯ!B1147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2" s="144" t="str">
        <f>+[6]ระบบการควบคุมฯ!C1147</f>
        <v>20004 68 5201500000</v>
      </c>
      <c r="D342" s="509">
        <f>+D343</f>
        <v>15600</v>
      </c>
      <c r="E342" s="543">
        <f>+E343</f>
        <v>0</v>
      </c>
      <c r="F342" s="543">
        <f>+F343</f>
        <v>0</v>
      </c>
      <c r="G342" s="543">
        <f>+G343</f>
        <v>4800</v>
      </c>
      <c r="H342" s="543">
        <f>+H343</f>
        <v>10800</v>
      </c>
      <c r="I342" s="114"/>
    </row>
    <row r="343" spans="1:9" ht="18.600000000000001" hidden="1" customHeight="1" x14ac:dyDescent="0.25">
      <c r="A343" s="565"/>
      <c r="B343" s="467" t="str">
        <f>+[6]ระบบการควบคุมฯ!B1148</f>
        <v xml:space="preserve"> งบดำเนินงาน 68112xx</v>
      </c>
      <c r="C343" s="153" t="str">
        <f>+[6]ระบบการควบคุมฯ!C1148</f>
        <v>20004 3720 1000 2000000</v>
      </c>
      <c r="D343" s="519">
        <f>SUM(D344:D347)</f>
        <v>15600</v>
      </c>
      <c r="E343" s="519">
        <f>SUM(E344:E347)</f>
        <v>0</v>
      </c>
      <c r="F343" s="519">
        <f>SUM(F344:F347)</f>
        <v>0</v>
      </c>
      <c r="G343" s="519">
        <f>SUM(G344:G347)</f>
        <v>4800</v>
      </c>
      <c r="H343" s="519">
        <f>SUM(H344:H347)</f>
        <v>10800</v>
      </c>
      <c r="I343" s="113"/>
    </row>
    <row r="344" spans="1:9" ht="18.600000000000001" hidden="1" customHeight="1" x14ac:dyDescent="0.25">
      <c r="A344" s="578" t="str">
        <f>+[6]ระบบการควบคุมฯ!A1149</f>
        <v>1.8.1</v>
      </c>
      <c r="B344" s="84" t="str">
        <f>+[6]ระบบการควบคุมฯ!B1149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44" s="84" t="str">
        <f>+[6]ระบบการควบคุมฯ!C1149</f>
        <v>ศธ 04002/ว5490 ลว8 พย 67 ครั้งที่ 51</v>
      </c>
      <c r="D344" s="515">
        <f>+[6]ระบบการควบคุมฯ!F1149</f>
        <v>5600</v>
      </c>
      <c r="E344" s="515">
        <f>+[6]ระบบการควบคุมฯ!G1149+[6]ระบบการควบคุมฯ!H1149</f>
        <v>0</v>
      </c>
      <c r="F344" s="515">
        <f>+[6]ระบบการควบคุมฯ!I1149+[6]ระบบการควบคุมฯ!J1149</f>
        <v>0</v>
      </c>
      <c r="G344" s="515">
        <f>+[6]ระบบการควบคุมฯ!K1149+[6]ระบบการควบคุมฯ!L1149</f>
        <v>4800</v>
      </c>
      <c r="H344" s="515">
        <f>+D344-E344-F344-G344</f>
        <v>800</v>
      </c>
      <c r="I344" s="139" t="s">
        <v>12</v>
      </c>
    </row>
    <row r="345" spans="1:9" ht="37.200000000000003" hidden="1" customHeight="1" x14ac:dyDescent="0.25">
      <c r="A345" s="578" t="str">
        <f>+[6]ระบบการควบคุมฯ!A1150</f>
        <v>1.8.2</v>
      </c>
      <c r="B345" s="84" t="str">
        <f>+[6]ระบบการควบคุมฯ!B1150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5" s="84" t="str">
        <f>+[6]ระบบการควบคุมฯ!C1150</f>
        <v>ศธ 04002/ว5655 ลว 19 พย 67 โอนครั้งที่ 71</v>
      </c>
      <c r="D345" s="515">
        <f>+[6]ระบบการควบคุมฯ!F1150</f>
        <v>10000</v>
      </c>
      <c r="E345" s="515">
        <f>+[6]ระบบการควบคุมฯ!G1150+[6]ระบบการควบคุมฯ!H1150</f>
        <v>0</v>
      </c>
      <c r="F345" s="515">
        <f>+[6]ระบบการควบคุมฯ!I1150+[6]ระบบการควบคุมฯ!J1150</f>
        <v>0</v>
      </c>
      <c r="G345" s="515">
        <f>+[6]ระบบการควบคุมฯ!K1150+[6]ระบบการควบคุมฯ!L1150</f>
        <v>0</v>
      </c>
      <c r="H345" s="515">
        <f>+D345-E345-F345-G345</f>
        <v>10000</v>
      </c>
      <c r="I345" s="139" t="s">
        <v>12</v>
      </c>
    </row>
    <row r="346" spans="1:9" ht="18.600000000000001" hidden="1" customHeight="1" x14ac:dyDescent="0.25">
      <c r="A346" s="578"/>
      <c r="B346" s="127"/>
      <c r="C346" s="127"/>
      <c r="D346" s="539"/>
      <c r="E346" s="539"/>
      <c r="F346" s="539"/>
      <c r="G346" s="539"/>
      <c r="H346" s="539"/>
      <c r="I346" s="139"/>
    </row>
    <row r="347" spans="1:9" ht="260.39999999999998" hidden="1" customHeight="1" x14ac:dyDescent="0.25">
      <c r="A347" s="578"/>
      <c r="B347" s="127"/>
      <c r="C347" s="127"/>
      <c r="D347" s="539"/>
      <c r="E347" s="539"/>
      <c r="F347" s="539"/>
      <c r="G347" s="539"/>
      <c r="H347" s="539"/>
      <c r="I347" s="116"/>
    </row>
    <row r="348" spans="1:9" ht="37.200000000000003" hidden="1" customHeight="1" x14ac:dyDescent="0.25">
      <c r="A348" s="523" t="str">
        <f>+[6]ระบบการควบคุมฯ!A1098</f>
        <v>2.2.3</v>
      </c>
      <c r="B348" s="103" t="str">
        <f>+[6]ระบบการควบคุมฯ!B1098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48" s="103" t="str">
        <f>+[6]ระบบการควบคุมฯ!C1098</f>
        <v>20004 66 05165 90691</v>
      </c>
      <c r="D348" s="509">
        <f>+D349</f>
        <v>0</v>
      </c>
      <c r="E348" s="543">
        <f>+E349</f>
        <v>0</v>
      </c>
      <c r="F348" s="543">
        <f>+F349</f>
        <v>0</v>
      </c>
      <c r="G348" s="543">
        <f>+G349</f>
        <v>0</v>
      </c>
      <c r="H348" s="543">
        <f>+H349</f>
        <v>0</v>
      </c>
      <c r="I348" s="114"/>
    </row>
    <row r="349" spans="1:9" ht="18.600000000000001" hidden="1" customHeight="1" x14ac:dyDescent="0.25">
      <c r="A349" s="518"/>
      <c r="B349" s="126" t="str">
        <f>+[6]ระบบการควบคุมฯ!B1099</f>
        <v xml:space="preserve"> งบดำเนินงาน 66112xx </v>
      </c>
      <c r="C349" s="112" t="str">
        <f>+[6]ระบบการควบคุมฯ!C1099</f>
        <v>20004 35000200 2000000</v>
      </c>
      <c r="D349" s="519">
        <f>SUM(D350:D351)</f>
        <v>0</v>
      </c>
      <c r="E349" s="519">
        <f>SUM(E350:E351)</f>
        <v>0</v>
      </c>
      <c r="F349" s="519">
        <f>SUM(F350:F351)</f>
        <v>0</v>
      </c>
      <c r="G349" s="519">
        <f>SUM(G350:G351)</f>
        <v>0</v>
      </c>
      <c r="H349" s="519">
        <f>SUM(H350:H351)</f>
        <v>0</v>
      </c>
      <c r="I349" s="113"/>
    </row>
    <row r="350" spans="1:9" ht="167.4" hidden="1" customHeight="1" x14ac:dyDescent="0.25">
      <c r="A350" s="578" t="str">
        <f>+[6]ระบบการควบคุมฯ!A1100</f>
        <v>2.2.3.1</v>
      </c>
      <c r="B350" s="584" t="str">
        <f>+[6]ระบบการควบคุมฯ!B1100</f>
        <v xml:space="preserve">ค่าใช้จ่าย  รณรงค์ และติดตาม การใช้หนังสือพระราชนิพนธ์  </v>
      </c>
      <c r="C350" s="585" t="str">
        <f>+[6]ระบบการควบคุมฯ!C1100</f>
        <v>ศธ 04002/ว2953/25 กค 66 ครั้งที่ 689 จำนวนเงิน 61,055 บาท</v>
      </c>
      <c r="D350" s="570">
        <f>+[6]ระบบการควบคุมฯ!F1100</f>
        <v>0</v>
      </c>
      <c r="E350" s="326">
        <f>+[6]ระบบการควบคุมฯ!G1100-[6]ระบบการควบคุมฯ!H1100</f>
        <v>0</v>
      </c>
      <c r="F350" s="326">
        <f>+[6]ระบบการควบคุมฯ!I1100+[6]ระบบการควบคุมฯ!J1100</f>
        <v>0</v>
      </c>
      <c r="G350" s="326">
        <f>+[6]ระบบการควบคุมฯ!K1100+[6]ระบบการควบคุมฯ!L1100</f>
        <v>0</v>
      </c>
      <c r="H350" s="313">
        <f>+D350-E350-F350-G350</f>
        <v>0</v>
      </c>
      <c r="I350" s="586" t="s">
        <v>50</v>
      </c>
    </row>
    <row r="351" spans="1:9" ht="148.80000000000001" hidden="1" customHeight="1" x14ac:dyDescent="0.25">
      <c r="A351" s="578" t="str">
        <f>+[6]ระบบการควบคุมฯ!A1101</f>
        <v>2.2.3.2</v>
      </c>
      <c r="B351" s="584" t="str">
        <f>+[6]ระบบการควบคุมฯ!B1101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1" s="585" t="str">
        <f>+[6]ระบบการควบคุมฯ!C1101</f>
        <v>ศธ 04002/ว3089/29 กค 66 ครั้งที่ 712 จำนวนเงิน 1,200.-บาท เขียนเขต</v>
      </c>
      <c r="D351" s="570">
        <f>+[6]ระบบการควบคุมฯ!F1101</f>
        <v>0</v>
      </c>
      <c r="E351" s="326">
        <f>+[6]ระบบการควบคุมฯ!G1101-[6]ระบบการควบคุมฯ!H1101</f>
        <v>0</v>
      </c>
      <c r="F351" s="326">
        <f>+[6]ระบบการควบคุมฯ!I1101+[6]ระบบการควบคุมฯ!J1101</f>
        <v>0</v>
      </c>
      <c r="G351" s="326">
        <f>+[6]ระบบการควบคุมฯ!K1101+[6]ระบบการควบคุมฯ!L1101</f>
        <v>0</v>
      </c>
      <c r="H351" s="313">
        <f>+D351-E351-F351-G351</f>
        <v>0</v>
      </c>
      <c r="I351" s="586" t="s">
        <v>90</v>
      </c>
    </row>
    <row r="352" spans="1:9" ht="74.400000000000006" hidden="1" customHeight="1" x14ac:dyDescent="0.25">
      <c r="A352" s="523">
        <f>+[7]ระบบการควบคุมฯ!A718</f>
        <v>2.2999999999999998</v>
      </c>
      <c r="B352" s="103" t="str">
        <f>+[7]ระบบการควบคุมฯ!B718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2" s="103" t="str">
        <f>+[3]ระบบการควบคุมฯ!C890</f>
        <v>20004 66 5201500000</v>
      </c>
      <c r="D352" s="509">
        <f>+D353</f>
        <v>0</v>
      </c>
      <c r="E352" s="543">
        <f>+E353</f>
        <v>0</v>
      </c>
      <c r="F352" s="543">
        <f>+F353</f>
        <v>0</v>
      </c>
      <c r="G352" s="543">
        <f>+G353</f>
        <v>0</v>
      </c>
      <c r="H352" s="543">
        <f>+H353</f>
        <v>0</v>
      </c>
      <c r="I352" s="114"/>
    </row>
    <row r="353" spans="1:9" ht="55.8" hidden="1" customHeight="1" x14ac:dyDescent="0.25">
      <c r="A353" s="518"/>
      <c r="B353" s="126" t="str">
        <f>+[6]ระบบการควบคุมฯ!B1148</f>
        <v xml:space="preserve"> งบดำเนินงาน 68112xx</v>
      </c>
      <c r="C353" s="112"/>
      <c r="D353" s="519">
        <f>SUM(D354:D359)</f>
        <v>0</v>
      </c>
      <c r="E353" s="519">
        <f t="shared" ref="E353:H353" si="87">SUM(E354:E359)</f>
        <v>0</v>
      </c>
      <c r="F353" s="519">
        <f t="shared" si="87"/>
        <v>0</v>
      </c>
      <c r="G353" s="519">
        <f t="shared" si="87"/>
        <v>0</v>
      </c>
      <c r="H353" s="519">
        <f t="shared" si="87"/>
        <v>0</v>
      </c>
      <c r="I353" s="113"/>
    </row>
    <row r="354" spans="1:9" ht="37.200000000000003" hidden="1" customHeight="1" x14ac:dyDescent="0.25">
      <c r="A354" s="578" t="str">
        <f>+[6]ระบบการควบคุมฯ!A1149</f>
        <v>1.8.1</v>
      </c>
      <c r="B354" s="584" t="str">
        <f>+[6]ระบบการควบคุมฯ!B1149</f>
        <v>ค่าใช้จ่ายในการเข้าร่วมประชุม (โรงเรียนกพด.)3200 บาท ค่าใช้จ่ายประชุมคณะทำงาน</v>
      </c>
      <c r="C354" s="585" t="str">
        <f>+[6]ระบบการควบคุมฯ!C1149</f>
        <v>ศธ 04002/ว5490 ลว8 พย 67 ครั้งที่ 51</v>
      </c>
      <c r="D354" s="570"/>
      <c r="E354" s="516"/>
      <c r="F354" s="326"/>
      <c r="G354" s="516"/>
      <c r="H354" s="313">
        <f t="shared" ref="H354:H362" si="88">+D354-E354-F354-G354</f>
        <v>0</v>
      </c>
      <c r="I354" s="586" t="s">
        <v>169</v>
      </c>
    </row>
    <row r="355" spans="1:9" ht="93" hidden="1" customHeight="1" x14ac:dyDescent="0.25">
      <c r="A355" s="578" t="str">
        <f>+[6]ระบบการควบคุมฯ!A1150</f>
        <v>1.8.2</v>
      </c>
      <c r="B355" s="584" t="str">
        <f>+[6]ระบบการควบคุมฯ!B1150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5" s="585" t="str">
        <f>+[6]ระบบการควบคุมฯ!C1150</f>
        <v>ศธ 04002/ว5655 ลว 19 พย 67 โอนครั้งที่ 71</v>
      </c>
      <c r="D355" s="570"/>
      <c r="E355" s="516"/>
      <c r="F355" s="326"/>
      <c r="G355" s="516"/>
      <c r="H355" s="313">
        <f>+D355-E355-F355-G355</f>
        <v>0</v>
      </c>
      <c r="I355" s="586" t="s">
        <v>12</v>
      </c>
    </row>
    <row r="356" spans="1:9" ht="37.200000000000003" hidden="1" customHeight="1" x14ac:dyDescent="0.25">
      <c r="A356" s="578" t="str">
        <f>+[6]ระบบการควบคุมฯ!A1085</f>
        <v>1.7.1.2</v>
      </c>
      <c r="B356" s="584" t="str">
        <f>+[6]ระบบการควบคุมฯ!B1085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6" s="585" t="str">
        <f>+[6]ระบบการควบคุมฯ!C1085</f>
        <v>ศธ 04002/ว114  ลว 10 ม.ค. 68 ครั้งที่ 182</v>
      </c>
      <c r="D356" s="570"/>
      <c r="E356" s="516"/>
      <c r="F356" s="326"/>
      <c r="G356" s="516"/>
      <c r="H356" s="313">
        <f t="shared" si="88"/>
        <v>0</v>
      </c>
      <c r="I356" s="586" t="s">
        <v>12</v>
      </c>
    </row>
    <row r="357" spans="1:9" ht="18.600000000000001" hidden="1" customHeight="1" x14ac:dyDescent="0.25">
      <c r="A357" s="578" t="str">
        <f>+[6]ระบบการควบคุมฯ!A1151</f>
        <v>2.3.4</v>
      </c>
      <c r="B357" s="584" t="str">
        <f>+[6]ระบบการควบคุมฯ!B1151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57" s="585" t="str">
        <f>+[6]ระบบการควบคุมฯ!C1151</f>
        <v>ศธ 04002/ว2569  ลว 25 มิย 67 ครั้งที่ 160</v>
      </c>
      <c r="D357" s="570"/>
      <c r="E357" s="326"/>
      <c r="F357" s="326"/>
      <c r="G357" s="326"/>
      <c r="H357" s="313">
        <f t="shared" si="88"/>
        <v>0</v>
      </c>
      <c r="I357" s="586" t="s">
        <v>12</v>
      </c>
    </row>
    <row r="358" spans="1:9" ht="74.400000000000006" hidden="1" customHeight="1" x14ac:dyDescent="0.25">
      <c r="A358" s="578" t="str">
        <f>+[6]ระบบการควบคุมฯ!A1152</f>
        <v>2.3.5</v>
      </c>
      <c r="B358" s="584" t="str">
        <f>+[6]ระบบการควบคุมฯ!B1152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58" s="585" t="str">
        <f>+[6]ระบบการควบคุมฯ!C1152</f>
        <v>ศธ 04002/ว3035 ลว 15 กค 67 ครั้งที่ 226</v>
      </c>
      <c r="D358" s="570"/>
      <c r="E358" s="326"/>
      <c r="F358" s="326"/>
      <c r="G358" s="326"/>
      <c r="H358" s="313">
        <f t="shared" si="88"/>
        <v>0</v>
      </c>
      <c r="I358" s="586" t="s">
        <v>12</v>
      </c>
    </row>
    <row r="359" spans="1:9" ht="37.200000000000003" hidden="1" customHeight="1" x14ac:dyDescent="0.25">
      <c r="A359" s="578" t="str">
        <f>+[6]ระบบการควบคุมฯ!A1153</f>
        <v>2.3.6</v>
      </c>
      <c r="B359" s="584" t="str">
        <f>+[6]ระบบการควบคุมฯ!B1153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59" s="585" t="str">
        <f>+[6]ระบบการควบคุมฯ!C1153</f>
        <v>ศธ 04002/ว3603 ลว 16 สค 67 ครั้งที่ 338</v>
      </c>
      <c r="D359" s="570"/>
      <c r="E359" s="326"/>
      <c r="F359" s="326"/>
      <c r="G359" s="326"/>
      <c r="H359" s="313">
        <f t="shared" si="88"/>
        <v>0</v>
      </c>
      <c r="I359" s="586" t="s">
        <v>12</v>
      </c>
    </row>
    <row r="360" spans="1:9" ht="111.6" hidden="1" customHeight="1" x14ac:dyDescent="0.25">
      <c r="A360" s="587">
        <f>+[6]ระบบการควบคุมฯ!A1154</f>
        <v>0</v>
      </c>
      <c r="B360" s="588">
        <f>+[6]ระบบการควบคุมฯ!B1154</f>
        <v>0</v>
      </c>
      <c r="C360" s="589"/>
      <c r="D360" s="590"/>
      <c r="E360" s="591"/>
      <c r="F360" s="591"/>
      <c r="G360" s="591"/>
      <c r="H360" s="592">
        <f t="shared" si="88"/>
        <v>0</v>
      </c>
      <c r="I360" s="593" t="s">
        <v>12</v>
      </c>
    </row>
    <row r="361" spans="1:9" ht="18.600000000000001" hidden="1" customHeight="1" x14ac:dyDescent="0.25">
      <c r="A361" s="594"/>
      <c r="B361" s="595" t="s">
        <v>170</v>
      </c>
      <c r="C361" s="596"/>
      <c r="D361" s="527">
        <f>+D362</f>
        <v>0</v>
      </c>
      <c r="E361" s="527">
        <f t="shared" ref="E361:H361" si="89">+E362</f>
        <v>0</v>
      </c>
      <c r="F361" s="527">
        <f t="shared" si="89"/>
        <v>0</v>
      </c>
      <c r="G361" s="527">
        <f t="shared" si="89"/>
        <v>0</v>
      </c>
      <c r="H361" s="527">
        <f t="shared" si="89"/>
        <v>0</v>
      </c>
      <c r="I361" s="597"/>
    </row>
    <row r="362" spans="1:9" ht="148.80000000000001" hidden="1" customHeight="1" x14ac:dyDescent="0.25">
      <c r="A362" s="578">
        <f>+[6]ระบบการควบคุมฯ!A1155</f>
        <v>0</v>
      </c>
      <c r="B362" s="584" t="str">
        <f>+[6]ระบบการควบคุมฯ!B1155</f>
        <v>งบบริหารจัดการ สพป.ปท.2</v>
      </c>
      <c r="C362" s="585" t="str">
        <f>+[6]ระบบการควบคุมฯ!C1155</f>
        <v>20004 35000200 00000</v>
      </c>
      <c r="D362" s="570"/>
      <c r="E362" s="326"/>
      <c r="F362" s="326"/>
      <c r="G362" s="326"/>
      <c r="H362" s="313">
        <f t="shared" si="88"/>
        <v>0</v>
      </c>
      <c r="I362" s="586" t="s">
        <v>12</v>
      </c>
    </row>
    <row r="363" spans="1:9" ht="74.400000000000006" hidden="1" customHeight="1" x14ac:dyDescent="0.25">
      <c r="A363" s="578"/>
      <c r="B363" s="598"/>
      <c r="C363" s="585"/>
      <c r="D363" s="570"/>
      <c r="E363" s="326"/>
      <c r="F363" s="326"/>
      <c r="G363" s="326"/>
      <c r="H363" s="313"/>
      <c r="I363" s="586"/>
    </row>
    <row r="364" spans="1:9" ht="18.600000000000001" hidden="1" customHeight="1" x14ac:dyDescent="0.25">
      <c r="A364" s="578"/>
      <c r="B364" s="598"/>
      <c r="C364" s="585"/>
      <c r="D364" s="570"/>
      <c r="E364" s="326"/>
      <c r="F364" s="326"/>
      <c r="G364" s="326"/>
      <c r="H364" s="313"/>
      <c r="I364" s="586"/>
    </row>
    <row r="365" spans="1:9" ht="130.19999999999999" hidden="1" customHeight="1" x14ac:dyDescent="0.25">
      <c r="A365" s="523">
        <f>+[6]ระบบการควบคุมฯ!A1162</f>
        <v>0</v>
      </c>
      <c r="B365" s="144">
        <f>+[6]ระบบการควบคุมฯ!B1162</f>
        <v>0</v>
      </c>
      <c r="C365" s="144" t="str">
        <f>+[6]ระบบการควบคุมฯ!C1162</f>
        <v>20004 1300 Q2669/20004 65 0005400000</v>
      </c>
      <c r="D365" s="509">
        <f>+D366</f>
        <v>0</v>
      </c>
      <c r="E365" s="543">
        <f>+E366</f>
        <v>0</v>
      </c>
      <c r="F365" s="543">
        <f>+F366</f>
        <v>0</v>
      </c>
      <c r="G365" s="543">
        <f>+G366</f>
        <v>0</v>
      </c>
      <c r="H365" s="543">
        <f>+H366</f>
        <v>0</v>
      </c>
      <c r="I365" s="114"/>
    </row>
    <row r="366" spans="1:9" ht="18.600000000000001" hidden="1" customHeight="1" x14ac:dyDescent="0.25">
      <c r="A366" s="518"/>
      <c r="B366" s="467" t="str">
        <f>+[6]ระบบการควบคุมฯ!B1163</f>
        <v xml:space="preserve"> งบดำเนินงาน 68112xx</v>
      </c>
      <c r="C366" s="153"/>
      <c r="D366" s="519">
        <f>SUM(D367)</f>
        <v>0</v>
      </c>
      <c r="E366" s="519">
        <f>SUM(E367)</f>
        <v>0</v>
      </c>
      <c r="F366" s="519">
        <f>SUM(F367)</f>
        <v>0</v>
      </c>
      <c r="G366" s="519">
        <f>SUM(G367)</f>
        <v>0</v>
      </c>
      <c r="H366" s="519">
        <f>SUM(H367)</f>
        <v>0</v>
      </c>
      <c r="I366" s="113"/>
    </row>
    <row r="367" spans="1:9" ht="55.8" hidden="1" customHeight="1" x14ac:dyDescent="0.25">
      <c r="A367" s="599" t="s">
        <v>57</v>
      </c>
      <c r="B367" s="141" t="str">
        <f>+[7]ระบบการควบคุมฯ!B727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67" s="141" t="str">
        <f>+[7]ระบบการควบคุมฯ!C727</f>
        <v>ศธ 04002/ว135 ลว 12 ม.ค.65 โอนครั้งที่ 147</v>
      </c>
      <c r="D367" s="600">
        <f>+[3]ระบบการควบคุมฯ!F909</f>
        <v>0</v>
      </c>
      <c r="E367" s="600">
        <f>+[3]ระบบการควบคุมฯ!G909+[3]ระบบการควบคุมฯ!H909</f>
        <v>0</v>
      </c>
      <c r="F367" s="600">
        <f>+[3]ระบบการควบคุมฯ!I909+[3]ระบบการควบคุมฯ!J909</f>
        <v>0</v>
      </c>
      <c r="G367" s="600">
        <f>+[3]ระบบการควบคุมฯ!K909+[3]ระบบการควบคุมฯ!L909</f>
        <v>0</v>
      </c>
      <c r="H367" s="600">
        <f>+D367-E367-F367-G367</f>
        <v>0</v>
      </c>
      <c r="I367" s="142" t="s">
        <v>12</v>
      </c>
    </row>
    <row r="368" spans="1:9" ht="37.200000000000003" hidden="1" customHeight="1" x14ac:dyDescent="0.25">
      <c r="A368" s="523">
        <f>+[6]ระบบการควบคุมฯ!A1168</f>
        <v>1.9</v>
      </c>
      <c r="B368" s="103" t="str">
        <f>+[6]ระบบการควบคุมฯ!B1168</f>
        <v xml:space="preserve">กิจกรรมช่วยเหลือกลุ่มเป้าหมายทางสังคม  </v>
      </c>
      <c r="C368" s="103" t="str">
        <f>+[3]ระบบการควบคุมฯ!C910</f>
        <v>20004 66 62408 00000</v>
      </c>
      <c r="D368" s="509">
        <f>+D369</f>
        <v>25000</v>
      </c>
      <c r="E368" s="543">
        <f>+E369</f>
        <v>0</v>
      </c>
      <c r="F368" s="543">
        <f>+F369</f>
        <v>0</v>
      </c>
      <c r="G368" s="543">
        <f>+G369</f>
        <v>0</v>
      </c>
      <c r="H368" s="543">
        <f>+H369</f>
        <v>25000</v>
      </c>
      <c r="I368" s="114"/>
    </row>
    <row r="369" spans="1:9" ht="37.200000000000003" hidden="1" customHeight="1" x14ac:dyDescent="0.25">
      <c r="A369" s="518"/>
      <c r="B369" s="126" t="str">
        <f>+[6]ระบบการควบคุมฯ!B1169</f>
        <v xml:space="preserve"> งบดำเนินงาน 68112xx</v>
      </c>
      <c r="C369" s="112" t="str">
        <f>+[6]ระบบการควบคุมฯ!C1169</f>
        <v>20004 33720 1000 2000000</v>
      </c>
      <c r="D369" s="519">
        <f>SUM(D370:D375)</f>
        <v>25000</v>
      </c>
      <c r="E369" s="519">
        <f>SUM(E370:E375)</f>
        <v>0</v>
      </c>
      <c r="F369" s="519">
        <f>SUM(F370:F375)</f>
        <v>0</v>
      </c>
      <c r="G369" s="519">
        <f>SUM(G370:G375)</f>
        <v>0</v>
      </c>
      <c r="H369" s="519">
        <f>SUM(H370:H375)</f>
        <v>25000</v>
      </c>
      <c r="I369" s="113"/>
    </row>
    <row r="370" spans="1:9" ht="18.600000000000001" hidden="1" customHeight="1" x14ac:dyDescent="0.25">
      <c r="A370" s="514" t="str">
        <f>+[6]ระบบการควบคุมฯ!A1170</f>
        <v>1.9.1</v>
      </c>
      <c r="B370" s="131" t="str">
        <f>+[6]ระบบการควบคุมฯ!B1170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0" s="131" t="str">
        <f>+[6]ระบบการควบคุมฯ!C1170</f>
        <v>ศธ 04002/ว129 ลว 13 ม.ค.68 ครั้งที่ 184</v>
      </c>
      <c r="D370" s="515">
        <f>+[6]ระบบการควบคุมฯ!F1170</f>
        <v>25000</v>
      </c>
      <c r="E370" s="515">
        <f>+[6]ระบบการควบคุมฯ!G1170+[6]ระบบการควบคุมฯ!H1170</f>
        <v>0</v>
      </c>
      <c r="F370" s="515">
        <f>+[6]ระบบการควบคุมฯ!I1170+[6]ระบบการควบคุมฯ!J1170</f>
        <v>0</v>
      </c>
      <c r="G370" s="515">
        <f>+[6]ระบบการควบคุมฯ!K1170+[6]ระบบการควบคุมฯ!L1170</f>
        <v>0</v>
      </c>
      <c r="H370" s="515">
        <f t="shared" ref="H370:H375" si="90">+D370-E370-F370-G370</f>
        <v>25000</v>
      </c>
      <c r="I370" s="143" t="s">
        <v>12</v>
      </c>
    </row>
    <row r="371" spans="1:9" ht="167.4" hidden="1" customHeight="1" x14ac:dyDescent="0.25">
      <c r="A371" s="514" t="str">
        <f>+[6]ระบบการควบคุมฯ!A1171</f>
        <v>2.6.2</v>
      </c>
      <c r="B371" s="131" t="str">
        <f>+[6]ระบบการควบคุมฯ!B1171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71" s="131" t="str">
        <f>+[6]ระบบการควบคุมฯ!C1171</f>
        <v>ศธ 04002/ว161 (2/2) ลว 1 กพ 67 ครั้งที่ 161</v>
      </c>
      <c r="D371" s="515">
        <f>+[6]ระบบการควบคุมฯ!F1171</f>
        <v>0</v>
      </c>
      <c r="E371" s="515">
        <f>+[6]ระบบการควบคุมฯ!G1171+[6]ระบบการควบคุมฯ!H1171</f>
        <v>0</v>
      </c>
      <c r="F371" s="515">
        <f>+[6]ระบบการควบคุมฯ!I1171+[6]ระบบการควบคุมฯ!J1171</f>
        <v>0</v>
      </c>
      <c r="G371" s="515">
        <f>+[6]ระบบการควบคุมฯ!K1171+[6]ระบบการควบคุมฯ!L1171</f>
        <v>0</v>
      </c>
      <c r="H371" s="515">
        <f t="shared" si="90"/>
        <v>0</v>
      </c>
      <c r="I371" s="143" t="s">
        <v>12</v>
      </c>
    </row>
    <row r="372" spans="1:9" ht="204.6" hidden="1" customHeight="1" x14ac:dyDescent="0.25">
      <c r="A372" s="514" t="str">
        <f>+[6]ระบบการควบคุมฯ!A1172</f>
        <v>2.4.1.2</v>
      </c>
      <c r="B372" s="131" t="str">
        <f>+[6]ระบบการควบคุมฯ!B1172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72" s="131" t="str">
        <f>+[6]ระบบการควบคุมฯ!C1172</f>
        <v>ศธ 04002/ว3402 ลว 6 สค 67 ครั้งที่290</v>
      </c>
      <c r="D372" s="515"/>
      <c r="E372" s="515"/>
      <c r="F372" s="515"/>
      <c r="G372" s="515"/>
      <c r="H372" s="515">
        <f t="shared" si="90"/>
        <v>0</v>
      </c>
      <c r="I372" s="143" t="s">
        <v>12</v>
      </c>
    </row>
    <row r="373" spans="1:9" ht="111.6" hidden="1" customHeight="1" x14ac:dyDescent="0.25">
      <c r="A373" s="514" t="str">
        <f>+[6]ระบบการควบคุมฯ!A1174</f>
        <v>2.4.4</v>
      </c>
      <c r="B373" s="131"/>
      <c r="C373" s="131"/>
      <c r="D373" s="515">
        <f>+[6]ระบบการควบคุมฯ!F1174</f>
        <v>0</v>
      </c>
      <c r="E373" s="515">
        <f>+[6]ระบบการควบคุมฯ!G1174+[6]ระบบการควบคุมฯ!H1174</f>
        <v>0</v>
      </c>
      <c r="F373" s="515">
        <f>+[6]ระบบการควบคุมฯ!I1174+[6]ระบบการควบคุมฯ!J1174</f>
        <v>0</v>
      </c>
      <c r="G373" s="515">
        <f>+[6]ระบบการควบคุมฯ!K1174+[6]ระบบการควบคุมฯ!L1174</f>
        <v>0</v>
      </c>
      <c r="H373" s="515">
        <f t="shared" si="90"/>
        <v>0</v>
      </c>
      <c r="I373" s="143" t="s">
        <v>12</v>
      </c>
    </row>
    <row r="374" spans="1:9" ht="204.6" hidden="1" customHeight="1" x14ac:dyDescent="0.25">
      <c r="A374" s="514" t="str">
        <f>+[6]ระบบการควบคุมฯ!A1175</f>
        <v>2.4.5</v>
      </c>
      <c r="B374" s="131"/>
      <c r="C374" s="131"/>
      <c r="D374" s="515">
        <f>+[6]ระบบการควบคุมฯ!F1175</f>
        <v>0</v>
      </c>
      <c r="E374" s="515">
        <f>+[6]ระบบการควบคุมฯ!G1175+[6]ระบบการควบคุมฯ!H1175</f>
        <v>0</v>
      </c>
      <c r="F374" s="515">
        <f>+[6]ระบบการควบคุมฯ!I1175+[6]ระบบการควบคุมฯ!J1175</f>
        <v>0</v>
      </c>
      <c r="G374" s="515">
        <f>+[6]ระบบการควบคุมฯ!K1175+[6]ระบบการควบคุมฯ!L1175</f>
        <v>0</v>
      </c>
      <c r="H374" s="515">
        <f t="shared" si="90"/>
        <v>0</v>
      </c>
      <c r="I374" s="143" t="s">
        <v>85</v>
      </c>
    </row>
    <row r="375" spans="1:9" ht="21" hidden="1" customHeight="1" x14ac:dyDescent="0.25">
      <c r="A375" s="514" t="str">
        <f>+[6]ระบบการควบคุมฯ!A1176</f>
        <v>2.4.6</v>
      </c>
      <c r="B375" s="131"/>
      <c r="C375" s="131"/>
      <c r="D375" s="515">
        <f>+[6]ระบบการควบคุมฯ!F1176</f>
        <v>0</v>
      </c>
      <c r="E375" s="515">
        <f>+[6]ระบบการควบคุมฯ!G1176+[6]ระบบการควบคุมฯ!H1176</f>
        <v>0</v>
      </c>
      <c r="F375" s="515">
        <f>+[6]ระบบการควบคุมฯ!I1176+[6]ระบบการควบคุมฯ!J1176</f>
        <v>0</v>
      </c>
      <c r="G375" s="515">
        <f>+[6]ระบบการควบคุมฯ!K1176+[6]ระบบการควบคุมฯ!L1176</f>
        <v>0</v>
      </c>
      <c r="H375" s="515">
        <f t="shared" si="90"/>
        <v>0</v>
      </c>
      <c r="I375" s="143" t="s">
        <v>50</v>
      </c>
    </row>
    <row r="376" spans="1:9" ht="74.400000000000006" hidden="1" customHeight="1" x14ac:dyDescent="0.25">
      <c r="A376" s="1165">
        <f>+[6]ระบบการควบคุมฯ!A1422</f>
        <v>1.1200000000000001</v>
      </c>
      <c r="B376" s="144" t="str">
        <f>+[6]ระบบการควบคุมฯ!B1422</f>
        <v xml:space="preserve">กิจกรรมการพัฒนาเด็กปฐมวัยอย่างมีคุณภาพ </v>
      </c>
      <c r="C376" s="144" t="str">
        <f>+[6]ระบบการควบคุมฯ!C1422</f>
        <v>20004 68 86176 00000</v>
      </c>
      <c r="D376" s="509">
        <f>+D377</f>
        <v>4400</v>
      </c>
      <c r="E376" s="509">
        <f>+E377</f>
        <v>0</v>
      </c>
      <c r="F376" s="509">
        <f>+F377</f>
        <v>0</v>
      </c>
      <c r="G376" s="509">
        <f>+G377</f>
        <v>800</v>
      </c>
      <c r="H376" s="509">
        <f>+H377</f>
        <v>3600</v>
      </c>
      <c r="I376" s="145"/>
    </row>
    <row r="377" spans="1:9" ht="18.600000000000001" hidden="1" customHeight="1" x14ac:dyDescent="0.25">
      <c r="A377" s="518"/>
      <c r="B377" s="126" t="str">
        <f>+[6]ระบบการควบคุมฯ!B1423</f>
        <v>งบดำเนินงาน 68112xx</v>
      </c>
      <c r="C377" s="112" t="str">
        <f>+[6]ระบบการควบคุมฯ!C1423</f>
        <v>20004 3720 1000 200000</v>
      </c>
      <c r="D377" s="519">
        <f>SUM(D378:D379)</f>
        <v>4400</v>
      </c>
      <c r="E377" s="519">
        <f t="shared" ref="E377:H377" si="91">SUM(E378:E379)</f>
        <v>0</v>
      </c>
      <c r="F377" s="519">
        <f t="shared" si="91"/>
        <v>0</v>
      </c>
      <c r="G377" s="519">
        <f t="shared" si="91"/>
        <v>800</v>
      </c>
      <c r="H377" s="519">
        <f t="shared" si="91"/>
        <v>3600</v>
      </c>
      <c r="I377" s="113"/>
    </row>
    <row r="378" spans="1:9" ht="55.8" hidden="1" customHeight="1" x14ac:dyDescent="0.25">
      <c r="A378" s="568" t="str">
        <f>+[6]ระบบการควบคุมฯ!A1424</f>
        <v>1.12.1</v>
      </c>
      <c r="B378" s="120" t="str">
        <f>+[6]ระบบการควบคุมฯ!B1424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78" s="120" t="str">
        <f>+[6]ระบบการควบคุมฯ!C1424</f>
        <v>ศธ 04002/ว48 ลว 6 มค ครั้งที่ 173</v>
      </c>
      <c r="D378" s="601">
        <f>+[6]ระบบการควบคุมฯ!F1424</f>
        <v>3600</v>
      </c>
      <c r="E378" s="572">
        <f>+[6]ระบบการควบคุมฯ!G1424+[6]ระบบการควบคุมฯ!H1424</f>
        <v>0</v>
      </c>
      <c r="F378" s="572">
        <f>+[3]ระบบการควบคุมฯ!I918+[3]ระบบการควบคุมฯ!J918</f>
        <v>0</v>
      </c>
      <c r="G378" s="572">
        <f>+[6]ระบบการควบคุมฯ!K1424+[6]ระบบการควบคุมฯ!L1424</f>
        <v>0</v>
      </c>
      <c r="H378" s="572">
        <f>+D378-E378-F378-G378</f>
        <v>3600</v>
      </c>
      <c r="I378" s="121" t="s">
        <v>12</v>
      </c>
    </row>
    <row r="379" spans="1:9" ht="18.600000000000001" hidden="1" customHeight="1" x14ac:dyDescent="0.25">
      <c r="A379" s="568" t="str">
        <f>+[6]ระบบการควบคุมฯ!A1425</f>
        <v>1.12.2</v>
      </c>
      <c r="B379" s="120" t="str">
        <f>+[6]ระบบการควบคุมฯ!B1425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79" s="120" t="str">
        <f>+[6]ระบบการควบคุมฯ!C1425</f>
        <v>ศธ 04002/ว63 ลว 7 มค ครั้งที่ 175</v>
      </c>
      <c r="D379" s="601">
        <f>+[6]ระบบการควบคุมฯ!F1425</f>
        <v>800</v>
      </c>
      <c r="E379" s="572">
        <f>+[6]ระบบการควบคุมฯ!G1425+[6]ระบบการควบคุมฯ!H1425</f>
        <v>0</v>
      </c>
      <c r="F379" s="572">
        <f>+[3]ระบบการควบคุมฯ!I919+[3]ระบบการควบคุมฯ!J919</f>
        <v>0</v>
      </c>
      <c r="G379" s="572">
        <f>+[6]ระบบการควบคุมฯ!K1425+[6]ระบบการควบคุมฯ!L1425</f>
        <v>800</v>
      </c>
      <c r="H379" s="572">
        <f>+D379-E379-F379-G379</f>
        <v>0</v>
      </c>
      <c r="I379" s="121" t="s">
        <v>273</v>
      </c>
    </row>
    <row r="380" spans="1:9" ht="74.400000000000006" hidden="1" customHeight="1" x14ac:dyDescent="0.25">
      <c r="A380" s="602">
        <f>+[6]ระบบการควบคุมฯ!A1452</f>
        <v>3</v>
      </c>
      <c r="B380" s="146" t="str">
        <f>+[6]ระบบการควบคุมฯ!B1452</f>
        <v xml:space="preserve">ผลผลิตผู้จบการศึกษามัธยมศึกษาตอนปลาย  </v>
      </c>
      <c r="C380" s="146" t="str">
        <f>+[6]ระบบการควบคุมฯ!C1452</f>
        <v>20004 35000300 2000000</v>
      </c>
      <c r="D380" s="603">
        <f>+D381+D384</f>
        <v>0</v>
      </c>
      <c r="E380" s="603">
        <f>+E381+E384</f>
        <v>0</v>
      </c>
      <c r="F380" s="603">
        <f>+F381+F384</f>
        <v>0</v>
      </c>
      <c r="G380" s="603">
        <f>+G381+G384</f>
        <v>0</v>
      </c>
      <c r="H380" s="603">
        <f>+H381+H384</f>
        <v>0</v>
      </c>
      <c r="I380" s="147"/>
    </row>
    <row r="381" spans="1:9" ht="18.600000000000001" hidden="1" customHeight="1" x14ac:dyDescent="0.25">
      <c r="A381" s="508">
        <f>+[6]ระบบการควบคุมฯ!A1455</f>
        <v>3.1</v>
      </c>
      <c r="B381" s="103" t="str">
        <f>+[6]ระบบการควบคุมฯ!B1455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1" s="103" t="str">
        <f>+[6]ระบบการควบคุมฯ!C1455</f>
        <v>20004 67 50194 32857</v>
      </c>
      <c r="D381" s="509">
        <f>+D382</f>
        <v>0</v>
      </c>
      <c r="E381" s="543">
        <f>+E382</f>
        <v>0</v>
      </c>
      <c r="F381" s="543">
        <f>+F382</f>
        <v>0</v>
      </c>
      <c r="G381" s="543">
        <f>+G382</f>
        <v>0</v>
      </c>
      <c r="H381" s="543">
        <f>+H382</f>
        <v>0</v>
      </c>
      <c r="I381" s="114"/>
    </row>
    <row r="382" spans="1:9" ht="18.600000000000001" hidden="1" customHeight="1" x14ac:dyDescent="0.25">
      <c r="A382" s="518"/>
      <c r="B382" s="126" t="str">
        <f>+[6]ระบบการควบคุมฯ!B1453</f>
        <v xml:space="preserve"> งบดำเนินงาน 68112xx</v>
      </c>
      <c r="C382" s="112" t="str">
        <f>+[6]ระบบการควบคุมฯ!C1452</f>
        <v>20004 35000300 2000000</v>
      </c>
      <c r="D382" s="519">
        <f>SUM(D383)</f>
        <v>0</v>
      </c>
      <c r="E382" s="519">
        <f>SUM(E383)</f>
        <v>0</v>
      </c>
      <c r="F382" s="519">
        <f>SUM(F383)</f>
        <v>0</v>
      </c>
      <c r="G382" s="519">
        <f>SUM(G383)</f>
        <v>0</v>
      </c>
      <c r="H382" s="519">
        <f>SUM(H383)</f>
        <v>0</v>
      </c>
      <c r="I382" s="113"/>
    </row>
    <row r="383" spans="1:9" ht="18.600000000000001" hidden="1" customHeight="1" x14ac:dyDescent="0.25">
      <c r="A383" s="514" t="str">
        <f>+[6]ระบบการควบคุมฯ!A1457</f>
        <v>3.1.1</v>
      </c>
      <c r="B383" s="127" t="str">
        <f>+[6]ระบบการควบคุมฯ!B1457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83" s="127" t="str">
        <f>+[6]ระบบการควบคุมฯ!C1457</f>
        <v>ศธ04002/ว1864 ลว. 14 พค 67 โอนครั้งที่ 13</v>
      </c>
      <c r="D383" s="539"/>
      <c r="E383" s="540"/>
      <c r="F383" s="540"/>
      <c r="G383" s="540"/>
      <c r="H383" s="540">
        <f>+D383-E383-F383-G383</f>
        <v>0</v>
      </c>
      <c r="I383" s="604" t="s">
        <v>61</v>
      </c>
    </row>
    <row r="384" spans="1:9" ht="18.600000000000001" hidden="1" customHeight="1" x14ac:dyDescent="0.25">
      <c r="A384" s="508">
        <v>3.2</v>
      </c>
      <c r="B384" s="103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4" s="103" t="str">
        <f>+[3]ระบบการควบคุมฯ!C1099</f>
        <v>20004 66 00082 00000</v>
      </c>
      <c r="D384" s="509">
        <f>+D385</f>
        <v>0</v>
      </c>
      <c r="E384" s="543">
        <f>+E385</f>
        <v>0</v>
      </c>
      <c r="F384" s="543">
        <f>+F385</f>
        <v>0</v>
      </c>
      <c r="G384" s="543">
        <f>+G385</f>
        <v>0</v>
      </c>
      <c r="H384" s="543">
        <f>+H385</f>
        <v>0</v>
      </c>
      <c r="I384" s="114"/>
    </row>
    <row r="385" spans="1:9" ht="18.600000000000001" hidden="1" customHeight="1" x14ac:dyDescent="0.25">
      <c r="A385" s="518"/>
      <c r="B385" s="126" t="str">
        <f>+[3]ระบบการควบคุมฯ!B1100</f>
        <v xml:space="preserve"> งบดำเนินงาน 66112xx</v>
      </c>
      <c r="C385" s="112" t="str">
        <f>+[3]ระบบการควบคุมฯ!C1100</f>
        <v>20004 35000700 2000000</v>
      </c>
      <c r="D385" s="519">
        <f>SUM(D386)</f>
        <v>0</v>
      </c>
      <c r="E385" s="519">
        <f>SUM(E386)</f>
        <v>0</v>
      </c>
      <c r="F385" s="519">
        <f>SUM(F386)</f>
        <v>0</v>
      </c>
      <c r="G385" s="519">
        <f>SUM(G386)</f>
        <v>0</v>
      </c>
      <c r="H385" s="519">
        <f>SUM(H386)</f>
        <v>0</v>
      </c>
      <c r="I385" s="113"/>
    </row>
    <row r="386" spans="1:9" ht="37.200000000000003" hidden="1" customHeight="1" x14ac:dyDescent="0.25">
      <c r="A386" s="514" t="s">
        <v>59</v>
      </c>
      <c r="B386" s="106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86" s="148" t="str">
        <f>+[3]ระบบการควบคุมฯ!C1101</f>
        <v>ศธ04002/ว3006 ลว.5 ส.ค.65 โอนครั้งที่ 727</v>
      </c>
      <c r="D386" s="539">
        <f>+[3]ระบบการควบคุมฯ!D1101</f>
        <v>0</v>
      </c>
      <c r="E386" s="540">
        <f>+[3]ระบบการควบคุมฯ!G1100+[3]ระบบการควบคุมฯ!H1100</f>
        <v>0</v>
      </c>
      <c r="F386" s="540">
        <f>+[3]ระบบการควบคุมฯ!I1100+[3]ระบบการควบคุมฯ!J1100</f>
        <v>0</v>
      </c>
      <c r="G386" s="540">
        <f>+[3]ระบบการควบคุมฯ!K1100+[3]ระบบการควบคุมฯ!L1100</f>
        <v>0</v>
      </c>
      <c r="H386" s="540">
        <f>+D386-E386-F386-G386</f>
        <v>0</v>
      </c>
      <c r="I386" s="119" t="s">
        <v>62</v>
      </c>
    </row>
    <row r="387" spans="1:9" ht="55.8" hidden="1" customHeight="1" x14ac:dyDescent="0.25">
      <c r="A387" s="514"/>
      <c r="B387" s="106"/>
      <c r="C387" s="106"/>
      <c r="D387" s="539">
        <f>+[7]ระบบการควบคุมฯ!F272</f>
        <v>0</v>
      </c>
      <c r="E387" s="540">
        <f>+[7]ระบบการควบคุมฯ!G272+[7]ระบบการควบคุมฯ!H272</f>
        <v>0</v>
      </c>
      <c r="F387" s="540">
        <f>+[7]ระบบการควบคุมฯ!I272+[7]ระบบการควบคุมฯ!J272</f>
        <v>0</v>
      </c>
      <c r="G387" s="540">
        <f>+[7]ระบบการควบคุมฯ!K272+[7]ระบบการควบคุมฯ!L272</f>
        <v>0</v>
      </c>
      <c r="H387" s="540">
        <f>+D387-E387-F387-G387</f>
        <v>0</v>
      </c>
      <c r="I387" s="119"/>
    </row>
    <row r="388" spans="1:9" ht="18.600000000000001" hidden="1" customHeight="1" x14ac:dyDescent="0.25">
      <c r="A388" s="605" t="str">
        <f>+[7]ระบบการควบคุมฯ!A895</f>
        <v>จ</v>
      </c>
      <c r="B388" s="149" t="str">
        <f>+[7]ระบบการควบคุมฯ!B895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88" s="1166">
        <f>+[3]ระบบการควบคุมฯ!C1105</f>
        <v>0</v>
      </c>
      <c r="D388" s="606">
        <f t="shared" ref="D388:H390" si="92">+D389</f>
        <v>0</v>
      </c>
      <c r="E388" s="606">
        <f t="shared" si="92"/>
        <v>0</v>
      </c>
      <c r="F388" s="606">
        <f t="shared" si="92"/>
        <v>0</v>
      </c>
      <c r="G388" s="606">
        <f t="shared" si="92"/>
        <v>0</v>
      </c>
      <c r="H388" s="606">
        <f t="shared" si="92"/>
        <v>0</v>
      </c>
      <c r="I388" s="150"/>
    </row>
    <row r="389" spans="1:9" ht="74.400000000000006" hidden="1" customHeight="1" x14ac:dyDescent="0.25">
      <c r="A389" s="607">
        <f>+[7]ระบบการควบคุมฯ!A896</f>
        <v>1</v>
      </c>
      <c r="B389" s="151" t="str">
        <f>+[6]ระบบการควบคุมฯ!B1466</f>
        <v xml:space="preserve">โครงการป้องกันและแก้ไขปัญหายาเสพติดในสถานศึกษา    </v>
      </c>
      <c r="C389" s="151" t="str">
        <f>+[6]ระบบการควบคุมฯ!C1466</f>
        <v>20004 06003600</v>
      </c>
      <c r="D389" s="608">
        <f t="shared" si="92"/>
        <v>0</v>
      </c>
      <c r="E389" s="608">
        <f t="shared" si="92"/>
        <v>0</v>
      </c>
      <c r="F389" s="608">
        <f t="shared" si="92"/>
        <v>0</v>
      </c>
      <c r="G389" s="608">
        <f t="shared" si="92"/>
        <v>0</v>
      </c>
      <c r="H389" s="608">
        <f t="shared" si="92"/>
        <v>0</v>
      </c>
      <c r="I389" s="152"/>
    </row>
    <row r="390" spans="1:9" ht="18.600000000000001" hidden="1" customHeight="1" x14ac:dyDescent="0.25">
      <c r="A390" s="609">
        <f>+[6]ระบบการควบคุมฯ!A1467</f>
        <v>1.1000000000000001</v>
      </c>
      <c r="B390" s="86" t="str">
        <f>+[6]ระบบการควบคุมฯ!B1467</f>
        <v xml:space="preserve"> กิจกรรมป้องกันและแก้ไขปัญหายาเสพติดในสถานศึกษา  </v>
      </c>
      <c r="C390" s="86" t="str">
        <f>+[3]ระบบการควบคุมฯ!C1107</f>
        <v>20004 66 57455 00000</v>
      </c>
      <c r="D390" s="610">
        <f>+D391</f>
        <v>0</v>
      </c>
      <c r="E390" s="610">
        <f t="shared" si="92"/>
        <v>0</v>
      </c>
      <c r="F390" s="610">
        <f t="shared" si="92"/>
        <v>0</v>
      </c>
      <c r="G390" s="610">
        <f t="shared" si="92"/>
        <v>0</v>
      </c>
      <c r="H390" s="610">
        <f t="shared" si="92"/>
        <v>0</v>
      </c>
      <c r="I390" s="90"/>
    </row>
    <row r="391" spans="1:9" ht="111.6" hidden="1" customHeight="1" x14ac:dyDescent="0.25">
      <c r="A391" s="518"/>
      <c r="B391" s="467" t="str">
        <f>+[6]ระบบการควบคุมฯ!B1468</f>
        <v xml:space="preserve"> งบรายจ่ายอื่น 6711500</v>
      </c>
      <c r="C391" s="154" t="str">
        <f>+[6]ระบบการควบคุมฯ!C1469</f>
        <v>20004 06003600 5000002</v>
      </c>
      <c r="D391" s="519">
        <f>SUM(D392:D406)</f>
        <v>0</v>
      </c>
      <c r="E391" s="519">
        <f>SUM(E392:E406)</f>
        <v>0</v>
      </c>
      <c r="F391" s="519">
        <f>SUM(F392:F406)</f>
        <v>0</v>
      </c>
      <c r="G391" s="519">
        <f>SUM(G392:G406)</f>
        <v>0</v>
      </c>
      <c r="H391" s="519">
        <f>SUM(H392:H406)</f>
        <v>0</v>
      </c>
      <c r="I391" s="113"/>
    </row>
    <row r="392" spans="1:9" ht="93" hidden="1" customHeight="1" x14ac:dyDescent="0.25">
      <c r="A392" s="568" t="str">
        <f>+[6]ระบบการควบคุมฯ!A1470</f>
        <v>1.1.1</v>
      </c>
      <c r="B392" s="133" t="str">
        <f>+[6]ระบบการควบคุมฯ!B1470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92" s="133" t="str">
        <f>+[6]ระบบการควบคุมฯ!C1470</f>
        <v>ศธ 04002/ว2972 ลว 10 ก.ค. 67 ครั้งที่ 210</v>
      </c>
      <c r="D392" s="611"/>
      <c r="E392" s="612"/>
      <c r="F392" s="612"/>
      <c r="G392" s="612"/>
      <c r="H392" s="612">
        <f>+D392-E392-F392-G392</f>
        <v>0</v>
      </c>
      <c r="I392" s="121" t="s">
        <v>12</v>
      </c>
    </row>
    <row r="393" spans="1:9" ht="93" hidden="1" customHeight="1" x14ac:dyDescent="0.25">
      <c r="A393" s="568" t="str">
        <f>+[6]ระบบการควบคุมฯ!A1471</f>
        <v>1.1.1.1</v>
      </c>
      <c r="B393" s="133" t="str">
        <f>+[6]ระบบการควบคุมฯ!B1471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3" s="133" t="str">
        <f>+[6]ระบบการควบคุมฯ!C1471</f>
        <v>ศธ 04002/ว3392 ลว 6 ส.ค. 67 ครั้งที่ 285</v>
      </c>
      <c r="D393" s="611"/>
      <c r="E393" s="613"/>
      <c r="F393" s="612"/>
      <c r="G393" s="612"/>
      <c r="H393" s="612">
        <f>+D393-E393-F393-G393</f>
        <v>0</v>
      </c>
      <c r="I393" s="121" t="s">
        <v>12</v>
      </c>
    </row>
    <row r="394" spans="1:9" ht="55.8" hidden="1" customHeight="1" x14ac:dyDescent="0.25">
      <c r="A394" s="568" t="str">
        <f>+[6]ระบบการควบคุมฯ!A1472</f>
        <v>1.1.1.2</v>
      </c>
      <c r="B394" s="133" t="str">
        <f>+[6]ระบบการควบคุมฯ!B1472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4" s="133" t="str">
        <f>+[6]ระบบการควบคุมฯ!C1472</f>
        <v>ศธ 04002/ว322 ลว 15 ส.ค. 67 ครั้งที่ 322</v>
      </c>
      <c r="D394" s="611"/>
      <c r="E394" s="613"/>
      <c r="F394" s="612"/>
      <c r="G394" s="612"/>
      <c r="H394" s="612">
        <f>+D394-E394-F394-G394</f>
        <v>0</v>
      </c>
      <c r="I394" s="121" t="s">
        <v>12</v>
      </c>
    </row>
    <row r="395" spans="1:9" ht="74.400000000000006" hidden="1" customHeight="1" x14ac:dyDescent="0.25">
      <c r="A395" s="514" t="str">
        <f>+[6]ระบบการควบคุมฯ!A1476</f>
        <v>1.1.2</v>
      </c>
      <c r="B395" s="131" t="str">
        <f>+[6]ระบบการควบคุมฯ!B1476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5" s="131" t="str">
        <f>+[6]ระบบการควบคุมฯ!C1476</f>
        <v>ศธ 04002/ว3233 ลว 30 กค 67 ครั้งที่ 260</v>
      </c>
      <c r="D395" s="614"/>
      <c r="E395" s="516"/>
      <c r="F395" s="613"/>
      <c r="G395" s="613"/>
      <c r="H395" s="613">
        <f>+D395-E395-F395-G395</f>
        <v>0</v>
      </c>
      <c r="I395" s="615" t="s">
        <v>171</v>
      </c>
    </row>
    <row r="396" spans="1:9" ht="18.600000000000001" hidden="1" customHeight="1" x14ac:dyDescent="0.6">
      <c r="A396" s="566"/>
      <c r="B396" s="158"/>
      <c r="C396" s="55"/>
      <c r="D396" s="616"/>
      <c r="E396" s="617"/>
      <c r="F396" s="617"/>
      <c r="G396" s="617"/>
      <c r="H396" s="617"/>
      <c r="I396" s="159"/>
    </row>
    <row r="397" spans="1:9" ht="260.39999999999998" hidden="1" customHeight="1" x14ac:dyDescent="0.25">
      <c r="A397" s="568" t="str">
        <f>+[3]ระบบการควบคุมฯ!A1111</f>
        <v>1.1.2</v>
      </c>
      <c r="B397" s="133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97" s="133" t="str">
        <f>+[3]ระบบการควบคุมฯ!C1111</f>
        <v>ศธ 04002/ว1970  ลว 25 พ.ค. 65 ครั้งที่ 479</v>
      </c>
      <c r="D397" s="611">
        <f>+[3]ระบบการควบคุมฯ!D1111</f>
        <v>0</v>
      </c>
      <c r="E397" s="612">
        <f>+[3]ระบบการควบคุมฯ!G1111+[3]ระบบการควบคุมฯ!H1111</f>
        <v>0</v>
      </c>
      <c r="F397" s="612">
        <f>+[3]ระบบการควบคุมฯ!I1111+[3]ระบบการควบคุมฯ!J1111</f>
        <v>0</v>
      </c>
      <c r="G397" s="612">
        <f>+[3]ระบบการควบคุมฯ!K1111+[3]ระบบการควบคุมฯ!L1111</f>
        <v>0</v>
      </c>
      <c r="H397" s="612">
        <f>+D397-E397-F397-G397</f>
        <v>0</v>
      </c>
      <c r="I397" s="121" t="s">
        <v>53</v>
      </c>
    </row>
    <row r="398" spans="1:9" ht="316.2" hidden="1" customHeight="1" x14ac:dyDescent="0.25">
      <c r="A398" s="618"/>
      <c r="B398" s="137"/>
      <c r="C398" s="137" t="str">
        <f>+[3]ระบบการควบคุมฯ!C1112</f>
        <v>20004 06003600</v>
      </c>
      <c r="D398" s="619"/>
      <c r="E398" s="620"/>
      <c r="F398" s="620"/>
      <c r="G398" s="620"/>
      <c r="H398" s="620"/>
      <c r="I398" s="140"/>
    </row>
    <row r="399" spans="1:9" ht="55.8" hidden="1" customHeight="1" x14ac:dyDescent="0.25">
      <c r="A399" s="568" t="str">
        <f>+[3]ระบบการควบคุมฯ!A1113</f>
        <v>1.1.3</v>
      </c>
      <c r="B399" s="133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99" s="133" t="str">
        <f>+[3]ระบบการควบคุมฯ!C1113</f>
        <v>ศธ 04002/ว2903  ลว 2 ส.ค. 65 ครั้งที่ 680</v>
      </c>
      <c r="D399" s="611">
        <f>+[3]ระบบการควบคุมฯ!D1113</f>
        <v>0</v>
      </c>
      <c r="E399" s="612">
        <f>+[3]ระบบการควบคุมฯ!G1113+[3]ระบบการควบคุมฯ!H1113</f>
        <v>0</v>
      </c>
      <c r="F399" s="612">
        <f>+[3]ระบบการควบคุมฯ!I1113+[3]ระบบการควบคุมฯ!J1113</f>
        <v>0</v>
      </c>
      <c r="G399" s="612">
        <f>+[3]ระบบการควบคุมฯ!K1113+[3]ระบบการควบคุมฯ!L1113</f>
        <v>0</v>
      </c>
      <c r="H399" s="612">
        <f>+D399-E399-F399-G399</f>
        <v>0</v>
      </c>
      <c r="I399" s="121" t="s">
        <v>12</v>
      </c>
    </row>
    <row r="400" spans="1:9" ht="18.600000000000001" hidden="1" customHeight="1" x14ac:dyDescent="0.25">
      <c r="A400" s="618"/>
      <c r="B400" s="137"/>
      <c r="C400" s="137" t="str">
        <f>+[3]ระบบการควบคุมฯ!C1114</f>
        <v>20004 06003600</v>
      </c>
      <c r="D400" s="619"/>
      <c r="E400" s="620"/>
      <c r="F400" s="620"/>
      <c r="G400" s="620"/>
      <c r="H400" s="620"/>
      <c r="I400" s="140"/>
    </row>
    <row r="401" spans="1:9" ht="74.400000000000006" hidden="1" customHeight="1" x14ac:dyDescent="0.25">
      <c r="A401" s="568" t="str">
        <f>+[3]ระบบการควบคุมฯ!A1115</f>
        <v>1.1.4</v>
      </c>
      <c r="B401" s="133" t="str">
        <f>+[7]ระบบการควบคุมฯ!B901</f>
        <v>ค่าใช้จ่ายโครงการลูกเสือต้านยาเสพติด</v>
      </c>
      <c r="C401" s="133" t="str">
        <f>+[7]ระบบการควบคุมฯ!C901</f>
        <v xml:space="preserve">ศธ 04002/ว589 ลว 11 ก.พ. 65 ครั้งที่ 208 </v>
      </c>
      <c r="D401" s="611"/>
      <c r="E401" s="612">
        <f>+[3]ระบบการควบคุมฯ!G1115+[3]ระบบการควบคุมฯ!H1115</f>
        <v>0</v>
      </c>
      <c r="F401" s="612">
        <f>+[3]ระบบการควบคุมฯ!I1115+[3]ระบบการควบคุมฯ!J1115</f>
        <v>0</v>
      </c>
      <c r="G401" s="612">
        <f>+[3]ระบบการควบคุมฯ!K1115+[3]ระบบการควบคุมฯ!L1115</f>
        <v>0</v>
      </c>
      <c r="H401" s="612">
        <f>+D401-E401-F401-G401</f>
        <v>0</v>
      </c>
      <c r="I401" s="121" t="s">
        <v>53</v>
      </c>
    </row>
    <row r="402" spans="1:9" ht="372" hidden="1" customHeight="1" x14ac:dyDescent="0.25">
      <c r="A402" s="618"/>
      <c r="B402" s="137"/>
      <c r="C402" s="137" t="str">
        <f>+[7]ระบบการควบคุมฯ!C902</f>
        <v>2000406036700002</v>
      </c>
      <c r="D402" s="619"/>
      <c r="E402" s="620"/>
      <c r="F402" s="620"/>
      <c r="G402" s="620"/>
      <c r="H402" s="620"/>
      <c r="I402" s="140"/>
    </row>
    <row r="403" spans="1:9" ht="18.600000000000001" x14ac:dyDescent="0.25">
      <c r="A403" s="514"/>
      <c r="B403" s="131"/>
      <c r="C403" s="131"/>
      <c r="D403" s="614"/>
      <c r="E403" s="613"/>
      <c r="F403" s="613"/>
      <c r="G403" s="613"/>
      <c r="H403" s="613"/>
      <c r="I403" s="118"/>
    </row>
    <row r="404" spans="1:9" ht="18.600000000000001" x14ac:dyDescent="0.25">
      <c r="A404" s="566"/>
      <c r="B404" s="158"/>
      <c r="C404" s="158"/>
      <c r="D404" s="621"/>
      <c r="E404" s="622"/>
      <c r="F404" s="622"/>
      <c r="G404" s="622"/>
      <c r="H404" s="622"/>
      <c r="I404" s="159"/>
    </row>
    <row r="405" spans="1:9" ht="55.8" hidden="1" customHeight="1" x14ac:dyDescent="0.25">
      <c r="A405" s="566"/>
      <c r="B405" s="158"/>
      <c r="C405" s="158"/>
      <c r="D405" s="621"/>
      <c r="E405" s="622"/>
      <c r="F405" s="622"/>
      <c r="G405" s="622"/>
      <c r="H405" s="622"/>
      <c r="I405" s="159"/>
    </row>
    <row r="406" spans="1:9" ht="55.8" hidden="1" customHeight="1" x14ac:dyDescent="0.25">
      <c r="A406" s="566"/>
      <c r="B406" s="158"/>
      <c r="C406" s="158"/>
      <c r="D406" s="621"/>
      <c r="E406" s="622"/>
      <c r="F406" s="622"/>
      <c r="G406" s="622"/>
      <c r="H406" s="622"/>
      <c r="I406" s="159"/>
    </row>
    <row r="407" spans="1:9" ht="18.600000000000001" hidden="1" customHeight="1" x14ac:dyDescent="0.25">
      <c r="A407" s="412" t="str">
        <f>+[6]ระบบการควบคุมฯ!A1485</f>
        <v>ฉ</v>
      </c>
      <c r="B407" s="160" t="str">
        <f>+[6]ระบบการควบคุมฯ!B1485</f>
        <v>แผนบูรณาการต่อต้านการทุจริตและประพฤติมิชอบ</v>
      </c>
      <c r="C407" s="160" t="str">
        <f>+[6]ระบบการควบคุมฯ!C1485</f>
        <v>20004 6020 3900 2000000</v>
      </c>
      <c r="D407" s="414">
        <f>+D408</f>
        <v>3000</v>
      </c>
      <c r="E407" s="414">
        <f>+E408</f>
        <v>0</v>
      </c>
      <c r="F407" s="414">
        <f>+F408</f>
        <v>0</v>
      </c>
      <c r="G407" s="414">
        <f>+G408</f>
        <v>800</v>
      </c>
      <c r="H407" s="414">
        <f>+H408</f>
        <v>2200</v>
      </c>
      <c r="I407" s="161"/>
    </row>
    <row r="408" spans="1:9" ht="18.600000000000001" hidden="1" customHeight="1" x14ac:dyDescent="0.25">
      <c r="A408" s="506">
        <f>+[6]ระบบการควบคุมฯ!A1486</f>
        <v>1</v>
      </c>
      <c r="B408" s="520" t="str">
        <f>+[6]ระบบการควบคุมฯ!B1486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08" s="520" t="str">
        <f>+[6]ระบบการควบคุมฯ!C1486</f>
        <v>20004 6020 3900 2000000</v>
      </c>
      <c r="D408" s="623">
        <f t="shared" ref="D408:H409" si="93">+D410+D414+D418+D422</f>
        <v>3000</v>
      </c>
      <c r="E408" s="623">
        <f t="shared" si="93"/>
        <v>0</v>
      </c>
      <c r="F408" s="623">
        <f t="shared" si="93"/>
        <v>0</v>
      </c>
      <c r="G408" s="623">
        <f t="shared" si="93"/>
        <v>800</v>
      </c>
      <c r="H408" s="623">
        <f t="shared" si="93"/>
        <v>2200</v>
      </c>
      <c r="I408" s="162"/>
    </row>
    <row r="409" spans="1:9" ht="18.600000000000001" hidden="1" customHeight="1" x14ac:dyDescent="0.25">
      <c r="A409" s="518"/>
      <c r="B409" s="467" t="str">
        <f>+[6]ระบบการควบคุมฯ!B1487</f>
        <v>งบดำเนินงาน 68112XX</v>
      </c>
      <c r="C409" s="153"/>
      <c r="D409" s="519">
        <f t="shared" si="93"/>
        <v>3000</v>
      </c>
      <c r="E409" s="519">
        <f t="shared" si="93"/>
        <v>0</v>
      </c>
      <c r="F409" s="519">
        <f t="shared" si="93"/>
        <v>0</v>
      </c>
      <c r="G409" s="519">
        <f t="shared" si="93"/>
        <v>800</v>
      </c>
      <c r="H409" s="519">
        <f t="shared" si="93"/>
        <v>2200</v>
      </c>
      <c r="I409" s="113"/>
    </row>
    <row r="410" spans="1:9" ht="18.600000000000001" hidden="1" customHeight="1" x14ac:dyDescent="0.25">
      <c r="A410" s="609">
        <f>+[6]ระบบการควบคุมฯ!A1488</f>
        <v>1.1000000000000001</v>
      </c>
      <c r="B410" s="86" t="str">
        <f>+[6]ระบบการควบคุมฯ!B1488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0" s="163" t="str">
        <f>+[6]ระบบการควบคุมฯ!C1488</f>
        <v xml:space="preserve">20004 68 00118 00000  </v>
      </c>
      <c r="D410" s="610">
        <f t="shared" ref="D410:I410" si="94">+D411</f>
        <v>3000</v>
      </c>
      <c r="E410" s="610">
        <f t="shared" si="94"/>
        <v>0</v>
      </c>
      <c r="F410" s="610">
        <f t="shared" si="94"/>
        <v>0</v>
      </c>
      <c r="G410" s="610">
        <f t="shared" si="94"/>
        <v>800</v>
      </c>
      <c r="H410" s="610">
        <f t="shared" si="94"/>
        <v>2200</v>
      </c>
      <c r="I410" s="610">
        <f t="shared" si="94"/>
        <v>0</v>
      </c>
    </row>
    <row r="411" spans="1:9" ht="18.600000000000001" x14ac:dyDescent="0.25">
      <c r="A411" s="518"/>
      <c r="B411" s="467" t="str">
        <f>+[6]ระบบการควบคุมฯ!B1489</f>
        <v xml:space="preserve"> งบดำเนินงาน 68112xx</v>
      </c>
      <c r="C411" s="153" t="str">
        <f>+C408</f>
        <v>20004 6020 3900 2000000</v>
      </c>
      <c r="D411" s="519">
        <f>SUM(D412:D413)</f>
        <v>3000</v>
      </c>
      <c r="E411" s="519">
        <f>SUM(E412:E413)</f>
        <v>0</v>
      </c>
      <c r="F411" s="519">
        <f>SUM(F412:F413)</f>
        <v>0</v>
      </c>
      <c r="G411" s="519">
        <f>SUM(G412:G413)</f>
        <v>800</v>
      </c>
      <c r="H411" s="519">
        <f>SUM(H412:H413)</f>
        <v>2200</v>
      </c>
      <c r="I411" s="113"/>
    </row>
    <row r="412" spans="1:9" ht="202.8" x14ac:dyDescent="0.25">
      <c r="A412" s="568" t="str">
        <f>+[6]ระบบการควบคุมฯ!A1490</f>
        <v>1.1.1</v>
      </c>
      <c r="B412" s="1143" t="str">
        <f>+[6]ระบบการควบคุมฯ!B1490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          (9 ธันวาคม) ระหว่างวันที่ 6 - 11 ธันวาคม 2567 ณ โรงแรมเอวาน่า กรุงเทพมหานคร </v>
      </c>
      <c r="C412" s="568" t="str">
        <f>+[6]ระบบการควบคุมฯ!C1490</f>
        <v>ศธ 04002/ว6119 ลว 19 ธค 67 ครั้งที่ 141</v>
      </c>
      <c r="D412" s="611">
        <f>+[6]ระบบการควบคุมฯ!F1490</f>
        <v>1000</v>
      </c>
      <c r="E412" s="516">
        <f>+[6]ระบบการควบคุมฯ!G1490+[6]ระบบการควบคุมฯ!H1490</f>
        <v>0</v>
      </c>
      <c r="F412" s="612">
        <f>+[6]ระบบการควบคุมฯ!I1490+[6]ระบบการควบคุมฯ!J1490</f>
        <v>0</v>
      </c>
      <c r="G412" s="516">
        <f>+[6]ระบบการควบคุมฯ!K1490+[6]ระบบการควบคุมฯ!L1490</f>
        <v>800</v>
      </c>
      <c r="H412" s="612">
        <f t="shared" ref="H412:H425" si="95">+D412-E412-F412-G412</f>
        <v>200</v>
      </c>
      <c r="I412" s="121" t="s">
        <v>50</v>
      </c>
    </row>
    <row r="413" spans="1:9" ht="130.19999999999999" x14ac:dyDescent="0.25">
      <c r="A413" s="568" t="str">
        <f>+[6]ระบบการควบคุมฯ!A1491</f>
        <v>1.1.3</v>
      </c>
      <c r="B413" s="133" t="str">
        <f>+[6]ระบบการควบคุมฯ!B1491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13" s="133" t="str">
        <f>+[6]ระบบการควบคุมฯ!C1491</f>
        <v>ศธ 04002/ว715 ลว 21 กพ 68  ครั้งที่ 277</v>
      </c>
      <c r="D413" s="611">
        <f>+[6]ระบบการควบคุมฯ!F1491</f>
        <v>2000</v>
      </c>
      <c r="E413" s="612">
        <f>+[6]ระบบการควบคุมฯ!G1491+[6]ระบบการควบคุมฯ!H1491</f>
        <v>0</v>
      </c>
      <c r="F413" s="612">
        <f>+[6]ระบบการควบคุมฯ!I1491+[6]ระบบการควบคุมฯ!J1491</f>
        <v>0</v>
      </c>
      <c r="G413" s="612">
        <f>+[6]ระบบการควบคุมฯ!K1491+[6]ระบบการควบคุมฯ!L1491</f>
        <v>0</v>
      </c>
      <c r="H413" s="612">
        <f t="shared" si="95"/>
        <v>2000</v>
      </c>
      <c r="I413" s="121" t="s">
        <v>13</v>
      </c>
    </row>
    <row r="414" spans="1:9" ht="74.400000000000006" x14ac:dyDescent="0.25">
      <c r="A414" s="624">
        <f>+[3]ระบบการควบคุมฯ!A1128</f>
        <v>1.2</v>
      </c>
      <c r="B414" s="164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4" s="164" t="str">
        <f>+[3]ระบบการควบคุมฯ!C1128</f>
        <v>20004 66 00060 00000</v>
      </c>
      <c r="D414" s="625">
        <f>+D415</f>
        <v>0</v>
      </c>
      <c r="E414" s="625">
        <f>+E415</f>
        <v>0</v>
      </c>
      <c r="F414" s="625">
        <f>+F415</f>
        <v>0</v>
      </c>
      <c r="G414" s="625">
        <f>+G415</f>
        <v>0</v>
      </c>
      <c r="H414" s="625">
        <f>+H415</f>
        <v>0</v>
      </c>
      <c r="I414" s="165"/>
    </row>
    <row r="415" spans="1:9" ht="18.600000000000001" x14ac:dyDescent="0.25">
      <c r="A415" s="518"/>
      <c r="B415" s="467" t="str">
        <f>+[6]ระบบการควบคุมฯ!B1495</f>
        <v xml:space="preserve"> งบดำเนินงาน 68112xx</v>
      </c>
      <c r="C415" s="467" t="str">
        <f>+[3]ระบบการควบคุมฯ!C1129</f>
        <v>20004 57003700 2000000</v>
      </c>
      <c r="D415" s="519">
        <f>SUM(D416:D417)</f>
        <v>0</v>
      </c>
      <c r="E415" s="519">
        <f>SUM(E416:E417)</f>
        <v>0</v>
      </c>
      <c r="F415" s="519">
        <f>SUM(F416:F417)</f>
        <v>0</v>
      </c>
      <c r="G415" s="519">
        <f>SUM(G416:G417)</f>
        <v>0</v>
      </c>
      <c r="H415" s="519">
        <f>SUM(H416:H417)</f>
        <v>0</v>
      </c>
      <c r="I415" s="626"/>
    </row>
    <row r="416" spans="1:9" ht="260.39999999999998" x14ac:dyDescent="0.25">
      <c r="A416" s="514" t="str">
        <f>+[6]ระบบการควบคุมฯ!A1496</f>
        <v>1.2.1</v>
      </c>
      <c r="B416" s="131" t="str">
        <f>+[6]ระบบการควบคุมฯ!B1496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416" s="169" t="str">
        <f>+[6]ระบบการควบคุมฯ!C1496</f>
        <v>ที่ ศธ 04002/ว2974 ลว. 10 กค 67 ครั้งที่ 199</v>
      </c>
      <c r="D416" s="614"/>
      <c r="E416" s="613"/>
      <c r="F416" s="613"/>
      <c r="G416" s="613"/>
      <c r="H416" s="613">
        <f t="shared" si="95"/>
        <v>0</v>
      </c>
      <c r="I416" s="116" t="s">
        <v>172</v>
      </c>
    </row>
    <row r="417" spans="1:9" ht="316.2" x14ac:dyDescent="0.25">
      <c r="A417" s="568" t="str">
        <f>+[6]ระบบการควบคุมฯ!A1497</f>
        <v>1.2.2</v>
      </c>
      <c r="B417" s="133" t="str">
        <f>+[6]ระบบการควบคุมฯ!B1497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417" s="168" t="str">
        <f>+[6]ระบบการควบคุมฯ!C1497</f>
        <v>ที่ ศธ 04002/ว3656 ลว. 28 สค 66 ครั้งที่ 819</v>
      </c>
      <c r="D417" s="611">
        <f>+[6]ระบบการควบคุมฯ!F1497</f>
        <v>0</v>
      </c>
      <c r="E417" s="612">
        <f>+[6]ระบบการควบคุมฯ!G1497+[6]ระบบการควบคุมฯ!H1497</f>
        <v>0</v>
      </c>
      <c r="F417" s="612">
        <f>+[6]ระบบการควบคุมฯ!I1497+[6]ระบบการควบคุมฯ!J1497</f>
        <v>0</v>
      </c>
      <c r="G417" s="612">
        <f>+[6]ระบบการควบคุมฯ!K1497+[6]ระบบการควบคุมฯ!L1497</f>
        <v>0</v>
      </c>
      <c r="H417" s="612">
        <f>+D417-E417-F417-G417</f>
        <v>0</v>
      </c>
      <c r="I417" s="121" t="s">
        <v>91</v>
      </c>
    </row>
    <row r="418" spans="1:9" ht="55.8" x14ac:dyDescent="0.25">
      <c r="A418" s="627">
        <f>+[6]ระบบการควบคุมฯ!A1498</f>
        <v>1.2</v>
      </c>
      <c r="B418" s="164" t="str">
        <f>+[6]ระบบการควบคุมฯ!B1498</f>
        <v xml:space="preserve">กิจกรรมเสริมสร้างธรรมาภิบาลเพื่อเพิ่มประสิทธิภาพในการบริหารจัดการ      </v>
      </c>
      <c r="C418" s="164" t="str">
        <f>+[6]ระบบการควบคุมฯ!C1498</f>
        <v>20004 67 00068 00000</v>
      </c>
      <c r="D418" s="625">
        <f>+D419</f>
        <v>0</v>
      </c>
      <c r="E418" s="625">
        <f>+E419</f>
        <v>0</v>
      </c>
      <c r="F418" s="625">
        <f>+F419</f>
        <v>0</v>
      </c>
      <c r="G418" s="625">
        <f>+G419</f>
        <v>0</v>
      </c>
      <c r="H418" s="625">
        <f>+H419</f>
        <v>0</v>
      </c>
      <c r="I418" s="165"/>
    </row>
    <row r="419" spans="1:9" ht="18.600000000000001" x14ac:dyDescent="0.25">
      <c r="A419" s="628"/>
      <c r="B419" s="166" t="str">
        <f>+[6]ระบบการควบคุมฯ!B1499</f>
        <v xml:space="preserve"> งบดำเนินงาน 68112xx</v>
      </c>
      <c r="C419" s="166" t="str">
        <f>+[6]ระบบการควบคุมฯ!C1499</f>
        <v>20004 56003700 2000000</v>
      </c>
      <c r="D419" s="629">
        <f>SUM(D420:D424)</f>
        <v>0</v>
      </c>
      <c r="E419" s="629">
        <f>SUM(E420:E424)</f>
        <v>0</v>
      </c>
      <c r="F419" s="629">
        <f>SUM(F420:F424)</f>
        <v>0</v>
      </c>
      <c r="G419" s="629">
        <f>SUM(G420:G424)</f>
        <v>0</v>
      </c>
      <c r="H419" s="629">
        <f>SUM(H420:H424)</f>
        <v>0</v>
      </c>
      <c r="I419" s="167"/>
    </row>
    <row r="420" spans="1:9" ht="74.400000000000006" x14ac:dyDescent="0.25">
      <c r="A420" s="568" t="str">
        <f>+[6]ระบบการควบคุมฯ!A1500</f>
        <v>1.2.1</v>
      </c>
      <c r="B420" s="133" t="str">
        <f>+[6]ระบบการควบคุมฯ!B1500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20" s="168" t="str">
        <f>+[6]ระบบการควบคุมฯ!C1500</f>
        <v>ศธ04087/1378 ลว 27 พค 67 โอนครั้งที่ 61</v>
      </c>
      <c r="D420" s="611"/>
      <c r="E420" s="612"/>
      <c r="F420" s="612"/>
      <c r="G420" s="612"/>
      <c r="H420" s="612">
        <f>+D420-E420-F420-G420</f>
        <v>0</v>
      </c>
      <c r="I420" s="121" t="s">
        <v>16</v>
      </c>
    </row>
    <row r="421" spans="1:9" ht="372" x14ac:dyDescent="0.25">
      <c r="A421" s="568" t="str">
        <f>+[6]ระบบการควบคุมฯ!A1501</f>
        <v>1.1.3</v>
      </c>
      <c r="B421" s="133" t="str">
        <f>+[6]ระบบการควบคุมฯ!B1501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1" s="168" t="str">
        <f>+[6]ระบบการควบคุมฯ!C1501</f>
        <v>ศธ 04002/ว3641 ลว 17 สค ครั้งที่ 350</v>
      </c>
      <c r="D421" s="611"/>
      <c r="E421" s="612"/>
      <c r="F421" s="612"/>
      <c r="G421" s="612"/>
      <c r="H421" s="612">
        <f>+D421-E421-F421-G421</f>
        <v>0</v>
      </c>
      <c r="I421" s="116"/>
    </row>
    <row r="422" spans="1:9" ht="55.8" x14ac:dyDescent="0.25">
      <c r="A422" s="624">
        <f>+[3]ระบบการควบคุมฯ!A1132</f>
        <v>1.3</v>
      </c>
      <c r="B422" s="164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2" s="164" t="str">
        <f>+[3]ระบบการควบคุมฯ!C1132</f>
        <v>20004 66 00068 00000</v>
      </c>
      <c r="D422" s="625">
        <f>+[3]ระบบการควบคุมฯ!F1132</f>
        <v>0</v>
      </c>
      <c r="E422" s="630">
        <f>+[3]ระบบการควบคุมฯ!G1132+[3]ระบบการควบคุมฯ!H1132</f>
        <v>0</v>
      </c>
      <c r="F422" s="630">
        <f>+[3]ระบบการควบคุมฯ!I1132+[3]ระบบการควบคุมฯ!J1132</f>
        <v>0</v>
      </c>
      <c r="G422" s="630">
        <f>+[3]ระบบการควบคุมฯ!K1132+[3]ระบบการควบคุมฯ!L1132</f>
        <v>0</v>
      </c>
      <c r="H422" s="630">
        <f t="shared" si="95"/>
        <v>0</v>
      </c>
      <c r="I422" s="165"/>
    </row>
    <row r="423" spans="1:9" ht="18.600000000000001" x14ac:dyDescent="0.25">
      <c r="A423" s="628"/>
      <c r="B423" s="166" t="str">
        <f>+[3]ระบบการควบคุมฯ!B1133</f>
        <v xml:space="preserve"> งบดำเนินงาน 66112xx</v>
      </c>
      <c r="C423" s="166" t="str">
        <f>+[3]ระบบการควบคุมฯ!C1133</f>
        <v>20004 57003700 200000</v>
      </c>
      <c r="D423" s="629">
        <f>+[3]ระบบการควบคุมฯ!F1133</f>
        <v>0</v>
      </c>
      <c r="E423" s="631">
        <f>+[3]ระบบการควบคุมฯ!G1133+[3]ระบบการควบคุมฯ!H1133</f>
        <v>0</v>
      </c>
      <c r="F423" s="631">
        <f>+[3]ระบบการควบคุมฯ!I1133+[3]ระบบการควบคุมฯ!J1133</f>
        <v>0</v>
      </c>
      <c r="G423" s="631">
        <f>+[3]ระบบการควบคุมฯ!K1133+[3]ระบบการควบคุมฯ!L1133</f>
        <v>0</v>
      </c>
      <c r="H423" s="631">
        <f t="shared" si="95"/>
        <v>0</v>
      </c>
      <c r="I423" s="167"/>
    </row>
    <row r="424" spans="1:9" ht="55.8" x14ac:dyDescent="0.25">
      <c r="A424" s="568" t="str">
        <f>+[3]ระบบการควบคุมฯ!A1134</f>
        <v>1.3.1</v>
      </c>
      <c r="B424" s="133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4" s="133" t="str">
        <f>+[3]ระบบการควบคุมฯ!C1134</f>
        <v>ที่ ศธ 04002/ว1422 ลว. 11 เม.ย. 65 ครั้งที่ 342</v>
      </c>
      <c r="D424" s="611">
        <f>+[3]ระบบการควบคุมฯ!F1134</f>
        <v>0</v>
      </c>
      <c r="E424" s="612">
        <f>+[3]ระบบการควบคุมฯ!G1134+[3]ระบบการควบคุมฯ!H1134</f>
        <v>0</v>
      </c>
      <c r="F424" s="612">
        <f>+[3]ระบบการควบคุมฯ!I1134+[3]ระบบการควบคุมฯ!J1134</f>
        <v>0</v>
      </c>
      <c r="G424" s="612">
        <f>+[3]ระบบการควบคุมฯ!K1134+[3]ระบบการควบคุมฯ!L1134</f>
        <v>0</v>
      </c>
      <c r="H424" s="612">
        <f t="shared" si="95"/>
        <v>0</v>
      </c>
      <c r="I424" s="121" t="s">
        <v>13</v>
      </c>
    </row>
    <row r="425" spans="1:9" ht="55.8" x14ac:dyDescent="0.25">
      <c r="A425" s="568" t="str">
        <f>+[3]ระบบการควบคุมฯ!A1135</f>
        <v>1.3.2</v>
      </c>
      <c r="B425" s="133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25" s="133" t="str">
        <f>+[3]ระบบการควบคุมฯ!C1135</f>
        <v>ศธ 04002/ว2730 ลว 19 ก.ค. 65  ครั้งที่ 639</v>
      </c>
      <c r="D425" s="611">
        <f>+[3]ระบบการควบคุมฯ!F1135</f>
        <v>0</v>
      </c>
      <c r="E425" s="612">
        <f>+[3]ระบบการควบคุมฯ!G1135+[3]ระบบการควบคุมฯ!H1135</f>
        <v>0</v>
      </c>
      <c r="F425" s="612">
        <f>+[3]ระบบการควบคุมฯ!I1135+[3]ระบบการควบคุมฯ!J1135</f>
        <v>0</v>
      </c>
      <c r="G425" s="612">
        <f>+[3]ระบบการควบคุมฯ!K1135+[3]ระบบการควบคุมฯ!L1135</f>
        <v>0</v>
      </c>
      <c r="H425" s="612">
        <f t="shared" si="95"/>
        <v>0</v>
      </c>
      <c r="I425" s="121" t="s">
        <v>13</v>
      </c>
    </row>
    <row r="426" spans="1:9" ht="18.600000000000001" x14ac:dyDescent="0.25">
      <c r="A426" s="618"/>
      <c r="B426" s="137"/>
      <c r="C426" s="155"/>
      <c r="D426" s="156"/>
      <c r="E426" s="157"/>
      <c r="F426" s="157"/>
      <c r="G426" s="157"/>
      <c r="H426" s="157"/>
      <c r="I426" s="140"/>
    </row>
    <row r="427" spans="1:9" ht="18.600000000000001" x14ac:dyDescent="0.25">
      <c r="A427" s="514"/>
      <c r="B427" s="131"/>
      <c r="C427" s="170"/>
      <c r="D427" s="171"/>
      <c r="E427" s="172"/>
      <c r="F427" s="172"/>
      <c r="G427" s="172"/>
      <c r="H427" s="172"/>
      <c r="I427" s="118"/>
    </row>
    <row r="428" spans="1:9" ht="18.600000000000001" x14ac:dyDescent="0.25">
      <c r="A428" s="514"/>
      <c r="B428" s="131"/>
      <c r="C428" s="131"/>
      <c r="D428" s="614"/>
      <c r="E428" s="613"/>
      <c r="F428" s="613"/>
      <c r="G428" s="613"/>
      <c r="H428" s="613"/>
      <c r="I428" s="116"/>
    </row>
    <row r="429" spans="1:9" ht="18.600000000000001" x14ac:dyDescent="0.25">
      <c r="A429" s="514"/>
      <c r="B429" s="131"/>
      <c r="C429" s="131"/>
      <c r="D429" s="614"/>
      <c r="E429" s="613"/>
      <c r="F429" s="613"/>
      <c r="G429" s="613"/>
      <c r="H429" s="613"/>
      <c r="I429" s="116"/>
    </row>
    <row r="430" spans="1:9" ht="18.600000000000001" x14ac:dyDescent="0.55000000000000004">
      <c r="A430" s="632"/>
      <c r="B430" s="633" t="s">
        <v>18</v>
      </c>
      <c r="C430" s="634"/>
      <c r="D430" s="635">
        <f>+D6+D23+D175+D243+D380+D388+D407</f>
        <v>113837497</v>
      </c>
      <c r="E430" s="635">
        <f>+E6+E23+E175+E243+E380+E388+E407</f>
        <v>973952.1</v>
      </c>
      <c r="F430" s="635">
        <f>+F6+F23+F175+F243+F380+F388+F407</f>
        <v>0</v>
      </c>
      <c r="G430" s="635">
        <f>+G6+G23+G175+G243+G380+G388+G407</f>
        <v>66161804.409999996</v>
      </c>
      <c r="H430" s="635">
        <f>+H6+H23+H175+H243+H380+H388+H407</f>
        <v>46701740.490000002</v>
      </c>
      <c r="I430" s="635">
        <f>+I6+I23+I175+I243+I388+I407</f>
        <v>0</v>
      </c>
    </row>
    <row r="431" spans="1:9" ht="18.600000000000001" x14ac:dyDescent="0.55000000000000004">
      <c r="A431" s="632"/>
      <c r="B431" s="633" t="s">
        <v>19</v>
      </c>
      <c r="C431" s="634"/>
      <c r="D431" s="636">
        <f>SUM(E431:H431)</f>
        <v>100</v>
      </c>
      <c r="E431" s="638">
        <f>+E430*100/D430</f>
        <v>0.8555635231508999</v>
      </c>
      <c r="F431" s="638">
        <v>0</v>
      </c>
      <c r="G431" s="1144">
        <f>+G430*100/D430</f>
        <v>58.119517868527979</v>
      </c>
      <c r="H431" s="637">
        <f>+H430*100/D430</f>
        <v>41.024918608321123</v>
      </c>
      <c r="I431" s="174"/>
    </row>
    <row r="432" spans="1:9" ht="21" x14ac:dyDescent="0.6">
      <c r="A432" s="639"/>
      <c r="B432" s="640"/>
      <c r="C432" s="641"/>
      <c r="D432" s="642"/>
      <c r="E432" s="643"/>
      <c r="F432" s="644"/>
      <c r="G432" s="644"/>
      <c r="H432" s="644"/>
      <c r="I432" s="175"/>
    </row>
    <row r="433" spans="1:9" ht="18.600000000000001" x14ac:dyDescent="0.55000000000000004">
      <c r="A433" s="648"/>
      <c r="B433" s="645"/>
      <c r="C433" s="1394" t="s">
        <v>71</v>
      </c>
      <c r="D433" s="1394"/>
      <c r="E433" s="1394"/>
      <c r="F433" s="1394"/>
      <c r="G433" s="1394"/>
      <c r="H433" s="1394"/>
      <c r="I433" s="646"/>
    </row>
    <row r="434" spans="1:9" ht="18.600000000000001" x14ac:dyDescent="0.55000000000000004">
      <c r="A434" s="648"/>
      <c r="B434" s="645"/>
      <c r="C434" s="647"/>
      <c r="D434" s="648"/>
      <c r="E434" s="649"/>
      <c r="F434" s="650"/>
      <c r="G434" s="651"/>
      <c r="H434" s="651"/>
      <c r="I434" s="651"/>
    </row>
    <row r="435" spans="1:9" ht="18.600000000000001" x14ac:dyDescent="0.55000000000000004">
      <c r="A435" s="1229" t="s">
        <v>173</v>
      </c>
      <c r="B435" s="652"/>
      <c r="C435" s="653"/>
      <c r="D435" s="654"/>
      <c r="E435" s="655"/>
      <c r="F435" s="655"/>
      <c r="G435" s="655"/>
      <c r="H435" s="655"/>
      <c r="I435" s="655"/>
    </row>
    <row r="436" spans="1:9" ht="18.600000000000001" x14ac:dyDescent="0.55000000000000004">
      <c r="A436" s="1229" t="s">
        <v>21</v>
      </c>
      <c r="B436" s="652"/>
      <c r="C436" s="656" t="s">
        <v>20</v>
      </c>
      <c r="D436" s="655"/>
      <c r="E436" s="657"/>
      <c r="F436" s="658" t="s">
        <v>134</v>
      </c>
      <c r="G436" s="659"/>
      <c r="H436" s="655"/>
      <c r="I436" s="655"/>
    </row>
    <row r="437" spans="1:9" ht="18.600000000000001" x14ac:dyDescent="0.55000000000000004">
      <c r="A437" s="1229" t="s">
        <v>52</v>
      </c>
      <c r="B437" s="660"/>
      <c r="C437" s="661" t="s">
        <v>174</v>
      </c>
      <c r="D437" s="661"/>
      <c r="E437" s="661"/>
      <c r="F437" s="1395" t="s">
        <v>175</v>
      </c>
      <c r="G437" s="1395"/>
      <c r="H437" s="1395"/>
      <c r="I437" s="662"/>
    </row>
  </sheetData>
  <sheetProtection algorithmName="SHA-512" hashValue="NIj7rY/99mFdJU5Wioc3MZNiVDfoBv5Tf5iaAV3cZe9o0GoOUDgsS2VtibCj8NnM66oUAs0u0TWppnjZNxWUFA==" saltValue="ruy7b9nFlZXJGxV5saZT0Q==" spinCount="100000" sheet="1" objects="1" scenarios="1" formatCells="0" formatColumns="0" formatRows="0" insertColumns="0" insertRows="0" deleteColumns="0" deleteRows="0" sort="0"/>
  <mergeCells count="7">
    <mergeCell ref="I271:I272"/>
    <mergeCell ref="C433:H433"/>
    <mergeCell ref="F437:H437"/>
    <mergeCell ref="A1:I1"/>
    <mergeCell ref="A2:I2"/>
    <mergeCell ref="A3:I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opLeftCell="A10" workbookViewId="0">
      <selection activeCell="K14" sqref="K14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10.3984375" customWidth="1"/>
  </cols>
  <sheetData>
    <row r="1" spans="1:13" ht="18.600000000000001" x14ac:dyDescent="0.55000000000000004">
      <c r="A1" s="1415" t="s">
        <v>285</v>
      </c>
      <c r="B1" s="1415"/>
      <c r="C1" s="1415"/>
      <c r="D1" s="1415"/>
      <c r="E1" s="1415"/>
      <c r="F1" s="1415"/>
      <c r="G1" s="1415"/>
      <c r="H1" s="1415"/>
      <c r="I1" s="1415"/>
      <c r="J1" s="1415"/>
      <c r="K1" s="1415"/>
      <c r="L1" s="1415"/>
      <c r="M1" s="1415"/>
    </row>
    <row r="2" spans="1:13" ht="18.600000000000001" x14ac:dyDescent="0.55000000000000004">
      <c r="A2" s="1414" t="s">
        <v>122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</row>
    <row r="3" spans="1:13" ht="18.600000000000001" x14ac:dyDescent="0.55000000000000004">
      <c r="A3" s="1415" t="s">
        <v>123</v>
      </c>
      <c r="B3" s="1415"/>
      <c r="C3" s="1415"/>
      <c r="D3" s="1415"/>
      <c r="E3" s="1415"/>
      <c r="F3" s="1415"/>
      <c r="G3" s="1415"/>
      <c r="H3" s="1415"/>
      <c r="I3" s="1415"/>
      <c r="J3" s="1415"/>
      <c r="K3" s="1415"/>
      <c r="L3" s="1415"/>
      <c r="M3" s="1415"/>
    </row>
    <row r="4" spans="1:13" ht="18.600000000000001" x14ac:dyDescent="0.55000000000000004">
      <c r="A4" s="1415" t="s">
        <v>124</v>
      </c>
      <c r="B4" s="1415"/>
      <c r="C4" s="1415"/>
      <c r="D4" s="1415"/>
      <c r="E4" s="1415"/>
      <c r="F4" s="1415"/>
      <c r="G4" s="1415"/>
      <c r="H4" s="1415"/>
      <c r="I4" s="1415"/>
      <c r="J4" s="1415"/>
      <c r="K4" s="1415"/>
      <c r="L4" s="1415"/>
      <c r="M4" s="1415"/>
    </row>
    <row r="5" spans="1:13" ht="18.600000000000001" customHeight="1" x14ac:dyDescent="0.55000000000000004">
      <c r="A5" s="53"/>
      <c r="B5" s="231"/>
      <c r="C5" s="1416" t="str">
        <f>+[2]ระบบการควบคุมฯ!A4</f>
        <v xml:space="preserve">ประจำเดือนมีนาคม 2568 </v>
      </c>
      <c r="D5" s="1416"/>
      <c r="E5" s="1416"/>
      <c r="F5" s="1416"/>
      <c r="G5" s="1416"/>
      <c r="H5" s="1416"/>
      <c r="I5" s="1416"/>
      <c r="J5" s="1416"/>
      <c r="K5" s="1416"/>
      <c r="L5" s="1416"/>
      <c r="M5" s="232" t="s">
        <v>125</v>
      </c>
    </row>
    <row r="6" spans="1:13" ht="18.600000000000001" customHeight="1" x14ac:dyDescent="0.25">
      <c r="A6" s="1402" t="s">
        <v>24</v>
      </c>
      <c r="B6" s="1403"/>
      <c r="C6" s="1403"/>
      <c r="D6" s="1403"/>
      <c r="E6" s="1404"/>
      <c r="F6" s="1408" t="s">
        <v>258</v>
      </c>
      <c r="G6" s="1410" t="s">
        <v>94</v>
      </c>
      <c r="H6" s="1412" t="s">
        <v>95</v>
      </c>
      <c r="I6" s="1413"/>
      <c r="J6" s="1408" t="s">
        <v>259</v>
      </c>
      <c r="K6" s="1412" t="s">
        <v>96</v>
      </c>
      <c r="L6" s="1413"/>
      <c r="M6" s="1417" t="s">
        <v>126</v>
      </c>
    </row>
    <row r="7" spans="1:13" ht="18.600000000000001" x14ac:dyDescent="0.25">
      <c r="A7" s="1405"/>
      <c r="B7" s="1406"/>
      <c r="C7" s="1406"/>
      <c r="D7" s="1406"/>
      <c r="E7" s="1407"/>
      <c r="F7" s="1409"/>
      <c r="G7" s="1411"/>
      <c r="H7" s="255" t="s">
        <v>97</v>
      </c>
      <c r="I7" s="255" t="s">
        <v>98</v>
      </c>
      <c r="J7" s="1409"/>
      <c r="K7" s="255" t="s">
        <v>97</v>
      </c>
      <c r="L7" s="255" t="s">
        <v>98</v>
      </c>
      <c r="M7" s="1418"/>
    </row>
    <row r="8" spans="1:13" ht="18.600000000000001" x14ac:dyDescent="0.55000000000000004">
      <c r="A8" s="233" t="s">
        <v>99</v>
      </c>
      <c r="B8" s="234" t="s">
        <v>100</v>
      </c>
      <c r="C8" s="235"/>
      <c r="D8" s="235"/>
      <c r="E8" s="236"/>
      <c r="F8" s="256">
        <v>94</v>
      </c>
      <c r="G8" s="237"/>
      <c r="H8" s="237"/>
      <c r="I8" s="258"/>
      <c r="J8" s="256">
        <f>+J12</f>
        <v>100</v>
      </c>
      <c r="K8" s="257"/>
      <c r="L8" s="257"/>
      <c r="M8" s="237"/>
    </row>
    <row r="9" spans="1:13" ht="111.6" x14ac:dyDescent="0.25">
      <c r="A9" s="238" t="s">
        <v>101</v>
      </c>
      <c r="B9" s="239" t="s">
        <v>127</v>
      </c>
      <c r="C9" s="239"/>
      <c r="D9" s="239"/>
      <c r="E9" s="240"/>
      <c r="F9" s="1159">
        <v>27</v>
      </c>
      <c r="G9" s="267">
        <f>+'[8]มาตการ รวมงบบุคลากร'!$G$9</f>
        <v>95839353</v>
      </c>
      <c r="H9" s="267">
        <f>+'[8]มาตการ รวมงบบุคลากร'!$H$9</f>
        <v>63307184.979999997</v>
      </c>
      <c r="I9" s="1178">
        <f>+H9*100/G9</f>
        <v>66.055522077658438</v>
      </c>
      <c r="J9" s="1159">
        <v>37</v>
      </c>
      <c r="K9" s="267">
        <f>+'[8]มาตการ รวมงบบุคลากร'!$K$9</f>
        <v>82046427.079999998</v>
      </c>
      <c r="L9" s="1179">
        <f>+K9*100/G9</f>
        <v>85.608285648589472</v>
      </c>
      <c r="M9" s="241" t="s">
        <v>283</v>
      </c>
    </row>
    <row r="10" spans="1:13" ht="111.6" x14ac:dyDescent="0.25">
      <c r="A10" s="238" t="s">
        <v>102</v>
      </c>
      <c r="B10" s="239" t="s">
        <v>128</v>
      </c>
      <c r="C10" s="239"/>
      <c r="D10" s="239"/>
      <c r="E10" s="240"/>
      <c r="F10" s="1159">
        <v>53</v>
      </c>
      <c r="G10" s="259">
        <f>+[2]ระบบการควบคุมฯ!F1534</f>
        <v>163518602</v>
      </c>
      <c r="H10" s="259">
        <f>+[2]ระบบการควบคุมฯ!L1534+[2]ระบบการควบคุมฯ!K1534</f>
        <v>140114479.85999998</v>
      </c>
      <c r="I10" s="1180">
        <f>+H10*100/G10</f>
        <v>85.687180630372552</v>
      </c>
      <c r="J10" s="1159">
        <v>61</v>
      </c>
      <c r="K10" s="259">
        <f>+[2]ระบบการควบคุมฯ!L1534+[2]ระบบการควบคุมฯ!K1534+[2]ระบบการควบคุมฯ!H1534+[2]ระบบการควบคุมฯ!G1534</f>
        <v>152057437.94999999</v>
      </c>
      <c r="L10" s="1181">
        <f>+K10*100/G10</f>
        <v>92.990911180857566</v>
      </c>
      <c r="M10" s="241" t="s">
        <v>283</v>
      </c>
    </row>
    <row r="11" spans="1:13" ht="18.600000000000001" x14ac:dyDescent="0.25">
      <c r="A11" s="260" t="s">
        <v>103</v>
      </c>
      <c r="B11" s="261" t="s">
        <v>129</v>
      </c>
      <c r="C11" s="261"/>
      <c r="D11" s="261"/>
      <c r="E11" s="262"/>
      <c r="F11" s="263">
        <v>75</v>
      </c>
      <c r="G11" s="264"/>
      <c r="H11" s="264"/>
      <c r="I11" s="1182"/>
      <c r="J11" s="263">
        <v>80</v>
      </c>
      <c r="K11" s="264"/>
      <c r="L11" s="264"/>
      <c r="M11" s="265"/>
    </row>
    <row r="12" spans="1:13" ht="18.600000000000001" x14ac:dyDescent="0.25">
      <c r="A12" s="260" t="s">
        <v>104</v>
      </c>
      <c r="B12" s="261" t="s">
        <v>130</v>
      </c>
      <c r="C12" s="261"/>
      <c r="D12" s="261"/>
      <c r="E12" s="262"/>
      <c r="F12" s="263">
        <v>94</v>
      </c>
      <c r="G12" s="264"/>
      <c r="H12" s="264"/>
      <c r="I12" s="1183"/>
      <c r="J12" s="263">
        <v>100</v>
      </c>
      <c r="K12" s="264"/>
      <c r="L12" s="1184"/>
      <c r="M12" s="265"/>
    </row>
    <row r="13" spans="1:13" ht="18.600000000000001" x14ac:dyDescent="0.55000000000000004">
      <c r="A13" s="243" t="s">
        <v>105</v>
      </c>
      <c r="B13" s="244" t="s">
        <v>106</v>
      </c>
      <c r="C13" s="180"/>
      <c r="D13" s="180"/>
      <c r="E13" s="242"/>
      <c r="F13" s="266">
        <v>98</v>
      </c>
      <c r="G13" s="245"/>
      <c r="H13" s="245"/>
      <c r="I13" s="242"/>
      <c r="J13" s="266">
        <f>+J17</f>
        <v>100</v>
      </c>
      <c r="K13" s="245"/>
      <c r="L13" s="245"/>
      <c r="M13" s="241"/>
    </row>
    <row r="14" spans="1:13" ht="111.6" x14ac:dyDescent="0.25">
      <c r="A14" s="238" t="s">
        <v>107</v>
      </c>
      <c r="B14" s="239" t="s">
        <v>127</v>
      </c>
      <c r="C14" s="239"/>
      <c r="D14" s="239"/>
      <c r="E14" s="240"/>
      <c r="F14" s="1159">
        <v>35</v>
      </c>
      <c r="G14" s="267">
        <f>+'[8]มาตการ รวมงบบุคลากร'!$G$14</f>
        <v>73323253</v>
      </c>
      <c r="H14" s="267">
        <f>+'[8]มาตการ รวมงบบุคลากร'!$H$14</f>
        <v>59753544.979999997</v>
      </c>
      <c r="I14" s="1178">
        <f>+H14*100/G14</f>
        <v>81.49330878705014</v>
      </c>
      <c r="J14" s="1159">
        <v>36</v>
      </c>
      <c r="K14" s="267">
        <f>+'[8]มาตการ รวมงบบุคลากร'!$K$14</f>
        <v>60727497.079999998</v>
      </c>
      <c r="L14" s="1179">
        <f>+K14*100/G14</f>
        <v>82.821607873835063</v>
      </c>
      <c r="M14" s="241" t="s">
        <v>283</v>
      </c>
    </row>
    <row r="15" spans="1:13" ht="111.6" x14ac:dyDescent="0.25">
      <c r="A15" s="238" t="s">
        <v>108</v>
      </c>
      <c r="B15" s="239" t="s">
        <v>128</v>
      </c>
      <c r="C15" s="239"/>
      <c r="D15" s="239"/>
      <c r="E15" s="240"/>
      <c r="F15" s="1159">
        <v>57</v>
      </c>
      <c r="G15" s="267">
        <f>+[2]ระบบการควบคุมฯ!F1527+[2]ระบบการควบคุมฯ!F1528+[2]ระบบการควบคุมฯ!F1529+[2]ระบบการควบคุมฯ!F1530</f>
        <v>140891502</v>
      </c>
      <c r="H15" s="259">
        <f>+[2]ระบบการควบคุมฯ!K1527+[2]ระบบการควบคุมฯ!L1527+[2]ระบบการควบคุมฯ!K1528+[2]ระบบการควบคุมฯ!L1528+[2]ระบบการควบคุมฯ!K1529+[2]ระบบการควบคุมฯ!L1529+[2]ระบบการควบคุมฯ!K1530+[2]ระบบการควบคุมฯ!L1530</f>
        <v>128848018.55</v>
      </c>
      <c r="I15" s="1180">
        <f>+H15*100/G15</f>
        <v>91.451944738299403</v>
      </c>
      <c r="J15" s="1159">
        <v>58</v>
      </c>
      <c r="K15" s="259">
        <f>+[2]ระบบการควบคุมฯ!G1527+[2]ระบบการควบคุมฯ!H1527+[2]ระบบการควบคุมฯ!K1527+[2]ระบบการควบคุมฯ!L1527+[2]ระบบการควบคุมฯ!G1528+[2]ระบบการควบคุมฯ!H1528+[2]ระบบการควบคุมฯ!K1528+[2]ระบบการควบคุมฯ!L1528+[2]ระบบการควบคุมฯ!G1529+[2]ระบบการควบคุมฯ!H1529+[2]ระบบการควบคุมฯ!K1529+[2]ระบบการควบคุมฯ!L1529+[2]ระบบการควบคุมฯ!G1530+[2]ระบบการควบคุมฯ!H1530+[2]ระบบการควบคุมฯ!K1530+[2]ระบบการควบคุมฯ!L1530</f>
        <v>129750857.94999999</v>
      </c>
      <c r="L15" s="1179">
        <f>+K15*100/G15</f>
        <v>92.092749461922821</v>
      </c>
      <c r="M15" s="241" t="s">
        <v>283</v>
      </c>
    </row>
    <row r="16" spans="1:13" ht="18.600000000000001" x14ac:dyDescent="0.25">
      <c r="A16" s="269">
        <v>2.2999999999999998</v>
      </c>
      <c r="B16" s="239" t="s">
        <v>129</v>
      </c>
      <c r="C16" s="239"/>
      <c r="D16" s="239"/>
      <c r="E16" s="240"/>
      <c r="F16" s="1159">
        <v>80</v>
      </c>
      <c r="G16" s="267"/>
      <c r="H16" s="267"/>
      <c r="I16" s="1185"/>
      <c r="J16" s="1159">
        <v>81</v>
      </c>
      <c r="K16" s="267"/>
      <c r="L16" s="268"/>
      <c r="M16" s="241"/>
    </row>
    <row r="17" spans="1:13" ht="18.600000000000001" x14ac:dyDescent="0.25">
      <c r="A17" s="238" t="s">
        <v>109</v>
      </c>
      <c r="B17" s="239" t="s">
        <v>130</v>
      </c>
      <c r="C17" s="239"/>
      <c r="D17" s="239"/>
      <c r="E17" s="240"/>
      <c r="F17" s="1159">
        <v>98</v>
      </c>
      <c r="G17" s="267"/>
      <c r="H17" s="267"/>
      <c r="I17" s="1186"/>
      <c r="J17" s="1159">
        <v>100</v>
      </c>
      <c r="K17" s="267"/>
      <c r="L17" s="270"/>
      <c r="M17" s="241"/>
    </row>
    <row r="18" spans="1:13" ht="18.600000000000001" x14ac:dyDescent="0.55000000000000004">
      <c r="A18" s="243" t="s">
        <v>110</v>
      </c>
      <c r="B18" s="244" t="s">
        <v>111</v>
      </c>
      <c r="C18" s="180"/>
      <c r="D18" s="180"/>
      <c r="E18" s="242"/>
      <c r="F18" s="266">
        <v>80</v>
      </c>
      <c r="G18" s="248"/>
      <c r="H18" s="248"/>
      <c r="I18" s="1187"/>
      <c r="J18" s="266">
        <v>100</v>
      </c>
      <c r="K18" s="248"/>
      <c r="L18" s="248"/>
      <c r="M18" s="271"/>
    </row>
    <row r="19" spans="1:13" ht="167.4" x14ac:dyDescent="0.25">
      <c r="A19" s="238" t="s">
        <v>112</v>
      </c>
      <c r="B19" s="239" t="s">
        <v>127</v>
      </c>
      <c r="C19" s="239"/>
      <c r="D19" s="239"/>
      <c r="E19" s="240"/>
      <c r="F19" s="1159">
        <v>17</v>
      </c>
      <c r="G19" s="267">
        <f>+'[8]มาตการ รวมงบบุคลากร'!$G$19</f>
        <v>22516100</v>
      </c>
      <c r="H19" s="267">
        <f>+'[8]มาตการ รวมงบบุคลากร'!$H$19</f>
        <v>3553640</v>
      </c>
      <c r="I19" s="1188">
        <f>+H19*100/G19</f>
        <v>15.782662183948375</v>
      </c>
      <c r="J19" s="1159">
        <v>39</v>
      </c>
      <c r="K19" s="267">
        <f>+'[8]มาตการ รวมงบบุคลากร'!$K$19</f>
        <v>21318930</v>
      </c>
      <c r="L19" s="1189">
        <f>+K19*100/G19</f>
        <v>94.683049018258046</v>
      </c>
      <c r="M19" s="241" t="s">
        <v>284</v>
      </c>
    </row>
    <row r="20" spans="1:13" ht="167.4" x14ac:dyDescent="0.25">
      <c r="A20" s="238" t="s">
        <v>113</v>
      </c>
      <c r="B20" s="239" t="s">
        <v>128</v>
      </c>
      <c r="C20" s="239"/>
      <c r="D20" s="239"/>
      <c r="E20" s="240"/>
      <c r="F20" s="1159">
        <v>35</v>
      </c>
      <c r="G20" s="267">
        <f>+[2]ระบบการควบคุมฯ!F1531+[2]ระบบการควบคุมฯ!F1532</f>
        <v>22627100</v>
      </c>
      <c r="H20" s="259">
        <f>+[2]ระบบการควบคุมฯ!K1533+[2]ระบบการควบคุมฯ!L1533</f>
        <v>11266461.310000001</v>
      </c>
      <c r="I20" s="1180">
        <f>+H20*100/G20</f>
        <v>49.791892509424542</v>
      </c>
      <c r="J20" s="1159">
        <v>66</v>
      </c>
      <c r="K20" s="267">
        <f>+[2]ระบบการควบคุมฯ!G1533+[2]ระบบการควบคุมฯ!H1533+[2]ระบบการควบคุมฯ!K1533+[2]ระบบการควบคุมฯ!L1533</f>
        <v>22306580</v>
      </c>
      <c r="L20" s="1189">
        <f>+K20*100/G20</f>
        <v>98.583468495741826</v>
      </c>
      <c r="M20" s="241" t="s">
        <v>286</v>
      </c>
    </row>
    <row r="21" spans="1:13" ht="18.600000000000001" x14ac:dyDescent="0.25">
      <c r="A21" s="238" t="s">
        <v>114</v>
      </c>
      <c r="B21" s="261" t="s">
        <v>129</v>
      </c>
      <c r="C21" s="261"/>
      <c r="D21" s="261"/>
      <c r="E21" s="240"/>
      <c r="F21" s="1159">
        <v>54</v>
      </c>
      <c r="G21" s="259"/>
      <c r="H21" s="259"/>
      <c r="I21" s="1190"/>
      <c r="J21" s="1159">
        <v>77</v>
      </c>
      <c r="K21" s="259"/>
      <c r="L21" s="259"/>
      <c r="M21" s="246"/>
    </row>
    <row r="22" spans="1:13" ht="18.600000000000001" x14ac:dyDescent="0.25">
      <c r="A22" s="260" t="s">
        <v>115</v>
      </c>
      <c r="B22" s="261" t="s">
        <v>130</v>
      </c>
      <c r="C22" s="261"/>
      <c r="D22" s="261"/>
      <c r="E22" s="262"/>
      <c r="F22" s="263">
        <v>80</v>
      </c>
      <c r="G22" s="272"/>
      <c r="H22" s="272"/>
      <c r="I22" s="273"/>
      <c r="J22" s="263">
        <v>100</v>
      </c>
      <c r="K22" s="272"/>
      <c r="L22" s="272"/>
      <c r="M22" s="274"/>
    </row>
    <row r="23" spans="1:13" ht="18.600000000000001" x14ac:dyDescent="0.55000000000000004">
      <c r="A23" s="247"/>
      <c r="B23" s="244" t="s">
        <v>116</v>
      </c>
      <c r="C23" s="180"/>
      <c r="D23" s="180"/>
      <c r="E23" s="242"/>
      <c r="F23" s="266"/>
      <c r="G23" s="275"/>
      <c r="H23" s="1145">
        <f>+[2]ระบบการควบคุมฯ!H1533+[2]ระบบการควบคุมฯ!G1533</f>
        <v>11040118.689999999</v>
      </c>
      <c r="I23" s="1191">
        <f>+H23*100/G20</f>
        <v>48.791575986317291</v>
      </c>
      <c r="J23" s="266"/>
      <c r="K23" s="245"/>
      <c r="L23" s="245"/>
      <c r="M23" s="248"/>
    </row>
    <row r="24" spans="1:13" ht="18.600000000000001" x14ac:dyDescent="0.55000000000000004">
      <c r="A24" s="247"/>
      <c r="B24" s="244" t="s">
        <v>117</v>
      </c>
      <c r="C24" s="180"/>
      <c r="D24" s="180"/>
      <c r="E24" s="242"/>
      <c r="F24" s="266"/>
      <c r="G24" s="275"/>
      <c r="H24" s="276"/>
      <c r="I24" s="277"/>
      <c r="J24" s="266"/>
      <c r="K24" s="245"/>
      <c r="L24" s="245"/>
      <c r="M24" s="248"/>
    </row>
    <row r="25" spans="1:13" ht="18.600000000000001" x14ac:dyDescent="0.55000000000000004">
      <c r="A25" s="247"/>
      <c r="B25" s="244" t="s">
        <v>118</v>
      </c>
      <c r="C25" s="180"/>
      <c r="D25" s="180"/>
      <c r="E25" s="242"/>
      <c r="F25" s="266"/>
      <c r="G25" s="275"/>
      <c r="H25" s="276">
        <f>+G20-H20-H23</f>
        <v>320520</v>
      </c>
      <c r="I25" s="278">
        <f>+H25*100/G20</f>
        <v>1.4165315042581683</v>
      </c>
      <c r="J25" s="266"/>
      <c r="K25" s="245"/>
      <c r="L25" s="245"/>
      <c r="M25" s="279"/>
    </row>
    <row r="26" spans="1:13" ht="18.600000000000001" x14ac:dyDescent="0.55000000000000004">
      <c r="A26" s="249"/>
      <c r="B26" s="250" t="s">
        <v>119</v>
      </c>
      <c r="C26" s="251"/>
      <c r="D26" s="251"/>
      <c r="E26" s="252"/>
      <c r="F26" s="280"/>
      <c r="G26" s="283"/>
      <c r="H26" s="281"/>
      <c r="I26" s="1231"/>
      <c r="J26" s="280"/>
      <c r="K26" s="282"/>
      <c r="L26" s="282"/>
      <c r="M26" s="283"/>
    </row>
    <row r="27" spans="1:13" ht="18.600000000000001" x14ac:dyDescent="0.55000000000000004">
      <c r="A27" s="180"/>
      <c r="B27" s="180"/>
      <c r="C27" s="180"/>
      <c r="D27" s="180"/>
      <c r="E27" s="180"/>
      <c r="F27" s="1146" t="s">
        <v>120</v>
      </c>
      <c r="G27" s="180"/>
      <c r="H27" s="1160" t="s">
        <v>260</v>
      </c>
      <c r="I27" s="180"/>
      <c r="J27" s="1146" t="s">
        <v>120</v>
      </c>
      <c r="K27" s="180"/>
      <c r="L27" s="180"/>
      <c r="M27" s="180"/>
    </row>
    <row r="28" spans="1:13" ht="18.600000000000001" x14ac:dyDescent="0.55000000000000004">
      <c r="A28" s="180"/>
      <c r="B28" s="284"/>
      <c r="C28" s="284"/>
      <c r="D28" s="284"/>
      <c r="E28" s="284"/>
      <c r="F28" s="1397" t="s">
        <v>49</v>
      </c>
      <c r="G28" s="1397"/>
      <c r="H28" s="284"/>
      <c r="I28" s="284"/>
      <c r="J28" s="284"/>
      <c r="K28" s="284"/>
      <c r="L28" s="284"/>
      <c r="M28" s="284"/>
    </row>
    <row r="29" spans="1:13" ht="18.600000000000001" x14ac:dyDescent="0.55000000000000004">
      <c r="A29" s="180"/>
      <c r="B29" s="284"/>
      <c r="C29" s="284"/>
      <c r="D29" s="284" t="s">
        <v>261</v>
      </c>
      <c r="E29" s="284"/>
      <c r="F29" s="1147"/>
      <c r="G29" s="284"/>
      <c r="H29" s="284"/>
      <c r="I29" s="284"/>
      <c r="J29" s="1147"/>
      <c r="K29" s="284"/>
      <c r="L29" s="284"/>
      <c r="M29" s="284"/>
    </row>
    <row r="30" spans="1:13" ht="18.600000000000001" x14ac:dyDescent="0.55000000000000004">
      <c r="A30" s="180"/>
      <c r="B30" s="180"/>
      <c r="C30" s="180"/>
      <c r="D30" s="180"/>
      <c r="E30" s="180"/>
      <c r="F30" s="1398" t="s">
        <v>262</v>
      </c>
      <c r="G30" s="1398"/>
      <c r="H30" s="180"/>
      <c r="I30" s="180"/>
      <c r="J30" s="180"/>
      <c r="K30" s="180"/>
      <c r="L30" s="180"/>
      <c r="M30" s="180"/>
    </row>
    <row r="31" spans="1:13" ht="18.600000000000001" x14ac:dyDescent="0.55000000000000004">
      <c r="A31" s="180"/>
      <c r="B31" s="180"/>
      <c r="C31" s="180"/>
      <c r="D31" s="180"/>
      <c r="E31" s="180"/>
      <c r="F31" s="53"/>
      <c r="G31" s="180"/>
      <c r="H31" s="180"/>
      <c r="I31" s="180"/>
      <c r="J31" s="53"/>
      <c r="K31" s="180"/>
      <c r="L31" s="180"/>
      <c r="M31" s="180"/>
    </row>
    <row r="32" spans="1:13" ht="18.600000000000001" x14ac:dyDescent="0.55000000000000004">
      <c r="A32" s="180"/>
      <c r="B32" s="180"/>
      <c r="C32" s="180"/>
      <c r="D32" s="1397" t="s">
        <v>20</v>
      </c>
      <c r="E32" s="1397"/>
      <c r="F32" s="1397"/>
      <c r="G32" s="180"/>
      <c r="H32" s="1160" t="s">
        <v>263</v>
      </c>
      <c r="I32" s="180"/>
      <c r="J32" s="180"/>
      <c r="K32" s="180"/>
      <c r="L32" s="180"/>
      <c r="M32" s="180"/>
    </row>
    <row r="33" spans="1:13" ht="18.600000000000001" x14ac:dyDescent="0.55000000000000004">
      <c r="A33" s="53"/>
      <c r="B33" s="53"/>
      <c r="C33" s="53"/>
      <c r="D33" s="53"/>
      <c r="E33" s="53"/>
      <c r="F33" s="1399" t="s">
        <v>67</v>
      </c>
      <c r="G33" s="1399"/>
      <c r="H33" s="53"/>
      <c r="I33" s="53"/>
      <c r="J33" s="53"/>
      <c r="K33" s="53"/>
      <c r="L33" s="53"/>
      <c r="M33" s="53"/>
    </row>
    <row r="34" spans="1:13" ht="18.600000000000001" x14ac:dyDescent="0.55000000000000004">
      <c r="A34" s="53"/>
      <c r="B34" s="286"/>
      <c r="C34" s="286" t="s">
        <v>264</v>
      </c>
      <c r="D34" s="286"/>
      <c r="E34" s="286"/>
      <c r="F34" s="286"/>
      <c r="G34" s="286"/>
      <c r="H34" s="286"/>
      <c r="I34" s="286"/>
      <c r="J34" s="286"/>
      <c r="K34" s="286"/>
      <c r="L34" s="286"/>
      <c r="M34" s="286"/>
    </row>
    <row r="35" spans="1:13" ht="18.600000000000001" x14ac:dyDescent="0.55000000000000004">
      <c r="A35" s="1400" t="s">
        <v>265</v>
      </c>
      <c r="B35" s="1400"/>
      <c r="C35" s="1400"/>
      <c r="D35" s="1400"/>
      <c r="E35" s="1400"/>
      <c r="F35" s="1400"/>
      <c r="G35" s="1400"/>
      <c r="H35" s="1400"/>
      <c r="I35" s="1400"/>
      <c r="J35" s="1400"/>
      <c r="K35" s="1400"/>
      <c r="L35" s="1400"/>
      <c r="M35" s="1400"/>
    </row>
    <row r="36" spans="1:13" ht="18.600000000000001" x14ac:dyDescent="0.55000000000000004">
      <c r="A36" s="1400" t="s">
        <v>51</v>
      </c>
      <c r="B36" s="1400"/>
      <c r="C36" s="1400"/>
      <c r="D36" s="1400"/>
      <c r="E36" s="1400"/>
      <c r="F36" s="1400"/>
      <c r="G36" s="1400"/>
      <c r="H36" s="1400"/>
      <c r="I36" s="1400"/>
      <c r="J36" s="1400"/>
      <c r="K36" s="1400"/>
      <c r="L36" s="1400"/>
      <c r="M36" s="1400"/>
    </row>
    <row r="37" spans="1:13" ht="18.600000000000001" x14ac:dyDescent="0.55000000000000004">
      <c r="A37" s="287"/>
      <c r="B37" s="1232"/>
      <c r="C37" s="288" t="s">
        <v>131</v>
      </c>
      <c r="D37" s="287"/>
      <c r="E37" s="287"/>
      <c r="F37" s="286"/>
      <c r="G37" s="287"/>
      <c r="H37" s="1401" t="s">
        <v>132</v>
      </c>
      <c r="I37" s="1401"/>
      <c r="J37" s="1401"/>
      <c r="K37" s="1401"/>
      <c r="L37" s="1401"/>
      <c r="M37" s="287"/>
    </row>
    <row r="38" spans="1:13" ht="18.600000000000001" x14ac:dyDescent="0.55000000000000004">
      <c r="A38" s="287"/>
      <c r="B38" s="289"/>
      <c r="C38" s="288" t="s">
        <v>133</v>
      </c>
      <c r="D38" s="287"/>
      <c r="E38" s="287"/>
      <c r="F38" s="286"/>
      <c r="G38" s="287"/>
      <c r="H38" s="1160"/>
      <c r="I38" s="1160"/>
      <c r="J38" s="1160"/>
      <c r="K38" s="1160"/>
      <c r="L38" s="1160"/>
      <c r="M38" s="287"/>
    </row>
    <row r="39" spans="1:13" ht="18.600000000000001" x14ac:dyDescent="0.55000000000000004">
      <c r="A39" s="290" t="s">
        <v>120</v>
      </c>
      <c r="B39" s="291"/>
      <c r="C39" s="180"/>
      <c r="D39" s="1160" t="s">
        <v>280</v>
      </c>
      <c r="E39" s="253"/>
      <c r="F39" s="53"/>
      <c r="G39" s="253"/>
      <c r="H39" s="254" t="s">
        <v>20</v>
      </c>
      <c r="I39" s="180"/>
      <c r="J39" s="53"/>
      <c r="K39" s="1160" t="s">
        <v>134</v>
      </c>
      <c r="L39" s="253"/>
      <c r="M39" s="253"/>
    </row>
    <row r="40" spans="1:13" ht="18.600000000000001" x14ac:dyDescent="0.55000000000000004">
      <c r="A40" s="1397" t="s">
        <v>121</v>
      </c>
      <c r="B40" s="1397"/>
      <c r="C40" s="1397"/>
      <c r="D40" s="180" t="s">
        <v>281</v>
      </c>
      <c r="E40" s="180"/>
      <c r="F40" s="53"/>
      <c r="G40" s="180"/>
      <c r="H40" s="253" t="s">
        <v>136</v>
      </c>
      <c r="I40" s="253"/>
      <c r="J40" s="53"/>
      <c r="K40" s="180" t="s">
        <v>135</v>
      </c>
      <c r="L40" s="180"/>
      <c r="M40" s="180"/>
    </row>
    <row r="41" spans="1:13" ht="18.600000000000001" x14ac:dyDescent="0.55000000000000004">
      <c r="A41" s="284" t="s">
        <v>52</v>
      </c>
      <c r="B41" s="285"/>
      <c r="C41" s="285"/>
      <c r="D41" s="180"/>
      <c r="E41" s="180"/>
      <c r="F41" s="53"/>
      <c r="G41" s="253"/>
      <c r="H41" s="180"/>
      <c r="I41" s="180"/>
      <c r="J41" s="53"/>
      <c r="K41" s="180"/>
      <c r="L41" s="253"/>
      <c r="M41" s="253"/>
    </row>
    <row r="42" spans="1:13" ht="18.600000000000001" x14ac:dyDescent="0.55000000000000004">
      <c r="A42" s="285"/>
      <c r="B42" s="285"/>
      <c r="C42" s="285"/>
      <c r="D42" s="180"/>
      <c r="E42" s="180"/>
      <c r="F42" s="53"/>
      <c r="G42" s="253"/>
      <c r="H42" s="287" t="s">
        <v>137</v>
      </c>
      <c r="I42" s="287"/>
      <c r="J42" s="53"/>
      <c r="K42" s="287"/>
      <c r="L42" s="287"/>
      <c r="M42" s="287"/>
    </row>
  </sheetData>
  <sheetProtection algorithmName="SHA-512" hashValue="Xkv/yDPWCdsZKgvs7XC2Afa9RgTX8ztSJE1m3JmF77XubTQnlZtQ2JHIK4ZjTz1QuHSzyqE8erRpMRcAmpc9Lg==" saltValue="Qzn9nnzB0JWrVav5kVPABQ==" spinCount="100000" sheet="1" objects="1" scenarios="1" formatCells="0" formatColumns="0" formatRows="0" insertColumns="0" insertRows="0" insertHyperlinks="0" deleteColumns="0" deleteRows="0"/>
  <mergeCells count="20">
    <mergeCell ref="A40:C40"/>
    <mergeCell ref="A1:M1"/>
    <mergeCell ref="A2:M2"/>
    <mergeCell ref="A3:M3"/>
    <mergeCell ref="A4:M4"/>
    <mergeCell ref="C5:L5"/>
    <mergeCell ref="A6:E7"/>
    <mergeCell ref="F6:F7"/>
    <mergeCell ref="G6:G7"/>
    <mergeCell ref="H6:I6"/>
    <mergeCell ref="J6:J7"/>
    <mergeCell ref="K6:L6"/>
    <mergeCell ref="M6:M7"/>
    <mergeCell ref="A35:M35"/>
    <mergeCell ref="F28:G28"/>
    <mergeCell ref="F30:G30"/>
    <mergeCell ref="D32:F32"/>
    <mergeCell ref="F33:G33"/>
    <mergeCell ref="A36:M36"/>
    <mergeCell ref="H37:L3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2025-04-16T08:16:13Z</dcterms:modified>
</cp:coreProperties>
</file>