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8_{CE970F6A-E65A-4422-816A-A74A9E63BE07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3" l="1"/>
  <c r="B108" i="3"/>
  <c r="B106" i="3"/>
  <c r="B104" i="3"/>
  <c r="B101" i="3"/>
  <c r="J100" i="3"/>
  <c r="I100" i="3"/>
  <c r="H100" i="3"/>
  <c r="G100" i="3"/>
  <c r="F100" i="3"/>
  <c r="E100" i="3"/>
  <c r="J99" i="3"/>
  <c r="I99" i="3"/>
  <c r="H99" i="3"/>
  <c r="G99" i="3"/>
  <c r="K99" i="3" s="1"/>
  <c r="F99" i="3"/>
  <c r="E99" i="3"/>
  <c r="J98" i="3"/>
  <c r="J95" i="3" s="1"/>
  <c r="I98" i="3"/>
  <c r="H98" i="3"/>
  <c r="F98" i="3"/>
  <c r="F95" i="3" s="1"/>
  <c r="E98" i="3"/>
  <c r="D98" i="3"/>
  <c r="C98" i="3"/>
  <c r="B98" i="3"/>
  <c r="A98" i="3"/>
  <c r="J97" i="3"/>
  <c r="I97" i="3"/>
  <c r="I95" i="3" s="1"/>
  <c r="H97" i="3"/>
  <c r="F97" i="3"/>
  <c r="E97" i="3"/>
  <c r="E95" i="3" s="1"/>
  <c r="D97" i="3"/>
  <c r="C97" i="3"/>
  <c r="B97" i="3"/>
  <c r="A97" i="3"/>
  <c r="J96" i="3"/>
  <c r="I96" i="3"/>
  <c r="H96" i="3"/>
  <c r="F96" i="3"/>
  <c r="E96" i="3"/>
  <c r="D96" i="3"/>
  <c r="C96" i="3"/>
  <c r="B96" i="3"/>
  <c r="A96" i="3"/>
  <c r="C95" i="3"/>
  <c r="B95" i="3"/>
  <c r="J94" i="3"/>
  <c r="I94" i="3"/>
  <c r="H94" i="3"/>
  <c r="F94" i="3"/>
  <c r="E94" i="3"/>
  <c r="D94" i="3"/>
  <c r="C94" i="3"/>
  <c r="B94" i="3"/>
  <c r="A94" i="3"/>
  <c r="J93" i="3"/>
  <c r="I93" i="3"/>
  <c r="H93" i="3"/>
  <c r="G93" i="3"/>
  <c r="F93" i="3"/>
  <c r="E93" i="3"/>
  <c r="D93" i="3"/>
  <c r="K93" i="3" s="1"/>
  <c r="C93" i="3"/>
  <c r="B93" i="3"/>
  <c r="A93" i="3"/>
  <c r="J92" i="3"/>
  <c r="I92" i="3"/>
  <c r="H92" i="3"/>
  <c r="G92" i="3"/>
  <c r="F92" i="3"/>
  <c r="E92" i="3"/>
  <c r="D92" i="3"/>
  <c r="C92" i="3"/>
  <c r="B92" i="3"/>
  <c r="A92" i="3"/>
  <c r="J91" i="3"/>
  <c r="J89" i="3" s="1"/>
  <c r="I91" i="3"/>
  <c r="H91" i="3"/>
  <c r="G91" i="3"/>
  <c r="F91" i="3"/>
  <c r="F89" i="3" s="1"/>
  <c r="F88" i="3" s="1"/>
  <c r="E91" i="3"/>
  <c r="D91" i="3"/>
  <c r="C91" i="3"/>
  <c r="B91" i="3"/>
  <c r="A91" i="3"/>
  <c r="J90" i="3"/>
  <c r="I90" i="3"/>
  <c r="I89" i="3" s="1"/>
  <c r="I88" i="3" s="1"/>
  <c r="H90" i="3"/>
  <c r="G90" i="3"/>
  <c r="F90" i="3"/>
  <c r="E90" i="3"/>
  <c r="E89" i="3" s="1"/>
  <c r="D90" i="3"/>
  <c r="K90" i="3" s="1"/>
  <c r="C90" i="3"/>
  <c r="B90" i="3"/>
  <c r="A90" i="3"/>
  <c r="H89" i="3"/>
  <c r="D89" i="3"/>
  <c r="C89" i="3"/>
  <c r="B89" i="3"/>
  <c r="J88" i="3"/>
  <c r="J87" i="3" s="1"/>
  <c r="C88" i="3"/>
  <c r="B88" i="3"/>
  <c r="B105" i="3" s="1"/>
  <c r="A88" i="3"/>
  <c r="B87" i="3"/>
  <c r="J86" i="3"/>
  <c r="J85" i="3" s="1"/>
  <c r="C86" i="3"/>
  <c r="B86" i="3"/>
  <c r="C85" i="3"/>
  <c r="B85" i="3"/>
  <c r="J84" i="3"/>
  <c r="B84" i="3"/>
  <c r="A84" i="3"/>
  <c r="C83" i="3"/>
  <c r="J82" i="3"/>
  <c r="I82" i="3"/>
  <c r="I81" i="3" s="1"/>
  <c r="H82" i="3"/>
  <c r="G82" i="3"/>
  <c r="F82" i="3"/>
  <c r="E82" i="3"/>
  <c r="E81" i="3" s="1"/>
  <c r="D82" i="3"/>
  <c r="K82" i="3" s="1"/>
  <c r="K81" i="3" s="1"/>
  <c r="C82" i="3"/>
  <c r="B82" i="3"/>
  <c r="A82" i="3"/>
  <c r="J81" i="3"/>
  <c r="H81" i="3"/>
  <c r="F81" i="3"/>
  <c r="C81" i="3"/>
  <c r="B81" i="3"/>
  <c r="C80" i="3"/>
  <c r="J79" i="3"/>
  <c r="I79" i="3"/>
  <c r="H79" i="3"/>
  <c r="G79" i="3"/>
  <c r="F79" i="3"/>
  <c r="E79" i="3"/>
  <c r="D79" i="3"/>
  <c r="K79" i="3" s="1"/>
  <c r="C79" i="3"/>
  <c r="B79" i="3"/>
  <c r="J78" i="3"/>
  <c r="I78" i="3"/>
  <c r="H78" i="3"/>
  <c r="H74" i="3" s="1"/>
  <c r="H73" i="3" s="1"/>
  <c r="H50" i="3" s="1"/>
  <c r="H49" i="3" s="1"/>
  <c r="G78" i="3"/>
  <c r="F78" i="3"/>
  <c r="E78" i="3"/>
  <c r="D78" i="3"/>
  <c r="K78" i="3" s="1"/>
  <c r="C78" i="3"/>
  <c r="B78" i="3"/>
  <c r="C77" i="3"/>
  <c r="J76" i="3"/>
  <c r="I76" i="3"/>
  <c r="H76" i="3"/>
  <c r="G76" i="3"/>
  <c r="G75" i="3" s="1"/>
  <c r="G74" i="3" s="1"/>
  <c r="F76" i="3"/>
  <c r="E76" i="3"/>
  <c r="D76" i="3"/>
  <c r="C76" i="3"/>
  <c r="B76" i="3"/>
  <c r="A76" i="3"/>
  <c r="J75" i="3"/>
  <c r="J74" i="3" s="1"/>
  <c r="J73" i="3" s="1"/>
  <c r="I75" i="3"/>
  <c r="I74" i="3" s="1"/>
  <c r="I73" i="3" s="1"/>
  <c r="I50" i="3" s="1"/>
  <c r="H75" i="3"/>
  <c r="F75" i="3"/>
  <c r="F74" i="3" s="1"/>
  <c r="E75" i="3"/>
  <c r="E74" i="3" s="1"/>
  <c r="E73" i="3" s="1"/>
  <c r="E50" i="3" s="1"/>
  <c r="E49" i="3" s="1"/>
  <c r="D75" i="3"/>
  <c r="C75" i="3"/>
  <c r="B75" i="3"/>
  <c r="C74" i="3"/>
  <c r="B74" i="3"/>
  <c r="B103" i="3" s="1"/>
  <c r="A74" i="3"/>
  <c r="F73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J64" i="3"/>
  <c r="I64" i="3"/>
  <c r="H64" i="3"/>
  <c r="H63" i="3" s="1"/>
  <c r="F64" i="3"/>
  <c r="E64" i="3"/>
  <c r="D64" i="3"/>
  <c r="C64" i="3"/>
  <c r="B64" i="3"/>
  <c r="A64" i="3"/>
  <c r="K63" i="3"/>
  <c r="J63" i="3"/>
  <c r="I63" i="3"/>
  <c r="F63" i="3"/>
  <c r="E63" i="3"/>
  <c r="D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I59" i="3" s="1"/>
  <c r="H60" i="3"/>
  <c r="F60" i="3"/>
  <c r="D60" i="3"/>
  <c r="D59" i="3" s="1"/>
  <c r="C60" i="3"/>
  <c r="B60" i="3"/>
  <c r="A60" i="3"/>
  <c r="K59" i="3"/>
  <c r="J59" i="3"/>
  <c r="H59" i="3"/>
  <c r="F59" i="3"/>
  <c r="E59" i="3"/>
  <c r="C59" i="3"/>
  <c r="B59" i="3"/>
  <c r="A59" i="3"/>
  <c r="K58" i="3"/>
  <c r="J58" i="3"/>
  <c r="I58" i="3"/>
  <c r="H58" i="3"/>
  <c r="F58" i="3"/>
  <c r="E58" i="3"/>
  <c r="D58" i="3"/>
  <c r="C58" i="3"/>
  <c r="B58" i="3"/>
  <c r="A58" i="3"/>
  <c r="K56" i="3"/>
  <c r="J56" i="3"/>
  <c r="H56" i="3"/>
  <c r="F56" i="3"/>
  <c r="D56" i="3"/>
  <c r="K55" i="3"/>
  <c r="J55" i="3"/>
  <c r="H55" i="3"/>
  <c r="J54" i="3"/>
  <c r="I54" i="3"/>
  <c r="H54" i="3"/>
  <c r="F54" i="3"/>
  <c r="E54" i="3"/>
  <c r="D54" i="3"/>
  <c r="J53" i="3"/>
  <c r="I53" i="3"/>
  <c r="H53" i="3"/>
  <c r="F53" i="3"/>
  <c r="E53" i="3"/>
  <c r="D53" i="3"/>
  <c r="J52" i="3"/>
  <c r="J101" i="3" s="1"/>
  <c r="I52" i="3"/>
  <c r="I101" i="3" s="1"/>
  <c r="H52" i="3"/>
  <c r="H101" i="3" s="1"/>
  <c r="F52" i="3"/>
  <c r="F101" i="3" s="1"/>
  <c r="E52" i="3"/>
  <c r="E101" i="3" s="1"/>
  <c r="D52" i="3"/>
  <c r="D101" i="3" s="1"/>
  <c r="B52" i="3"/>
  <c r="I51" i="3"/>
  <c r="H51" i="3"/>
  <c r="E51" i="3"/>
  <c r="D51" i="3"/>
  <c r="C50" i="3"/>
  <c r="B50" i="3"/>
  <c r="I49" i="3"/>
  <c r="G49" i="3"/>
  <c r="B49" i="3"/>
  <c r="K46" i="3"/>
  <c r="J46" i="3"/>
  <c r="J45" i="3" s="1"/>
  <c r="I46" i="3"/>
  <c r="I45" i="3" s="1"/>
  <c r="I44" i="3" s="1"/>
  <c r="H46" i="3"/>
  <c r="F46" i="3"/>
  <c r="E46" i="3"/>
  <c r="E45" i="3" s="1"/>
  <c r="D46" i="3"/>
  <c r="D45" i="3" s="1"/>
  <c r="D44" i="3" s="1"/>
  <c r="C46" i="3"/>
  <c r="B46" i="3"/>
  <c r="A46" i="3"/>
  <c r="K45" i="3"/>
  <c r="H45" i="3"/>
  <c r="H44" i="3" s="1"/>
  <c r="F45" i="3"/>
  <c r="F44" i="3" s="1"/>
  <c r="C45" i="3"/>
  <c r="B45" i="3"/>
  <c r="A45" i="3"/>
  <c r="J44" i="3"/>
  <c r="E44" i="3"/>
  <c r="C44" i="3"/>
  <c r="B44" i="3"/>
  <c r="K43" i="3"/>
  <c r="K42" i="3" s="1"/>
  <c r="J43" i="3"/>
  <c r="J42" i="3" s="1"/>
  <c r="I43" i="3"/>
  <c r="H43" i="3"/>
  <c r="F43" i="3"/>
  <c r="F42" i="3" s="1"/>
  <c r="E43" i="3"/>
  <c r="E42" i="3" s="1"/>
  <c r="D43" i="3"/>
  <c r="C43" i="3"/>
  <c r="B43" i="3"/>
  <c r="A43" i="3"/>
  <c r="I42" i="3"/>
  <c r="H42" i="3"/>
  <c r="D42" i="3"/>
  <c r="C42" i="3"/>
  <c r="B42" i="3"/>
  <c r="A42" i="3"/>
  <c r="K41" i="3"/>
  <c r="K40" i="3" s="1"/>
  <c r="J41" i="3"/>
  <c r="J40" i="3" s="1"/>
  <c r="I41" i="3"/>
  <c r="H41" i="3"/>
  <c r="F41" i="3"/>
  <c r="F40" i="3" s="1"/>
  <c r="E41" i="3"/>
  <c r="E40" i="3" s="1"/>
  <c r="D41" i="3"/>
  <c r="C41" i="3"/>
  <c r="B41" i="3"/>
  <c r="A41" i="3"/>
  <c r="I40" i="3"/>
  <c r="H40" i="3"/>
  <c r="D40" i="3"/>
  <c r="C40" i="3"/>
  <c r="B40" i="3"/>
  <c r="A40" i="3"/>
  <c r="K39" i="3"/>
  <c r="K38" i="3" s="1"/>
  <c r="J39" i="3"/>
  <c r="J38" i="3" s="1"/>
  <c r="J37" i="3" s="1"/>
  <c r="I39" i="3"/>
  <c r="H39" i="3"/>
  <c r="F39" i="3"/>
  <c r="F38" i="3" s="1"/>
  <c r="F37" i="3" s="1"/>
  <c r="E39" i="3"/>
  <c r="E38" i="3" s="1"/>
  <c r="E37" i="3" s="1"/>
  <c r="D39" i="3"/>
  <c r="C39" i="3"/>
  <c r="B39" i="3"/>
  <c r="A39" i="3"/>
  <c r="I38" i="3"/>
  <c r="I37" i="3" s="1"/>
  <c r="H38" i="3"/>
  <c r="H37" i="3" s="1"/>
  <c r="D38" i="3"/>
  <c r="D37" i="3" s="1"/>
  <c r="C38" i="3"/>
  <c r="B38" i="3"/>
  <c r="A38" i="3"/>
  <c r="K37" i="3"/>
  <c r="C37" i="3"/>
  <c r="B37" i="3"/>
  <c r="K36" i="3"/>
  <c r="J36" i="3"/>
  <c r="I36" i="3"/>
  <c r="H36" i="3"/>
  <c r="H35" i="3" s="1"/>
  <c r="G36" i="3"/>
  <c r="F36" i="3"/>
  <c r="E36" i="3"/>
  <c r="D36" i="3"/>
  <c r="D35" i="3" s="1"/>
  <c r="C36" i="3"/>
  <c r="B36" i="3"/>
  <c r="A36" i="3"/>
  <c r="K35" i="3"/>
  <c r="J35" i="3"/>
  <c r="I35" i="3"/>
  <c r="F35" i="3"/>
  <c r="E35" i="3"/>
  <c r="C35" i="3"/>
  <c r="B35" i="3"/>
  <c r="A35" i="3"/>
  <c r="K34" i="3"/>
  <c r="J34" i="3"/>
  <c r="I34" i="3"/>
  <c r="I33" i="3" s="1"/>
  <c r="H34" i="3"/>
  <c r="H33" i="3" s="1"/>
  <c r="F34" i="3"/>
  <c r="E34" i="3"/>
  <c r="D34" i="3"/>
  <c r="D33" i="3" s="1"/>
  <c r="C34" i="3"/>
  <c r="B34" i="3"/>
  <c r="A34" i="3"/>
  <c r="K33" i="3"/>
  <c r="J33" i="3"/>
  <c r="F33" i="3"/>
  <c r="E33" i="3"/>
  <c r="C33" i="3"/>
  <c r="B33" i="3"/>
  <c r="A33" i="3"/>
  <c r="K32" i="3"/>
  <c r="J32" i="3"/>
  <c r="I32" i="3"/>
  <c r="I31" i="3" s="1"/>
  <c r="H32" i="3"/>
  <c r="H31" i="3" s="1"/>
  <c r="H28" i="3" s="1"/>
  <c r="F32" i="3"/>
  <c r="E32" i="3"/>
  <c r="D32" i="3"/>
  <c r="D31" i="3" s="1"/>
  <c r="C32" i="3"/>
  <c r="B32" i="3"/>
  <c r="A32" i="3"/>
  <c r="K31" i="3"/>
  <c r="J31" i="3"/>
  <c r="J28" i="3" s="1"/>
  <c r="F31" i="3"/>
  <c r="F28" i="3" s="1"/>
  <c r="E31" i="3"/>
  <c r="E28" i="3" s="1"/>
  <c r="C31" i="3"/>
  <c r="B31" i="3"/>
  <c r="A31" i="3"/>
  <c r="K30" i="3"/>
  <c r="J30" i="3"/>
  <c r="I30" i="3"/>
  <c r="I29" i="3" s="1"/>
  <c r="H30" i="3"/>
  <c r="H29" i="3" s="1"/>
  <c r="F30" i="3"/>
  <c r="E30" i="3"/>
  <c r="D30" i="3"/>
  <c r="D29" i="3" s="1"/>
  <c r="C30" i="3"/>
  <c r="B30" i="3"/>
  <c r="A30" i="3"/>
  <c r="K29" i="3"/>
  <c r="J29" i="3"/>
  <c r="F29" i="3"/>
  <c r="E29" i="3"/>
  <c r="C29" i="3"/>
  <c r="B29" i="3"/>
  <c r="A29" i="3"/>
  <c r="I28" i="3"/>
  <c r="D28" i="3"/>
  <c r="C28" i="3"/>
  <c r="C27" i="3"/>
  <c r="J26" i="3"/>
  <c r="J25" i="3" s="1"/>
  <c r="I26" i="3"/>
  <c r="I25" i="3" s="1"/>
  <c r="I16" i="3" s="1"/>
  <c r="I15" i="3" s="1"/>
  <c r="I14" i="3" s="1"/>
  <c r="H26" i="3"/>
  <c r="G26" i="3"/>
  <c r="F26" i="3"/>
  <c r="F25" i="3" s="1"/>
  <c r="E26" i="3"/>
  <c r="E25" i="3" s="1"/>
  <c r="E16" i="3" s="1"/>
  <c r="E15" i="3" s="1"/>
  <c r="E14" i="3" s="1"/>
  <c r="D26" i="3"/>
  <c r="K26" i="3" s="1"/>
  <c r="K25" i="3" s="1"/>
  <c r="C26" i="3"/>
  <c r="B26" i="3"/>
  <c r="H25" i="3"/>
  <c r="D25" i="3"/>
  <c r="C25" i="3"/>
  <c r="B25" i="3"/>
  <c r="C24" i="3"/>
  <c r="J23" i="3"/>
  <c r="J22" i="3" s="1"/>
  <c r="I23" i="3"/>
  <c r="I22" i="3" s="1"/>
  <c r="H23" i="3"/>
  <c r="G23" i="3"/>
  <c r="F23" i="3"/>
  <c r="F22" i="3" s="1"/>
  <c r="E23" i="3"/>
  <c r="E22" i="3" s="1"/>
  <c r="D23" i="3"/>
  <c r="C23" i="3"/>
  <c r="B23" i="3"/>
  <c r="H22" i="3"/>
  <c r="D22" i="3"/>
  <c r="C22" i="3"/>
  <c r="B22" i="3"/>
  <c r="C21" i="3"/>
  <c r="J20" i="3"/>
  <c r="J17" i="3" s="1"/>
  <c r="I20" i="3"/>
  <c r="H20" i="3"/>
  <c r="G20" i="3"/>
  <c r="F20" i="3"/>
  <c r="F17" i="3" s="1"/>
  <c r="E20" i="3"/>
  <c r="K20" i="3" s="1"/>
  <c r="D20" i="3"/>
  <c r="C20" i="3"/>
  <c r="B20" i="3"/>
  <c r="C19" i="3"/>
  <c r="J18" i="3"/>
  <c r="I18" i="3"/>
  <c r="I17" i="3" s="1"/>
  <c r="H18" i="3"/>
  <c r="H17" i="3" s="1"/>
  <c r="G18" i="3"/>
  <c r="F18" i="3"/>
  <c r="E18" i="3"/>
  <c r="E17" i="3" s="1"/>
  <c r="D18" i="3"/>
  <c r="K18" i="3" s="1"/>
  <c r="K17" i="3" s="1"/>
  <c r="C18" i="3"/>
  <c r="B18" i="3"/>
  <c r="G17" i="3"/>
  <c r="G16" i="3" s="1"/>
  <c r="C17" i="3"/>
  <c r="B17" i="3"/>
  <c r="B16" i="3"/>
  <c r="B102" i="3" s="1"/>
  <c r="C15" i="3"/>
  <c r="B15" i="3"/>
  <c r="C14" i="3"/>
  <c r="B14" i="3"/>
  <c r="J13" i="3"/>
  <c r="I13" i="3"/>
  <c r="H13" i="3"/>
  <c r="F13" i="3"/>
  <c r="E13" i="3"/>
  <c r="D13" i="3"/>
  <c r="J12" i="3"/>
  <c r="I12" i="3"/>
  <c r="H12" i="3"/>
  <c r="G12" i="3"/>
  <c r="F12" i="3"/>
  <c r="E12" i="3"/>
  <c r="D12" i="3"/>
  <c r="K12" i="3" s="1"/>
  <c r="J11" i="3"/>
  <c r="I11" i="3"/>
  <c r="H11" i="3"/>
  <c r="G11" i="3"/>
  <c r="F11" i="3"/>
  <c r="E11" i="3"/>
  <c r="D11" i="3"/>
  <c r="K11" i="3" s="1"/>
  <c r="K10" i="3" s="1"/>
  <c r="K9" i="3" s="1"/>
  <c r="C11" i="3"/>
  <c r="B11" i="3"/>
  <c r="H10" i="3"/>
  <c r="H9" i="3" s="1"/>
  <c r="F10" i="3"/>
  <c r="F9" i="3" s="1"/>
  <c r="D10" i="3"/>
  <c r="C10" i="3"/>
  <c r="B10" i="3"/>
  <c r="D9" i="3"/>
  <c r="D8" i="3" s="1"/>
  <c r="D7" i="3" s="1"/>
  <c r="C9" i="3"/>
  <c r="B9" i="3"/>
  <c r="G8" i="3"/>
  <c r="F8" i="3"/>
  <c r="F7" i="3" s="1"/>
  <c r="C8" i="3"/>
  <c r="B8" i="3"/>
  <c r="C7" i="3"/>
  <c r="B7" i="3"/>
  <c r="G6" i="3"/>
  <c r="B6" i="3"/>
  <c r="A2" i="3"/>
  <c r="F87" i="3" l="1"/>
  <c r="F105" i="3"/>
  <c r="F86" i="3"/>
  <c r="F85" i="3" s="1"/>
  <c r="F84" i="3" s="1"/>
  <c r="H8" i="3"/>
  <c r="H7" i="3" s="1"/>
  <c r="F103" i="3"/>
  <c r="F104" i="3" s="1"/>
  <c r="F106" i="3" s="1"/>
  <c r="K76" i="3"/>
  <c r="K75" i="3" s="1"/>
  <c r="K74" i="3" s="1"/>
  <c r="K73" i="3" s="1"/>
  <c r="K98" i="3"/>
  <c r="E88" i="3"/>
  <c r="K94" i="3"/>
  <c r="H95" i="3"/>
  <c r="H88" i="3" s="1"/>
  <c r="K100" i="3"/>
  <c r="E10" i="3"/>
  <c r="E9" i="3" s="1"/>
  <c r="I10" i="3"/>
  <c r="I9" i="3" s="1"/>
  <c r="G103" i="3"/>
  <c r="G104" i="3" s="1"/>
  <c r="H16" i="3"/>
  <c r="H15" i="3" s="1"/>
  <c r="H14" i="3" s="1"/>
  <c r="F16" i="3"/>
  <c r="F15" i="3" s="1"/>
  <c r="F14" i="3" s="1"/>
  <c r="F6" i="3" s="1"/>
  <c r="J16" i="3"/>
  <c r="J15" i="3" s="1"/>
  <c r="J14" i="3" s="1"/>
  <c r="K23" i="3"/>
  <c r="K22" i="3" s="1"/>
  <c r="K16" i="3" s="1"/>
  <c r="K28" i="3"/>
  <c r="K91" i="3"/>
  <c r="K96" i="3"/>
  <c r="G96" i="3"/>
  <c r="D95" i="3"/>
  <c r="D103" i="3"/>
  <c r="D104" i="3" s="1"/>
  <c r="K89" i="3"/>
  <c r="J105" i="3"/>
  <c r="I105" i="3"/>
  <c r="I86" i="3"/>
  <c r="I85" i="3" s="1"/>
  <c r="I84" i="3" s="1"/>
  <c r="J10" i="3"/>
  <c r="J9" i="3" s="1"/>
  <c r="I87" i="3"/>
  <c r="D88" i="3"/>
  <c r="K92" i="3"/>
  <c r="K97" i="3"/>
  <c r="D17" i="3"/>
  <c r="D16" i="3" s="1"/>
  <c r="D15" i="3" s="1"/>
  <c r="D14" i="3" s="1"/>
  <c r="D6" i="3" s="1"/>
  <c r="D81" i="3"/>
  <c r="D74" i="3" s="1"/>
  <c r="D73" i="3" s="1"/>
  <c r="D50" i="3" s="1"/>
  <c r="D49" i="3" s="1"/>
  <c r="G98" i="3"/>
  <c r="F51" i="3"/>
  <c r="F50" i="3" s="1"/>
  <c r="F49" i="3" s="1"/>
  <c r="J51" i="3"/>
  <c r="J50" i="3" s="1"/>
  <c r="J49" i="3" s="1"/>
  <c r="G94" i="3"/>
  <c r="G89" i="3" s="1"/>
  <c r="G97" i="3"/>
  <c r="K102" i="3" l="1"/>
  <c r="K15" i="3"/>
  <c r="K14" i="3" s="1"/>
  <c r="K103" i="3"/>
  <c r="K8" i="3"/>
  <c r="K7" i="3" s="1"/>
  <c r="H87" i="3"/>
  <c r="H105" i="3"/>
  <c r="H86" i="3"/>
  <c r="H85" i="3" s="1"/>
  <c r="H84" i="3" s="1"/>
  <c r="K95" i="3"/>
  <c r="I103" i="3"/>
  <c r="I104" i="3" s="1"/>
  <c r="I106" i="3" s="1"/>
  <c r="I8" i="3"/>
  <c r="I7" i="3" s="1"/>
  <c r="I6" i="3" s="1"/>
  <c r="E103" i="3"/>
  <c r="E104" i="3" s="1"/>
  <c r="E8" i="3"/>
  <c r="E7" i="3" s="1"/>
  <c r="E6" i="3" s="1"/>
  <c r="E105" i="3"/>
  <c r="E86" i="3"/>
  <c r="E85" i="3" s="1"/>
  <c r="E84" i="3" s="1"/>
  <c r="E87" i="3"/>
  <c r="H103" i="3"/>
  <c r="H104" i="3" s="1"/>
  <c r="K88" i="3"/>
  <c r="D87" i="3"/>
  <c r="D105" i="3"/>
  <c r="D106" i="3" s="1"/>
  <c r="D86" i="3"/>
  <c r="D85" i="3" s="1"/>
  <c r="D84" i="3" s="1"/>
  <c r="J103" i="3"/>
  <c r="J104" i="3" s="1"/>
  <c r="J106" i="3" s="1"/>
  <c r="I107" i="3" s="1"/>
  <c r="J8" i="3"/>
  <c r="J7" i="3" s="1"/>
  <c r="J6" i="3" s="1"/>
  <c r="G95" i="3"/>
  <c r="G88" i="3" s="1"/>
  <c r="H6" i="3"/>
  <c r="G87" i="3" l="1"/>
  <c r="G105" i="3"/>
  <c r="G106" i="3" s="1"/>
  <c r="G108" i="3" s="1"/>
  <c r="G86" i="3"/>
  <c r="G85" i="3" s="1"/>
  <c r="G84" i="3" s="1"/>
  <c r="K87" i="3"/>
  <c r="K105" i="3"/>
  <c r="K106" i="3" s="1"/>
  <c r="K107" i="3" s="1"/>
  <c r="K108" i="3" s="1"/>
  <c r="K86" i="3"/>
  <c r="K85" i="3" s="1"/>
  <c r="K84" i="3" s="1"/>
  <c r="H106" i="3"/>
  <c r="H108" i="3" s="1"/>
  <c r="K104" i="3"/>
  <c r="E106" i="3"/>
  <c r="E107" i="3" s="1"/>
  <c r="E108" i="3" s="1"/>
  <c r="K6" i="3"/>
  <c r="C398" i="4" l="1"/>
  <c r="C397" i="4"/>
  <c r="C399" i="4" s="1"/>
  <c r="G396" i="4"/>
  <c r="F396" i="4"/>
  <c r="E396" i="4"/>
  <c r="D396" i="4"/>
  <c r="C396" i="4"/>
  <c r="B396" i="4"/>
  <c r="A396" i="4"/>
  <c r="G395" i="4"/>
  <c r="F395" i="4"/>
  <c r="E395" i="4"/>
  <c r="D395" i="4"/>
  <c r="J395" i="4" s="1"/>
  <c r="C395" i="4"/>
  <c r="B395" i="4"/>
  <c r="A395" i="4"/>
  <c r="G394" i="4"/>
  <c r="F394" i="4"/>
  <c r="E394" i="4"/>
  <c r="D394" i="4"/>
  <c r="J394" i="4" s="1"/>
  <c r="C394" i="4"/>
  <c r="B394" i="4"/>
  <c r="A394" i="4"/>
  <c r="G393" i="4"/>
  <c r="F393" i="4"/>
  <c r="E393" i="4"/>
  <c r="D393" i="4"/>
  <c r="C393" i="4"/>
  <c r="B393" i="4"/>
  <c r="A393" i="4"/>
  <c r="G392" i="4"/>
  <c r="F392" i="4"/>
  <c r="E392" i="4"/>
  <c r="D392" i="4"/>
  <c r="C392" i="4"/>
  <c r="B392" i="4"/>
  <c r="A392" i="4"/>
  <c r="G391" i="4"/>
  <c r="F391" i="4"/>
  <c r="E391" i="4"/>
  <c r="D391" i="4"/>
  <c r="J391" i="4" s="1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C389" i="4"/>
  <c r="B389" i="4"/>
  <c r="A389" i="4"/>
  <c r="G388" i="4"/>
  <c r="F388" i="4"/>
  <c r="E388" i="4"/>
  <c r="D388" i="4"/>
  <c r="C388" i="4"/>
  <c r="B388" i="4"/>
  <c r="A388" i="4"/>
  <c r="G387" i="4"/>
  <c r="F387" i="4"/>
  <c r="E387" i="4"/>
  <c r="D387" i="4"/>
  <c r="J387" i="4" s="1"/>
  <c r="C387" i="4"/>
  <c r="B387" i="4"/>
  <c r="A387" i="4"/>
  <c r="G386" i="4"/>
  <c r="F386" i="4"/>
  <c r="E386" i="4"/>
  <c r="D386" i="4"/>
  <c r="J386" i="4" s="1"/>
  <c r="C386" i="4"/>
  <c r="B386" i="4"/>
  <c r="A386" i="4"/>
  <c r="K385" i="4"/>
  <c r="I385" i="4"/>
  <c r="H385" i="4"/>
  <c r="F385" i="4"/>
  <c r="F382" i="4" s="1"/>
  <c r="F381" i="4" s="1"/>
  <c r="F380" i="4" s="1"/>
  <c r="F379" i="4" s="1"/>
  <c r="E385" i="4"/>
  <c r="D385" i="4"/>
  <c r="C385" i="4"/>
  <c r="B385" i="4"/>
  <c r="A385" i="4"/>
  <c r="K383" i="4"/>
  <c r="B383" i="4"/>
  <c r="I382" i="4"/>
  <c r="I381" i="4" s="1"/>
  <c r="H382" i="4"/>
  <c r="H381" i="4" s="1"/>
  <c r="H380" i="4" s="1"/>
  <c r="E382" i="4"/>
  <c r="E381" i="4" s="1"/>
  <c r="D382" i="4"/>
  <c r="D381" i="4" s="1"/>
  <c r="D380" i="4" s="1"/>
  <c r="D379" i="4" s="1"/>
  <c r="C382" i="4"/>
  <c r="B382" i="4"/>
  <c r="C381" i="4"/>
  <c r="B381" i="4"/>
  <c r="A381" i="4"/>
  <c r="I380" i="4"/>
  <c r="I379" i="4" s="1"/>
  <c r="E380" i="4"/>
  <c r="E379" i="4" s="1"/>
  <c r="C380" i="4"/>
  <c r="B380" i="4"/>
  <c r="A380" i="4"/>
  <c r="K379" i="4"/>
  <c r="H379" i="4"/>
  <c r="J378" i="4"/>
  <c r="B378" i="4"/>
  <c r="A378" i="4"/>
  <c r="J377" i="4"/>
  <c r="J376" i="4" s="1"/>
  <c r="J375" i="4" s="1"/>
  <c r="J350" i="4" s="1"/>
  <c r="C377" i="4"/>
  <c r="B377" i="4"/>
  <c r="I376" i="4"/>
  <c r="I375" i="4" s="1"/>
  <c r="I350" i="4" s="1"/>
  <c r="I319" i="4" s="1"/>
  <c r="H376" i="4"/>
  <c r="H375" i="4" s="1"/>
  <c r="H350" i="4" s="1"/>
  <c r="H319" i="4" s="1"/>
  <c r="G376" i="4"/>
  <c r="G375" i="4" s="1"/>
  <c r="F376" i="4"/>
  <c r="E376" i="4"/>
  <c r="E375" i="4" s="1"/>
  <c r="E350" i="4" s="1"/>
  <c r="D376" i="4"/>
  <c r="D375" i="4" s="1"/>
  <c r="D350" i="4" s="1"/>
  <c r="C376" i="4"/>
  <c r="B376" i="4"/>
  <c r="F375" i="4"/>
  <c r="F350" i="4" s="1"/>
  <c r="B375" i="4"/>
  <c r="J373" i="4"/>
  <c r="J371" i="4" s="1"/>
  <c r="J372" i="4"/>
  <c r="I371" i="4"/>
  <c r="H371" i="4"/>
  <c r="H355" i="4" s="1"/>
  <c r="J369" i="4"/>
  <c r="C369" i="4"/>
  <c r="B369" i="4"/>
  <c r="A369" i="4"/>
  <c r="J368" i="4"/>
  <c r="C368" i="4"/>
  <c r="B368" i="4"/>
  <c r="A368" i="4"/>
  <c r="J367" i="4"/>
  <c r="I367" i="4"/>
  <c r="H367" i="4"/>
  <c r="G367" i="4"/>
  <c r="F367" i="4"/>
  <c r="E367" i="4"/>
  <c r="D367" i="4"/>
  <c r="C367" i="4"/>
  <c r="B367" i="4"/>
  <c r="A367" i="4"/>
  <c r="J366" i="4"/>
  <c r="C366" i="4"/>
  <c r="B366" i="4"/>
  <c r="A366" i="4"/>
  <c r="J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C363" i="4"/>
  <c r="B363" i="4"/>
  <c r="A363" i="4"/>
  <c r="J362" i="4"/>
  <c r="C362" i="4"/>
  <c r="B362" i="4"/>
  <c r="A362" i="4"/>
  <c r="J361" i="4"/>
  <c r="J355" i="4" s="1"/>
  <c r="J349" i="4" s="1"/>
  <c r="I361" i="4"/>
  <c r="H361" i="4"/>
  <c r="G361" i="4"/>
  <c r="G355" i="4" s="1"/>
  <c r="F361" i="4"/>
  <c r="F355" i="4" s="1"/>
  <c r="F349" i="4" s="1"/>
  <c r="F348" i="4" s="1"/>
  <c r="F340" i="4" s="1"/>
  <c r="E361" i="4"/>
  <c r="D361" i="4"/>
  <c r="C361" i="4"/>
  <c r="B361" i="4"/>
  <c r="A361" i="4"/>
  <c r="J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I356" i="4"/>
  <c r="I355" i="4" s="1"/>
  <c r="H356" i="4"/>
  <c r="G356" i="4"/>
  <c r="F356" i="4"/>
  <c r="E356" i="4"/>
  <c r="E355" i="4" s="1"/>
  <c r="D356" i="4"/>
  <c r="C356" i="4"/>
  <c r="B356" i="4"/>
  <c r="A356" i="4"/>
  <c r="K355" i="4"/>
  <c r="D355" i="4"/>
  <c r="B355" i="4"/>
  <c r="A355" i="4"/>
  <c r="J354" i="4"/>
  <c r="C354" i="4"/>
  <c r="B354" i="4"/>
  <c r="A354" i="4"/>
  <c r="J353" i="4"/>
  <c r="C353" i="4"/>
  <c r="B353" i="4"/>
  <c r="A353" i="4"/>
  <c r="J352" i="4"/>
  <c r="I352" i="4"/>
  <c r="I351" i="4" s="1"/>
  <c r="H352" i="4"/>
  <c r="H351" i="4" s="1"/>
  <c r="G352" i="4"/>
  <c r="F352" i="4"/>
  <c r="E352" i="4"/>
  <c r="E351" i="4" s="1"/>
  <c r="D352" i="4"/>
  <c r="D351" i="4" s="1"/>
  <c r="D349" i="4" s="1"/>
  <c r="D348" i="4" s="1"/>
  <c r="C352" i="4"/>
  <c r="B352" i="4"/>
  <c r="A352" i="4"/>
  <c r="J351" i="4"/>
  <c r="G351" i="4"/>
  <c r="G349" i="4" s="1"/>
  <c r="G348" i="4" s="1"/>
  <c r="F351" i="4"/>
  <c r="B351" i="4"/>
  <c r="G350" i="4"/>
  <c r="B350" i="4"/>
  <c r="C348" i="4"/>
  <c r="B348" i="4"/>
  <c r="A348" i="4"/>
  <c r="C345" i="4"/>
  <c r="B345" i="4"/>
  <c r="C344" i="4"/>
  <c r="B344" i="4"/>
  <c r="J343" i="4"/>
  <c r="C343" i="4"/>
  <c r="B343" i="4"/>
  <c r="C342" i="4"/>
  <c r="B342" i="4"/>
  <c r="G341" i="4"/>
  <c r="F341" i="4"/>
  <c r="E341" i="4"/>
  <c r="D341" i="4"/>
  <c r="C341" i="4"/>
  <c r="B341" i="4"/>
  <c r="A341" i="4"/>
  <c r="C340" i="4"/>
  <c r="B340" i="4"/>
  <c r="A340" i="4"/>
  <c r="J339" i="4"/>
  <c r="C339" i="4"/>
  <c r="G338" i="4"/>
  <c r="G337" i="4" s="1"/>
  <c r="F338" i="4"/>
  <c r="E338" i="4"/>
  <c r="D338" i="4"/>
  <c r="D337" i="4" s="1"/>
  <c r="C338" i="4"/>
  <c r="B338" i="4"/>
  <c r="A338" i="4"/>
  <c r="I337" i="4"/>
  <c r="H337" i="4"/>
  <c r="F337" i="4"/>
  <c r="E337" i="4"/>
  <c r="C337" i="4"/>
  <c r="B337" i="4"/>
  <c r="A337" i="4"/>
  <c r="K336" i="4"/>
  <c r="I335" i="4"/>
  <c r="H335" i="4"/>
  <c r="G335" i="4"/>
  <c r="F335" i="4"/>
  <c r="E335" i="4"/>
  <c r="D335" i="4"/>
  <c r="J335" i="4" s="1"/>
  <c r="C335" i="4"/>
  <c r="B335" i="4"/>
  <c r="A335" i="4"/>
  <c r="I334" i="4"/>
  <c r="H334" i="4"/>
  <c r="G334" i="4"/>
  <c r="F334" i="4"/>
  <c r="J334" i="4" s="1"/>
  <c r="E334" i="4"/>
  <c r="D334" i="4"/>
  <c r="C334" i="4"/>
  <c r="B334" i="4"/>
  <c r="A334" i="4"/>
  <c r="I333" i="4"/>
  <c r="H333" i="4"/>
  <c r="G333" i="4"/>
  <c r="F333" i="4"/>
  <c r="E333" i="4"/>
  <c r="D333" i="4"/>
  <c r="J333" i="4" s="1"/>
  <c r="C333" i="4"/>
  <c r="B333" i="4"/>
  <c r="A333" i="4"/>
  <c r="G332" i="4"/>
  <c r="F332" i="4"/>
  <c r="J332" i="4" s="1"/>
  <c r="E332" i="4"/>
  <c r="D332" i="4"/>
  <c r="C332" i="4"/>
  <c r="B332" i="4"/>
  <c r="A332" i="4"/>
  <c r="I331" i="4"/>
  <c r="H331" i="4"/>
  <c r="H330" i="4" s="1"/>
  <c r="G331" i="4"/>
  <c r="G330" i="4" s="1"/>
  <c r="F331" i="4"/>
  <c r="E331" i="4"/>
  <c r="D331" i="4"/>
  <c r="C331" i="4"/>
  <c r="B331" i="4"/>
  <c r="A331" i="4"/>
  <c r="I330" i="4"/>
  <c r="F330" i="4"/>
  <c r="E330" i="4"/>
  <c r="C330" i="4"/>
  <c r="B330" i="4"/>
  <c r="A330" i="4"/>
  <c r="G328" i="4"/>
  <c r="G327" i="4" s="1"/>
  <c r="F328" i="4"/>
  <c r="E328" i="4"/>
  <c r="D328" i="4"/>
  <c r="C328" i="4"/>
  <c r="B328" i="4"/>
  <c r="A328" i="4"/>
  <c r="F327" i="4"/>
  <c r="E327" i="4"/>
  <c r="C327" i="4"/>
  <c r="B327" i="4"/>
  <c r="A327" i="4"/>
  <c r="G326" i="4"/>
  <c r="G325" i="4" s="1"/>
  <c r="F326" i="4"/>
  <c r="E326" i="4"/>
  <c r="D326" i="4"/>
  <c r="C326" i="4"/>
  <c r="B326" i="4"/>
  <c r="A326" i="4"/>
  <c r="F325" i="4"/>
  <c r="E325" i="4"/>
  <c r="C325" i="4"/>
  <c r="B325" i="4"/>
  <c r="A325" i="4"/>
  <c r="G324" i="4"/>
  <c r="G323" i="4" s="1"/>
  <c r="F324" i="4"/>
  <c r="E324" i="4"/>
  <c r="D324" i="4"/>
  <c r="C324" i="4"/>
  <c r="B324" i="4"/>
  <c r="A324" i="4"/>
  <c r="F323" i="4"/>
  <c r="E323" i="4"/>
  <c r="C323" i="4"/>
  <c r="B323" i="4"/>
  <c r="A323" i="4"/>
  <c r="G322" i="4"/>
  <c r="G321" i="4" s="1"/>
  <c r="F322" i="4"/>
  <c r="E322" i="4"/>
  <c r="D322" i="4"/>
  <c r="C322" i="4"/>
  <c r="B322" i="4"/>
  <c r="A322" i="4"/>
  <c r="F321" i="4"/>
  <c r="E321" i="4"/>
  <c r="C321" i="4"/>
  <c r="B321" i="4"/>
  <c r="A321" i="4"/>
  <c r="G320" i="4"/>
  <c r="F320" i="4"/>
  <c r="E320" i="4"/>
  <c r="D320" i="4"/>
  <c r="J320" i="4" s="1"/>
  <c r="C320" i="4"/>
  <c r="B320" i="4"/>
  <c r="A320" i="4"/>
  <c r="G319" i="4"/>
  <c r="F319" i="4"/>
  <c r="E319" i="4"/>
  <c r="E318" i="4" s="1"/>
  <c r="E317" i="4" s="1"/>
  <c r="E315" i="4" s="1"/>
  <c r="D319" i="4"/>
  <c r="C319" i="4"/>
  <c r="B319" i="4"/>
  <c r="A319" i="4"/>
  <c r="G318" i="4"/>
  <c r="G317" i="4" s="1"/>
  <c r="D318" i="4"/>
  <c r="C318" i="4"/>
  <c r="B318" i="4"/>
  <c r="A318" i="4"/>
  <c r="B317" i="4"/>
  <c r="B316" i="4"/>
  <c r="B315" i="4"/>
  <c r="C314" i="4"/>
  <c r="B314" i="4"/>
  <c r="A314" i="4"/>
  <c r="B313" i="4"/>
  <c r="G294" i="4"/>
  <c r="G293" i="4" s="1"/>
  <c r="F294" i="4"/>
  <c r="F293" i="4" s="1"/>
  <c r="E294" i="4"/>
  <c r="D294" i="4"/>
  <c r="C294" i="4"/>
  <c r="B294" i="4"/>
  <c r="A294" i="4"/>
  <c r="I293" i="4"/>
  <c r="H293" i="4"/>
  <c r="E293" i="4"/>
  <c r="D293" i="4"/>
  <c r="C293" i="4"/>
  <c r="B293" i="4"/>
  <c r="G292" i="4"/>
  <c r="G291" i="4" s="1"/>
  <c r="F292" i="4"/>
  <c r="E292" i="4"/>
  <c r="D292" i="4"/>
  <c r="D291" i="4" s="1"/>
  <c r="C292" i="4"/>
  <c r="B292" i="4"/>
  <c r="A292" i="4"/>
  <c r="I291" i="4"/>
  <c r="H291" i="4"/>
  <c r="F291" i="4"/>
  <c r="J291" i="4" s="1"/>
  <c r="E291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C278" i="4"/>
  <c r="B278" i="4"/>
  <c r="B277" i="4"/>
  <c r="B276" i="4"/>
  <c r="G275" i="4"/>
  <c r="F275" i="4"/>
  <c r="E275" i="4"/>
  <c r="D275" i="4"/>
  <c r="D274" i="4" s="1"/>
  <c r="C275" i="4"/>
  <c r="B275" i="4"/>
  <c r="A275" i="4"/>
  <c r="I274" i="4"/>
  <c r="H274" i="4"/>
  <c r="G274" i="4"/>
  <c r="F274" i="4"/>
  <c r="J274" i="4" s="1"/>
  <c r="E274" i="4"/>
  <c r="C274" i="4"/>
  <c r="B274" i="4"/>
  <c r="A274" i="4"/>
  <c r="J273" i="4"/>
  <c r="J272" i="4"/>
  <c r="J270" i="4"/>
  <c r="J268" i="4"/>
  <c r="J267" i="4"/>
  <c r="I267" i="4"/>
  <c r="H267" i="4"/>
  <c r="H216" i="4" s="1"/>
  <c r="H215" i="4" s="1"/>
  <c r="J266" i="4"/>
  <c r="C266" i="4"/>
  <c r="B266" i="4"/>
  <c r="J265" i="4"/>
  <c r="C265" i="4"/>
  <c r="B265" i="4"/>
  <c r="G264" i="4"/>
  <c r="G263" i="4" s="1"/>
  <c r="F264" i="4"/>
  <c r="F263" i="4" s="1"/>
  <c r="E264" i="4"/>
  <c r="D264" i="4"/>
  <c r="C264" i="4"/>
  <c r="B264" i="4"/>
  <c r="A264" i="4"/>
  <c r="I263" i="4"/>
  <c r="H263" i="4"/>
  <c r="E263" i="4"/>
  <c r="D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J258" i="4"/>
  <c r="C258" i="4"/>
  <c r="B258" i="4"/>
  <c r="A258" i="4"/>
  <c r="J257" i="4"/>
  <c r="C257" i="4"/>
  <c r="B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B251" i="4"/>
  <c r="J250" i="4"/>
  <c r="C250" i="4"/>
  <c r="B250" i="4"/>
  <c r="G249" i="4"/>
  <c r="F249" i="4"/>
  <c r="E249" i="4"/>
  <c r="D249" i="4"/>
  <c r="C249" i="4"/>
  <c r="B249" i="4"/>
  <c r="A249" i="4"/>
  <c r="J248" i="4"/>
  <c r="C248" i="4"/>
  <c r="B248" i="4"/>
  <c r="J247" i="4"/>
  <c r="C247" i="4"/>
  <c r="B247" i="4"/>
  <c r="A247" i="4"/>
  <c r="J246" i="4"/>
  <c r="C246" i="4"/>
  <c r="B246" i="4"/>
  <c r="J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A227" i="4"/>
  <c r="J226" i="4"/>
  <c r="C226" i="4"/>
  <c r="B226" i="4"/>
  <c r="G225" i="4"/>
  <c r="F225" i="4"/>
  <c r="E225" i="4"/>
  <c r="D225" i="4"/>
  <c r="D222" i="4" s="1"/>
  <c r="C225" i="4"/>
  <c r="B225" i="4"/>
  <c r="A225" i="4"/>
  <c r="J224" i="4"/>
  <c r="C224" i="4"/>
  <c r="B224" i="4"/>
  <c r="G223" i="4"/>
  <c r="G222" i="4" s="1"/>
  <c r="F223" i="4"/>
  <c r="E223" i="4"/>
  <c r="D223" i="4"/>
  <c r="C223" i="4"/>
  <c r="B223" i="4"/>
  <c r="A223" i="4"/>
  <c r="I222" i="4"/>
  <c r="H222" i="4"/>
  <c r="F222" i="4"/>
  <c r="E222" i="4"/>
  <c r="C222" i="4"/>
  <c r="B222" i="4"/>
  <c r="A222" i="4"/>
  <c r="J221" i="4"/>
  <c r="C221" i="4"/>
  <c r="B221" i="4"/>
  <c r="G220" i="4"/>
  <c r="F220" i="4"/>
  <c r="E220" i="4"/>
  <c r="D220" i="4"/>
  <c r="D217" i="4" s="1"/>
  <c r="D216" i="4" s="1"/>
  <c r="D215" i="4" s="1"/>
  <c r="C220" i="4"/>
  <c r="B220" i="4"/>
  <c r="A220" i="4"/>
  <c r="J219" i="4"/>
  <c r="C219" i="4"/>
  <c r="B219" i="4"/>
  <c r="G218" i="4"/>
  <c r="G217" i="4" s="1"/>
  <c r="F218" i="4"/>
  <c r="E218" i="4"/>
  <c r="D218" i="4"/>
  <c r="C218" i="4"/>
  <c r="B218" i="4"/>
  <c r="A218" i="4"/>
  <c r="I217" i="4"/>
  <c r="H217" i="4"/>
  <c r="F217" i="4"/>
  <c r="E217" i="4"/>
  <c r="C217" i="4"/>
  <c r="B217" i="4"/>
  <c r="A217" i="4"/>
  <c r="B216" i="4"/>
  <c r="C215" i="4"/>
  <c r="B215" i="4"/>
  <c r="A215" i="4"/>
  <c r="C213" i="4"/>
  <c r="B213" i="4"/>
  <c r="A213" i="4"/>
  <c r="B212" i="4"/>
  <c r="A212" i="4"/>
  <c r="C211" i="4"/>
  <c r="B211" i="4"/>
  <c r="A211" i="4"/>
  <c r="G210" i="4"/>
  <c r="F210" i="4"/>
  <c r="E210" i="4"/>
  <c r="D210" i="4"/>
  <c r="C210" i="4"/>
  <c r="B210" i="4"/>
  <c r="A210" i="4"/>
  <c r="G209" i="4"/>
  <c r="F209" i="4"/>
  <c r="F208" i="4" s="1"/>
  <c r="E209" i="4"/>
  <c r="D209" i="4"/>
  <c r="C209" i="4"/>
  <c r="B209" i="4"/>
  <c r="A209" i="4"/>
  <c r="I208" i="4"/>
  <c r="H208" i="4"/>
  <c r="E208" i="4"/>
  <c r="D208" i="4"/>
  <c r="C208" i="4"/>
  <c r="B208" i="4"/>
  <c r="A208" i="4"/>
  <c r="C207" i="4"/>
  <c r="B207" i="4"/>
  <c r="J206" i="4"/>
  <c r="C206" i="4"/>
  <c r="B206" i="4"/>
  <c r="A206" i="4"/>
  <c r="J205" i="4"/>
  <c r="I205" i="4"/>
  <c r="I199" i="4" s="1"/>
  <c r="H205" i="4"/>
  <c r="G205" i="4"/>
  <c r="F205" i="4"/>
  <c r="E205" i="4"/>
  <c r="D205" i="4"/>
  <c r="C205" i="4"/>
  <c r="B205" i="4"/>
  <c r="A205" i="4"/>
  <c r="G204" i="4"/>
  <c r="F204" i="4"/>
  <c r="E204" i="4"/>
  <c r="D204" i="4"/>
  <c r="J204" i="4" s="1"/>
  <c r="C204" i="4"/>
  <c r="B204" i="4"/>
  <c r="A204" i="4"/>
  <c r="G203" i="4"/>
  <c r="F203" i="4"/>
  <c r="F202" i="4" s="1"/>
  <c r="F199" i="4" s="1"/>
  <c r="E203" i="4"/>
  <c r="D203" i="4"/>
  <c r="J203" i="4" s="1"/>
  <c r="C203" i="4"/>
  <c r="B203" i="4"/>
  <c r="A203" i="4"/>
  <c r="I202" i="4"/>
  <c r="H202" i="4"/>
  <c r="G202" i="4"/>
  <c r="D202" i="4"/>
  <c r="C202" i="4"/>
  <c r="B202" i="4"/>
  <c r="G201" i="4"/>
  <c r="F201" i="4"/>
  <c r="F200" i="4" s="1"/>
  <c r="E201" i="4"/>
  <c r="E200" i="4" s="1"/>
  <c r="D201" i="4"/>
  <c r="J201" i="4" s="1"/>
  <c r="J200" i="4" s="1"/>
  <c r="C201" i="4"/>
  <c r="B201" i="4"/>
  <c r="A201" i="4"/>
  <c r="I200" i="4"/>
  <c r="H200" i="4"/>
  <c r="H199" i="4" s="1"/>
  <c r="G200" i="4"/>
  <c r="D200" i="4"/>
  <c r="D199" i="4" s="1"/>
  <c r="C200" i="4"/>
  <c r="B200" i="4"/>
  <c r="A200" i="4"/>
  <c r="K199" i="4"/>
  <c r="G199" i="4"/>
  <c r="G195" i="4" s="1"/>
  <c r="G194" i="4" s="1"/>
  <c r="B199" i="4"/>
  <c r="A199" i="4"/>
  <c r="G198" i="4"/>
  <c r="F198" i="4"/>
  <c r="F197" i="4" s="1"/>
  <c r="E198" i="4"/>
  <c r="E197" i="4" s="1"/>
  <c r="E196" i="4" s="1"/>
  <c r="D198" i="4"/>
  <c r="J198" i="4" s="1"/>
  <c r="J197" i="4" s="1"/>
  <c r="J196" i="4" s="1"/>
  <c r="C198" i="4"/>
  <c r="B198" i="4"/>
  <c r="A198" i="4"/>
  <c r="I197" i="4"/>
  <c r="H197" i="4"/>
  <c r="H196" i="4" s="1"/>
  <c r="H195" i="4" s="1"/>
  <c r="H194" i="4" s="1"/>
  <c r="G197" i="4"/>
  <c r="G196" i="4" s="1"/>
  <c r="D197" i="4"/>
  <c r="D196" i="4" s="1"/>
  <c r="C197" i="4"/>
  <c r="B197" i="4"/>
  <c r="A197" i="4"/>
  <c r="I196" i="4"/>
  <c r="I195" i="4" s="1"/>
  <c r="I194" i="4" s="1"/>
  <c r="F196" i="4"/>
  <c r="F195" i="4" s="1"/>
  <c r="F194" i="4" s="1"/>
  <c r="B196" i="4"/>
  <c r="A196" i="4"/>
  <c r="K195" i="4"/>
  <c r="K194" i="4" s="1"/>
  <c r="D195" i="4"/>
  <c r="D194" i="4" s="1"/>
  <c r="B195" i="4"/>
  <c r="B194" i="4"/>
  <c r="J192" i="4"/>
  <c r="C192" i="4"/>
  <c r="B192" i="4"/>
  <c r="A192" i="4"/>
  <c r="J191" i="4"/>
  <c r="J190" i="4" s="1"/>
  <c r="I191" i="4"/>
  <c r="I190" i="4" s="1"/>
  <c r="H191" i="4"/>
  <c r="G191" i="4"/>
  <c r="F191" i="4"/>
  <c r="F190" i="4" s="1"/>
  <c r="F184" i="4" s="1"/>
  <c r="F183" i="4" s="1"/>
  <c r="E191" i="4"/>
  <c r="E190" i="4" s="1"/>
  <c r="D191" i="4"/>
  <c r="C191" i="4"/>
  <c r="B191" i="4"/>
  <c r="K190" i="4"/>
  <c r="H190" i="4"/>
  <c r="G190" i="4"/>
  <c r="G184" i="4" s="1"/>
  <c r="G183" i="4" s="1"/>
  <c r="D190" i="4"/>
  <c r="B190" i="4"/>
  <c r="A190" i="4"/>
  <c r="G187" i="4"/>
  <c r="F187" i="4"/>
  <c r="E187" i="4"/>
  <c r="D187" i="4"/>
  <c r="C187" i="4"/>
  <c r="B187" i="4"/>
  <c r="A187" i="4"/>
  <c r="I186" i="4"/>
  <c r="I185" i="4" s="1"/>
  <c r="I184" i="4" s="1"/>
  <c r="I183" i="4" s="1"/>
  <c r="H186" i="4"/>
  <c r="H185" i="4" s="1"/>
  <c r="H184" i="4" s="1"/>
  <c r="H183" i="4" s="1"/>
  <c r="G186" i="4"/>
  <c r="F186" i="4"/>
  <c r="E186" i="4"/>
  <c r="E185" i="4" s="1"/>
  <c r="E184" i="4" s="1"/>
  <c r="E183" i="4" s="1"/>
  <c r="D186" i="4"/>
  <c r="C186" i="4"/>
  <c r="B186" i="4"/>
  <c r="K185" i="4"/>
  <c r="G185" i="4"/>
  <c r="F185" i="4"/>
  <c r="B185" i="4"/>
  <c r="C184" i="4"/>
  <c r="B184" i="4"/>
  <c r="C183" i="4"/>
  <c r="B183" i="4"/>
  <c r="A183" i="4"/>
  <c r="C182" i="4"/>
  <c r="B182" i="4"/>
  <c r="A182" i="4"/>
  <c r="J181" i="4"/>
  <c r="C181" i="4"/>
  <c r="B181" i="4"/>
  <c r="A181" i="4"/>
  <c r="C180" i="4"/>
  <c r="B180" i="4"/>
  <c r="A180" i="4"/>
  <c r="J179" i="4"/>
  <c r="C179" i="4"/>
  <c r="B179" i="4"/>
  <c r="A179" i="4"/>
  <c r="C178" i="4"/>
  <c r="B178" i="4"/>
  <c r="A178" i="4"/>
  <c r="J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C175" i="4"/>
  <c r="B175" i="4"/>
  <c r="A175" i="4"/>
  <c r="J174" i="4"/>
  <c r="C174" i="4"/>
  <c r="B174" i="4"/>
  <c r="A174" i="4"/>
  <c r="J173" i="4"/>
  <c r="J172" i="4" s="1"/>
  <c r="I173" i="4"/>
  <c r="H173" i="4"/>
  <c r="G173" i="4"/>
  <c r="G172" i="4" s="1"/>
  <c r="F173" i="4"/>
  <c r="F172" i="4" s="1"/>
  <c r="E173" i="4"/>
  <c r="D173" i="4"/>
  <c r="C173" i="4"/>
  <c r="B173" i="4"/>
  <c r="K172" i="4"/>
  <c r="I172" i="4"/>
  <c r="H172" i="4"/>
  <c r="E172" i="4"/>
  <c r="D172" i="4"/>
  <c r="B172" i="4"/>
  <c r="C171" i="4"/>
  <c r="B171" i="4"/>
  <c r="J170" i="4"/>
  <c r="G168" i="4"/>
  <c r="F168" i="4"/>
  <c r="F167" i="4" s="1"/>
  <c r="E168" i="4"/>
  <c r="E167" i="4" s="1"/>
  <c r="D168" i="4"/>
  <c r="C168" i="4"/>
  <c r="B168" i="4"/>
  <c r="A168" i="4"/>
  <c r="I167" i="4"/>
  <c r="H167" i="4"/>
  <c r="G167" i="4"/>
  <c r="D167" i="4"/>
  <c r="C167" i="4"/>
  <c r="B167" i="4"/>
  <c r="A167" i="4"/>
  <c r="C166" i="4"/>
  <c r="B166" i="4"/>
  <c r="A166" i="4"/>
  <c r="G165" i="4"/>
  <c r="G164" i="4" s="1"/>
  <c r="F165" i="4"/>
  <c r="F164" i="4" s="1"/>
  <c r="F163" i="4" s="1"/>
  <c r="E165" i="4"/>
  <c r="D165" i="4"/>
  <c r="C165" i="4"/>
  <c r="B165" i="4"/>
  <c r="A165" i="4"/>
  <c r="I164" i="4"/>
  <c r="I163" i="4" s="1"/>
  <c r="I153" i="4" s="1"/>
  <c r="H164" i="4"/>
  <c r="H163" i="4" s="1"/>
  <c r="E164" i="4"/>
  <c r="E163" i="4" s="1"/>
  <c r="D164" i="4"/>
  <c r="C164" i="4"/>
  <c r="B164" i="4"/>
  <c r="A164" i="4"/>
  <c r="K163" i="4"/>
  <c r="G163" i="4"/>
  <c r="D163" i="4"/>
  <c r="B163" i="4"/>
  <c r="A163" i="4"/>
  <c r="C161" i="4"/>
  <c r="B161" i="4"/>
  <c r="A161" i="4"/>
  <c r="J160" i="4"/>
  <c r="C160" i="4"/>
  <c r="B160" i="4"/>
  <c r="A160" i="4"/>
  <c r="C159" i="4"/>
  <c r="B159" i="4"/>
  <c r="A159" i="4"/>
  <c r="J158" i="4"/>
  <c r="C158" i="4"/>
  <c r="B158" i="4"/>
  <c r="A158" i="4"/>
  <c r="C157" i="4"/>
  <c r="B157" i="4"/>
  <c r="A157" i="4"/>
  <c r="J156" i="4"/>
  <c r="C156" i="4"/>
  <c r="B156" i="4"/>
  <c r="A156" i="4"/>
  <c r="G155" i="4"/>
  <c r="F155" i="4"/>
  <c r="E155" i="4"/>
  <c r="E154" i="4" s="1"/>
  <c r="D155" i="4"/>
  <c r="D154" i="4" s="1"/>
  <c r="D153" i="4" s="1"/>
  <c r="C155" i="4"/>
  <c r="B155" i="4"/>
  <c r="A155" i="4"/>
  <c r="K154" i="4"/>
  <c r="I154" i="4"/>
  <c r="H154" i="4"/>
  <c r="G154" i="4"/>
  <c r="G153" i="4" s="1"/>
  <c r="F154" i="4"/>
  <c r="B154" i="4"/>
  <c r="A154" i="4"/>
  <c r="H153" i="4"/>
  <c r="H152" i="4" s="1"/>
  <c r="B153" i="4"/>
  <c r="B152" i="4"/>
  <c r="B151" i="4"/>
  <c r="B150" i="4"/>
  <c r="B349" i="4" s="1"/>
  <c r="C149" i="4"/>
  <c r="B149" i="4"/>
  <c r="G148" i="4"/>
  <c r="F148" i="4"/>
  <c r="E148" i="4"/>
  <c r="D148" i="4"/>
  <c r="J148" i="4" s="1"/>
  <c r="C148" i="4"/>
  <c r="B148" i="4"/>
  <c r="G147" i="4"/>
  <c r="F147" i="4"/>
  <c r="E147" i="4"/>
  <c r="D147" i="4"/>
  <c r="J147" i="4" s="1"/>
  <c r="C147" i="4"/>
  <c r="B147" i="4"/>
  <c r="A147" i="4"/>
  <c r="J146" i="4"/>
  <c r="J144" i="4" s="1"/>
  <c r="C146" i="4"/>
  <c r="B146" i="4"/>
  <c r="J145" i="4"/>
  <c r="C145" i="4"/>
  <c r="B145" i="4"/>
  <c r="A145" i="4"/>
  <c r="I144" i="4"/>
  <c r="H144" i="4"/>
  <c r="H136" i="4" s="1"/>
  <c r="H135" i="4" s="1"/>
  <c r="G144" i="4"/>
  <c r="F144" i="4"/>
  <c r="E144" i="4"/>
  <c r="D144" i="4"/>
  <c r="D136" i="4" s="1"/>
  <c r="C144" i="4"/>
  <c r="B144" i="4"/>
  <c r="A144" i="4"/>
  <c r="J143" i="4"/>
  <c r="J137" i="4" s="1"/>
  <c r="J136" i="4" s="1"/>
  <c r="J135" i="4" s="1"/>
  <c r="J134" i="4" s="1"/>
  <c r="J133" i="4" s="1"/>
  <c r="C143" i="4"/>
  <c r="B143" i="4"/>
  <c r="J142" i="4"/>
  <c r="C142" i="4"/>
  <c r="B142" i="4"/>
  <c r="A142" i="4"/>
  <c r="J141" i="4"/>
  <c r="C141" i="4"/>
  <c r="B141" i="4"/>
  <c r="J140" i="4"/>
  <c r="C140" i="4"/>
  <c r="B140" i="4"/>
  <c r="A140" i="4"/>
  <c r="J139" i="4"/>
  <c r="C139" i="4"/>
  <c r="B139" i="4"/>
  <c r="J138" i="4"/>
  <c r="C138" i="4"/>
  <c r="B138" i="4"/>
  <c r="A138" i="4"/>
  <c r="I137" i="4"/>
  <c r="H137" i="4"/>
  <c r="G137" i="4"/>
  <c r="G136" i="4" s="1"/>
  <c r="G135" i="4" s="1"/>
  <c r="G134" i="4" s="1"/>
  <c r="G133" i="4" s="1"/>
  <c r="F137" i="4"/>
  <c r="F136" i="4" s="1"/>
  <c r="F135" i="4" s="1"/>
  <c r="F134" i="4" s="1"/>
  <c r="E137" i="4"/>
  <c r="D137" i="4"/>
  <c r="C137" i="4"/>
  <c r="B137" i="4"/>
  <c r="I136" i="4"/>
  <c r="E136" i="4"/>
  <c r="B136" i="4"/>
  <c r="I135" i="4"/>
  <c r="E135" i="4"/>
  <c r="D135" i="4"/>
  <c r="D134" i="4" s="1"/>
  <c r="D133" i="4" s="1"/>
  <c r="B135" i="4"/>
  <c r="K134" i="4"/>
  <c r="I134" i="4"/>
  <c r="I133" i="4" s="1"/>
  <c r="H134" i="4"/>
  <c r="H133" i="4" s="1"/>
  <c r="E134" i="4"/>
  <c r="E133" i="4" s="1"/>
  <c r="C134" i="4"/>
  <c r="B134" i="4"/>
  <c r="K133" i="4"/>
  <c r="K132" i="4" s="1"/>
  <c r="F133" i="4"/>
  <c r="C133" i="4"/>
  <c r="B133" i="4"/>
  <c r="A133" i="4"/>
  <c r="B132" i="4"/>
  <c r="A132" i="4"/>
  <c r="J131" i="4"/>
  <c r="J130" i="4"/>
  <c r="C130" i="4"/>
  <c r="B130" i="4"/>
  <c r="A130" i="4"/>
  <c r="J129" i="4"/>
  <c r="C129" i="4"/>
  <c r="B129" i="4"/>
  <c r="A129" i="4"/>
  <c r="J128" i="4"/>
  <c r="C128" i="4"/>
  <c r="B128" i="4"/>
  <c r="A128" i="4"/>
  <c r="J127" i="4"/>
  <c r="I127" i="4"/>
  <c r="H127" i="4"/>
  <c r="H126" i="4" s="1"/>
  <c r="G127" i="4"/>
  <c r="G126" i="4" s="1"/>
  <c r="F127" i="4"/>
  <c r="E127" i="4"/>
  <c r="D127" i="4"/>
  <c r="D126" i="4" s="1"/>
  <c r="C127" i="4"/>
  <c r="B127" i="4"/>
  <c r="A127" i="4"/>
  <c r="J126" i="4"/>
  <c r="I126" i="4"/>
  <c r="F126" i="4"/>
  <c r="E126" i="4"/>
  <c r="B126" i="4"/>
  <c r="C125" i="4"/>
  <c r="B125" i="4"/>
  <c r="J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J122" i="4"/>
  <c r="I122" i="4"/>
  <c r="H122" i="4"/>
  <c r="F122" i="4"/>
  <c r="E122" i="4"/>
  <c r="D122" i="4"/>
  <c r="B122" i="4"/>
  <c r="J121" i="4"/>
  <c r="I121" i="4"/>
  <c r="H121" i="4"/>
  <c r="F121" i="4"/>
  <c r="E121" i="4"/>
  <c r="D121" i="4"/>
  <c r="C121" i="4"/>
  <c r="B121" i="4"/>
  <c r="B120" i="4"/>
  <c r="J119" i="4"/>
  <c r="J118" i="4" s="1"/>
  <c r="I119" i="4"/>
  <c r="H119" i="4"/>
  <c r="G119" i="4"/>
  <c r="G118" i="4" s="1"/>
  <c r="G117" i="4" s="1"/>
  <c r="F119" i="4"/>
  <c r="F118" i="4" s="1"/>
  <c r="E119" i="4"/>
  <c r="D119" i="4"/>
  <c r="C119" i="4"/>
  <c r="B119" i="4"/>
  <c r="A119" i="4"/>
  <c r="I118" i="4"/>
  <c r="I117" i="4" s="1"/>
  <c r="I116" i="4" s="1"/>
  <c r="H118" i="4"/>
  <c r="H117" i="4" s="1"/>
  <c r="H116" i="4" s="1"/>
  <c r="E118" i="4"/>
  <c r="D118" i="4"/>
  <c r="D117" i="4" s="1"/>
  <c r="C118" i="4"/>
  <c r="B118" i="4"/>
  <c r="J117" i="4"/>
  <c r="F117" i="4"/>
  <c r="E117" i="4"/>
  <c r="J116" i="4"/>
  <c r="F116" i="4"/>
  <c r="E116" i="4"/>
  <c r="C116" i="4"/>
  <c r="B116" i="4"/>
  <c r="J114" i="4"/>
  <c r="G113" i="4"/>
  <c r="F113" i="4"/>
  <c r="F112" i="4" s="1"/>
  <c r="E113" i="4"/>
  <c r="E112" i="4" s="1"/>
  <c r="D113" i="4"/>
  <c r="J113" i="4" s="1"/>
  <c r="J112" i="4" s="1"/>
  <c r="C113" i="4"/>
  <c r="B113" i="4"/>
  <c r="A113" i="4"/>
  <c r="I112" i="4"/>
  <c r="H112" i="4"/>
  <c r="G112" i="4"/>
  <c r="D112" i="4"/>
  <c r="C112" i="4"/>
  <c r="B112" i="4"/>
  <c r="A112" i="4"/>
  <c r="J111" i="4"/>
  <c r="B111" i="4"/>
  <c r="G110" i="4"/>
  <c r="F110" i="4"/>
  <c r="F109" i="4" s="1"/>
  <c r="E110" i="4"/>
  <c r="E109" i="4" s="1"/>
  <c r="D110" i="4"/>
  <c r="J110" i="4" s="1"/>
  <c r="J109" i="4" s="1"/>
  <c r="C110" i="4"/>
  <c r="B110" i="4"/>
  <c r="A110" i="4"/>
  <c r="I109" i="4"/>
  <c r="H109" i="4"/>
  <c r="G109" i="4"/>
  <c r="D109" i="4"/>
  <c r="C109" i="4"/>
  <c r="B109" i="4"/>
  <c r="J96" i="4"/>
  <c r="C96" i="4"/>
  <c r="J95" i="4"/>
  <c r="J94" i="4" s="1"/>
  <c r="C95" i="4"/>
  <c r="B95" i="4"/>
  <c r="A95" i="4"/>
  <c r="I94" i="4"/>
  <c r="H94" i="4"/>
  <c r="G94" i="4"/>
  <c r="F94" i="4"/>
  <c r="E94" i="4"/>
  <c r="D94" i="4"/>
  <c r="C94" i="4"/>
  <c r="B94" i="4"/>
  <c r="G88" i="4"/>
  <c r="F88" i="4"/>
  <c r="E88" i="4"/>
  <c r="D88" i="4"/>
  <c r="J88" i="4" s="1"/>
  <c r="C88" i="4"/>
  <c r="B88" i="4"/>
  <c r="A88" i="4"/>
  <c r="G86" i="4"/>
  <c r="F86" i="4"/>
  <c r="F85" i="4" s="1"/>
  <c r="E86" i="4"/>
  <c r="E85" i="4" s="1"/>
  <c r="D86" i="4"/>
  <c r="C86" i="4"/>
  <c r="B86" i="4"/>
  <c r="A86" i="4"/>
  <c r="I85" i="4"/>
  <c r="H85" i="4"/>
  <c r="G85" i="4"/>
  <c r="D85" i="4"/>
  <c r="C85" i="4"/>
  <c r="B85" i="4"/>
  <c r="J84" i="4"/>
  <c r="B84" i="4"/>
  <c r="J83" i="4"/>
  <c r="C83" i="4"/>
  <c r="B83" i="4"/>
  <c r="A83" i="4"/>
  <c r="J82" i="4"/>
  <c r="B82" i="4"/>
  <c r="J81" i="4"/>
  <c r="C81" i="4"/>
  <c r="B81" i="4"/>
  <c r="A81" i="4"/>
  <c r="J80" i="4"/>
  <c r="C80" i="4"/>
  <c r="B80" i="4"/>
  <c r="J79" i="4"/>
  <c r="C79" i="4"/>
  <c r="B79" i="4"/>
  <c r="A79" i="4"/>
  <c r="C78" i="4"/>
  <c r="B78" i="4"/>
  <c r="J77" i="4"/>
  <c r="C77" i="4"/>
  <c r="B77" i="4"/>
  <c r="A77" i="4"/>
  <c r="B76" i="4"/>
  <c r="G75" i="4"/>
  <c r="F75" i="4"/>
  <c r="E75" i="4"/>
  <c r="E74" i="4" s="1"/>
  <c r="D75" i="4"/>
  <c r="J75" i="4" s="1"/>
  <c r="J74" i="4" s="1"/>
  <c r="C75" i="4"/>
  <c r="B75" i="4"/>
  <c r="A75" i="4"/>
  <c r="I74" i="4"/>
  <c r="H74" i="4"/>
  <c r="H73" i="4" s="1"/>
  <c r="H72" i="4" s="1"/>
  <c r="G74" i="4"/>
  <c r="F74" i="4"/>
  <c r="D74" i="4"/>
  <c r="D73" i="4" s="1"/>
  <c r="D72" i="4" s="1"/>
  <c r="C74" i="4"/>
  <c r="B74" i="4"/>
  <c r="I73" i="4"/>
  <c r="G73" i="4"/>
  <c r="G72" i="4" s="1"/>
  <c r="E73" i="4"/>
  <c r="B73" i="4"/>
  <c r="I72" i="4"/>
  <c r="E72" i="4"/>
  <c r="C72" i="4"/>
  <c r="B72" i="4"/>
  <c r="G67" i="4"/>
  <c r="F67" i="4"/>
  <c r="E67" i="4"/>
  <c r="D67" i="4"/>
  <c r="J67" i="4" s="1"/>
  <c r="C67" i="4"/>
  <c r="B67" i="4"/>
  <c r="A67" i="4"/>
  <c r="G66" i="4"/>
  <c r="F66" i="4"/>
  <c r="E66" i="4"/>
  <c r="D66" i="4"/>
  <c r="J66" i="4" s="1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C57" i="4"/>
  <c r="B57" i="4"/>
  <c r="A57" i="4"/>
  <c r="I56" i="4"/>
  <c r="H56" i="4"/>
  <c r="H44" i="4" s="1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F48" i="4"/>
  <c r="F47" i="4" s="1"/>
  <c r="E48" i="4"/>
  <c r="E47" i="4" s="1"/>
  <c r="D48" i="4"/>
  <c r="C48" i="4"/>
  <c r="B48" i="4"/>
  <c r="A48" i="4"/>
  <c r="I47" i="4"/>
  <c r="H47" i="4"/>
  <c r="G47" i="4"/>
  <c r="G44" i="4" s="1"/>
  <c r="G43" i="4" s="1"/>
  <c r="G42" i="4" s="1"/>
  <c r="D47" i="4"/>
  <c r="C47" i="4"/>
  <c r="B47" i="4"/>
  <c r="A47" i="4"/>
  <c r="G46" i="4"/>
  <c r="G45" i="4" s="1"/>
  <c r="F46" i="4"/>
  <c r="E46" i="4"/>
  <c r="D46" i="4"/>
  <c r="D45" i="4" s="1"/>
  <c r="D44" i="4" s="1"/>
  <c r="D43" i="4" s="1"/>
  <c r="D42" i="4" s="1"/>
  <c r="C46" i="4"/>
  <c r="B46" i="4"/>
  <c r="A46" i="4"/>
  <c r="I45" i="4"/>
  <c r="I44" i="4" s="1"/>
  <c r="I43" i="4" s="1"/>
  <c r="I8" i="4" s="1"/>
  <c r="H45" i="4"/>
  <c r="F45" i="4"/>
  <c r="E45" i="4"/>
  <c r="E44" i="4" s="1"/>
  <c r="E43" i="4" s="1"/>
  <c r="C45" i="4"/>
  <c r="B45" i="4"/>
  <c r="A45" i="4"/>
  <c r="B44" i="4"/>
  <c r="A44" i="4"/>
  <c r="H43" i="4"/>
  <c r="H42" i="4" s="1"/>
  <c r="C43" i="4"/>
  <c r="B43" i="4"/>
  <c r="E42" i="4"/>
  <c r="C42" i="4"/>
  <c r="B42" i="4"/>
  <c r="A42" i="4"/>
  <c r="G41" i="4"/>
  <c r="F41" i="4"/>
  <c r="F40" i="4" s="1"/>
  <c r="E41" i="4"/>
  <c r="E40" i="4" s="1"/>
  <c r="D41" i="4"/>
  <c r="C41" i="4"/>
  <c r="B41" i="4"/>
  <c r="A41" i="4"/>
  <c r="I40" i="4"/>
  <c r="H40" i="4"/>
  <c r="G40" i="4"/>
  <c r="D40" i="4"/>
  <c r="C40" i="4"/>
  <c r="B40" i="4"/>
  <c r="A40" i="4"/>
  <c r="G39" i="4"/>
  <c r="G38" i="4" s="1"/>
  <c r="F39" i="4"/>
  <c r="E39" i="4"/>
  <c r="D39" i="4"/>
  <c r="D38" i="4" s="1"/>
  <c r="C39" i="4"/>
  <c r="B39" i="4"/>
  <c r="A39" i="4"/>
  <c r="I38" i="4"/>
  <c r="H38" i="4"/>
  <c r="F38" i="4"/>
  <c r="F37" i="4" s="1"/>
  <c r="F36" i="4" s="1"/>
  <c r="F35" i="4" s="1"/>
  <c r="E38" i="4"/>
  <c r="C38" i="4"/>
  <c r="B38" i="4"/>
  <c r="A38" i="4"/>
  <c r="K37" i="4"/>
  <c r="I37" i="4"/>
  <c r="H37" i="4"/>
  <c r="E37" i="4"/>
  <c r="E36" i="4" s="1"/>
  <c r="E35" i="4" s="1"/>
  <c r="E34" i="4" s="1"/>
  <c r="D37" i="4"/>
  <c r="D36" i="4" s="1"/>
  <c r="D35" i="4" s="1"/>
  <c r="B37" i="4"/>
  <c r="I36" i="4"/>
  <c r="H36" i="4"/>
  <c r="H35" i="4" s="1"/>
  <c r="H34" i="4" s="1"/>
  <c r="B36" i="4"/>
  <c r="B117" i="4" s="1"/>
  <c r="I35" i="4"/>
  <c r="I34" i="4" s="1"/>
  <c r="C35" i="4"/>
  <c r="B35" i="4"/>
  <c r="C34" i="4"/>
  <c r="B34" i="4"/>
  <c r="G33" i="4"/>
  <c r="F33" i="4"/>
  <c r="E33" i="4"/>
  <c r="D33" i="4"/>
  <c r="J33" i="4" s="1"/>
  <c r="B33" i="4"/>
  <c r="A33" i="4"/>
  <c r="C32" i="4"/>
  <c r="C33" i="4" s="1"/>
  <c r="B32" i="4"/>
  <c r="A32" i="4"/>
  <c r="G31" i="4"/>
  <c r="G27" i="4" s="1"/>
  <c r="F31" i="4"/>
  <c r="E31" i="4"/>
  <c r="D31" i="4"/>
  <c r="J31" i="4" s="1"/>
  <c r="C31" i="4"/>
  <c r="B31" i="4"/>
  <c r="A31" i="4"/>
  <c r="C30" i="4"/>
  <c r="B30" i="4"/>
  <c r="A30" i="4"/>
  <c r="G29" i="4"/>
  <c r="F29" i="4"/>
  <c r="F27" i="4" s="1"/>
  <c r="E29" i="4"/>
  <c r="E27" i="4" s="1"/>
  <c r="D29" i="4"/>
  <c r="J29" i="4" s="1"/>
  <c r="C29" i="4"/>
  <c r="B29" i="4"/>
  <c r="A29" i="4"/>
  <c r="C28" i="4"/>
  <c r="B28" i="4"/>
  <c r="A28" i="4"/>
  <c r="I27" i="4"/>
  <c r="H27" i="4"/>
  <c r="C27" i="4"/>
  <c r="B27" i="4"/>
  <c r="A27" i="4"/>
  <c r="G26" i="4"/>
  <c r="F26" i="4"/>
  <c r="E26" i="4"/>
  <c r="D26" i="4"/>
  <c r="J26" i="4" s="1"/>
  <c r="C26" i="4"/>
  <c r="B26" i="4"/>
  <c r="A26" i="4"/>
  <c r="C25" i="4"/>
  <c r="B25" i="4"/>
  <c r="A25" i="4"/>
  <c r="G24" i="4"/>
  <c r="F24" i="4"/>
  <c r="E24" i="4"/>
  <c r="D24" i="4"/>
  <c r="J24" i="4" s="1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E9" i="4" s="1"/>
  <c r="D17" i="4"/>
  <c r="C17" i="4"/>
  <c r="B17" i="4"/>
  <c r="A17" i="4"/>
  <c r="C16" i="4"/>
  <c r="B16" i="4"/>
  <c r="A16" i="4"/>
  <c r="I15" i="4"/>
  <c r="I9" i="4" s="1"/>
  <c r="H15" i="4"/>
  <c r="G15" i="4"/>
  <c r="G9" i="4" s="1"/>
  <c r="G14" i="4"/>
  <c r="G12" i="4" s="1"/>
  <c r="G11" i="4" s="1"/>
  <c r="G10" i="4" s="1"/>
  <c r="F14" i="4"/>
  <c r="F12" i="4" s="1"/>
  <c r="E14" i="4"/>
  <c r="D14" i="4"/>
  <c r="J14" i="4" s="1"/>
  <c r="J12" i="4" s="1"/>
  <c r="C14" i="4"/>
  <c r="B14" i="4"/>
  <c r="A14" i="4"/>
  <c r="C13" i="4"/>
  <c r="B13" i="4"/>
  <c r="A13" i="4"/>
  <c r="I12" i="4"/>
  <c r="I11" i="4" s="1"/>
  <c r="H12" i="4"/>
  <c r="E12" i="4"/>
  <c r="E11" i="4" s="1"/>
  <c r="E10" i="4" s="1"/>
  <c r="D12" i="4"/>
  <c r="D11" i="4" s="1"/>
  <c r="D10" i="4" s="1"/>
  <c r="H11" i="4"/>
  <c r="H10" i="4" s="1"/>
  <c r="C11" i="4"/>
  <c r="B11" i="4"/>
  <c r="A11" i="4"/>
  <c r="I10" i="4"/>
  <c r="B10" i="4"/>
  <c r="A10" i="4"/>
  <c r="K9" i="4"/>
  <c r="H9" i="4"/>
  <c r="B9" i="4"/>
  <c r="K8" i="4"/>
  <c r="H8" i="4"/>
  <c r="B8" i="4"/>
  <c r="B7" i="4"/>
  <c r="A7" i="4"/>
  <c r="A4" i="4"/>
  <c r="H26" i="5"/>
  <c r="I23" i="5"/>
  <c r="H23" i="5"/>
  <c r="K20" i="5"/>
  <c r="I20" i="5"/>
  <c r="H20" i="5"/>
  <c r="G20" i="5"/>
  <c r="L20" i="5" s="1"/>
  <c r="K19" i="5"/>
  <c r="L19" i="5" s="1"/>
  <c r="H19" i="5"/>
  <c r="I19" i="5" s="1"/>
  <c r="G19" i="5"/>
  <c r="K15" i="5"/>
  <c r="H15" i="5"/>
  <c r="G15" i="5"/>
  <c r="I15" i="5" s="1"/>
  <c r="K14" i="5"/>
  <c r="L14" i="5" s="1"/>
  <c r="H14" i="5"/>
  <c r="I14" i="5" s="1"/>
  <c r="G14" i="5"/>
  <c r="J13" i="5"/>
  <c r="K10" i="5"/>
  <c r="L10" i="5" s="1"/>
  <c r="H10" i="5"/>
  <c r="I10" i="5" s="1"/>
  <c r="G10" i="5"/>
  <c r="K9" i="5"/>
  <c r="H9" i="5"/>
  <c r="G9" i="5"/>
  <c r="I9" i="5" s="1"/>
  <c r="J8" i="5"/>
  <c r="C5" i="5"/>
  <c r="I148" i="1"/>
  <c r="H148" i="1"/>
  <c r="G148" i="1"/>
  <c r="E148" i="1"/>
  <c r="F148" i="1" s="1"/>
  <c r="J148" i="1" s="1"/>
  <c r="C148" i="1"/>
  <c r="B148" i="1"/>
  <c r="A148" i="1"/>
  <c r="I147" i="1"/>
  <c r="H147" i="1"/>
  <c r="G147" i="1"/>
  <c r="F147" i="1"/>
  <c r="J147" i="1" s="1"/>
  <c r="E147" i="1"/>
  <c r="C147" i="1"/>
  <c r="B147" i="1"/>
  <c r="A147" i="1"/>
  <c r="I146" i="1"/>
  <c r="H146" i="1"/>
  <c r="G146" i="1"/>
  <c r="F146" i="1"/>
  <c r="J146" i="1" s="1"/>
  <c r="E146" i="1"/>
  <c r="B146" i="1"/>
  <c r="A146" i="1"/>
  <c r="I145" i="1"/>
  <c r="H145" i="1"/>
  <c r="G145" i="1"/>
  <c r="F145" i="1"/>
  <c r="E145" i="1"/>
  <c r="C145" i="1"/>
  <c r="B145" i="1"/>
  <c r="A145" i="1"/>
  <c r="I144" i="1"/>
  <c r="H144" i="1"/>
  <c r="H143" i="1" s="1"/>
  <c r="G144" i="1"/>
  <c r="G143" i="1" s="1"/>
  <c r="E144" i="1"/>
  <c r="F144" i="1" s="1"/>
  <c r="C144" i="1"/>
  <c r="B144" i="1"/>
  <c r="A144" i="1"/>
  <c r="I143" i="1"/>
  <c r="E143" i="1"/>
  <c r="D143" i="1"/>
  <c r="C143" i="1"/>
  <c r="B143" i="1"/>
  <c r="A143" i="1"/>
  <c r="I136" i="1"/>
  <c r="H136" i="1"/>
  <c r="G136" i="1"/>
  <c r="G134" i="1" s="1"/>
  <c r="G133" i="1" s="1"/>
  <c r="G122" i="1" s="1"/>
  <c r="G121" i="1" s="1"/>
  <c r="F136" i="1"/>
  <c r="J136" i="1" s="1"/>
  <c r="J134" i="1" s="1"/>
  <c r="E136" i="1"/>
  <c r="J135" i="1"/>
  <c r="C135" i="1"/>
  <c r="B135" i="1"/>
  <c r="A135" i="1"/>
  <c r="I134" i="1"/>
  <c r="I133" i="1" s="1"/>
  <c r="H134" i="1"/>
  <c r="H133" i="1" s="1"/>
  <c r="E134" i="1"/>
  <c r="E133" i="1" s="1"/>
  <c r="D134" i="1"/>
  <c r="D133" i="1" s="1"/>
  <c r="C134" i="1"/>
  <c r="B134" i="1"/>
  <c r="A134" i="1"/>
  <c r="C133" i="1"/>
  <c r="B133" i="1"/>
  <c r="A133" i="1"/>
  <c r="J132" i="1"/>
  <c r="C132" i="1"/>
  <c r="B132" i="1"/>
  <c r="A132" i="1"/>
  <c r="J131" i="1"/>
  <c r="C131" i="1"/>
  <c r="B131" i="1"/>
  <c r="A131" i="1"/>
  <c r="J130" i="1"/>
  <c r="C130" i="1"/>
  <c r="B130" i="1"/>
  <c r="A130" i="1"/>
  <c r="J129" i="1"/>
  <c r="C129" i="1"/>
  <c r="B129" i="1"/>
  <c r="A129" i="1"/>
  <c r="J128" i="1"/>
  <c r="C128" i="1"/>
  <c r="B128" i="1"/>
  <c r="A128" i="1"/>
  <c r="J127" i="1"/>
  <c r="C127" i="1"/>
  <c r="B127" i="1"/>
  <c r="A127" i="1"/>
  <c r="J126" i="1"/>
  <c r="C126" i="1"/>
  <c r="B126" i="1"/>
  <c r="A126" i="1"/>
  <c r="J125" i="1"/>
  <c r="C125" i="1"/>
  <c r="B125" i="1"/>
  <c r="A125" i="1"/>
  <c r="J124" i="1"/>
  <c r="C124" i="1"/>
  <c r="B124" i="1"/>
  <c r="A124" i="1"/>
  <c r="J123" i="1"/>
  <c r="I123" i="1"/>
  <c r="I122" i="1" s="1"/>
  <c r="I121" i="1" s="1"/>
  <c r="H123" i="1"/>
  <c r="G123" i="1"/>
  <c r="F123" i="1"/>
  <c r="E123" i="1"/>
  <c r="E122" i="1" s="1"/>
  <c r="E121" i="1" s="1"/>
  <c r="D123" i="1"/>
  <c r="C123" i="1"/>
  <c r="B123" i="1"/>
  <c r="A123" i="1"/>
  <c r="C122" i="1"/>
  <c r="B122" i="1"/>
  <c r="C121" i="1"/>
  <c r="B121" i="1"/>
  <c r="A121" i="1"/>
  <c r="I120" i="1"/>
  <c r="H120" i="1"/>
  <c r="G120" i="1"/>
  <c r="F120" i="1"/>
  <c r="J120" i="1" s="1"/>
  <c r="E120" i="1"/>
  <c r="D120" i="1"/>
  <c r="C120" i="1"/>
  <c r="B120" i="1"/>
  <c r="A120" i="1"/>
  <c r="I119" i="1"/>
  <c r="H119" i="1"/>
  <c r="G119" i="1"/>
  <c r="E119" i="1"/>
  <c r="D119" i="1"/>
  <c r="F119" i="1" s="1"/>
  <c r="C119" i="1"/>
  <c r="B119" i="1"/>
  <c r="A119" i="1"/>
  <c r="I118" i="1"/>
  <c r="H118" i="1"/>
  <c r="G118" i="1"/>
  <c r="F118" i="1"/>
  <c r="J118" i="1" s="1"/>
  <c r="E118" i="1"/>
  <c r="D118" i="1"/>
  <c r="C118" i="1"/>
  <c r="B118" i="1"/>
  <c r="A118" i="1"/>
  <c r="I117" i="1"/>
  <c r="H117" i="1"/>
  <c r="G117" i="1"/>
  <c r="E117" i="1"/>
  <c r="D117" i="1"/>
  <c r="F117" i="1" s="1"/>
  <c r="J117" i="1" s="1"/>
  <c r="C117" i="1"/>
  <c r="B117" i="1"/>
  <c r="A117" i="1"/>
  <c r="I116" i="1"/>
  <c r="H116" i="1"/>
  <c r="G116" i="1"/>
  <c r="F116" i="1"/>
  <c r="J116" i="1" s="1"/>
  <c r="E116" i="1"/>
  <c r="D116" i="1"/>
  <c r="C116" i="1"/>
  <c r="B116" i="1"/>
  <c r="A116" i="1"/>
  <c r="I115" i="1"/>
  <c r="H115" i="1"/>
  <c r="G115" i="1"/>
  <c r="E115" i="1"/>
  <c r="D115" i="1"/>
  <c r="F115" i="1" s="1"/>
  <c r="C115" i="1"/>
  <c r="B115" i="1"/>
  <c r="A115" i="1"/>
  <c r="I114" i="1"/>
  <c r="H114" i="1"/>
  <c r="G114" i="1"/>
  <c r="F114" i="1"/>
  <c r="J114" i="1" s="1"/>
  <c r="E114" i="1"/>
  <c r="D114" i="1"/>
  <c r="C114" i="1"/>
  <c r="B114" i="1"/>
  <c r="A114" i="1"/>
  <c r="I113" i="1"/>
  <c r="H113" i="1"/>
  <c r="G113" i="1"/>
  <c r="E113" i="1"/>
  <c r="D113" i="1"/>
  <c r="F113" i="1" s="1"/>
  <c r="J113" i="1" s="1"/>
  <c r="C113" i="1"/>
  <c r="B113" i="1"/>
  <c r="A113" i="1"/>
  <c r="I112" i="1"/>
  <c r="H112" i="1"/>
  <c r="G112" i="1"/>
  <c r="F112" i="1"/>
  <c r="J112" i="1" s="1"/>
  <c r="E112" i="1"/>
  <c r="D112" i="1"/>
  <c r="C112" i="1"/>
  <c r="B112" i="1"/>
  <c r="A112" i="1"/>
  <c r="I111" i="1"/>
  <c r="H111" i="1"/>
  <c r="G111" i="1"/>
  <c r="E111" i="1"/>
  <c r="D111" i="1"/>
  <c r="F111" i="1" s="1"/>
  <c r="C111" i="1"/>
  <c r="B111" i="1"/>
  <c r="A111" i="1"/>
  <c r="I110" i="1"/>
  <c r="H110" i="1"/>
  <c r="G110" i="1"/>
  <c r="F110" i="1"/>
  <c r="J110" i="1" s="1"/>
  <c r="E110" i="1"/>
  <c r="D110" i="1"/>
  <c r="C110" i="1"/>
  <c r="B110" i="1"/>
  <c r="A110" i="1"/>
  <c r="I109" i="1"/>
  <c r="H109" i="1"/>
  <c r="G109" i="1"/>
  <c r="E109" i="1"/>
  <c r="D109" i="1"/>
  <c r="F109" i="1" s="1"/>
  <c r="J109" i="1" s="1"/>
  <c r="C109" i="1"/>
  <c r="B109" i="1"/>
  <c r="A109" i="1"/>
  <c r="I108" i="1"/>
  <c r="H108" i="1"/>
  <c r="G108" i="1"/>
  <c r="F108" i="1"/>
  <c r="J108" i="1" s="1"/>
  <c r="E108" i="1"/>
  <c r="D108" i="1"/>
  <c r="C108" i="1"/>
  <c r="B108" i="1"/>
  <c r="A108" i="1"/>
  <c r="I107" i="1"/>
  <c r="H107" i="1"/>
  <c r="H103" i="1" s="1"/>
  <c r="G107" i="1"/>
  <c r="E107" i="1"/>
  <c r="D107" i="1"/>
  <c r="F107" i="1" s="1"/>
  <c r="C107" i="1"/>
  <c r="B107" i="1"/>
  <c r="A107" i="1"/>
  <c r="I106" i="1"/>
  <c r="I103" i="1" s="1"/>
  <c r="H106" i="1"/>
  <c r="G106" i="1"/>
  <c r="F106" i="1"/>
  <c r="J106" i="1" s="1"/>
  <c r="E106" i="1"/>
  <c r="D106" i="1"/>
  <c r="C106" i="1"/>
  <c r="B106" i="1"/>
  <c r="A106" i="1"/>
  <c r="J105" i="1"/>
  <c r="C105" i="1"/>
  <c r="B105" i="1"/>
  <c r="A105" i="1"/>
  <c r="E104" i="1"/>
  <c r="E103" i="1" s="1"/>
  <c r="D104" i="1"/>
  <c r="C104" i="1"/>
  <c r="B104" i="1"/>
  <c r="A104" i="1"/>
  <c r="K103" i="1"/>
  <c r="G103" i="1"/>
  <c r="D103" i="1"/>
  <c r="C103" i="1"/>
  <c r="B103" i="1"/>
  <c r="A103" i="1"/>
  <c r="I101" i="1"/>
  <c r="H101" i="1"/>
  <c r="G101" i="1"/>
  <c r="F101" i="1"/>
  <c r="J101" i="1" s="1"/>
  <c r="E101" i="1"/>
  <c r="D101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J99" i="1" s="1"/>
  <c r="E99" i="1"/>
  <c r="D99" i="1"/>
  <c r="B99" i="1"/>
  <c r="A99" i="1"/>
  <c r="I98" i="1"/>
  <c r="H98" i="1"/>
  <c r="G98" i="1"/>
  <c r="F98" i="1"/>
  <c r="J98" i="1" s="1"/>
  <c r="E98" i="1"/>
  <c r="D98" i="1"/>
  <c r="B98" i="1"/>
  <c r="A98" i="1"/>
  <c r="I97" i="1"/>
  <c r="H97" i="1"/>
  <c r="G97" i="1"/>
  <c r="F97" i="1"/>
  <c r="J97" i="1" s="1"/>
  <c r="E97" i="1"/>
  <c r="D97" i="1"/>
  <c r="B97" i="1"/>
  <c r="A97" i="1"/>
  <c r="I96" i="1"/>
  <c r="H96" i="1"/>
  <c r="G96" i="1"/>
  <c r="F96" i="1"/>
  <c r="J96" i="1" s="1"/>
  <c r="E96" i="1"/>
  <c r="D96" i="1"/>
  <c r="B96" i="1"/>
  <c r="A96" i="1"/>
  <c r="I95" i="1"/>
  <c r="H95" i="1"/>
  <c r="G95" i="1"/>
  <c r="F95" i="1"/>
  <c r="J95" i="1" s="1"/>
  <c r="E95" i="1"/>
  <c r="D95" i="1"/>
  <c r="B95" i="1"/>
  <c r="A95" i="1"/>
  <c r="I94" i="1"/>
  <c r="H94" i="1"/>
  <c r="G94" i="1"/>
  <c r="F94" i="1"/>
  <c r="E94" i="1"/>
  <c r="D94" i="1"/>
  <c r="B94" i="1"/>
  <c r="A94" i="1"/>
  <c r="I93" i="1"/>
  <c r="H93" i="1"/>
  <c r="G93" i="1"/>
  <c r="F93" i="1"/>
  <c r="J93" i="1" s="1"/>
  <c r="E93" i="1"/>
  <c r="D93" i="1"/>
  <c r="B93" i="1"/>
  <c r="A93" i="1"/>
  <c r="I92" i="1"/>
  <c r="H92" i="1"/>
  <c r="G92" i="1"/>
  <c r="F92" i="1"/>
  <c r="E92" i="1"/>
  <c r="D92" i="1"/>
  <c r="B92" i="1"/>
  <c r="A92" i="1"/>
  <c r="I91" i="1"/>
  <c r="H91" i="1"/>
  <c r="G91" i="1"/>
  <c r="F91" i="1"/>
  <c r="J91" i="1" s="1"/>
  <c r="E91" i="1"/>
  <c r="D91" i="1"/>
  <c r="B91" i="1"/>
  <c r="A91" i="1"/>
  <c r="I90" i="1"/>
  <c r="H90" i="1"/>
  <c r="G90" i="1"/>
  <c r="F90" i="1"/>
  <c r="J90" i="1" s="1"/>
  <c r="E90" i="1"/>
  <c r="D90" i="1"/>
  <c r="B90" i="1"/>
  <c r="A90" i="1"/>
  <c r="I89" i="1"/>
  <c r="H89" i="1"/>
  <c r="G89" i="1"/>
  <c r="F89" i="1"/>
  <c r="J89" i="1" s="1"/>
  <c r="E89" i="1"/>
  <c r="E86" i="1" s="1"/>
  <c r="C87" i="1" s="1"/>
  <c r="D89" i="1"/>
  <c r="B89" i="1"/>
  <c r="A89" i="1"/>
  <c r="I88" i="1"/>
  <c r="H88" i="1"/>
  <c r="G88" i="1"/>
  <c r="F88" i="1"/>
  <c r="J88" i="1" s="1"/>
  <c r="E88" i="1"/>
  <c r="D88" i="1"/>
  <c r="C88" i="1"/>
  <c r="C97" i="1" s="1"/>
  <c r="B88" i="1"/>
  <c r="A88" i="1"/>
  <c r="I86" i="1"/>
  <c r="H86" i="1"/>
  <c r="G86" i="1"/>
  <c r="F86" i="1"/>
  <c r="D86" i="1"/>
  <c r="B86" i="1"/>
  <c r="A86" i="1"/>
  <c r="I84" i="1"/>
  <c r="H84" i="1"/>
  <c r="G84" i="1"/>
  <c r="F84" i="1"/>
  <c r="E84" i="1"/>
  <c r="D84" i="1"/>
  <c r="B84" i="1"/>
  <c r="A84" i="1"/>
  <c r="I83" i="1"/>
  <c r="H83" i="1"/>
  <c r="G83" i="1"/>
  <c r="F83" i="1"/>
  <c r="E83" i="1"/>
  <c r="D83" i="1"/>
  <c r="B83" i="1"/>
  <c r="A83" i="1"/>
  <c r="I82" i="1"/>
  <c r="H82" i="1"/>
  <c r="G82" i="1"/>
  <c r="F82" i="1"/>
  <c r="J82" i="1" s="1"/>
  <c r="E82" i="1"/>
  <c r="D82" i="1"/>
  <c r="B82" i="1"/>
  <c r="A82" i="1"/>
  <c r="I81" i="1"/>
  <c r="H81" i="1"/>
  <c r="G81" i="1"/>
  <c r="F81" i="1"/>
  <c r="J81" i="1" s="1"/>
  <c r="E81" i="1"/>
  <c r="D81" i="1"/>
  <c r="B81" i="1"/>
  <c r="A81" i="1"/>
  <c r="I80" i="1"/>
  <c r="H80" i="1"/>
  <c r="G80" i="1"/>
  <c r="F80" i="1"/>
  <c r="J80" i="1" s="1"/>
  <c r="E80" i="1"/>
  <c r="D80" i="1"/>
  <c r="B80" i="1"/>
  <c r="A80" i="1"/>
  <c r="I79" i="1"/>
  <c r="H79" i="1"/>
  <c r="G79" i="1"/>
  <c r="F79" i="1"/>
  <c r="E79" i="1"/>
  <c r="D79" i="1"/>
  <c r="B79" i="1"/>
  <c r="A79" i="1"/>
  <c r="I78" i="1"/>
  <c r="H78" i="1"/>
  <c r="G78" i="1"/>
  <c r="F78" i="1"/>
  <c r="J78" i="1" s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E76" i="1"/>
  <c r="D76" i="1"/>
  <c r="B76" i="1"/>
  <c r="A76" i="1"/>
  <c r="I75" i="1"/>
  <c r="H75" i="1"/>
  <c r="G75" i="1"/>
  <c r="F75" i="1"/>
  <c r="E75" i="1"/>
  <c r="D75" i="1"/>
  <c r="B75" i="1"/>
  <c r="A75" i="1"/>
  <c r="I74" i="1"/>
  <c r="H74" i="1"/>
  <c r="G74" i="1"/>
  <c r="F74" i="1"/>
  <c r="J74" i="1" s="1"/>
  <c r="E74" i="1"/>
  <c r="D74" i="1"/>
  <c r="B74" i="1"/>
  <c r="A74" i="1"/>
  <c r="I73" i="1"/>
  <c r="H73" i="1"/>
  <c r="G73" i="1"/>
  <c r="F73" i="1"/>
  <c r="J73" i="1" s="1"/>
  <c r="E73" i="1"/>
  <c r="D73" i="1"/>
  <c r="B73" i="1"/>
  <c r="A73" i="1"/>
  <c r="I72" i="1"/>
  <c r="H72" i="1"/>
  <c r="G72" i="1"/>
  <c r="F72" i="1"/>
  <c r="J72" i="1" s="1"/>
  <c r="E72" i="1"/>
  <c r="D72" i="1"/>
  <c r="B72" i="1"/>
  <c r="A72" i="1"/>
  <c r="I71" i="1"/>
  <c r="H71" i="1"/>
  <c r="G71" i="1"/>
  <c r="G68" i="1" s="1"/>
  <c r="G62" i="1" s="1"/>
  <c r="F71" i="1"/>
  <c r="E71" i="1"/>
  <c r="D71" i="1"/>
  <c r="B71" i="1"/>
  <c r="A71" i="1"/>
  <c r="I70" i="1"/>
  <c r="H70" i="1"/>
  <c r="G70" i="1"/>
  <c r="F70" i="1"/>
  <c r="J70" i="1" s="1"/>
  <c r="E70" i="1"/>
  <c r="D70" i="1"/>
  <c r="B70" i="1"/>
  <c r="A70" i="1"/>
  <c r="H68" i="1"/>
  <c r="D68" i="1"/>
  <c r="D62" i="1" s="1"/>
  <c r="D61" i="1" s="1"/>
  <c r="B68" i="1"/>
  <c r="A68" i="1"/>
  <c r="I67" i="1"/>
  <c r="H67" i="1"/>
  <c r="G67" i="1"/>
  <c r="F67" i="1"/>
  <c r="J67" i="1" s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J65" i="1" s="1"/>
  <c r="E65" i="1"/>
  <c r="D65" i="1"/>
  <c r="B65" i="1"/>
  <c r="A65" i="1"/>
  <c r="I64" i="1"/>
  <c r="H64" i="1"/>
  <c r="G64" i="1"/>
  <c r="F64" i="1"/>
  <c r="J64" i="1" s="1"/>
  <c r="E64" i="1"/>
  <c r="D64" i="1"/>
  <c r="C64" i="1"/>
  <c r="C68" i="1" s="1"/>
  <c r="C70" i="1" s="1"/>
  <c r="B64" i="1"/>
  <c r="A64" i="1"/>
  <c r="I63" i="1"/>
  <c r="H63" i="1"/>
  <c r="G63" i="1"/>
  <c r="F63" i="1"/>
  <c r="E63" i="1"/>
  <c r="D63" i="1"/>
  <c r="C63" i="1"/>
  <c r="B63" i="1"/>
  <c r="A63" i="1"/>
  <c r="H62" i="1"/>
  <c r="C62" i="1"/>
  <c r="B62" i="1"/>
  <c r="A62" i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F58" i="1"/>
  <c r="J58" i="1" s="1"/>
  <c r="D58" i="1"/>
  <c r="C58" i="1"/>
  <c r="B58" i="1"/>
  <c r="A58" i="1"/>
  <c r="I57" i="1"/>
  <c r="H57" i="1"/>
  <c r="G57" i="1"/>
  <c r="F57" i="1"/>
  <c r="J57" i="1" s="1"/>
  <c r="D57" i="1"/>
  <c r="C57" i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D55" i="1"/>
  <c r="F55" i="1" s="1"/>
  <c r="C55" i="1"/>
  <c r="B55" i="1"/>
  <c r="A55" i="1"/>
  <c r="I54" i="1"/>
  <c r="H54" i="1"/>
  <c r="G54" i="1"/>
  <c r="F54" i="1"/>
  <c r="J54" i="1" s="1"/>
  <c r="D54" i="1"/>
  <c r="C54" i="1"/>
  <c r="B54" i="1"/>
  <c r="A54" i="1"/>
  <c r="I53" i="1"/>
  <c r="H53" i="1"/>
  <c r="G53" i="1"/>
  <c r="F53" i="1"/>
  <c r="J53" i="1" s="1"/>
  <c r="D53" i="1"/>
  <c r="C53" i="1"/>
  <c r="B53" i="1"/>
  <c r="A53" i="1"/>
  <c r="I52" i="1"/>
  <c r="H52" i="1"/>
  <c r="G52" i="1"/>
  <c r="F52" i="1"/>
  <c r="D52" i="1"/>
  <c r="C52" i="1"/>
  <c r="B52" i="1"/>
  <c r="A52" i="1"/>
  <c r="I51" i="1"/>
  <c r="I50" i="1" s="1"/>
  <c r="H51" i="1"/>
  <c r="H50" i="1" s="1"/>
  <c r="G51" i="1"/>
  <c r="G50" i="1" s="1"/>
  <c r="D51" i="1"/>
  <c r="C51" i="1"/>
  <c r="B51" i="1"/>
  <c r="A51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E46" i="1"/>
  <c r="F46" i="1" s="1"/>
  <c r="J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J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J41" i="1" s="1"/>
  <c r="C41" i="1"/>
  <c r="B41" i="1"/>
  <c r="I40" i="1"/>
  <c r="H40" i="1"/>
  <c r="G40" i="1"/>
  <c r="E40" i="1"/>
  <c r="F40" i="1" s="1"/>
  <c r="J40" i="1" s="1"/>
  <c r="C40" i="1"/>
  <c r="B40" i="1"/>
  <c r="I39" i="1"/>
  <c r="H39" i="1"/>
  <c r="G39" i="1"/>
  <c r="E39" i="1"/>
  <c r="F39" i="1" s="1"/>
  <c r="J39" i="1" s="1"/>
  <c r="C39" i="1"/>
  <c r="B39" i="1"/>
  <c r="I38" i="1"/>
  <c r="I37" i="1" s="1"/>
  <c r="H38" i="1"/>
  <c r="G38" i="1"/>
  <c r="E38" i="1"/>
  <c r="C38" i="1"/>
  <c r="H37" i="1"/>
  <c r="G37" i="1"/>
  <c r="C37" i="1"/>
  <c r="B37" i="1"/>
  <c r="F36" i="1"/>
  <c r="D35" i="1"/>
  <c r="F35" i="1" s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E32" i="1"/>
  <c r="F32" i="1" s="1"/>
  <c r="B32" i="1"/>
  <c r="I31" i="1"/>
  <c r="H31" i="1"/>
  <c r="G31" i="1"/>
  <c r="F31" i="1"/>
  <c r="J31" i="1" s="1"/>
  <c r="E31" i="1"/>
  <c r="B31" i="1"/>
  <c r="I30" i="1"/>
  <c r="H30" i="1"/>
  <c r="G30" i="1"/>
  <c r="F30" i="1"/>
  <c r="J30" i="1" s="1"/>
  <c r="E30" i="1"/>
  <c r="B30" i="1"/>
  <c r="I29" i="1"/>
  <c r="H29" i="1"/>
  <c r="G29" i="1"/>
  <c r="F29" i="1"/>
  <c r="J29" i="1" s="1"/>
  <c r="E29" i="1"/>
  <c r="B29" i="1"/>
  <c r="I28" i="1"/>
  <c r="H28" i="1"/>
  <c r="G28" i="1"/>
  <c r="E28" i="1"/>
  <c r="B28" i="1"/>
  <c r="I27" i="1"/>
  <c r="H27" i="1"/>
  <c r="G27" i="1"/>
  <c r="G26" i="1" s="1"/>
  <c r="G25" i="1" s="1"/>
  <c r="F27" i="1"/>
  <c r="E27" i="1"/>
  <c r="B27" i="1"/>
  <c r="C26" i="1"/>
  <c r="B26" i="1"/>
  <c r="K25" i="1"/>
  <c r="D25" i="1"/>
  <c r="C25" i="1"/>
  <c r="B25" i="1"/>
  <c r="I23" i="1"/>
  <c r="H23" i="1"/>
  <c r="G23" i="1"/>
  <c r="E23" i="1"/>
  <c r="D23" i="1"/>
  <c r="F23" i="1" s="1"/>
  <c r="C23" i="1"/>
  <c r="B23" i="1"/>
  <c r="A23" i="1"/>
  <c r="I22" i="1"/>
  <c r="H22" i="1"/>
  <c r="G22" i="1"/>
  <c r="D22" i="1"/>
  <c r="F22" i="1" s="1"/>
  <c r="J22" i="1" s="1"/>
  <c r="B22" i="1"/>
  <c r="A22" i="1"/>
  <c r="I21" i="1"/>
  <c r="H21" i="1"/>
  <c r="G21" i="1"/>
  <c r="D21" i="1"/>
  <c r="F21" i="1" s="1"/>
  <c r="J21" i="1" s="1"/>
  <c r="B21" i="1"/>
  <c r="A21" i="1"/>
  <c r="I20" i="1"/>
  <c r="H20" i="1"/>
  <c r="G20" i="1"/>
  <c r="D20" i="1"/>
  <c r="F20" i="1" s="1"/>
  <c r="J20" i="1" s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H17" i="1"/>
  <c r="G17" i="1"/>
  <c r="G10" i="1" s="1"/>
  <c r="D17" i="1"/>
  <c r="F17" i="1" s="1"/>
  <c r="J17" i="1" s="1"/>
  <c r="C17" i="1"/>
  <c r="B17" i="1"/>
  <c r="A17" i="1"/>
  <c r="I16" i="1"/>
  <c r="H16" i="1"/>
  <c r="H10" i="1" s="1"/>
  <c r="G16" i="1"/>
  <c r="D16" i="1"/>
  <c r="F16" i="1" s="1"/>
  <c r="J16" i="1" s="1"/>
  <c r="C16" i="1"/>
  <c r="C10" i="1" s="1"/>
  <c r="B16" i="1"/>
  <c r="A16" i="1"/>
  <c r="I15" i="1"/>
  <c r="H15" i="1"/>
  <c r="G15" i="1"/>
  <c r="D15" i="1"/>
  <c r="D10" i="1" s="1"/>
  <c r="C15" i="1"/>
  <c r="B15" i="1"/>
  <c r="A15" i="1"/>
  <c r="I14" i="1"/>
  <c r="H14" i="1"/>
  <c r="G14" i="1"/>
  <c r="F14" i="1"/>
  <c r="J14" i="1" s="1"/>
  <c r="D14" i="1"/>
  <c r="C14" i="1"/>
  <c r="B14" i="1"/>
  <c r="A14" i="1"/>
  <c r="D13" i="1"/>
  <c r="C13" i="1"/>
  <c r="B13" i="1"/>
  <c r="I12" i="1"/>
  <c r="H12" i="1"/>
  <c r="G12" i="1"/>
  <c r="F12" i="1"/>
  <c r="D12" i="1"/>
  <c r="C12" i="1"/>
  <c r="B12" i="1"/>
  <c r="A12" i="1"/>
  <c r="C11" i="1"/>
  <c r="B11" i="1"/>
  <c r="I10" i="1"/>
  <c r="E10" i="1"/>
  <c r="B10" i="1"/>
  <c r="C9" i="1"/>
  <c r="B9" i="1"/>
  <c r="B8" i="1"/>
  <c r="A8" i="1"/>
  <c r="H5" i="1"/>
  <c r="G424" i="6"/>
  <c r="F424" i="6"/>
  <c r="E424" i="6"/>
  <c r="D424" i="6"/>
  <c r="H424" i="6" s="1"/>
  <c r="C424" i="6"/>
  <c r="B424" i="6"/>
  <c r="A424" i="6"/>
  <c r="G423" i="6"/>
  <c r="F423" i="6"/>
  <c r="E423" i="6"/>
  <c r="D423" i="6"/>
  <c r="H423" i="6" s="1"/>
  <c r="C423" i="6"/>
  <c r="B423" i="6"/>
  <c r="A423" i="6"/>
  <c r="G422" i="6"/>
  <c r="F422" i="6"/>
  <c r="F418" i="6" s="1"/>
  <c r="F417" i="6" s="1"/>
  <c r="E422" i="6"/>
  <c r="D422" i="6"/>
  <c r="C422" i="6"/>
  <c r="B422" i="6"/>
  <c r="G421" i="6"/>
  <c r="F421" i="6"/>
  <c r="E421" i="6"/>
  <c r="E418" i="6" s="1"/>
  <c r="D421" i="6"/>
  <c r="H421" i="6" s="1"/>
  <c r="C421" i="6"/>
  <c r="B421" i="6"/>
  <c r="A421" i="6"/>
  <c r="H420" i="6"/>
  <c r="C420" i="6"/>
  <c r="B420" i="6"/>
  <c r="A420" i="6"/>
  <c r="H419" i="6"/>
  <c r="C419" i="6"/>
  <c r="B419" i="6"/>
  <c r="A419" i="6"/>
  <c r="G418" i="6"/>
  <c r="D418" i="6"/>
  <c r="D417" i="6" s="1"/>
  <c r="C418" i="6"/>
  <c r="B418" i="6"/>
  <c r="G417" i="6"/>
  <c r="C417" i="6"/>
  <c r="B417" i="6"/>
  <c r="A417" i="6"/>
  <c r="G416" i="6"/>
  <c r="F416" i="6"/>
  <c r="E416" i="6"/>
  <c r="D416" i="6"/>
  <c r="H416" i="6" s="1"/>
  <c r="H414" i="6" s="1"/>
  <c r="H413" i="6" s="1"/>
  <c r="C416" i="6"/>
  <c r="B416" i="6"/>
  <c r="A416" i="6"/>
  <c r="H415" i="6"/>
  <c r="C415" i="6"/>
  <c r="B415" i="6"/>
  <c r="A415" i="6"/>
  <c r="G414" i="6"/>
  <c r="F414" i="6"/>
  <c r="E414" i="6"/>
  <c r="D414" i="6"/>
  <c r="C414" i="6"/>
  <c r="B414" i="6"/>
  <c r="G413" i="6"/>
  <c r="F413" i="6"/>
  <c r="E413" i="6"/>
  <c r="C413" i="6"/>
  <c r="B413" i="6"/>
  <c r="A413" i="6"/>
  <c r="G412" i="6"/>
  <c r="F412" i="6"/>
  <c r="E412" i="6"/>
  <c r="D412" i="6"/>
  <c r="C412" i="6"/>
  <c r="B412" i="6"/>
  <c r="A412" i="6"/>
  <c r="G411" i="6"/>
  <c r="F411" i="6"/>
  <c r="E411" i="6"/>
  <c r="D411" i="6"/>
  <c r="H411" i="6" s="1"/>
  <c r="C411" i="6"/>
  <c r="B411" i="6"/>
  <c r="A411" i="6"/>
  <c r="H410" i="6"/>
  <c r="C410" i="6"/>
  <c r="B410" i="6"/>
  <c r="A410" i="6"/>
  <c r="G409" i="6"/>
  <c r="G408" i="6" s="1"/>
  <c r="F409" i="6"/>
  <c r="E409" i="6"/>
  <c r="D409" i="6"/>
  <c r="C409" i="6"/>
  <c r="B409" i="6"/>
  <c r="A409" i="6"/>
  <c r="F408" i="6"/>
  <c r="E408" i="6"/>
  <c r="D408" i="6"/>
  <c r="C408" i="6"/>
  <c r="B408" i="6"/>
  <c r="I407" i="6"/>
  <c r="E407" i="6"/>
  <c r="D407" i="6"/>
  <c r="C407" i="6"/>
  <c r="B407" i="6"/>
  <c r="A407" i="6"/>
  <c r="B406" i="6"/>
  <c r="C405" i="6"/>
  <c r="B405" i="6"/>
  <c r="A405" i="6"/>
  <c r="C404" i="6"/>
  <c r="B404" i="6"/>
  <c r="A404" i="6"/>
  <c r="C399" i="6"/>
  <c r="G398" i="6"/>
  <c r="F398" i="6"/>
  <c r="E398" i="6"/>
  <c r="H398" i="6" s="1"/>
  <c r="C398" i="6"/>
  <c r="B398" i="6"/>
  <c r="A398" i="6"/>
  <c r="C397" i="6"/>
  <c r="G396" i="6"/>
  <c r="F396" i="6"/>
  <c r="E396" i="6"/>
  <c r="D396" i="6"/>
  <c r="H396" i="6" s="1"/>
  <c r="C396" i="6"/>
  <c r="B396" i="6"/>
  <c r="A396" i="6"/>
  <c r="C395" i="6"/>
  <c r="G394" i="6"/>
  <c r="F394" i="6"/>
  <c r="E394" i="6"/>
  <c r="D394" i="6"/>
  <c r="H394" i="6" s="1"/>
  <c r="H388" i="6" s="1"/>
  <c r="H387" i="6" s="1"/>
  <c r="H386" i="6" s="1"/>
  <c r="H385" i="6" s="1"/>
  <c r="C394" i="6"/>
  <c r="B394" i="6"/>
  <c r="A394" i="6"/>
  <c r="H392" i="6"/>
  <c r="C392" i="6"/>
  <c r="B392" i="6"/>
  <c r="A392" i="6"/>
  <c r="H391" i="6"/>
  <c r="C391" i="6"/>
  <c r="B391" i="6"/>
  <c r="A391" i="6"/>
  <c r="H390" i="6"/>
  <c r="C390" i="6"/>
  <c r="B390" i="6"/>
  <c r="A390" i="6"/>
  <c r="H389" i="6"/>
  <c r="C389" i="6"/>
  <c r="B389" i="6"/>
  <c r="A389" i="6"/>
  <c r="G388" i="6"/>
  <c r="G387" i="6" s="1"/>
  <c r="G386" i="6" s="1"/>
  <c r="G385" i="6" s="1"/>
  <c r="F388" i="6"/>
  <c r="C388" i="6"/>
  <c r="B388" i="6"/>
  <c r="F387" i="6"/>
  <c r="F386" i="6" s="1"/>
  <c r="F385" i="6" s="1"/>
  <c r="C387" i="6"/>
  <c r="B387" i="6"/>
  <c r="A387" i="6"/>
  <c r="C386" i="6"/>
  <c r="B386" i="6"/>
  <c r="A386" i="6"/>
  <c r="C385" i="6"/>
  <c r="B385" i="6"/>
  <c r="A385" i="6"/>
  <c r="G384" i="6"/>
  <c r="F384" i="6"/>
  <c r="E384" i="6"/>
  <c r="D384" i="6"/>
  <c r="G383" i="6"/>
  <c r="G382" i="6" s="1"/>
  <c r="G381" i="6" s="1"/>
  <c r="F383" i="6"/>
  <c r="E383" i="6"/>
  <c r="D383" i="6"/>
  <c r="C383" i="6"/>
  <c r="B383" i="6"/>
  <c r="F382" i="6"/>
  <c r="F381" i="6" s="1"/>
  <c r="E382" i="6"/>
  <c r="E381" i="6" s="1"/>
  <c r="E377" i="6" s="1"/>
  <c r="D382" i="6"/>
  <c r="C382" i="6"/>
  <c r="B382" i="6"/>
  <c r="D381" i="6"/>
  <c r="C381" i="6"/>
  <c r="B381" i="6"/>
  <c r="H380" i="6"/>
  <c r="C380" i="6"/>
  <c r="B380" i="6"/>
  <c r="A380" i="6"/>
  <c r="H379" i="6"/>
  <c r="H378" i="6" s="1"/>
  <c r="G379" i="6"/>
  <c r="G378" i="6" s="1"/>
  <c r="G377" i="6" s="1"/>
  <c r="F379" i="6"/>
  <c r="E379" i="6"/>
  <c r="D379" i="6"/>
  <c r="D378" i="6" s="1"/>
  <c r="C379" i="6"/>
  <c r="B379" i="6"/>
  <c r="F378" i="6"/>
  <c r="E378" i="6"/>
  <c r="C378" i="6"/>
  <c r="B378" i="6"/>
  <c r="A378" i="6"/>
  <c r="F377" i="6"/>
  <c r="C377" i="6"/>
  <c r="B377" i="6"/>
  <c r="A377" i="6"/>
  <c r="G376" i="6"/>
  <c r="F376" i="6"/>
  <c r="E376" i="6"/>
  <c r="D376" i="6"/>
  <c r="C376" i="6"/>
  <c r="B376" i="6"/>
  <c r="A376" i="6"/>
  <c r="G375" i="6"/>
  <c r="F375" i="6"/>
  <c r="F374" i="6" s="1"/>
  <c r="F373" i="6" s="1"/>
  <c r="E375" i="6"/>
  <c r="D375" i="6"/>
  <c r="C375" i="6"/>
  <c r="B375" i="6"/>
  <c r="A375" i="6"/>
  <c r="E374" i="6"/>
  <c r="D374" i="6"/>
  <c r="C374" i="6"/>
  <c r="B374" i="6"/>
  <c r="E373" i="6"/>
  <c r="D373" i="6"/>
  <c r="C373" i="6"/>
  <c r="B373" i="6"/>
  <c r="A373" i="6"/>
  <c r="G372" i="6"/>
  <c r="F372" i="6"/>
  <c r="E372" i="6"/>
  <c r="D372" i="6"/>
  <c r="A372" i="6"/>
  <c r="G371" i="6"/>
  <c r="F371" i="6"/>
  <c r="E371" i="6"/>
  <c r="D371" i="6"/>
  <c r="H371" i="6" s="1"/>
  <c r="A371" i="6"/>
  <c r="G370" i="6"/>
  <c r="F370" i="6"/>
  <c r="E370" i="6"/>
  <c r="D370" i="6"/>
  <c r="H370" i="6" s="1"/>
  <c r="A370" i="6"/>
  <c r="H369" i="6"/>
  <c r="C369" i="6"/>
  <c r="B369" i="6"/>
  <c r="A369" i="6"/>
  <c r="G368" i="6"/>
  <c r="F368" i="6"/>
  <c r="E368" i="6"/>
  <c r="D368" i="6"/>
  <c r="H368" i="6" s="1"/>
  <c r="C368" i="6"/>
  <c r="B368" i="6"/>
  <c r="A368" i="6"/>
  <c r="G367" i="6"/>
  <c r="G366" i="6" s="1"/>
  <c r="G365" i="6" s="1"/>
  <c r="F367" i="6"/>
  <c r="E367" i="6"/>
  <c r="D367" i="6"/>
  <c r="C367" i="6"/>
  <c r="B367" i="6"/>
  <c r="A367" i="6"/>
  <c r="D366" i="6"/>
  <c r="D365" i="6" s="1"/>
  <c r="C366" i="6"/>
  <c r="B366" i="6"/>
  <c r="C365" i="6"/>
  <c r="B365" i="6"/>
  <c r="A365" i="6"/>
  <c r="G364" i="6"/>
  <c r="G363" i="6" s="1"/>
  <c r="F364" i="6"/>
  <c r="F363" i="6" s="1"/>
  <c r="F362" i="6" s="1"/>
  <c r="E364" i="6"/>
  <c r="D364" i="6"/>
  <c r="C364" i="6"/>
  <c r="B364" i="6"/>
  <c r="E363" i="6"/>
  <c r="E362" i="6" s="1"/>
  <c r="D363" i="6"/>
  <c r="B363" i="6"/>
  <c r="G362" i="6"/>
  <c r="D362" i="6"/>
  <c r="C362" i="6"/>
  <c r="B362" i="6"/>
  <c r="A362" i="6"/>
  <c r="H359" i="6"/>
  <c r="C359" i="6"/>
  <c r="B359" i="6"/>
  <c r="A359" i="6"/>
  <c r="H358" i="6"/>
  <c r="G358" i="6"/>
  <c r="F358" i="6"/>
  <c r="E358" i="6"/>
  <c r="D358" i="6"/>
  <c r="H357" i="6"/>
  <c r="B357" i="6"/>
  <c r="A357" i="6"/>
  <c r="H356" i="6"/>
  <c r="C356" i="6"/>
  <c r="B356" i="6"/>
  <c r="A356" i="6"/>
  <c r="H355" i="6"/>
  <c r="C355" i="6"/>
  <c r="B355" i="6"/>
  <c r="A355" i="6"/>
  <c r="H354" i="6"/>
  <c r="C354" i="6"/>
  <c r="B354" i="6"/>
  <c r="A354" i="6"/>
  <c r="H353" i="6"/>
  <c r="C353" i="6"/>
  <c r="B353" i="6"/>
  <c r="A353" i="6"/>
  <c r="H352" i="6"/>
  <c r="C352" i="6"/>
  <c r="B352" i="6"/>
  <c r="A352" i="6"/>
  <c r="H351" i="6"/>
  <c r="C351" i="6"/>
  <c r="B351" i="6"/>
  <c r="A351" i="6"/>
  <c r="H350" i="6"/>
  <c r="H349" i="6" s="1"/>
  <c r="G350" i="6"/>
  <c r="G349" i="6" s="1"/>
  <c r="F350" i="6"/>
  <c r="E350" i="6"/>
  <c r="D350" i="6"/>
  <c r="D349" i="6" s="1"/>
  <c r="B350" i="6"/>
  <c r="F349" i="6"/>
  <c r="E349" i="6"/>
  <c r="C349" i="6"/>
  <c r="B349" i="6"/>
  <c r="A349" i="6"/>
  <c r="G348" i="6"/>
  <c r="F348" i="6"/>
  <c r="E348" i="6"/>
  <c r="D348" i="6"/>
  <c r="C348" i="6"/>
  <c r="B348" i="6"/>
  <c r="A348" i="6"/>
  <c r="G347" i="6"/>
  <c r="F347" i="6"/>
  <c r="F346" i="6" s="1"/>
  <c r="F345" i="6" s="1"/>
  <c r="E347" i="6"/>
  <c r="D347" i="6"/>
  <c r="C347" i="6"/>
  <c r="B347" i="6"/>
  <c r="A347" i="6"/>
  <c r="G346" i="6"/>
  <c r="E346" i="6"/>
  <c r="E345" i="6" s="1"/>
  <c r="D346" i="6"/>
  <c r="C346" i="6"/>
  <c r="B346" i="6"/>
  <c r="G345" i="6"/>
  <c r="D345" i="6"/>
  <c r="C345" i="6"/>
  <c r="B345" i="6"/>
  <c r="A345" i="6"/>
  <c r="G342" i="6"/>
  <c r="F342" i="6"/>
  <c r="E342" i="6"/>
  <c r="D342" i="6"/>
  <c r="H342" i="6" s="1"/>
  <c r="C342" i="6"/>
  <c r="B342" i="6"/>
  <c r="A342" i="6"/>
  <c r="G341" i="6"/>
  <c r="F341" i="6"/>
  <c r="E341" i="6"/>
  <c r="D341" i="6"/>
  <c r="H341" i="6" s="1"/>
  <c r="C341" i="6"/>
  <c r="B341" i="6"/>
  <c r="A341" i="6"/>
  <c r="G340" i="6"/>
  <c r="F340" i="6"/>
  <c r="E340" i="6"/>
  <c r="E339" i="6" s="1"/>
  <c r="D340" i="6"/>
  <c r="C340" i="6"/>
  <c r="B340" i="6"/>
  <c r="G339" i="6"/>
  <c r="F339" i="6"/>
  <c r="D339" i="6"/>
  <c r="C339" i="6"/>
  <c r="B339" i="6"/>
  <c r="A339" i="6"/>
  <c r="H338" i="6"/>
  <c r="C338" i="6"/>
  <c r="B338" i="6"/>
  <c r="A338" i="6"/>
  <c r="H337" i="6"/>
  <c r="C337" i="6"/>
  <c r="B337" i="6"/>
  <c r="A337" i="6"/>
  <c r="G336" i="6"/>
  <c r="F336" i="6"/>
  <c r="E336" i="6"/>
  <c r="D336" i="6"/>
  <c r="H336" i="6" s="1"/>
  <c r="C336" i="6"/>
  <c r="B336" i="6"/>
  <c r="A336" i="6"/>
  <c r="G335" i="6"/>
  <c r="F335" i="6"/>
  <c r="E335" i="6"/>
  <c r="D335" i="6"/>
  <c r="H335" i="6" s="1"/>
  <c r="C335" i="6"/>
  <c r="B335" i="6"/>
  <c r="A335" i="6"/>
  <c r="G334" i="6"/>
  <c r="F334" i="6"/>
  <c r="E334" i="6"/>
  <c r="D334" i="6"/>
  <c r="H334" i="6" s="1"/>
  <c r="C334" i="6"/>
  <c r="B334" i="6"/>
  <c r="A334" i="6"/>
  <c r="G333" i="6"/>
  <c r="F333" i="6"/>
  <c r="E333" i="6"/>
  <c r="D333" i="6"/>
  <c r="C333" i="6"/>
  <c r="B333" i="6"/>
  <c r="A333" i="6"/>
  <c r="G332" i="6"/>
  <c r="F332" i="6"/>
  <c r="E332" i="6"/>
  <c r="D332" i="6"/>
  <c r="C332" i="6"/>
  <c r="B332" i="6"/>
  <c r="A332" i="6"/>
  <c r="G331" i="6"/>
  <c r="F331" i="6"/>
  <c r="E331" i="6"/>
  <c r="D331" i="6"/>
  <c r="H331" i="6" s="1"/>
  <c r="C330" i="6"/>
  <c r="B330" i="6"/>
  <c r="A330" i="6"/>
  <c r="H329" i="6"/>
  <c r="G329" i="6"/>
  <c r="F329" i="6"/>
  <c r="E329" i="6"/>
  <c r="D329" i="6"/>
  <c r="C329" i="6"/>
  <c r="B329" i="6"/>
  <c r="A329" i="6"/>
  <c r="H328" i="6"/>
  <c r="C328" i="6"/>
  <c r="B328" i="6"/>
  <c r="A328" i="6"/>
  <c r="H327" i="6"/>
  <c r="C327" i="6"/>
  <c r="B327" i="6"/>
  <c r="A327" i="6"/>
  <c r="H326" i="6"/>
  <c r="C326" i="6"/>
  <c r="B326" i="6"/>
  <c r="A326" i="6"/>
  <c r="H325" i="6"/>
  <c r="H324" i="6" s="1"/>
  <c r="G325" i="6"/>
  <c r="F325" i="6"/>
  <c r="E325" i="6"/>
  <c r="D325" i="6"/>
  <c r="D324" i="6" s="1"/>
  <c r="B325" i="6"/>
  <c r="A325" i="6"/>
  <c r="G324" i="6"/>
  <c r="F324" i="6"/>
  <c r="E324" i="6"/>
  <c r="B324" i="6"/>
  <c r="A324" i="6"/>
  <c r="G323" i="6"/>
  <c r="F323" i="6"/>
  <c r="E323" i="6"/>
  <c r="D323" i="6"/>
  <c r="H323" i="6" s="1"/>
  <c r="G322" i="6"/>
  <c r="F322" i="6"/>
  <c r="E322" i="6"/>
  <c r="D322" i="6"/>
  <c r="G321" i="6"/>
  <c r="F321" i="6"/>
  <c r="E321" i="6"/>
  <c r="D321" i="6"/>
  <c r="H321" i="6" s="1"/>
  <c r="G320" i="6"/>
  <c r="F320" i="6"/>
  <c r="E320" i="6"/>
  <c r="D320" i="6"/>
  <c r="H320" i="6" s="1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H316" i="6" s="1"/>
  <c r="G315" i="6"/>
  <c r="F315" i="6"/>
  <c r="E315" i="6"/>
  <c r="D315" i="6"/>
  <c r="H315" i="6" s="1"/>
  <c r="G314" i="6"/>
  <c r="F314" i="6"/>
  <c r="E314" i="6"/>
  <c r="D314" i="6"/>
  <c r="H314" i="6" s="1"/>
  <c r="G313" i="6"/>
  <c r="F313" i="6"/>
  <c r="E313" i="6"/>
  <c r="D313" i="6"/>
  <c r="H313" i="6" s="1"/>
  <c r="G312" i="6"/>
  <c r="F312" i="6"/>
  <c r="E312" i="6"/>
  <c r="D312" i="6"/>
  <c r="G311" i="6"/>
  <c r="F311" i="6"/>
  <c r="E311" i="6"/>
  <c r="D311" i="6"/>
  <c r="G310" i="6"/>
  <c r="F310" i="6"/>
  <c r="E310" i="6"/>
  <c r="D310" i="6"/>
  <c r="G309" i="6"/>
  <c r="F309" i="6"/>
  <c r="E309" i="6"/>
  <c r="D309" i="6"/>
  <c r="G308" i="6"/>
  <c r="F308" i="6"/>
  <c r="E308" i="6"/>
  <c r="D308" i="6"/>
  <c r="H308" i="6" s="1"/>
  <c r="G307" i="6"/>
  <c r="F307" i="6"/>
  <c r="E307" i="6"/>
  <c r="E303" i="6" s="1"/>
  <c r="D307" i="6"/>
  <c r="H307" i="6" s="1"/>
  <c r="G306" i="6"/>
  <c r="G303" i="6" s="1"/>
  <c r="G302" i="6" s="1"/>
  <c r="F306" i="6"/>
  <c r="E306" i="6"/>
  <c r="H304" i="6"/>
  <c r="C304" i="6"/>
  <c r="B304" i="6"/>
  <c r="A304" i="6"/>
  <c r="F303" i="6"/>
  <c r="F302" i="6" s="1"/>
  <c r="B303" i="6"/>
  <c r="A303" i="6"/>
  <c r="E302" i="6"/>
  <c r="B302" i="6"/>
  <c r="A302" i="6"/>
  <c r="H301" i="6"/>
  <c r="H295" i="6" s="1"/>
  <c r="H294" i="6" s="1"/>
  <c r="C301" i="6"/>
  <c r="B301" i="6"/>
  <c r="A301" i="6"/>
  <c r="C300" i="6"/>
  <c r="B300" i="6"/>
  <c r="H299" i="6"/>
  <c r="C299" i="6"/>
  <c r="B299" i="6"/>
  <c r="H298" i="6"/>
  <c r="C298" i="6"/>
  <c r="B298" i="6"/>
  <c r="A298" i="6"/>
  <c r="H297" i="6"/>
  <c r="C297" i="6"/>
  <c r="B297" i="6"/>
  <c r="A297" i="6"/>
  <c r="H296" i="6"/>
  <c r="C296" i="6"/>
  <c r="B296" i="6"/>
  <c r="A296" i="6"/>
  <c r="G295" i="6"/>
  <c r="F295" i="6"/>
  <c r="E295" i="6"/>
  <c r="D295" i="6"/>
  <c r="C295" i="6"/>
  <c r="B295" i="6"/>
  <c r="A295" i="6"/>
  <c r="G294" i="6"/>
  <c r="F294" i="6"/>
  <c r="E294" i="6"/>
  <c r="D294" i="6"/>
  <c r="C294" i="6"/>
  <c r="B294" i="6"/>
  <c r="A294" i="6"/>
  <c r="G293" i="6"/>
  <c r="E293" i="6"/>
  <c r="D293" i="6"/>
  <c r="H293" i="6" s="1"/>
  <c r="C293" i="6"/>
  <c r="B293" i="6"/>
  <c r="A293" i="6"/>
  <c r="H292" i="6"/>
  <c r="G292" i="6"/>
  <c r="E292" i="6"/>
  <c r="D292" i="6"/>
  <c r="C292" i="6"/>
  <c r="B292" i="6"/>
  <c r="A292" i="6"/>
  <c r="I291" i="6"/>
  <c r="H291" i="6"/>
  <c r="H290" i="6" s="1"/>
  <c r="G291" i="6"/>
  <c r="F291" i="6"/>
  <c r="E291" i="6"/>
  <c r="E290" i="6" s="1"/>
  <c r="D291" i="6"/>
  <c r="D290" i="6" s="1"/>
  <c r="C291" i="6"/>
  <c r="B291" i="6"/>
  <c r="G290" i="6"/>
  <c r="F290" i="6"/>
  <c r="C290" i="6"/>
  <c r="B290" i="6"/>
  <c r="A290" i="6"/>
  <c r="G289" i="6"/>
  <c r="F289" i="6"/>
  <c r="E289" i="6"/>
  <c r="D289" i="6"/>
  <c r="C289" i="6"/>
  <c r="B289" i="6"/>
  <c r="A289" i="6"/>
  <c r="G288" i="6"/>
  <c r="F288" i="6"/>
  <c r="F285" i="6" s="1"/>
  <c r="F284" i="6" s="1"/>
  <c r="E288" i="6"/>
  <c r="D288" i="6"/>
  <c r="H287" i="6"/>
  <c r="C287" i="6"/>
  <c r="B287" i="6"/>
  <c r="A287" i="6"/>
  <c r="H286" i="6"/>
  <c r="C286" i="6"/>
  <c r="B286" i="6"/>
  <c r="A286" i="6"/>
  <c r="E285" i="6"/>
  <c r="E284" i="6" s="1"/>
  <c r="D285" i="6"/>
  <c r="C285" i="6"/>
  <c r="B285" i="6"/>
  <c r="I284" i="6"/>
  <c r="D284" i="6"/>
  <c r="C284" i="6"/>
  <c r="B284" i="6"/>
  <c r="A284" i="6"/>
  <c r="G283" i="6"/>
  <c r="F283" i="6"/>
  <c r="E283" i="6"/>
  <c r="D283" i="6"/>
  <c r="H283" i="6" s="1"/>
  <c r="H282" i="6" s="1"/>
  <c r="H281" i="6" s="1"/>
  <c r="C283" i="6"/>
  <c r="B283" i="6"/>
  <c r="A283" i="6"/>
  <c r="G282" i="6"/>
  <c r="F282" i="6"/>
  <c r="E282" i="6"/>
  <c r="E281" i="6" s="1"/>
  <c r="D282" i="6"/>
  <c r="D281" i="6" s="1"/>
  <c r="C282" i="6"/>
  <c r="B282" i="6"/>
  <c r="G281" i="6"/>
  <c r="F281" i="6"/>
  <c r="C281" i="6"/>
  <c r="B281" i="6"/>
  <c r="A281" i="6"/>
  <c r="H280" i="6"/>
  <c r="B280" i="6"/>
  <c r="A280" i="6"/>
  <c r="H279" i="6"/>
  <c r="B279" i="6"/>
  <c r="A279" i="6"/>
  <c r="H278" i="6"/>
  <c r="B278" i="6"/>
  <c r="A278" i="6"/>
  <c r="H277" i="6"/>
  <c r="C277" i="6"/>
  <c r="B277" i="6"/>
  <c r="A277" i="6"/>
  <c r="H276" i="6"/>
  <c r="G276" i="6"/>
  <c r="F276" i="6"/>
  <c r="E276" i="6"/>
  <c r="D276" i="6"/>
  <c r="C276" i="6"/>
  <c r="C280" i="6" s="1"/>
  <c r="B276" i="6"/>
  <c r="A276" i="6"/>
  <c r="H275" i="6"/>
  <c r="C275" i="6"/>
  <c r="B275" i="6"/>
  <c r="A275" i="6"/>
  <c r="H274" i="6"/>
  <c r="C274" i="6"/>
  <c r="B274" i="6"/>
  <c r="A274" i="6"/>
  <c r="H273" i="6"/>
  <c r="C273" i="6"/>
  <c r="B273" i="6"/>
  <c r="A273" i="6"/>
  <c r="H272" i="6"/>
  <c r="C272" i="6"/>
  <c r="B272" i="6"/>
  <c r="A272" i="6"/>
  <c r="C271" i="6"/>
  <c r="B271" i="6"/>
  <c r="C270" i="6"/>
  <c r="B270" i="6"/>
  <c r="G269" i="6"/>
  <c r="F269" i="6"/>
  <c r="E269" i="6"/>
  <c r="D269" i="6"/>
  <c r="D266" i="6" s="1"/>
  <c r="C269" i="6"/>
  <c r="B269" i="6"/>
  <c r="A269" i="6"/>
  <c r="C268" i="6"/>
  <c r="B268" i="6"/>
  <c r="A268" i="6"/>
  <c r="G267" i="6"/>
  <c r="G266" i="6" s="1"/>
  <c r="G265" i="6" s="1"/>
  <c r="F267" i="6"/>
  <c r="F266" i="6" s="1"/>
  <c r="F265" i="6" s="1"/>
  <c r="E267" i="6"/>
  <c r="D267" i="6"/>
  <c r="B267" i="6"/>
  <c r="A267" i="6"/>
  <c r="E266" i="6"/>
  <c r="E265" i="6" s="1"/>
  <c r="B266" i="6"/>
  <c r="D265" i="6"/>
  <c r="C265" i="6"/>
  <c r="B265" i="6"/>
  <c r="A265" i="6"/>
  <c r="C264" i="6"/>
  <c r="B264" i="6"/>
  <c r="H263" i="6"/>
  <c r="G263" i="6"/>
  <c r="F263" i="6"/>
  <c r="E263" i="6"/>
  <c r="D263" i="6"/>
  <c r="C263" i="6"/>
  <c r="B263" i="6"/>
  <c r="A263" i="6"/>
  <c r="G262" i="6"/>
  <c r="F262" i="6"/>
  <c r="E262" i="6"/>
  <c r="E261" i="6" s="1"/>
  <c r="E260" i="6" s="1"/>
  <c r="D262" i="6"/>
  <c r="C262" i="6"/>
  <c r="B262" i="6"/>
  <c r="A262" i="6"/>
  <c r="G261" i="6"/>
  <c r="F261" i="6"/>
  <c r="F260" i="6" s="1"/>
  <c r="D261" i="6"/>
  <c r="B261" i="6"/>
  <c r="G260" i="6"/>
  <c r="D260" i="6"/>
  <c r="C260" i="6"/>
  <c r="B260" i="6"/>
  <c r="A260" i="6"/>
  <c r="G259" i="6"/>
  <c r="F259" i="6"/>
  <c r="E259" i="6"/>
  <c r="D259" i="6"/>
  <c r="H259" i="6" s="1"/>
  <c r="C259" i="6"/>
  <c r="B259" i="6"/>
  <c r="A259" i="6"/>
  <c r="G258" i="6"/>
  <c r="F258" i="6"/>
  <c r="E258" i="6"/>
  <c r="D258" i="6"/>
  <c r="H258" i="6" s="1"/>
  <c r="C258" i="6"/>
  <c r="B258" i="6"/>
  <c r="A258" i="6"/>
  <c r="G257" i="6"/>
  <c r="F257" i="6"/>
  <c r="E257" i="6"/>
  <c r="D257" i="6"/>
  <c r="H257" i="6" s="1"/>
  <c r="H256" i="6" s="1"/>
  <c r="H255" i="6" s="1"/>
  <c r="C257" i="6"/>
  <c r="B257" i="6"/>
  <c r="A257" i="6"/>
  <c r="G256" i="6"/>
  <c r="F256" i="6"/>
  <c r="E256" i="6"/>
  <c r="E255" i="6" s="1"/>
  <c r="D256" i="6"/>
  <c r="D255" i="6" s="1"/>
  <c r="C256" i="6"/>
  <c r="B256" i="6"/>
  <c r="G255" i="6"/>
  <c r="F255" i="6"/>
  <c r="C255" i="6"/>
  <c r="B255" i="6"/>
  <c r="A255" i="6"/>
  <c r="G254" i="6"/>
  <c r="G253" i="6" s="1"/>
  <c r="G252" i="6" s="1"/>
  <c r="F254" i="6"/>
  <c r="E254" i="6"/>
  <c r="D254" i="6"/>
  <c r="C254" i="6"/>
  <c r="B254" i="6"/>
  <c r="A254" i="6"/>
  <c r="F253" i="6"/>
  <c r="F252" i="6" s="1"/>
  <c r="E253" i="6"/>
  <c r="D253" i="6"/>
  <c r="D252" i="6" s="1"/>
  <c r="C253" i="6"/>
  <c r="B253" i="6"/>
  <c r="E252" i="6"/>
  <c r="C252" i="6"/>
  <c r="B252" i="6"/>
  <c r="A252" i="6"/>
  <c r="C251" i="6"/>
  <c r="B251" i="6"/>
  <c r="H250" i="6"/>
  <c r="C250" i="6"/>
  <c r="B250" i="6"/>
  <c r="A250" i="6"/>
  <c r="H249" i="6"/>
  <c r="C249" i="6"/>
  <c r="B249" i="6"/>
  <c r="A249" i="6"/>
  <c r="H248" i="6"/>
  <c r="G248" i="6"/>
  <c r="G247" i="6" s="1"/>
  <c r="F248" i="6"/>
  <c r="F247" i="6" s="1"/>
  <c r="E248" i="6"/>
  <c r="E247" i="6" s="1"/>
  <c r="D248" i="6"/>
  <c r="C248" i="6"/>
  <c r="C261" i="6" s="1"/>
  <c r="B248" i="6"/>
  <c r="H247" i="6"/>
  <c r="D247" i="6"/>
  <c r="C247" i="6"/>
  <c r="B247" i="6"/>
  <c r="A247" i="6"/>
  <c r="G246" i="6"/>
  <c r="F246" i="6"/>
  <c r="E246" i="6"/>
  <c r="E245" i="6" s="1"/>
  <c r="D246" i="6"/>
  <c r="D244" i="6" s="1"/>
  <c r="D243" i="6" s="1"/>
  <c r="D242" i="6" s="1"/>
  <c r="D241" i="6" s="1"/>
  <c r="C246" i="6"/>
  <c r="G245" i="6"/>
  <c r="F245" i="6"/>
  <c r="D245" i="6"/>
  <c r="C245" i="6"/>
  <c r="B245" i="6"/>
  <c r="G244" i="6"/>
  <c r="G243" i="6" s="1"/>
  <c r="G242" i="6" s="1"/>
  <c r="F244" i="6"/>
  <c r="E244" i="6"/>
  <c r="C244" i="6"/>
  <c r="B244" i="6"/>
  <c r="A244" i="6"/>
  <c r="E243" i="6"/>
  <c r="E242" i="6" s="1"/>
  <c r="E241" i="6" s="1"/>
  <c r="B243" i="6"/>
  <c r="A243" i="6"/>
  <c r="B242" i="6"/>
  <c r="G241" i="6"/>
  <c r="C241" i="6"/>
  <c r="B241" i="6"/>
  <c r="A241" i="6"/>
  <c r="B240" i="6"/>
  <c r="A240" i="6"/>
  <c r="H238" i="6"/>
  <c r="C238" i="6"/>
  <c r="B238" i="6"/>
  <c r="A238" i="6"/>
  <c r="H237" i="6"/>
  <c r="G237" i="6"/>
  <c r="G236" i="6" s="1"/>
  <c r="F237" i="6"/>
  <c r="E237" i="6"/>
  <c r="E236" i="6" s="1"/>
  <c r="D237" i="6"/>
  <c r="C237" i="6"/>
  <c r="B237" i="6"/>
  <c r="H236" i="6"/>
  <c r="F236" i="6"/>
  <c r="D236" i="6"/>
  <c r="C236" i="6"/>
  <c r="B236" i="6"/>
  <c r="A236" i="6"/>
  <c r="H235" i="6"/>
  <c r="C235" i="6"/>
  <c r="B235" i="6"/>
  <c r="A235" i="6"/>
  <c r="H234" i="6"/>
  <c r="C234" i="6"/>
  <c r="B234" i="6"/>
  <c r="A234" i="6"/>
  <c r="H233" i="6"/>
  <c r="G233" i="6"/>
  <c r="F233" i="6"/>
  <c r="F232" i="6" s="1"/>
  <c r="E233" i="6"/>
  <c r="D233" i="6"/>
  <c r="C233" i="6"/>
  <c r="B233" i="6"/>
  <c r="H232" i="6"/>
  <c r="G232" i="6"/>
  <c r="E232" i="6"/>
  <c r="E231" i="6" s="1"/>
  <c r="D232" i="6"/>
  <c r="C232" i="6"/>
  <c r="B232" i="6"/>
  <c r="A232" i="6"/>
  <c r="H231" i="6"/>
  <c r="G231" i="6"/>
  <c r="D231" i="6"/>
  <c r="C231" i="6"/>
  <c r="B231" i="6"/>
  <c r="A231" i="6"/>
  <c r="H230" i="6"/>
  <c r="C230" i="6"/>
  <c r="B230" i="6"/>
  <c r="A230" i="6"/>
  <c r="G229" i="6"/>
  <c r="G228" i="6" s="1"/>
  <c r="G227" i="6" s="1"/>
  <c r="G225" i="6" s="1"/>
  <c r="E229" i="6"/>
  <c r="D229" i="6"/>
  <c r="C229" i="6"/>
  <c r="B229" i="6"/>
  <c r="A229" i="6"/>
  <c r="F228" i="6"/>
  <c r="E228" i="6"/>
  <c r="D228" i="6"/>
  <c r="C228" i="6"/>
  <c r="B228" i="6"/>
  <c r="A228" i="6"/>
  <c r="E227" i="6"/>
  <c r="D227" i="6"/>
  <c r="C227" i="6"/>
  <c r="B227" i="6"/>
  <c r="A227" i="6"/>
  <c r="E226" i="6"/>
  <c r="D226" i="6"/>
  <c r="B226" i="6"/>
  <c r="E225" i="6"/>
  <c r="D225" i="6"/>
  <c r="C225" i="6"/>
  <c r="B225" i="6"/>
  <c r="A225" i="6"/>
  <c r="H224" i="6"/>
  <c r="C224" i="6"/>
  <c r="B224" i="6"/>
  <c r="A224" i="6"/>
  <c r="H223" i="6"/>
  <c r="H222" i="6" s="1"/>
  <c r="C223" i="6"/>
  <c r="B223" i="6"/>
  <c r="A223" i="6"/>
  <c r="I222" i="6"/>
  <c r="I219" i="6" s="1"/>
  <c r="I214" i="6" s="1"/>
  <c r="G222" i="6"/>
  <c r="F222" i="6"/>
  <c r="E222" i="6"/>
  <c r="D222" i="6"/>
  <c r="C222" i="6"/>
  <c r="B222" i="6"/>
  <c r="A222" i="6"/>
  <c r="B221" i="6"/>
  <c r="H220" i="6"/>
  <c r="H219" i="6" s="1"/>
  <c r="G220" i="6"/>
  <c r="E220" i="6"/>
  <c r="E219" i="6" s="1"/>
  <c r="D220" i="6"/>
  <c r="C220" i="6"/>
  <c r="B220" i="6"/>
  <c r="A220" i="6"/>
  <c r="G219" i="6"/>
  <c r="F219" i="6"/>
  <c r="D219" i="6"/>
  <c r="C219" i="6"/>
  <c r="B219" i="6"/>
  <c r="A219" i="6"/>
  <c r="I218" i="6"/>
  <c r="H218" i="6"/>
  <c r="C218" i="6"/>
  <c r="B218" i="6"/>
  <c r="A218" i="6"/>
  <c r="I217" i="6"/>
  <c r="G217" i="6"/>
  <c r="F217" i="6"/>
  <c r="E217" i="6"/>
  <c r="E211" i="6" s="1"/>
  <c r="D217" i="6"/>
  <c r="D211" i="6" s="1"/>
  <c r="H211" i="6" s="1"/>
  <c r="C217" i="6"/>
  <c r="B217" i="6"/>
  <c r="A217" i="6"/>
  <c r="I216" i="6"/>
  <c r="I215" i="6" s="1"/>
  <c r="H216" i="6"/>
  <c r="C216" i="6"/>
  <c r="B216" i="6"/>
  <c r="A216" i="6"/>
  <c r="H215" i="6"/>
  <c r="C215" i="6"/>
  <c r="B215" i="6"/>
  <c r="A215" i="6"/>
  <c r="H214" i="6"/>
  <c r="C214" i="6"/>
  <c r="B214" i="6"/>
  <c r="A214" i="6"/>
  <c r="H213" i="6"/>
  <c r="C213" i="6"/>
  <c r="B213" i="6"/>
  <c r="A213" i="6"/>
  <c r="H212" i="6"/>
  <c r="C212" i="6"/>
  <c r="B212" i="6"/>
  <c r="A212" i="6"/>
  <c r="G211" i="6"/>
  <c r="F211" i="6"/>
  <c r="B211" i="6"/>
  <c r="A211" i="6"/>
  <c r="G210" i="6"/>
  <c r="F210" i="6"/>
  <c r="E210" i="6"/>
  <c r="D210" i="6"/>
  <c r="B210" i="6"/>
  <c r="A210" i="6"/>
  <c r="G209" i="6"/>
  <c r="F209" i="6"/>
  <c r="E209" i="6"/>
  <c r="D209" i="6"/>
  <c r="C209" i="6"/>
  <c r="B209" i="6"/>
  <c r="A209" i="6"/>
  <c r="G208" i="6"/>
  <c r="F208" i="6"/>
  <c r="E208" i="6"/>
  <c r="D208" i="6"/>
  <c r="H208" i="6" s="1"/>
  <c r="C208" i="6"/>
  <c r="B208" i="6"/>
  <c r="A208" i="6"/>
  <c r="G207" i="6"/>
  <c r="F207" i="6"/>
  <c r="E207" i="6"/>
  <c r="D207" i="6"/>
  <c r="H207" i="6" s="1"/>
  <c r="C207" i="6"/>
  <c r="B207" i="6"/>
  <c r="A207" i="6"/>
  <c r="G206" i="6"/>
  <c r="G205" i="6" s="1"/>
  <c r="G204" i="6" s="1"/>
  <c r="F206" i="6"/>
  <c r="F205" i="6" s="1"/>
  <c r="F204" i="6" s="1"/>
  <c r="B206" i="6"/>
  <c r="C205" i="6"/>
  <c r="B205" i="6"/>
  <c r="A205" i="6"/>
  <c r="B204" i="6"/>
  <c r="I203" i="6"/>
  <c r="G203" i="6"/>
  <c r="D203" i="6"/>
  <c r="B203" i="6"/>
  <c r="A203" i="6"/>
  <c r="H202" i="6"/>
  <c r="C202" i="6"/>
  <c r="B202" i="6"/>
  <c r="A202" i="6"/>
  <c r="H201" i="6"/>
  <c r="C201" i="6"/>
  <c r="B201" i="6"/>
  <c r="A201" i="6"/>
  <c r="H200" i="6"/>
  <c r="C200" i="6"/>
  <c r="B200" i="6"/>
  <c r="A200" i="6"/>
  <c r="H199" i="6"/>
  <c r="C199" i="6"/>
  <c r="B199" i="6"/>
  <c r="A199" i="6"/>
  <c r="H198" i="6"/>
  <c r="C198" i="6"/>
  <c r="B198" i="6"/>
  <c r="A198" i="6"/>
  <c r="H197" i="6"/>
  <c r="G197" i="6"/>
  <c r="F197" i="6"/>
  <c r="E197" i="6"/>
  <c r="D197" i="6"/>
  <c r="C197" i="6"/>
  <c r="B197" i="6"/>
  <c r="A197" i="6"/>
  <c r="G196" i="6"/>
  <c r="F196" i="6"/>
  <c r="E196" i="6"/>
  <c r="D196" i="6"/>
  <c r="H196" i="6" s="1"/>
  <c r="C196" i="6"/>
  <c r="B196" i="6"/>
  <c r="A196" i="6"/>
  <c r="G195" i="6"/>
  <c r="F195" i="6"/>
  <c r="E195" i="6"/>
  <c r="E192" i="6" s="1"/>
  <c r="D195" i="6"/>
  <c r="D192" i="6" s="1"/>
  <c r="C195" i="6"/>
  <c r="B195" i="6"/>
  <c r="A195" i="6"/>
  <c r="B194" i="6"/>
  <c r="H193" i="6"/>
  <c r="C193" i="6"/>
  <c r="B193" i="6"/>
  <c r="A193" i="6"/>
  <c r="I192" i="6"/>
  <c r="G192" i="6"/>
  <c r="G188" i="6" s="1"/>
  <c r="F192" i="6"/>
  <c r="C192" i="6"/>
  <c r="B192" i="6"/>
  <c r="A192" i="6"/>
  <c r="G191" i="6"/>
  <c r="F191" i="6"/>
  <c r="E191" i="6"/>
  <c r="D191" i="6"/>
  <c r="H191" i="6" s="1"/>
  <c r="C191" i="6"/>
  <c r="B191" i="6"/>
  <c r="A191" i="6"/>
  <c r="G190" i="6"/>
  <c r="F190" i="6"/>
  <c r="E190" i="6"/>
  <c r="D190" i="6"/>
  <c r="C190" i="6"/>
  <c r="B190" i="6"/>
  <c r="A190" i="6"/>
  <c r="G189" i="6"/>
  <c r="F189" i="6"/>
  <c r="F186" i="6" s="1"/>
  <c r="E189" i="6"/>
  <c r="D189" i="6"/>
  <c r="C189" i="6"/>
  <c r="B189" i="6"/>
  <c r="A189" i="6"/>
  <c r="F188" i="6"/>
  <c r="C188" i="6"/>
  <c r="B188" i="6"/>
  <c r="A188" i="6"/>
  <c r="G187" i="6"/>
  <c r="F187" i="6"/>
  <c r="C187" i="6"/>
  <c r="B187" i="6"/>
  <c r="A187" i="6"/>
  <c r="I186" i="6"/>
  <c r="E186" i="6"/>
  <c r="D186" i="6"/>
  <c r="C186" i="6"/>
  <c r="B186" i="6"/>
  <c r="A186" i="6"/>
  <c r="H185" i="6"/>
  <c r="C185" i="6"/>
  <c r="B185" i="6"/>
  <c r="A185" i="6"/>
  <c r="H184" i="6"/>
  <c r="C184" i="6"/>
  <c r="B184" i="6"/>
  <c r="A184" i="6"/>
  <c r="H183" i="6"/>
  <c r="C183" i="6"/>
  <c r="B183" i="6"/>
  <c r="A183" i="6"/>
  <c r="H182" i="6"/>
  <c r="C182" i="6"/>
  <c r="B182" i="6"/>
  <c r="A182" i="6"/>
  <c r="H181" i="6"/>
  <c r="H180" i="6" s="1"/>
  <c r="C181" i="6"/>
  <c r="B181" i="6"/>
  <c r="A181" i="6"/>
  <c r="I180" i="6"/>
  <c r="G180" i="6"/>
  <c r="F180" i="6"/>
  <c r="E180" i="6"/>
  <c r="D180" i="6"/>
  <c r="C180" i="6"/>
  <c r="B180" i="6"/>
  <c r="A180" i="6"/>
  <c r="D179" i="6"/>
  <c r="D178" i="6" s="1"/>
  <c r="D177" i="6" s="1"/>
  <c r="C179" i="6"/>
  <c r="B179" i="6"/>
  <c r="A179" i="6"/>
  <c r="C178" i="6"/>
  <c r="C204" i="6" s="1"/>
  <c r="B178" i="6"/>
  <c r="C177" i="6"/>
  <c r="B177" i="6"/>
  <c r="A177" i="6"/>
  <c r="D176" i="6"/>
  <c r="D175" i="6" s="1"/>
  <c r="C176" i="6"/>
  <c r="B176" i="6"/>
  <c r="A176" i="6"/>
  <c r="B175" i="6"/>
  <c r="A175" i="6"/>
  <c r="G174" i="6"/>
  <c r="F174" i="6"/>
  <c r="F173" i="6" s="1"/>
  <c r="F172" i="6" s="1"/>
  <c r="E174" i="6"/>
  <c r="D174" i="6"/>
  <c r="H174" i="6" s="1"/>
  <c r="H173" i="6" s="1"/>
  <c r="H172" i="6" s="1"/>
  <c r="C174" i="6"/>
  <c r="B174" i="6"/>
  <c r="A174" i="6"/>
  <c r="G173" i="6"/>
  <c r="E173" i="6"/>
  <c r="D173" i="6"/>
  <c r="C173" i="6"/>
  <c r="B173" i="6"/>
  <c r="B159" i="6" s="1"/>
  <c r="A173" i="6"/>
  <c r="G172" i="6"/>
  <c r="E172" i="6"/>
  <c r="D172" i="6"/>
  <c r="C172" i="6"/>
  <c r="B172" i="6"/>
  <c r="A172" i="6"/>
  <c r="G171" i="6"/>
  <c r="G170" i="6" s="1"/>
  <c r="F171" i="6"/>
  <c r="F170" i="6" s="1"/>
  <c r="E171" i="6"/>
  <c r="D171" i="6"/>
  <c r="C171" i="6"/>
  <c r="B171" i="6"/>
  <c r="E170" i="6"/>
  <c r="E169" i="6" s="1"/>
  <c r="D170" i="6"/>
  <c r="D169" i="6" s="1"/>
  <c r="G169" i="6"/>
  <c r="C169" i="6"/>
  <c r="B169" i="6"/>
  <c r="A169" i="6"/>
  <c r="H168" i="6"/>
  <c r="C168" i="6"/>
  <c r="B168" i="6"/>
  <c r="A168" i="6"/>
  <c r="H167" i="6"/>
  <c r="C167" i="6"/>
  <c r="B167" i="6"/>
  <c r="A167" i="6"/>
  <c r="H166" i="6"/>
  <c r="C166" i="6"/>
  <c r="B166" i="6"/>
  <c r="A166" i="6"/>
  <c r="H165" i="6"/>
  <c r="G165" i="6"/>
  <c r="F165" i="6"/>
  <c r="E165" i="6"/>
  <c r="D165" i="6"/>
  <c r="C165" i="6"/>
  <c r="B165" i="6"/>
  <c r="B160" i="6" s="1"/>
  <c r="H164" i="6"/>
  <c r="F164" i="6"/>
  <c r="E164" i="6"/>
  <c r="D164" i="6"/>
  <c r="C164" i="6"/>
  <c r="B164" i="6"/>
  <c r="A164" i="6"/>
  <c r="G163" i="6"/>
  <c r="F163" i="6"/>
  <c r="F162" i="6" s="1"/>
  <c r="E163" i="6"/>
  <c r="D163" i="6"/>
  <c r="C163" i="6"/>
  <c r="B163" i="6"/>
  <c r="A163" i="6"/>
  <c r="G162" i="6"/>
  <c r="E162" i="6"/>
  <c r="D162" i="6"/>
  <c r="C162" i="6"/>
  <c r="B162" i="6"/>
  <c r="A162" i="6"/>
  <c r="G161" i="6"/>
  <c r="D161" i="6"/>
  <c r="C161" i="6"/>
  <c r="B161" i="6"/>
  <c r="A161" i="6"/>
  <c r="E160" i="6"/>
  <c r="D160" i="6"/>
  <c r="G159" i="6"/>
  <c r="D159" i="6"/>
  <c r="D158" i="6" s="1"/>
  <c r="C159" i="6"/>
  <c r="I158" i="6"/>
  <c r="C158" i="6"/>
  <c r="B158" i="6"/>
  <c r="A158" i="6"/>
  <c r="G157" i="6"/>
  <c r="F157" i="6"/>
  <c r="E157" i="6"/>
  <c r="D157" i="6"/>
  <c r="H157" i="6" s="1"/>
  <c r="C157" i="6"/>
  <c r="B157" i="6"/>
  <c r="A157" i="6"/>
  <c r="G156" i="6"/>
  <c r="F156" i="6"/>
  <c r="E156" i="6"/>
  <c r="D156" i="6"/>
  <c r="H156" i="6" s="1"/>
  <c r="C156" i="6"/>
  <c r="B156" i="6"/>
  <c r="A156" i="6"/>
  <c r="G155" i="6"/>
  <c r="G154" i="6" s="1"/>
  <c r="G153" i="6" s="1"/>
  <c r="F155" i="6"/>
  <c r="E155" i="6"/>
  <c r="D155" i="6"/>
  <c r="H155" i="6" s="1"/>
  <c r="C155" i="6"/>
  <c r="B155" i="6"/>
  <c r="A155" i="6"/>
  <c r="F154" i="6"/>
  <c r="E154" i="6"/>
  <c r="E153" i="6" s="1"/>
  <c r="E146" i="6" s="1"/>
  <c r="D154" i="6"/>
  <c r="C154" i="6"/>
  <c r="B154" i="6"/>
  <c r="F153" i="6"/>
  <c r="D153" i="6"/>
  <c r="D146" i="6" s="1"/>
  <c r="C153" i="6"/>
  <c r="B153" i="6"/>
  <c r="A153" i="6"/>
  <c r="H152" i="6"/>
  <c r="H151" i="6" s="1"/>
  <c r="H147" i="6" s="1"/>
  <c r="C152" i="6"/>
  <c r="B152" i="6"/>
  <c r="A152" i="6"/>
  <c r="I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G148" i="6"/>
  <c r="G147" i="6" s="1"/>
  <c r="F148" i="6"/>
  <c r="F147" i="6" s="1"/>
  <c r="E148" i="6"/>
  <c r="D148" i="6"/>
  <c r="C148" i="6"/>
  <c r="B148" i="6"/>
  <c r="E147" i="6"/>
  <c r="D147" i="6"/>
  <c r="C147" i="6"/>
  <c r="B147" i="6"/>
  <c r="A147" i="6"/>
  <c r="F146" i="6"/>
  <c r="C146" i="6"/>
  <c r="B146" i="6"/>
  <c r="A146" i="6"/>
  <c r="H145" i="6"/>
  <c r="H144" i="6" s="1"/>
  <c r="C145" i="6"/>
  <c r="B145" i="6"/>
  <c r="A145" i="6"/>
  <c r="I144" i="6"/>
  <c r="I143" i="6" s="1"/>
  <c r="G144" i="6"/>
  <c r="F144" i="6"/>
  <c r="E144" i="6"/>
  <c r="D144" i="6"/>
  <c r="C144" i="6"/>
  <c r="B144" i="6"/>
  <c r="A144" i="6"/>
  <c r="H143" i="6"/>
  <c r="G143" i="6"/>
  <c r="F143" i="6"/>
  <c r="E143" i="6"/>
  <c r="D143" i="6"/>
  <c r="C143" i="6"/>
  <c r="B143" i="6"/>
  <c r="A143" i="6"/>
  <c r="G142" i="6"/>
  <c r="F142" i="6"/>
  <c r="E142" i="6"/>
  <c r="D142" i="6"/>
  <c r="H142" i="6" s="1"/>
  <c r="C142" i="6"/>
  <c r="B142" i="6"/>
  <c r="A142" i="6"/>
  <c r="G141" i="6"/>
  <c r="F141" i="6"/>
  <c r="E141" i="6"/>
  <c r="D141" i="6"/>
  <c r="H141" i="6" s="1"/>
  <c r="H140" i="6" s="1"/>
  <c r="C141" i="6"/>
  <c r="B141" i="6"/>
  <c r="A141" i="6"/>
  <c r="G140" i="6"/>
  <c r="F140" i="6"/>
  <c r="E140" i="6"/>
  <c r="D140" i="6"/>
  <c r="C140" i="6"/>
  <c r="B140" i="6"/>
  <c r="A140" i="6"/>
  <c r="G139" i="6"/>
  <c r="F139" i="6"/>
  <c r="E139" i="6"/>
  <c r="D139" i="6"/>
  <c r="H139" i="6" s="1"/>
  <c r="C139" i="6"/>
  <c r="B139" i="6"/>
  <c r="A139" i="6"/>
  <c r="G138" i="6"/>
  <c r="F138" i="6"/>
  <c r="E138" i="6"/>
  <c r="D138" i="6"/>
  <c r="D129" i="6" s="1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F129" i="6" s="1"/>
  <c r="F128" i="6" s="1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H130" i="6" s="1"/>
  <c r="C130" i="6"/>
  <c r="B130" i="6"/>
  <c r="A130" i="6"/>
  <c r="I129" i="6"/>
  <c r="G129" i="6"/>
  <c r="C129" i="6"/>
  <c r="B129" i="6"/>
  <c r="A129" i="6"/>
  <c r="I128" i="6"/>
  <c r="G128" i="6"/>
  <c r="D128" i="6"/>
  <c r="C128" i="6"/>
  <c r="B128" i="6"/>
  <c r="A128" i="6"/>
  <c r="G127" i="6"/>
  <c r="F127" i="6"/>
  <c r="E127" i="6"/>
  <c r="D127" i="6"/>
  <c r="H127" i="6" s="1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C124" i="6"/>
  <c r="B124" i="6"/>
  <c r="A124" i="6"/>
  <c r="G123" i="6"/>
  <c r="F123" i="6"/>
  <c r="E123" i="6"/>
  <c r="D123" i="6"/>
  <c r="C123" i="6"/>
  <c r="B123" i="6"/>
  <c r="A123" i="6"/>
  <c r="G122" i="6"/>
  <c r="F122" i="6"/>
  <c r="E122" i="6"/>
  <c r="D122" i="6"/>
  <c r="H122" i="6" s="1"/>
  <c r="C122" i="6"/>
  <c r="B122" i="6"/>
  <c r="A122" i="6"/>
  <c r="C121" i="6"/>
  <c r="B121" i="6"/>
  <c r="A121" i="6"/>
  <c r="C120" i="6"/>
  <c r="B120" i="6"/>
  <c r="A120" i="6"/>
  <c r="G119" i="6"/>
  <c r="H119" i="6" s="1"/>
  <c r="F119" i="6"/>
  <c r="D119" i="6"/>
  <c r="C119" i="6"/>
  <c r="B119" i="6"/>
  <c r="A119" i="6"/>
  <c r="I118" i="6"/>
  <c r="G118" i="6"/>
  <c r="G117" i="6" s="1"/>
  <c r="E118" i="6"/>
  <c r="D118" i="6"/>
  <c r="C118" i="6"/>
  <c r="B118" i="6"/>
  <c r="A118" i="6"/>
  <c r="I117" i="6"/>
  <c r="E117" i="6"/>
  <c r="D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F111" i="6"/>
  <c r="E111" i="6"/>
  <c r="D111" i="6"/>
  <c r="H111" i="6" s="1"/>
  <c r="H110" i="6" s="1"/>
  <c r="H109" i="6" s="1"/>
  <c r="C111" i="6"/>
  <c r="B111" i="6"/>
  <c r="A111" i="6"/>
  <c r="I110" i="6"/>
  <c r="F110" i="6"/>
  <c r="E110" i="6"/>
  <c r="D110" i="6"/>
  <c r="D109" i="6" s="1"/>
  <c r="C110" i="6"/>
  <c r="B110" i="6"/>
  <c r="A110" i="6"/>
  <c r="I109" i="6"/>
  <c r="G109" i="6"/>
  <c r="F109" i="6"/>
  <c r="E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G104" i="6" s="1"/>
  <c r="G103" i="6" s="1"/>
  <c r="F105" i="6"/>
  <c r="F104" i="6" s="1"/>
  <c r="E105" i="6"/>
  <c r="D105" i="6"/>
  <c r="H105" i="6" s="1"/>
  <c r="H104" i="6" s="1"/>
  <c r="H103" i="6" s="1"/>
  <c r="C105" i="6"/>
  <c r="B105" i="6"/>
  <c r="A105" i="6"/>
  <c r="I104" i="6"/>
  <c r="E104" i="6"/>
  <c r="D104" i="6"/>
  <c r="C104" i="6"/>
  <c r="B104" i="6"/>
  <c r="A104" i="6"/>
  <c r="I103" i="6"/>
  <c r="F103" i="6"/>
  <c r="E103" i="6"/>
  <c r="D103" i="6"/>
  <c r="C103" i="6"/>
  <c r="B103" i="6"/>
  <c r="A103" i="6"/>
  <c r="G102" i="6"/>
  <c r="F102" i="6"/>
  <c r="E102" i="6"/>
  <c r="D102" i="6"/>
  <c r="H102" i="6" s="1"/>
  <c r="C102" i="6"/>
  <c r="B102" i="6"/>
  <c r="A102" i="6"/>
  <c r="G101" i="6"/>
  <c r="F101" i="6"/>
  <c r="E101" i="6"/>
  <c r="D101" i="6"/>
  <c r="H101" i="6" s="1"/>
  <c r="C101" i="6"/>
  <c r="B101" i="6"/>
  <c r="A101" i="6"/>
  <c r="G100" i="6"/>
  <c r="F100" i="6"/>
  <c r="E100" i="6"/>
  <c r="D100" i="6"/>
  <c r="H100" i="6" s="1"/>
  <c r="C100" i="6"/>
  <c r="B100" i="6"/>
  <c r="A100" i="6"/>
  <c r="G99" i="6"/>
  <c r="F99" i="6"/>
  <c r="E99" i="6"/>
  <c r="D99" i="6"/>
  <c r="H99" i="6" s="1"/>
  <c r="C99" i="6"/>
  <c r="B99" i="6"/>
  <c r="A99" i="6"/>
  <c r="G98" i="6"/>
  <c r="F98" i="6"/>
  <c r="E98" i="6"/>
  <c r="D98" i="6"/>
  <c r="H98" i="6" s="1"/>
  <c r="C98" i="6"/>
  <c r="B98" i="6"/>
  <c r="A98" i="6"/>
  <c r="G97" i="6"/>
  <c r="F97" i="6"/>
  <c r="E97" i="6"/>
  <c r="D97" i="6"/>
  <c r="H97" i="6" s="1"/>
  <c r="C97" i="6"/>
  <c r="B97" i="6"/>
  <c r="A97" i="6"/>
  <c r="H96" i="6"/>
  <c r="C96" i="6"/>
  <c r="B96" i="6"/>
  <c r="A96" i="6"/>
  <c r="H95" i="6"/>
  <c r="C95" i="6"/>
  <c r="B95" i="6"/>
  <c r="A95" i="6"/>
  <c r="H94" i="6"/>
  <c r="G94" i="6"/>
  <c r="E94" i="6"/>
  <c r="D94" i="6"/>
  <c r="C94" i="6"/>
  <c r="B94" i="6"/>
  <c r="A94" i="6"/>
  <c r="I93" i="6"/>
  <c r="G93" i="6"/>
  <c r="F93" i="6"/>
  <c r="E93" i="6"/>
  <c r="D93" i="6"/>
  <c r="B93" i="6"/>
  <c r="A93" i="6"/>
  <c r="I92" i="6"/>
  <c r="G92" i="6"/>
  <c r="F92" i="6"/>
  <c r="E92" i="6"/>
  <c r="D92" i="6"/>
  <c r="C92" i="6"/>
  <c r="B92" i="6"/>
  <c r="A92" i="6"/>
  <c r="H91" i="6"/>
  <c r="G91" i="6"/>
  <c r="F91" i="6"/>
  <c r="E91" i="6"/>
  <c r="E90" i="6" s="1"/>
  <c r="E89" i="6" s="1"/>
  <c r="C91" i="6"/>
  <c r="B91" i="6"/>
  <c r="A91" i="6"/>
  <c r="I90" i="6"/>
  <c r="H90" i="6"/>
  <c r="G90" i="6"/>
  <c r="F90" i="6"/>
  <c r="D90" i="6"/>
  <c r="B90" i="6"/>
  <c r="A90" i="6"/>
  <c r="I89" i="6"/>
  <c r="H89" i="6"/>
  <c r="G89" i="6"/>
  <c r="F89" i="6"/>
  <c r="D89" i="6"/>
  <c r="B89" i="6"/>
  <c r="A89" i="6"/>
  <c r="G88" i="6"/>
  <c r="F88" i="6"/>
  <c r="E88" i="6"/>
  <c r="D88" i="6"/>
  <c r="H88" i="6" s="1"/>
  <c r="C88" i="6"/>
  <c r="B88" i="6"/>
  <c r="A88" i="6"/>
  <c r="G87" i="6"/>
  <c r="F87" i="6"/>
  <c r="E87" i="6"/>
  <c r="D87" i="6"/>
  <c r="H87" i="6" s="1"/>
  <c r="C87" i="6"/>
  <c r="B87" i="6"/>
  <c r="A87" i="6"/>
  <c r="G86" i="6"/>
  <c r="F86" i="6"/>
  <c r="E86" i="6"/>
  <c r="D86" i="6"/>
  <c r="H86" i="6" s="1"/>
  <c r="C86" i="6"/>
  <c r="B86" i="6"/>
  <c r="A86" i="6"/>
  <c r="H85" i="6"/>
  <c r="C85" i="6"/>
  <c r="B85" i="6"/>
  <c r="A85" i="6"/>
  <c r="H84" i="6"/>
  <c r="C84" i="6"/>
  <c r="B84" i="6"/>
  <c r="A84" i="6"/>
  <c r="G83" i="6"/>
  <c r="G82" i="6" s="1"/>
  <c r="G81" i="6" s="1"/>
  <c r="F83" i="6"/>
  <c r="E83" i="6"/>
  <c r="D83" i="6"/>
  <c r="H83" i="6" s="1"/>
  <c r="H82" i="6" s="1"/>
  <c r="H81" i="6" s="1"/>
  <c r="C83" i="6"/>
  <c r="B83" i="6"/>
  <c r="A83" i="6"/>
  <c r="I82" i="6"/>
  <c r="I81" i="6" s="1"/>
  <c r="F82" i="6"/>
  <c r="E82" i="6"/>
  <c r="E81" i="6" s="1"/>
  <c r="D82" i="6"/>
  <c r="D81" i="6" s="1"/>
  <c r="C82" i="6"/>
  <c r="B82" i="6"/>
  <c r="F81" i="6"/>
  <c r="C81" i="6"/>
  <c r="B81" i="6"/>
  <c r="A81" i="6"/>
  <c r="H80" i="6"/>
  <c r="H79" i="6" s="1"/>
  <c r="H78" i="6" s="1"/>
  <c r="C80" i="6"/>
  <c r="B80" i="6"/>
  <c r="A80" i="6"/>
  <c r="I79" i="6"/>
  <c r="I78" i="6" s="1"/>
  <c r="G79" i="6"/>
  <c r="G78" i="6" s="1"/>
  <c r="F79" i="6"/>
  <c r="F78" i="6" s="1"/>
  <c r="E79" i="6"/>
  <c r="D79" i="6"/>
  <c r="C79" i="6"/>
  <c r="A79" i="6"/>
  <c r="E78" i="6"/>
  <c r="D78" i="6"/>
  <c r="C78" i="6"/>
  <c r="B78" i="6"/>
  <c r="A78" i="6"/>
  <c r="H77" i="6"/>
  <c r="C77" i="6"/>
  <c r="B77" i="6"/>
  <c r="A77" i="6"/>
  <c r="H76" i="6"/>
  <c r="C76" i="6"/>
  <c r="B76" i="6"/>
  <c r="A76" i="6"/>
  <c r="G75" i="6"/>
  <c r="F75" i="6"/>
  <c r="E75" i="6"/>
  <c r="E74" i="6" s="1"/>
  <c r="E73" i="6" s="1"/>
  <c r="D75" i="6"/>
  <c r="H75" i="6" s="1"/>
  <c r="H74" i="6" s="1"/>
  <c r="H73" i="6" s="1"/>
  <c r="C75" i="6"/>
  <c r="B75" i="6"/>
  <c r="A75" i="6"/>
  <c r="I74" i="6"/>
  <c r="G74" i="6"/>
  <c r="G73" i="6" s="1"/>
  <c r="F74" i="6"/>
  <c r="F73" i="6" s="1"/>
  <c r="D74" i="6"/>
  <c r="D73" i="6" s="1"/>
  <c r="D72" i="6" s="1"/>
  <c r="B74" i="6"/>
  <c r="A74" i="6"/>
  <c r="I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H67" i="6"/>
  <c r="C67" i="6"/>
  <c r="B67" i="6"/>
  <c r="A67" i="6"/>
  <c r="G66" i="6"/>
  <c r="G65" i="6" s="1"/>
  <c r="F66" i="6"/>
  <c r="F65" i="6" s="1"/>
  <c r="E66" i="6"/>
  <c r="D66" i="6"/>
  <c r="D65" i="6" s="1"/>
  <c r="C66" i="6"/>
  <c r="B66" i="6"/>
  <c r="E65" i="6"/>
  <c r="C65" i="6"/>
  <c r="B65" i="6"/>
  <c r="A65" i="6"/>
  <c r="G64" i="6"/>
  <c r="G63" i="6" s="1"/>
  <c r="F64" i="6"/>
  <c r="F63" i="6" s="1"/>
  <c r="F62" i="6" s="1"/>
  <c r="E64" i="6"/>
  <c r="D64" i="6"/>
  <c r="C64" i="6"/>
  <c r="B64" i="6"/>
  <c r="E63" i="6"/>
  <c r="E62" i="6" s="1"/>
  <c r="D63" i="6"/>
  <c r="C63" i="6"/>
  <c r="B63" i="6"/>
  <c r="G62" i="6"/>
  <c r="C62" i="6"/>
  <c r="B62" i="6"/>
  <c r="A62" i="6"/>
  <c r="G61" i="6"/>
  <c r="H61" i="6" s="1"/>
  <c r="H60" i="6" s="1"/>
  <c r="H59" i="6" s="1"/>
  <c r="F61" i="6"/>
  <c r="D61" i="6"/>
  <c r="C61" i="6"/>
  <c r="B61" i="6"/>
  <c r="I60" i="6"/>
  <c r="F60" i="6"/>
  <c r="F59" i="6" s="1"/>
  <c r="E60" i="6"/>
  <c r="D60" i="6"/>
  <c r="D59" i="6" s="1"/>
  <c r="B60" i="6"/>
  <c r="I59" i="6"/>
  <c r="I58" i="6" s="1"/>
  <c r="E59" i="6"/>
  <c r="C59" i="6"/>
  <c r="B59" i="6"/>
  <c r="A59" i="6"/>
  <c r="C58" i="6"/>
  <c r="B58" i="6"/>
  <c r="A58" i="6"/>
  <c r="G57" i="6"/>
  <c r="F57" i="6"/>
  <c r="E57" i="6"/>
  <c r="D57" i="6"/>
  <c r="H57" i="6" s="1"/>
  <c r="H56" i="6" s="1"/>
  <c r="H55" i="6" s="1"/>
  <c r="C57" i="6"/>
  <c r="B57" i="6"/>
  <c r="A57" i="6"/>
  <c r="G56" i="6"/>
  <c r="F56" i="6"/>
  <c r="F55" i="6" s="1"/>
  <c r="E56" i="6"/>
  <c r="D56" i="6"/>
  <c r="D55" i="6" s="1"/>
  <c r="C56" i="6"/>
  <c r="B56" i="6"/>
  <c r="G55" i="6"/>
  <c r="E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G50" i="6"/>
  <c r="G46" i="6" s="1"/>
  <c r="F50" i="6"/>
  <c r="E50" i="6"/>
  <c r="D50" i="6"/>
  <c r="H50" i="6" s="1"/>
  <c r="A50" i="6"/>
  <c r="H49" i="6"/>
  <c r="C49" i="6"/>
  <c r="B49" i="6"/>
  <c r="A49" i="6"/>
  <c r="H48" i="6"/>
  <c r="C48" i="6"/>
  <c r="B48" i="6"/>
  <c r="A48" i="6"/>
  <c r="G47" i="6"/>
  <c r="F47" i="6"/>
  <c r="F46" i="6" s="1"/>
  <c r="F45" i="6" s="1"/>
  <c r="E47" i="6"/>
  <c r="E46" i="6" s="1"/>
  <c r="E45" i="6" s="1"/>
  <c r="D47" i="6"/>
  <c r="D46" i="6" s="1"/>
  <c r="D45" i="6" s="1"/>
  <c r="C47" i="6"/>
  <c r="B47" i="6"/>
  <c r="A47" i="6"/>
  <c r="C46" i="6"/>
  <c r="B46" i="6"/>
  <c r="G45" i="6"/>
  <c r="C45" i="6"/>
  <c r="B45" i="6"/>
  <c r="A45" i="6"/>
  <c r="G44" i="6"/>
  <c r="F44" i="6"/>
  <c r="E44" i="6"/>
  <c r="D44" i="6"/>
  <c r="H44" i="6" s="1"/>
  <c r="C44" i="6"/>
  <c r="B44" i="6"/>
  <c r="A44" i="6"/>
  <c r="G43" i="6"/>
  <c r="F43" i="6"/>
  <c r="E43" i="6"/>
  <c r="D43" i="6"/>
  <c r="H43" i="6" s="1"/>
  <c r="H42" i="6" s="1"/>
  <c r="C43" i="6"/>
  <c r="B43" i="6"/>
  <c r="A43" i="6"/>
  <c r="G42" i="6"/>
  <c r="F42" i="6"/>
  <c r="E42" i="6"/>
  <c r="D42" i="6"/>
  <c r="C42" i="6"/>
  <c r="B42" i="6"/>
  <c r="H41" i="6"/>
  <c r="G41" i="6"/>
  <c r="D41" i="6"/>
  <c r="C41" i="6"/>
  <c r="B41" i="6"/>
  <c r="A41" i="6"/>
  <c r="G40" i="6"/>
  <c r="F40" i="6"/>
  <c r="E40" i="6"/>
  <c r="D40" i="6"/>
  <c r="D38" i="6" s="1"/>
  <c r="H39" i="6"/>
  <c r="C39" i="6"/>
  <c r="B39" i="6"/>
  <c r="A39" i="6"/>
  <c r="G38" i="6"/>
  <c r="G37" i="6" s="1"/>
  <c r="F38" i="6"/>
  <c r="F37" i="6" s="1"/>
  <c r="E38" i="6"/>
  <c r="C38" i="6"/>
  <c r="B38" i="6"/>
  <c r="E37" i="6"/>
  <c r="D37" i="6"/>
  <c r="C37" i="6"/>
  <c r="B37" i="6"/>
  <c r="A37" i="6"/>
  <c r="H36" i="6"/>
  <c r="C36" i="6"/>
  <c r="B36" i="6"/>
  <c r="A36" i="6"/>
  <c r="H35" i="6"/>
  <c r="C35" i="6"/>
  <c r="B35" i="6"/>
  <c r="A35" i="6"/>
  <c r="H34" i="6"/>
  <c r="H33" i="6" s="1"/>
  <c r="H32" i="6" s="1"/>
  <c r="C34" i="6"/>
  <c r="B34" i="6"/>
  <c r="A34" i="6"/>
  <c r="G33" i="6"/>
  <c r="F33" i="6"/>
  <c r="F32" i="6" s="1"/>
  <c r="E33" i="6"/>
  <c r="D33" i="6"/>
  <c r="D32" i="6" s="1"/>
  <c r="C33" i="6"/>
  <c r="B33" i="6"/>
  <c r="G32" i="6"/>
  <c r="E32" i="6"/>
  <c r="C32" i="6"/>
  <c r="B32" i="6"/>
  <c r="A32" i="6"/>
  <c r="G31" i="6"/>
  <c r="G29" i="6" s="1"/>
  <c r="G28" i="6" s="1"/>
  <c r="G24" i="6" s="1"/>
  <c r="F31" i="6"/>
  <c r="F29" i="6" s="1"/>
  <c r="F28" i="6" s="1"/>
  <c r="E31" i="6"/>
  <c r="E29" i="6" s="1"/>
  <c r="E28" i="6" s="1"/>
  <c r="D31" i="6"/>
  <c r="H31" i="6" s="1"/>
  <c r="C31" i="6"/>
  <c r="B31" i="6"/>
  <c r="G30" i="6"/>
  <c r="F30" i="6"/>
  <c r="E30" i="6"/>
  <c r="D30" i="6"/>
  <c r="H30" i="6" s="1"/>
  <c r="C30" i="6"/>
  <c r="B30" i="6"/>
  <c r="A30" i="6"/>
  <c r="D29" i="6"/>
  <c r="D28" i="6" s="1"/>
  <c r="C29" i="6"/>
  <c r="B29" i="6"/>
  <c r="C28" i="6"/>
  <c r="B28" i="6"/>
  <c r="A28" i="6"/>
  <c r="H27" i="6"/>
  <c r="C27" i="6"/>
  <c r="B27" i="6"/>
  <c r="A27" i="6"/>
  <c r="I26" i="6"/>
  <c r="H26" i="6"/>
  <c r="H25" i="6" s="1"/>
  <c r="G26" i="6"/>
  <c r="F26" i="6"/>
  <c r="F25" i="6" s="1"/>
  <c r="F24" i="6" s="1"/>
  <c r="E26" i="6"/>
  <c r="E25" i="6" s="1"/>
  <c r="E24" i="6" s="1"/>
  <c r="D26" i="6"/>
  <c r="D25" i="6" s="1"/>
  <c r="C26" i="6"/>
  <c r="B26" i="6"/>
  <c r="G25" i="6"/>
  <c r="C25" i="6"/>
  <c r="B25" i="6"/>
  <c r="A25" i="6"/>
  <c r="C24" i="6"/>
  <c r="B24" i="6"/>
  <c r="A24" i="6"/>
  <c r="I23" i="6"/>
  <c r="I429" i="6" s="1"/>
  <c r="C23" i="6"/>
  <c r="B23" i="6"/>
  <c r="A23" i="6"/>
  <c r="C22" i="6"/>
  <c r="B22" i="6"/>
  <c r="A22" i="6"/>
  <c r="C21" i="6"/>
  <c r="B21" i="6"/>
  <c r="A21" i="6"/>
  <c r="G20" i="6"/>
  <c r="F20" i="6"/>
  <c r="F15" i="6" s="1"/>
  <c r="F8" i="6" s="1"/>
  <c r="F7" i="6" s="1"/>
  <c r="F6" i="6" s="1"/>
  <c r="E20" i="6"/>
  <c r="D20" i="6"/>
  <c r="H20" i="6" s="1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D16" i="6"/>
  <c r="H16" i="6" s="1"/>
  <c r="H15" i="6" s="1"/>
  <c r="C16" i="6"/>
  <c r="B16" i="6"/>
  <c r="A16" i="6"/>
  <c r="G15" i="6"/>
  <c r="E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F10" i="6"/>
  <c r="E10" i="6"/>
  <c r="D10" i="6"/>
  <c r="H10" i="6" s="1"/>
  <c r="H9" i="6" s="1"/>
  <c r="H8" i="6" s="1"/>
  <c r="H7" i="6" s="1"/>
  <c r="H6" i="6" s="1"/>
  <c r="C10" i="6"/>
  <c r="B10" i="6"/>
  <c r="A10" i="6"/>
  <c r="G9" i="6"/>
  <c r="G8" i="6" s="1"/>
  <c r="G7" i="6" s="1"/>
  <c r="G6" i="6" s="1"/>
  <c r="F9" i="6"/>
  <c r="E9" i="6"/>
  <c r="E8" i="6" s="1"/>
  <c r="E7" i="6" s="1"/>
  <c r="E6" i="6" s="1"/>
  <c r="D9" i="6"/>
  <c r="C9" i="6"/>
  <c r="B9" i="6"/>
  <c r="C8" i="6"/>
  <c r="B8" i="6"/>
  <c r="A8" i="6"/>
  <c r="C7" i="6"/>
  <c r="B7" i="6"/>
  <c r="A7" i="6"/>
  <c r="C6" i="6"/>
  <c r="B6" i="6"/>
  <c r="A6" i="6"/>
  <c r="B4" i="6"/>
  <c r="J11" i="4" l="1"/>
  <c r="J10" i="4" s="1"/>
  <c r="D34" i="4"/>
  <c r="I7" i="4"/>
  <c r="F11" i="4"/>
  <c r="F10" i="4" s="1"/>
  <c r="G152" i="4"/>
  <c r="D8" i="4"/>
  <c r="J17" i="4"/>
  <c r="J15" i="4" s="1"/>
  <c r="D27" i="4"/>
  <c r="G37" i="4"/>
  <c r="G36" i="4" s="1"/>
  <c r="G35" i="4" s="1"/>
  <c r="J41" i="4"/>
  <c r="J40" i="4" s="1"/>
  <c r="I42" i="4"/>
  <c r="F44" i="4"/>
  <c r="F43" i="4" s="1"/>
  <c r="F42" i="4" s="1"/>
  <c r="J48" i="4"/>
  <c r="J47" i="4" s="1"/>
  <c r="J56" i="4"/>
  <c r="G315" i="4"/>
  <c r="G150" i="4" s="1"/>
  <c r="J322" i="4"/>
  <c r="J321" i="4" s="1"/>
  <c r="D321" i="4"/>
  <c r="J27" i="4"/>
  <c r="G8" i="4"/>
  <c r="J186" i="4"/>
  <c r="J185" i="4" s="1"/>
  <c r="J184" i="4" s="1"/>
  <c r="J183" i="4" s="1"/>
  <c r="D185" i="4"/>
  <c r="D184" i="4" s="1"/>
  <c r="D183" i="4" s="1"/>
  <c r="H349" i="4"/>
  <c r="H320" i="4"/>
  <c r="H318" i="4" s="1"/>
  <c r="H7" i="4"/>
  <c r="E8" i="4"/>
  <c r="J39" i="4"/>
  <c r="J38" i="4" s="1"/>
  <c r="J37" i="4" s="1"/>
  <c r="J36" i="4" s="1"/>
  <c r="J35" i="4" s="1"/>
  <c r="D152" i="4"/>
  <c r="J155" i="4"/>
  <c r="J154" i="4" s="1"/>
  <c r="G122" i="4"/>
  <c r="G121" i="4"/>
  <c r="G116" i="4" s="1"/>
  <c r="E153" i="4"/>
  <c r="J220" i="4"/>
  <c r="J331" i="4"/>
  <c r="J330" i="4" s="1"/>
  <c r="D330" i="4"/>
  <c r="D340" i="4"/>
  <c r="D15" i="4"/>
  <c r="D9" i="4" s="1"/>
  <c r="F73" i="4"/>
  <c r="F72" i="4" s="1"/>
  <c r="F34" i="4" s="1"/>
  <c r="J86" i="4"/>
  <c r="J85" i="4" s="1"/>
  <c r="J73" i="4" s="1"/>
  <c r="J72" i="4" s="1"/>
  <c r="D116" i="4"/>
  <c r="I152" i="4"/>
  <c r="J165" i="4"/>
  <c r="J164" i="4" s="1"/>
  <c r="G216" i="4"/>
  <c r="J264" i="4"/>
  <c r="J263" i="4" s="1"/>
  <c r="F318" i="4"/>
  <c r="F317" i="4" s="1"/>
  <c r="F315" i="4" s="1"/>
  <c r="F314" i="4" s="1"/>
  <c r="J319" i="4"/>
  <c r="J318" i="4" s="1"/>
  <c r="J326" i="4"/>
  <c r="J325" i="4" s="1"/>
  <c r="D325" i="4"/>
  <c r="J348" i="4"/>
  <c r="J46" i="4"/>
  <c r="J45" i="4" s="1"/>
  <c r="J187" i="4"/>
  <c r="J225" i="4"/>
  <c r="J341" i="4"/>
  <c r="J340" i="4" s="1"/>
  <c r="F153" i="4"/>
  <c r="J168" i="4"/>
  <c r="J167" i="4" s="1"/>
  <c r="J292" i="4"/>
  <c r="D336" i="4"/>
  <c r="D316" i="4" s="1"/>
  <c r="D151" i="4" s="1"/>
  <c r="D398" i="4" s="1"/>
  <c r="J338" i="4"/>
  <c r="J337" i="4" s="1"/>
  <c r="J336" i="4" s="1"/>
  <c r="J316" i="4" s="1"/>
  <c r="I332" i="4"/>
  <c r="H332" i="4"/>
  <c r="G385" i="4"/>
  <c r="G382" i="4" s="1"/>
  <c r="G381" i="4" s="1"/>
  <c r="G380" i="4" s="1"/>
  <c r="G379" i="4" s="1"/>
  <c r="J202" i="4"/>
  <c r="J199" i="4" s="1"/>
  <c r="J195" i="4" s="1"/>
  <c r="J194" i="4" s="1"/>
  <c r="G208" i="4"/>
  <c r="J210" i="4"/>
  <c r="I216" i="4"/>
  <c r="J218" i="4"/>
  <c r="J217" i="4" s="1"/>
  <c r="J223" i="4"/>
  <c r="J222" i="4" s="1"/>
  <c r="J275" i="4"/>
  <c r="J294" i="4"/>
  <c r="J293" i="4" s="1"/>
  <c r="J324" i="4"/>
  <c r="J323" i="4" s="1"/>
  <c r="D323" i="4"/>
  <c r="D317" i="4" s="1"/>
  <c r="D315" i="4" s="1"/>
  <c r="J328" i="4"/>
  <c r="J327" i="4" s="1"/>
  <c r="D327" i="4"/>
  <c r="F336" i="4"/>
  <c r="F316" i="4" s="1"/>
  <c r="E349" i="4"/>
  <c r="E348" i="4" s="1"/>
  <c r="E340" i="4" s="1"/>
  <c r="E336" i="4" s="1"/>
  <c r="E316" i="4" s="1"/>
  <c r="E314" i="4" s="1"/>
  <c r="I349" i="4"/>
  <c r="I320" i="4"/>
  <c r="I318" i="4" s="1"/>
  <c r="J389" i="4"/>
  <c r="J393" i="4"/>
  <c r="E202" i="4"/>
  <c r="E199" i="4" s="1"/>
  <c r="E195" i="4" s="1"/>
  <c r="E194" i="4" s="1"/>
  <c r="J209" i="4"/>
  <c r="J208" i="4" s="1"/>
  <c r="E216" i="4"/>
  <c r="J249" i="4"/>
  <c r="F216" i="4"/>
  <c r="G340" i="4"/>
  <c r="G336" i="4" s="1"/>
  <c r="G316" i="4" s="1"/>
  <c r="J388" i="4"/>
  <c r="J385" i="4" s="1"/>
  <c r="J382" i="4" s="1"/>
  <c r="J381" i="4" s="1"/>
  <c r="J380" i="4" s="1"/>
  <c r="J379" i="4" s="1"/>
  <c r="J392" i="4"/>
  <c r="J396" i="4"/>
  <c r="L15" i="5"/>
  <c r="H25" i="5"/>
  <c r="I25" i="5" s="1"/>
  <c r="L9" i="5"/>
  <c r="G61" i="1"/>
  <c r="D122" i="1"/>
  <c r="D121" i="1" s="1"/>
  <c r="H122" i="1"/>
  <c r="H121" i="1" s="1"/>
  <c r="J12" i="1"/>
  <c r="E26" i="1"/>
  <c r="F28" i="1"/>
  <c r="J28" i="1" s="1"/>
  <c r="F38" i="1"/>
  <c r="E37" i="1"/>
  <c r="H61" i="1"/>
  <c r="H49" i="1" s="1"/>
  <c r="H48" i="1" s="1"/>
  <c r="H47" i="1" s="1"/>
  <c r="F15" i="1"/>
  <c r="J15" i="1" s="1"/>
  <c r="J23" i="1"/>
  <c r="H26" i="1"/>
  <c r="H25" i="1" s="1"/>
  <c r="J32" i="1"/>
  <c r="D50" i="1"/>
  <c r="D49" i="1" s="1"/>
  <c r="D48" i="1" s="1"/>
  <c r="F51" i="1"/>
  <c r="J52" i="1"/>
  <c r="J55" i="1"/>
  <c r="E62" i="1"/>
  <c r="E61" i="1" s="1"/>
  <c r="C76" i="1"/>
  <c r="C77" i="1" s="1"/>
  <c r="C78" i="1" s="1"/>
  <c r="C79" i="1" s="1"/>
  <c r="C80" i="1" s="1"/>
  <c r="C81" i="1" s="1"/>
  <c r="C82" i="1" s="1"/>
  <c r="C83" i="1" s="1"/>
  <c r="C84" i="1" s="1"/>
  <c r="C72" i="1"/>
  <c r="J66" i="1"/>
  <c r="E68" i="1"/>
  <c r="C69" i="1" s="1"/>
  <c r="C71" i="1" s="1"/>
  <c r="I68" i="1"/>
  <c r="I62" i="1" s="1"/>
  <c r="I61" i="1" s="1"/>
  <c r="I49" i="1" s="1"/>
  <c r="I48" i="1" s="1"/>
  <c r="I47" i="1" s="1"/>
  <c r="J75" i="1"/>
  <c r="J76" i="1"/>
  <c r="J83" i="1"/>
  <c r="J84" i="1"/>
  <c r="J86" i="1"/>
  <c r="J92" i="1"/>
  <c r="J107" i="1"/>
  <c r="J111" i="1"/>
  <c r="J115" i="1"/>
  <c r="J119" i="1"/>
  <c r="G49" i="1"/>
  <c r="G48" i="1" s="1"/>
  <c r="G47" i="1" s="1"/>
  <c r="J63" i="1"/>
  <c r="J77" i="1"/>
  <c r="J94" i="1"/>
  <c r="J100" i="1"/>
  <c r="F104" i="1"/>
  <c r="J27" i="1"/>
  <c r="I26" i="1"/>
  <c r="I25" i="1" s="1"/>
  <c r="E49" i="1"/>
  <c r="E48" i="1" s="1"/>
  <c r="E47" i="1" s="1"/>
  <c r="J71" i="1"/>
  <c r="J79" i="1"/>
  <c r="C86" i="1"/>
  <c r="J144" i="1"/>
  <c r="J143" i="1" s="1"/>
  <c r="J133" i="1" s="1"/>
  <c r="J122" i="1" s="1"/>
  <c r="J121" i="1" s="1"/>
  <c r="F143" i="1"/>
  <c r="J145" i="1"/>
  <c r="C65" i="1"/>
  <c r="C66" i="1" s="1"/>
  <c r="C67" i="1" s="1"/>
  <c r="C89" i="1"/>
  <c r="F134" i="1"/>
  <c r="F133" i="1" s="1"/>
  <c r="F122" i="1" s="1"/>
  <c r="F121" i="1" s="1"/>
  <c r="F68" i="1"/>
  <c r="J68" i="1" s="1"/>
  <c r="H29" i="6"/>
  <c r="H28" i="6" s="1"/>
  <c r="F58" i="6"/>
  <c r="G72" i="6"/>
  <c r="F169" i="6"/>
  <c r="F160" i="6"/>
  <c r="H333" i="6"/>
  <c r="H332" i="6" s="1"/>
  <c r="D24" i="6"/>
  <c r="H63" i="6"/>
  <c r="H62" i="6" s="1"/>
  <c r="H58" i="6" s="1"/>
  <c r="H93" i="6"/>
  <c r="H92" i="6" s="1"/>
  <c r="H47" i="6"/>
  <c r="H46" i="6" s="1"/>
  <c r="H45" i="6" s="1"/>
  <c r="D15" i="6"/>
  <c r="D8" i="6" s="1"/>
  <c r="D7" i="6" s="1"/>
  <c r="D6" i="6" s="1"/>
  <c r="E129" i="6"/>
  <c r="E128" i="6" s="1"/>
  <c r="E159" i="6"/>
  <c r="E158" i="6" s="1"/>
  <c r="E161" i="6"/>
  <c r="E203" i="6"/>
  <c r="E179" i="6" s="1"/>
  <c r="E178" i="6" s="1"/>
  <c r="E177" i="6" s="1"/>
  <c r="E176" i="6" s="1"/>
  <c r="E175" i="6" s="1"/>
  <c r="H267" i="6"/>
  <c r="E406" i="6"/>
  <c r="E417" i="6"/>
  <c r="E405" i="6" s="1"/>
  <c r="E404" i="6" s="1"/>
  <c r="F159" i="6"/>
  <c r="F158" i="6" s="1"/>
  <c r="F161" i="6"/>
  <c r="F406" i="6"/>
  <c r="F407" i="6"/>
  <c r="F405" i="6" s="1"/>
  <c r="F404" i="6" s="1"/>
  <c r="E72" i="6"/>
  <c r="E23" i="6" s="1"/>
  <c r="E429" i="6" s="1"/>
  <c r="H229" i="6"/>
  <c r="H228" i="6" s="1"/>
  <c r="H40" i="6"/>
  <c r="H38" i="6" s="1"/>
  <c r="H37" i="6" s="1"/>
  <c r="H24" i="6" s="1"/>
  <c r="E58" i="6"/>
  <c r="G60" i="6"/>
  <c r="G59" i="6" s="1"/>
  <c r="G58" i="6" s="1"/>
  <c r="D62" i="6"/>
  <c r="D58" i="6" s="1"/>
  <c r="H64" i="6"/>
  <c r="H66" i="6"/>
  <c r="H65" i="6" s="1"/>
  <c r="F118" i="6"/>
  <c r="F117" i="6" s="1"/>
  <c r="F72" i="6" s="1"/>
  <c r="H124" i="6"/>
  <c r="H154" i="6"/>
  <c r="H153" i="6" s="1"/>
  <c r="H146" i="6" s="1"/>
  <c r="F203" i="6"/>
  <c r="F179" i="6" s="1"/>
  <c r="F178" i="6" s="1"/>
  <c r="F177" i="6" s="1"/>
  <c r="F176" i="6" s="1"/>
  <c r="F175" i="6" s="1"/>
  <c r="I213" i="6"/>
  <c r="F226" i="6"/>
  <c r="F227" i="6"/>
  <c r="F225" i="6" s="1"/>
  <c r="H317" i="6"/>
  <c r="H340" i="6"/>
  <c r="H339" i="6" s="1"/>
  <c r="H210" i="6"/>
  <c r="H217" i="6"/>
  <c r="H51" i="6"/>
  <c r="H123" i="6"/>
  <c r="H118" i="6" s="1"/>
  <c r="H117" i="6" s="1"/>
  <c r="H134" i="6"/>
  <c r="H129" i="6" s="1"/>
  <c r="H128" i="6" s="1"/>
  <c r="H138" i="6"/>
  <c r="G186" i="6"/>
  <c r="G179" i="6" s="1"/>
  <c r="G178" i="6" s="1"/>
  <c r="G177" i="6" s="1"/>
  <c r="G176" i="6" s="1"/>
  <c r="G175" i="6" s="1"/>
  <c r="H190" i="6"/>
  <c r="H187" i="6" s="1"/>
  <c r="G226" i="6"/>
  <c r="H254" i="6"/>
  <c r="H253" i="6" s="1"/>
  <c r="H252" i="6" s="1"/>
  <c r="G285" i="6"/>
  <c r="G284" i="6" s="1"/>
  <c r="G251" i="6" s="1"/>
  <c r="G240" i="6" s="1"/>
  <c r="H289" i="6"/>
  <c r="G406" i="6"/>
  <c r="G407" i="6"/>
  <c r="G405" i="6" s="1"/>
  <c r="G404" i="6" s="1"/>
  <c r="H163" i="6"/>
  <c r="H162" i="6" s="1"/>
  <c r="H189" i="6"/>
  <c r="H186" i="6" s="1"/>
  <c r="D188" i="6"/>
  <c r="D187" i="6"/>
  <c r="H195" i="6"/>
  <c r="H192" i="6" s="1"/>
  <c r="H188" i="6" s="1"/>
  <c r="E206" i="6"/>
  <c r="E205" i="6" s="1"/>
  <c r="E204" i="6" s="1"/>
  <c r="F243" i="6"/>
  <c r="F242" i="6" s="1"/>
  <c r="F241" i="6" s="1"/>
  <c r="H246" i="6"/>
  <c r="H288" i="6"/>
  <c r="H285" i="6" s="1"/>
  <c r="H284" i="6" s="1"/>
  <c r="H322" i="6"/>
  <c r="H364" i="6"/>
  <c r="H363" i="6" s="1"/>
  <c r="H362" i="6" s="1"/>
  <c r="H367" i="6"/>
  <c r="G374" i="6"/>
  <c r="G373" i="6" s="1"/>
  <c r="H376" i="6"/>
  <c r="H409" i="6"/>
  <c r="H408" i="6" s="1"/>
  <c r="G146" i="6"/>
  <c r="G164" i="6"/>
  <c r="G160" i="6"/>
  <c r="G158" i="6" s="1"/>
  <c r="H171" i="6"/>
  <c r="H170" i="6" s="1"/>
  <c r="E188" i="6"/>
  <c r="E187" i="6"/>
  <c r="H209" i="6"/>
  <c r="H206" i="6" s="1"/>
  <c r="H205" i="6" s="1"/>
  <c r="H204" i="6" s="1"/>
  <c r="F231" i="6"/>
  <c r="H262" i="6"/>
  <c r="H261" i="6" s="1"/>
  <c r="H260" i="6" s="1"/>
  <c r="H309" i="6"/>
  <c r="H312" i="6"/>
  <c r="E366" i="6"/>
  <c r="E365" i="6" s="1"/>
  <c r="E251" i="6" s="1"/>
  <c r="E240" i="6" s="1"/>
  <c r="D206" i="6"/>
  <c r="D205" i="6" s="1"/>
  <c r="D204" i="6" s="1"/>
  <c r="C278" i="6"/>
  <c r="C279" i="6"/>
  <c r="H306" i="6"/>
  <c r="H303" i="6" s="1"/>
  <c r="H302" i="6" s="1"/>
  <c r="H348" i="6"/>
  <c r="F366" i="6"/>
  <c r="F365" i="6" s="1"/>
  <c r="F251" i="6" s="1"/>
  <c r="H375" i="6"/>
  <c r="H374" i="6" s="1"/>
  <c r="H373" i="6" s="1"/>
  <c r="D377" i="6"/>
  <c r="E388" i="6"/>
  <c r="E387" i="6" s="1"/>
  <c r="E386" i="6" s="1"/>
  <c r="E385" i="6" s="1"/>
  <c r="H422" i="6"/>
  <c r="H418" i="6" s="1"/>
  <c r="H417" i="6" s="1"/>
  <c r="H269" i="6"/>
  <c r="H310" i="6"/>
  <c r="H311" i="6"/>
  <c r="H318" i="6"/>
  <c r="H319" i="6"/>
  <c r="H347" i="6"/>
  <c r="H346" i="6" s="1"/>
  <c r="H345" i="6" s="1"/>
  <c r="H372" i="6"/>
  <c r="H383" i="6"/>
  <c r="H382" i="6" s="1"/>
  <c r="H381" i="6" s="1"/>
  <c r="H377" i="6" s="1"/>
  <c r="H384" i="6"/>
  <c r="H412" i="6"/>
  <c r="D413" i="6"/>
  <c r="D405" i="6" s="1"/>
  <c r="D404" i="6" s="1"/>
  <c r="D406" i="6"/>
  <c r="D303" i="6"/>
  <c r="D302" i="6" s="1"/>
  <c r="D251" i="6" s="1"/>
  <c r="D240" i="6" s="1"/>
  <c r="D388" i="6"/>
  <c r="D387" i="6" s="1"/>
  <c r="D386" i="6" s="1"/>
  <c r="D385" i="6" s="1"/>
  <c r="D314" i="4" l="1"/>
  <c r="D150" i="4"/>
  <c r="D149" i="4" s="1"/>
  <c r="D132" i="4" s="1"/>
  <c r="H348" i="4"/>
  <c r="H340" i="4" s="1"/>
  <c r="H336" i="4" s="1"/>
  <c r="H316" i="4" s="1"/>
  <c r="H151" i="4" s="1"/>
  <c r="H398" i="4" s="1"/>
  <c r="H322" i="4" s="1"/>
  <c r="H321" i="4" s="1"/>
  <c r="G397" i="4"/>
  <c r="G7" i="4"/>
  <c r="G34" i="4"/>
  <c r="F9" i="4"/>
  <c r="E215" i="4"/>
  <c r="E151" i="4"/>
  <c r="E398" i="4" s="1"/>
  <c r="J216" i="4"/>
  <c r="E7" i="4"/>
  <c r="F215" i="4"/>
  <c r="F151" i="4"/>
  <c r="F398" i="4" s="1"/>
  <c r="I215" i="4"/>
  <c r="J44" i="4"/>
  <c r="J43" i="4" s="1"/>
  <c r="J42" i="4" s="1"/>
  <c r="G215" i="4"/>
  <c r="G151" i="4"/>
  <c r="G398" i="4" s="1"/>
  <c r="F8" i="4"/>
  <c r="J8" i="4"/>
  <c r="J34" i="4"/>
  <c r="D397" i="4"/>
  <c r="D399" i="4" s="1"/>
  <c r="D7" i="4"/>
  <c r="F152" i="4"/>
  <c r="F150" i="4"/>
  <c r="F149" i="4" s="1"/>
  <c r="F132" i="4" s="1"/>
  <c r="G314" i="4"/>
  <c r="I348" i="4"/>
  <c r="I340" i="4" s="1"/>
  <c r="I336" i="4" s="1"/>
  <c r="I316" i="4" s="1"/>
  <c r="I151" i="4" s="1"/>
  <c r="I398" i="4" s="1"/>
  <c r="J317" i="4"/>
  <c r="J315" i="4" s="1"/>
  <c r="J314" i="4" s="1"/>
  <c r="J163" i="4"/>
  <c r="J153" i="4" s="1"/>
  <c r="E152" i="4"/>
  <c r="E150" i="4"/>
  <c r="E149" i="4" s="1"/>
  <c r="E132" i="4" s="1"/>
  <c r="J9" i="4"/>
  <c r="I9" i="1"/>
  <c r="I8" i="1"/>
  <c r="I150" i="1" s="1"/>
  <c r="F48" i="1"/>
  <c r="D47" i="1"/>
  <c r="J104" i="1"/>
  <c r="J103" i="1" s="1"/>
  <c r="F103" i="1"/>
  <c r="J62" i="1"/>
  <c r="C74" i="1"/>
  <c r="C73" i="1"/>
  <c r="C75" i="1" s="1"/>
  <c r="H9" i="1"/>
  <c r="H8" i="1"/>
  <c r="H150" i="1" s="1"/>
  <c r="E25" i="1"/>
  <c r="F26" i="1"/>
  <c r="E9" i="1"/>
  <c r="E8" i="1"/>
  <c r="E150" i="1" s="1"/>
  <c r="J26" i="1"/>
  <c r="J25" i="1" s="1"/>
  <c r="F62" i="1"/>
  <c r="J10" i="1"/>
  <c r="C98" i="1"/>
  <c r="C90" i="1"/>
  <c r="G8" i="1"/>
  <c r="G150" i="1" s="1"/>
  <c r="G9" i="1"/>
  <c r="J51" i="1"/>
  <c r="J50" i="1" s="1"/>
  <c r="F50" i="1"/>
  <c r="F37" i="1"/>
  <c r="J38" i="1"/>
  <c r="J37" i="1" s="1"/>
  <c r="F10" i="1"/>
  <c r="G23" i="6"/>
  <c r="G429" i="6" s="1"/>
  <c r="F23" i="6"/>
  <c r="F429" i="6" s="1"/>
  <c r="H72" i="6"/>
  <c r="H366" i="6"/>
  <c r="H365" i="6" s="1"/>
  <c r="H244" i="6"/>
  <c r="H243" i="6" s="1"/>
  <c r="H242" i="6" s="1"/>
  <c r="H241" i="6" s="1"/>
  <c r="H240" i="6" s="1"/>
  <c r="H245" i="6"/>
  <c r="H161" i="6"/>
  <c r="H159" i="6"/>
  <c r="I211" i="6"/>
  <c r="I212" i="6"/>
  <c r="I210" i="6" s="1"/>
  <c r="H203" i="6"/>
  <c r="H179" i="6" s="1"/>
  <c r="H178" i="6" s="1"/>
  <c r="H177" i="6" s="1"/>
  <c r="H176" i="6" s="1"/>
  <c r="H175" i="6" s="1"/>
  <c r="H266" i="6"/>
  <c r="H265" i="6" s="1"/>
  <c r="D23" i="6"/>
  <c r="D429" i="6" s="1"/>
  <c r="E430" i="6" s="1"/>
  <c r="H160" i="6"/>
  <c r="H169" i="6"/>
  <c r="H251" i="6"/>
  <c r="H407" i="6"/>
  <c r="H405" i="6" s="1"/>
  <c r="H404" i="6" s="1"/>
  <c r="H406" i="6"/>
  <c r="F240" i="6"/>
  <c r="H227" i="6"/>
  <c r="H225" i="6" s="1"/>
  <c r="H226" i="6"/>
  <c r="J152" i="4" l="1"/>
  <c r="J150" i="4"/>
  <c r="I322" i="4"/>
  <c r="I321" i="4" s="1"/>
  <c r="I326" i="4"/>
  <c r="I325" i="4" s="1"/>
  <c r="F397" i="4"/>
  <c r="F399" i="4" s="1"/>
  <c r="F400" i="4" s="1"/>
  <c r="F7" i="4"/>
  <c r="E397" i="4"/>
  <c r="E399" i="4" s="1"/>
  <c r="E400" i="4" s="1"/>
  <c r="D400" i="4" s="1"/>
  <c r="G399" i="4"/>
  <c r="G400" i="4" s="1"/>
  <c r="J215" i="4"/>
  <c r="J151" i="4"/>
  <c r="J398" i="4" s="1"/>
  <c r="H326" i="4"/>
  <c r="H325" i="4" s="1"/>
  <c r="G149" i="4"/>
  <c r="G132" i="4" s="1"/>
  <c r="J397" i="4"/>
  <c r="J7" i="4"/>
  <c r="F61" i="1"/>
  <c r="F49" i="1"/>
  <c r="J61" i="1"/>
  <c r="J49" i="1" s="1"/>
  <c r="J48" i="1" s="1"/>
  <c r="J47" i="1" s="1"/>
  <c r="C99" i="1"/>
  <c r="C91" i="1"/>
  <c r="C92" i="1" s="1"/>
  <c r="C93" i="1" s="1"/>
  <c r="C94" i="1" s="1"/>
  <c r="C95" i="1" s="1"/>
  <c r="C96" i="1" s="1"/>
  <c r="F47" i="1"/>
  <c r="D9" i="1"/>
  <c r="D8" i="1"/>
  <c r="D150" i="1" s="1"/>
  <c r="F25" i="1"/>
  <c r="G430" i="6"/>
  <c r="H158" i="6"/>
  <c r="H23" i="6" s="1"/>
  <c r="H429" i="6" s="1"/>
  <c r="H430" i="6" s="1"/>
  <c r="I206" i="6"/>
  <c r="I205" i="6"/>
  <c r="J149" i="4" l="1"/>
  <c r="J132" i="4" s="1"/>
  <c r="J399" i="4"/>
  <c r="J8" i="1"/>
  <c r="J150" i="1" s="1"/>
  <c r="J9" i="1"/>
  <c r="F8" i="1"/>
  <c r="F150" i="1" s="1"/>
  <c r="I151" i="1" s="1"/>
  <c r="F9" i="1"/>
  <c r="D430" i="6"/>
  <c r="J151" i="1" l="1"/>
  <c r="F151" i="1" s="1"/>
  <c r="A149" i="4" l="1"/>
  <c r="A251" i="6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H132" i="4"/>
  <c r="H149" i="4"/>
  <c r="H327" i="4"/>
  <c r="H328" i="4"/>
  <c r="K101" i="3"/>
  <c r="I314" i="4"/>
  <c r="H150" i="4"/>
  <c r="H397" i="4"/>
  <c r="H399" i="4"/>
  <c r="H400" i="4"/>
  <c r="H324" i="4"/>
  <c r="H323" i="4"/>
  <c r="H317" i="4"/>
  <c r="H315" i="4"/>
  <c r="H314" i="4"/>
  <c r="G101" i="3"/>
  <c r="G52" i="3"/>
  <c r="G51" i="3"/>
  <c r="I132" i="4"/>
  <c r="I149" i="4"/>
  <c r="I324" i="4"/>
  <c r="I323" i="4"/>
  <c r="I317" i="4"/>
  <c r="I315" i="4"/>
  <c r="I150" i="4"/>
  <c r="I397" i="4"/>
  <c r="I399" i="4"/>
  <c r="I400" i="4"/>
  <c r="I328" i="4"/>
  <c r="I327" i="4"/>
  <c r="K52" i="3"/>
  <c r="K51" i="3"/>
  <c r="K50" i="3"/>
  <c r="K49" i="3"/>
  <c r="I153" i="6"/>
  <c r="I154" i="6"/>
  <c r="G53" i="3"/>
  <c r="K44" i="3"/>
  <c r="G54" i="3"/>
  <c r="K54" i="3"/>
  <c r="K53" i="3"/>
</calcChain>
</file>

<file path=xl/sharedStrings.xml><?xml version="1.0" encoding="utf-8"?>
<sst xmlns="http://schemas.openxmlformats.org/spreadsheetml/2006/main" count="589" uniqueCount="290">
  <si>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</si>
  <si>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</si>
  <si>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</si>
  <si>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</si>
  <si>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</si>
  <si>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</si>
  <si>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</si>
  <si>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</si>
  <si>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</si>
  <si>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</si>
  <si>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</si>
  <si>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</si>
  <si>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</si>
  <si>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</si>
  <si>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</si>
  <si>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</si>
  <si>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</si>
  <si>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</si>
  <si>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</si>
  <si>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</si>
  <si>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</si>
  <si>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</si>
  <si>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</si>
  <si>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</si>
  <si>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</si>
  <si>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</si>
  <si>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</si>
  <si>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</si>
  <si>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</si>
  <si>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</si>
  <si>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</si>
  <si>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</si>
  <si>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</si>
  <si>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</si>
  <si>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</si>
  <si>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</si>
  <si>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</si>
  <si>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</si>
  <si>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</si>
  <si>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</si>
  <si>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</si>
  <si>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</si>
  <si>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</si>
  <si>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</si>
  <si>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</si>
  <si>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</si>
  <si>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</si>
  <si>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</si>
  <si>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</si>
  <si>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</si>
  <si>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</si>
  <si>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</si>
  <si>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</si>
  <si>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</si>
  <si>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</si>
  <si>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</si>
  <si>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</si>
  <si>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</si>
  <si>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</si>
  <si>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</si>
  <si>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</si>
  <si>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</si>
  <si>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</si>
  <si>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</si>
  <si>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</si>
  <si>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</si>
  <si>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</si>
  <si>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</si>
  <si>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</si>
  <si>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</si>
  <si>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</si>
  <si>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</si>
  <si>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</si>
  <si>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</si>
  <si>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</si>
  <si>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</si>
  <si>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</si>
  <si>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</si>
  <si>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</si>
  <si>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</si>
  <si>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</si>
  <si>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</si>
  <si>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</si>
  <si>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</si>
  <si>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</si>
  <si>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</si>
  <si>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</si>
  <si>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</si>
  <si>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</si>
  <si>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</si>
  <si>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</si>
  <si>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</si>
  <si>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</si>
  <si>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</si>
  <si>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</si>
  <si>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</si>
  <si>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</si>
  <si>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</si>
  <si>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</si>
  <si>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</si>
  <si>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</si>
  <si>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</si>
  <si>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</si>
  <si>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</si>
  <si>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</si>
  <si>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</si>
  <si>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</si>
  <si>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</si>
  <si>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</si>
  <si>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</si>
  <si>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</si>
  <si>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</si>
  <si>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</si>
  <si>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</si>
  <si>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</si>
  <si>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</si>
  <si>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</si>
  <si>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</si>
  <si>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</si>
  <si>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</si>
  <si>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</si>
  <si>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</si>
  <si>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</si>
  <si>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</si>
  <si>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</si>
  <si>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</si>
  <si>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</si>
  <si>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</si>
  <si>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</si>
  <si>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</si>
  <si>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</si>
  <si>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</si>
  <si>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</si>
  <si>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</si>
  <si>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</si>
  <si>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</si>
  <si>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เลขานุการคณะกรรมการติดตามเร่งรัด</t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</si>
  <si>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</si>
  <si>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</si>
  <si>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</si>
  <si>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</si>
  <si>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</si>
  <si>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</si>
  <si>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</si>
  <si>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</si>
  <si>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</si>
  <si>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</si>
  <si>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</si>
  <si>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</si>
  <si>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</si>
  <si>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</si>
  <si>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</si>
  <si>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</si>
  <si>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</si>
  <si>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 xml:space="preserve"> งบรายจ่ายอื่น 6811500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</si>
  <si>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</si>
  <si>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</si>
  <si>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</si>
  <si>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</si>
  <si>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</si>
  <si>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</si>
  <si>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</si>
  <si>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</si>
  <si>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</si>
  <si>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</si>
  <si>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</si>
  <si>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</si>
  <si>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</si>
  <si>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</si>
  <si>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</si>
  <si>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</si>
  <si>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</si>
  <si>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</si>
  <si>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</si>
  <si>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รอแจ้งจัดสรร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</si>
  <si>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</si>
  <si>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</si>
  <si>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</si>
  <si>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</si>
  <si>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</si>
  <si>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</si>
  <si>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</si>
  <si>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</si>
  <si>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</si>
  <si>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</si>
  <si>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</si>
  <si>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</si>
  <si>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</si>
  <si>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</si>
  <si>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</si>
  <si>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</si>
  <si>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</si>
  <si>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</si>
  <si>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</si>
  <si>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</si>
  <si>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</si>
  <si>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 xml:space="preserve">ครบ 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</si>
  <si>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</si>
  <si>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</si>
  <si>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</si>
  <si>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</si>
  <si>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</si>
  <si>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</si>
  <si>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</si>
  <si>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</si>
  <si>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</si>
  <si>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</si>
  <si>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</si>
  <si>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</si>
  <si>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</si>
  <si>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</si>
  <si>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</si>
  <si>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</si>
  <si>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</si>
  <si>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</si>
  <si>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</si>
  <si>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</si>
  <si>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</si>
  <si>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</si>
  <si>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</si>
  <si>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</si>
  <si>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</si>
  <si>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</si>
  <si>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</si>
  <si>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</si>
  <si>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</si>
  <si>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</si>
  <si>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</si>
  <si>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</si>
  <si>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</si>
  <si>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</si>
  <si>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</si>
  <si>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</si>
  <si>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</si>
  <si>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</si>
  <si>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</si>
  <si>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</si>
  <si>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</si>
  <si>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</si>
  <si>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</si>
  <si>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</si>
  <si>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</si>
  <si>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</si>
  <si>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</si>
  <si>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</si>
  <si>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</si>
  <si>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</si>
  <si>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</si>
  <si>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</si>
  <si>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</si>
  <si>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</si>
  <si>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</si>
  <si>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</si>
  <si>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</si>
  <si>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</si>
  <si>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</si>
  <si>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</si>
  <si>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</si>
  <si>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</si>
  <si>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</si>
  <si>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</si>
  <si>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</si>
  <si>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</si>
  <si>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 xml:space="preserve">        ลงชื่อ                                ผู้จัดทำ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</si>
  <si>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</si>
  <si>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</si>
  <si>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</si>
  <si>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 xml:space="preserve">ผลการเบิกจ่ายและผลการใช้จ่าย (√) เป็น   (  ) ไม่เป็น  ตามมาตรการภาครัฐ        </t>
  </si>
  <si>
    <t xml:space="preserve">ผลการเบิกจ่าย             (  ) เป็น    (√) ไม่เป็น และผลการใช้จ่าย          (√) เป็น     (  ) ไม่เป็น ตามมาตรการภาครัฐ     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</si>
  <si>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</si>
  <si>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</si>
  <si>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</si>
  <si>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</si>
  <si>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</si>
  <si>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</si>
  <si>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กลุ่มนิเทศน์ติดตามและประเมินการจัดการศึกษา</t>
  </si>
  <si>
    <t>อนุมัติเงิน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</si>
  <si>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</si>
  <si>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</si>
  <si>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</si>
  <si>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</si>
  <si>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ไอลดา +ดอกลักษณ์</t>
  </si>
  <si>
    <r>
      <t>กลุ่มบริหารงานบุคคล (</t>
    </r>
    <r>
      <rPr>
        <sz val="12"/>
        <color rgb="FFFF0000"/>
        <rFont val="TH Sarabun New"/>
        <family val="2"/>
      </rPr>
      <t>ขอให้ดำเนินการโดยด่วน</t>
    </r>
    <r>
      <rPr>
        <sz val="12"/>
        <rFont val="TH Sarabun New"/>
        <family val="2"/>
      </rPr>
      <t>)</t>
    </r>
  </si>
  <si>
    <t>กลุ่มนิเทศติดตามและประเมินผล</t>
  </si>
  <si>
    <t xml:space="preserve">     ประจำเดือนมกราคม 2568</t>
  </si>
  <si>
    <t>กลุ่มพัฒนาบุคลากรทางการศึกษา</t>
  </si>
  <si>
    <t xml:space="preserve">ผลการเบิกจ่ายและผลการใช้จ่าย ( √ ) เป็น           (  ) ไม่เป็น        ตามมาตรการภาครัฐ        </t>
  </si>
  <si>
    <t>ประจำเดือน มกราคม 2568</t>
  </si>
  <si>
    <t>1.1.1.2</t>
  </si>
  <si>
    <t xml:space="preserve">        ลงชื่อ                                   ผู้จัดทำ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</si>
</sst>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4"/>
      <color theme="1"/>
      <name val="TH Sarabun New"/>
      <family val="2"/>
      <charset val="222"/>
    </font>
    <font>
      <sz val="14"/>
      <name val="TH Sarabun New"/>
      <family val="2"/>
      <charset val="222"/>
    </font>
    <font>
      <b/>
      <sz val="14"/>
      <name val="TH SarabunPSK"/>
      <family val="2"/>
      <charset val="222"/>
    </font>
    <font>
      <sz val="14"/>
      <color theme="0"/>
      <name val="TH Sarabun New"/>
      <family val="2"/>
      <charset val="22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407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49" fontId="14" fillId="7" borderId="6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5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2" fontId="10" fillId="22" borderId="11" xfId="0" applyNumberFormat="1" applyFont="1" applyFill="1" applyBorder="1" applyAlignment="1">
      <alignment vertical="top" wrapText="1"/>
    </xf>
    <xf numFmtId="0" fontId="14" fillId="22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top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0" fillId="6" borderId="9" xfId="0" applyNumberFormat="1" applyFont="1" applyFill="1" applyBorder="1" applyAlignment="1">
      <alignment horizontal="left" vertical="top" wrapText="1"/>
    </xf>
    <xf numFmtId="2" fontId="14" fillId="13" borderId="10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6" xfId="0" applyFont="1" applyBorder="1" applyAlignment="1">
      <alignment vertical="center"/>
    </xf>
    <xf numFmtId="2" fontId="10" fillId="5" borderId="6" xfId="0" applyNumberFormat="1" applyFont="1" applyFill="1" applyBorder="1" applyAlignment="1">
      <alignment horizontal="left" vertical="center" wrapText="1"/>
    </xf>
    <xf numFmtId="0" fontId="15" fillId="28" borderId="6" xfId="0" applyFont="1" applyFill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0" fontId="10" fillId="0" borderId="4" xfId="0" applyFont="1" applyBorder="1" applyAlignment="1">
      <alignment horizontal="center" vertical="center"/>
    </xf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4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8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187" fontId="14" fillId="0" borderId="16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91" fontId="10" fillId="0" borderId="16" xfId="1" applyNumberFormat="1" applyFont="1" applyFill="1" applyBorder="1"/>
    <xf numFmtId="187" fontId="10" fillId="0" borderId="16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4" borderId="6" xfId="0" applyNumberFormat="1" applyFont="1" applyFill="1" applyBorder="1"/>
    <xf numFmtId="187" fontId="14" fillId="0" borderId="0" xfId="0" applyNumberFormat="1" applyFont="1"/>
    <xf numFmtId="187" fontId="14" fillId="29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7" fontId="10" fillId="6" borderId="9" xfId="1" applyFont="1" applyFill="1" applyBorder="1" applyAlignment="1">
      <alignment horizontal="left" vertical="center" wrapText="1"/>
    </xf>
    <xf numFmtId="187" fontId="14" fillId="6" borderId="9" xfId="1" applyFont="1" applyFill="1" applyBorder="1" applyAlignment="1">
      <alignment horizontal="center" vertical="top"/>
    </xf>
    <xf numFmtId="2" fontId="14" fillId="6" borderId="9" xfId="1" applyNumberFormat="1" applyFont="1" applyFill="1" applyBorder="1" applyAlignment="1">
      <alignment horizontal="center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188" fontId="14" fillId="9" borderId="6" xfId="1" applyNumberFormat="1" applyFont="1" applyFill="1" applyBorder="1" applyAlignment="1">
      <alignment horizontal="right" vertical="center"/>
    </xf>
    <xf numFmtId="2" fontId="15" fillId="9" borderId="6" xfId="0" applyNumberFormat="1" applyFont="1" applyFill="1" applyBorder="1" applyAlignment="1">
      <alignment horizontal="left" vertical="center" wrapText="1"/>
    </xf>
    <xf numFmtId="188" fontId="14" fillId="7" borderId="6" xfId="1" applyNumberFormat="1" applyFont="1" applyFill="1" applyBorder="1" applyAlignment="1">
      <alignment horizontal="right" vertical="center"/>
    </xf>
    <xf numFmtId="2" fontId="15" fillId="7" borderId="6" xfId="0" applyNumberFormat="1" applyFont="1" applyFill="1" applyBorder="1" applyAlignment="1">
      <alignment horizontal="center" vertical="center"/>
    </xf>
    <xf numFmtId="2" fontId="14" fillId="7" borderId="6" xfId="1" applyNumberFormat="1" applyFont="1" applyFill="1" applyBorder="1" applyAlignment="1">
      <alignment horizontal="left" vertical="center"/>
    </xf>
    <xf numFmtId="187" fontId="14" fillId="14" borderId="6" xfId="1" applyFont="1" applyFill="1" applyBorder="1" applyAlignment="1">
      <alignment horizontal="center" vertical="center"/>
    </xf>
    <xf numFmtId="188" fontId="14" fillId="5" borderId="6" xfId="1" applyNumberFormat="1" applyFont="1" applyFill="1" applyBorder="1" applyAlignment="1">
      <alignment horizontal="right" vertical="center"/>
    </xf>
    <xf numFmtId="187" fontId="10" fillId="5" borderId="6" xfId="1" applyFont="1" applyFill="1" applyBorder="1" applyAlignment="1">
      <alignment horizontal="left" vertical="center" wrapText="1"/>
    </xf>
    <xf numFmtId="187" fontId="14" fillId="5" borderId="6" xfId="1" applyFont="1" applyFill="1" applyBorder="1" applyAlignment="1">
      <alignment horizontal="center" vertical="center"/>
    </xf>
    <xf numFmtId="188" fontId="14" fillId="14" borderId="6" xfId="1" applyNumberFormat="1" applyFont="1" applyFill="1" applyBorder="1" applyAlignment="1">
      <alignment horizontal="right" vertical="center"/>
    </xf>
    <xf numFmtId="2" fontId="10" fillId="13" borderId="6" xfId="0" applyNumberFormat="1" applyFont="1" applyFill="1" applyBorder="1" applyAlignment="1">
      <alignment horizontal="left" vertical="center" wrapText="1"/>
    </xf>
    <xf numFmtId="187" fontId="10" fillId="13" borderId="6" xfId="1" applyFont="1" applyFill="1" applyBorder="1" applyAlignment="1">
      <alignment horizontal="left" vertical="center" wrapText="1"/>
    </xf>
    <xf numFmtId="0" fontId="14" fillId="13" borderId="6" xfId="0" applyFont="1" applyFill="1" applyBorder="1" applyAlignment="1">
      <alignment horizontal="left" vertical="center"/>
    </xf>
    <xf numFmtId="2" fontId="14" fillId="6" borderId="6" xfId="1" applyNumberFormat="1" applyFont="1" applyFill="1" applyBorder="1" applyAlignment="1">
      <alignment horizontal="center" vertical="top"/>
    </xf>
    <xf numFmtId="189" fontId="14" fillId="13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vertical="center"/>
    </xf>
    <xf numFmtId="0" fontId="14" fillId="13" borderId="6" xfId="0" applyFont="1" applyFill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49" fontId="14" fillId="7" borderId="1" xfId="1" applyNumberFormat="1" applyFont="1" applyFill="1" applyBorder="1" applyAlignment="1">
      <alignment horizontal="left" vertical="top" wrapText="1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6" borderId="6" xfId="0" applyFont="1" applyFill="1" applyBorder="1" applyAlignment="1">
      <alignment horizontal="center" vertical="top"/>
    </xf>
    <xf numFmtId="2" fontId="10" fillId="26" borderId="6" xfId="0" applyNumberFormat="1" applyFont="1" applyFill="1" applyBorder="1" applyAlignment="1">
      <alignment vertical="top" wrapText="1"/>
    </xf>
    <xf numFmtId="187" fontId="10" fillId="26" borderId="6" xfId="1" applyFont="1" applyFill="1" applyBorder="1" applyAlignment="1">
      <alignment vertical="top"/>
    </xf>
    <xf numFmtId="187" fontId="10" fillId="26" borderId="6" xfId="0" applyNumberFormat="1" applyFont="1" applyFill="1" applyBorder="1" applyAlignment="1">
      <alignment horizontal="center" vertical="top"/>
    </xf>
    <xf numFmtId="0" fontId="14" fillId="26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2" fontId="10" fillId="25" borderId="6" xfId="0" applyNumberFormat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3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3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27" fillId="22" borderId="6" xfId="0" applyFont="1" applyFill="1" applyBorder="1" applyAlignment="1">
      <alignment horizontal="center" vertical="top"/>
    </xf>
    <xf numFmtId="187" fontId="10" fillId="22" borderId="6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0" fontId="33" fillId="0" borderId="0" xfId="0" applyFont="1"/>
    <xf numFmtId="187" fontId="31" fillId="0" borderId="0" xfId="1" applyFont="1" applyFill="1" applyBorder="1" applyAlignment="1"/>
    <xf numFmtId="187" fontId="11" fillId="7" borderId="2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2" fontId="11" fillId="24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8" borderId="2" xfId="0" applyFont="1" applyFill="1" applyBorder="1" applyAlignment="1">
      <alignment horizontal="center" vertical="center"/>
    </xf>
    <xf numFmtId="2" fontId="11" fillId="28" borderId="2" xfId="0" applyNumberFormat="1" applyFont="1" applyFill="1" applyBorder="1" applyAlignment="1">
      <alignment horizontal="left"/>
    </xf>
    <xf numFmtId="187" fontId="11" fillId="28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0" fontId="14" fillId="28" borderId="13" xfId="0" applyFont="1" applyFill="1" applyBorder="1" applyAlignment="1">
      <alignment horizontal="center" vertical="center"/>
    </xf>
    <xf numFmtId="2" fontId="11" fillId="28" borderId="13" xfId="0" applyNumberFormat="1" applyFont="1" applyFill="1" applyBorder="1"/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5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5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187" fontId="35" fillId="7" borderId="5" xfId="1" applyFont="1" applyFill="1" applyBorder="1" applyAlignment="1">
      <alignment horizontal="left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1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5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6" borderId="6" xfId="0" applyFont="1" applyFill="1" applyBorder="1" applyAlignment="1">
      <alignment horizontal="center" vertical="center"/>
    </xf>
    <xf numFmtId="0" fontId="11" fillId="26" borderId="6" xfId="0" applyFont="1" applyFill="1" applyBorder="1" applyAlignment="1">
      <alignment horizontal="left" vertical="top" wrapText="1"/>
    </xf>
    <xf numFmtId="187" fontId="11" fillId="26" borderId="6" xfId="1" applyFont="1" applyFill="1" applyBorder="1" applyAlignment="1">
      <alignment horizontal="right" vertical="top"/>
    </xf>
    <xf numFmtId="0" fontId="17" fillId="26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left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6" borderId="6" xfId="0" applyNumberFormat="1" applyFont="1" applyFill="1" applyBorder="1" applyAlignment="1">
      <alignment horizontal="center" vertical="center"/>
    </xf>
    <xf numFmtId="2" fontId="11" fillId="26" borderId="6" xfId="0" applyNumberFormat="1" applyFont="1" applyFill="1" applyBorder="1" applyAlignment="1">
      <alignment horizontal="left" vertical="top"/>
    </xf>
    <xf numFmtId="187" fontId="17" fillId="26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0" fontId="11" fillId="8" borderId="6" xfId="0" applyFont="1" applyFill="1" applyBorder="1" applyAlignment="1">
      <alignment horizontal="center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 applyAlignment="1">
      <alignment horizontal="right"/>
    </xf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18" xfId="0" applyFont="1" applyFill="1" applyBorder="1"/>
    <xf numFmtId="0" fontId="11" fillId="6" borderId="0" xfId="0" applyFont="1" applyFill="1" applyAlignment="1">
      <alignment horizontal="center" vertical="center"/>
    </xf>
    <xf numFmtId="0" fontId="21" fillId="6" borderId="0" xfId="0" applyFont="1" applyFill="1"/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187" fontId="9" fillId="26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horizontal="left" vertical="center" wrapText="1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2" fontId="9" fillId="7" borderId="6" xfId="1" applyNumberFormat="1" applyFont="1" applyFill="1" applyBorder="1" applyAlignment="1">
      <alignment horizontal="center" vertical="center" wrapText="1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7" borderId="6" xfId="0" applyFont="1" applyFill="1" applyBorder="1" applyAlignment="1">
      <alignment vertical="center"/>
    </xf>
    <xf numFmtId="2" fontId="9" fillId="27" borderId="6" xfId="0" applyNumberFormat="1" applyFont="1" applyFill="1" applyBorder="1" applyAlignment="1">
      <alignment horizontal="center" vertical="center"/>
    </xf>
    <xf numFmtId="2" fontId="9" fillId="27" borderId="6" xfId="0" applyNumberFormat="1" applyFont="1" applyFill="1" applyBorder="1" applyAlignment="1">
      <alignment horizontal="center" vertical="center" wrapText="1"/>
    </xf>
    <xf numFmtId="43" fontId="9" fillId="27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43" fontId="9" fillId="19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3" fontId="12" fillId="0" borderId="0" xfId="2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35" fillId="20" borderId="6" xfId="1" applyFont="1" applyFill="1" applyBorder="1" applyAlignment="1">
      <alignment horizontal="left" vertical="center"/>
    </xf>
    <xf numFmtId="187" fontId="35" fillId="7" borderId="6" xfId="1" applyFont="1" applyFill="1" applyBorder="1" applyAlignment="1">
      <alignment horizontal="left"/>
    </xf>
    <xf numFmtId="187" fontId="35" fillId="21" borderId="5" xfId="1" applyFont="1" applyFill="1" applyBorder="1" applyAlignment="1">
      <alignment horizontal="left" vertical="top" wrapText="1"/>
    </xf>
    <xf numFmtId="187" fontId="35" fillId="9" borderId="6" xfId="1" applyFont="1" applyFill="1" applyBorder="1" applyAlignment="1">
      <alignment horizontal="left" vertical="top" wrapText="1"/>
    </xf>
    <xf numFmtId="187" fontId="35" fillId="10" borderId="6" xfId="1" applyFont="1" applyFill="1" applyBorder="1" applyAlignment="1">
      <alignment horizontal="left" vertical="top" wrapText="1"/>
    </xf>
    <xf numFmtId="187" fontId="35" fillId="6" borderId="6" xfId="1" applyFont="1" applyFill="1" applyBorder="1" applyAlignment="1">
      <alignment horizontal="left"/>
    </xf>
    <xf numFmtId="187" fontId="35" fillId="15" borderId="6" xfId="1" applyFont="1" applyFill="1" applyBorder="1" applyAlignment="1">
      <alignment horizontal="left" vertical="top" wrapText="1"/>
    </xf>
    <xf numFmtId="187" fontId="35" fillId="6" borderId="17" xfId="1" applyFont="1" applyFill="1" applyBorder="1" applyAlignment="1">
      <alignment horizontal="left"/>
    </xf>
    <xf numFmtId="187" fontId="35" fillId="7" borderId="6" xfId="1" applyFont="1" applyFill="1" applyBorder="1" applyAlignment="1">
      <alignment horizontal="left" vertical="top" wrapText="1"/>
    </xf>
    <xf numFmtId="187" fontId="35" fillId="12" borderId="5" xfId="1" applyFont="1" applyFill="1" applyBorder="1" applyAlignment="1">
      <alignment horizontal="left"/>
    </xf>
    <xf numFmtId="187" fontId="35" fillId="9" borderId="5" xfId="1" applyFont="1" applyFill="1" applyBorder="1" applyAlignment="1">
      <alignment horizontal="left" vertical="top"/>
    </xf>
    <xf numFmtId="187" fontId="35" fillId="28" borderId="13" xfId="1" applyFont="1" applyFill="1" applyBorder="1" applyAlignment="1">
      <alignment horizontal="left"/>
    </xf>
    <xf numFmtId="187" fontId="35" fillId="12" borderId="13" xfId="1" applyFont="1" applyFill="1" applyBorder="1" applyAlignment="1">
      <alignment horizontal="left" vertical="top" wrapText="1"/>
    </xf>
    <xf numFmtId="187" fontId="35" fillId="6" borderId="14" xfId="1" applyFont="1" applyFill="1" applyBorder="1" applyAlignment="1">
      <alignment horizontal="left" wrapText="1"/>
    </xf>
    <xf numFmtId="187" fontId="11" fillId="12" borderId="13" xfId="1" applyFont="1" applyFill="1" applyBorder="1" applyAlignment="1">
      <alignment vertical="top" wrapText="1"/>
    </xf>
    <xf numFmtId="187" fontId="35" fillId="0" borderId="14" xfId="1" applyFont="1" applyBorder="1" applyAlignment="1">
      <alignment horizontal="left" vertical="top"/>
    </xf>
    <xf numFmtId="187" fontId="35" fillId="6" borderId="6" xfId="1" applyFont="1" applyFill="1" applyBorder="1" applyAlignment="1">
      <alignment horizontal="left" vertical="top"/>
    </xf>
    <xf numFmtId="187" fontId="35" fillId="12" borderId="6" xfId="1" applyFont="1" applyFill="1" applyBorder="1" applyAlignment="1">
      <alignment horizontal="left" vertical="top" wrapText="1"/>
    </xf>
    <xf numFmtId="187" fontId="35" fillId="6" borderId="5" xfId="1" applyFont="1" applyFill="1" applyBorder="1" applyAlignment="1">
      <alignment horizontal="left" vertical="top" wrapText="1"/>
    </xf>
    <xf numFmtId="187" fontId="35" fillId="6" borderId="14" xfId="1" applyFont="1" applyFill="1" applyBorder="1" applyAlignment="1">
      <alignment horizontal="left" vertical="top" wrapText="1"/>
    </xf>
    <xf numFmtId="187" fontId="35" fillId="12" borderId="14" xfId="1" applyFont="1" applyFill="1" applyBorder="1" applyAlignment="1">
      <alignment horizontal="left" vertical="top" wrapText="1"/>
    </xf>
    <xf numFmtId="187" fontId="35" fillId="18" borderId="14" xfId="1" applyFont="1" applyFill="1" applyBorder="1" applyAlignment="1">
      <alignment horizontal="left" vertical="top" wrapText="1"/>
    </xf>
    <xf numFmtId="187" fontId="35" fillId="22" borderId="6" xfId="1" applyFont="1" applyFill="1" applyBorder="1" applyAlignment="1">
      <alignment horizontal="left" vertical="top" wrapText="1"/>
    </xf>
    <xf numFmtId="187" fontId="35" fillId="18" borderId="14" xfId="1" applyFont="1" applyFill="1" applyBorder="1" applyAlignment="1">
      <alignment horizontal="left" vertical="top"/>
    </xf>
    <xf numFmtId="187" fontId="35" fillId="18" borderId="14" xfId="1" applyFont="1" applyFill="1" applyBorder="1" applyAlignment="1">
      <alignment horizontal="left"/>
    </xf>
    <xf numFmtId="187" fontId="35" fillId="18" borderId="5" xfId="1" applyFont="1" applyFill="1" applyBorder="1" applyAlignment="1">
      <alignment horizontal="left"/>
    </xf>
    <xf numFmtId="187" fontId="35" fillId="18" borderId="14" xfId="1" applyFont="1" applyFill="1" applyBorder="1" applyAlignment="1">
      <alignment horizontal="left" wrapText="1"/>
    </xf>
    <xf numFmtId="187" fontId="35" fillId="18" borderId="6" xfId="1" applyFont="1" applyFill="1" applyBorder="1" applyAlignment="1">
      <alignment horizontal="left"/>
    </xf>
    <xf numFmtId="187" fontId="35" fillId="18" borderId="5" xfId="1" applyFont="1" applyFill="1" applyBorder="1" applyAlignment="1">
      <alignment horizontal="left" vertical="top"/>
    </xf>
    <xf numFmtId="187" fontId="35" fillId="11" borderId="5" xfId="1" applyFont="1" applyFill="1" applyBorder="1" applyAlignment="1">
      <alignment horizontal="left"/>
    </xf>
    <xf numFmtId="187" fontId="36" fillId="11" borderId="6" xfId="1" applyFont="1" applyFill="1" applyBorder="1" applyAlignment="1">
      <alignment horizontal="left"/>
    </xf>
    <xf numFmtId="187" fontId="36" fillId="15" borderId="6" xfId="1" applyFont="1" applyFill="1" applyBorder="1" applyAlignment="1">
      <alignment horizontal="left" vertical="top" wrapText="1"/>
    </xf>
    <xf numFmtId="187" fontId="36" fillId="9" borderId="6" xfId="1" applyFont="1" applyFill="1" applyBorder="1" applyAlignment="1">
      <alignment horizontal="left" vertical="top"/>
    </xf>
    <xf numFmtId="187" fontId="35" fillId="22" borderId="19" xfId="1" applyFont="1" applyFill="1" applyBorder="1" applyAlignment="1">
      <alignment horizontal="left" vertical="center" wrapText="1"/>
    </xf>
    <xf numFmtId="187" fontId="35" fillId="6" borderId="19" xfId="1" applyFont="1" applyFill="1" applyBorder="1" applyAlignment="1">
      <alignment horizontal="left"/>
    </xf>
    <xf numFmtId="187" fontId="36" fillId="7" borderId="6" xfId="1" applyFont="1" applyFill="1" applyBorder="1" applyAlignment="1">
      <alignment horizontal="left"/>
    </xf>
    <xf numFmtId="187" fontId="35" fillId="9" borderId="6" xfId="1" applyFont="1" applyFill="1" applyBorder="1" applyAlignment="1">
      <alignment horizontal="left"/>
    </xf>
    <xf numFmtId="187" fontId="35" fillId="5" borderId="6" xfId="1" applyFont="1" applyFill="1" applyBorder="1" applyAlignment="1">
      <alignment horizontal="left"/>
    </xf>
    <xf numFmtId="187" fontId="35" fillId="9" borderId="6" xfId="1" applyFont="1" applyFill="1" applyBorder="1" applyAlignment="1">
      <alignment horizontal="left" vertical="top"/>
    </xf>
    <xf numFmtId="187" fontId="14" fillId="23" borderId="6" xfId="1" applyFont="1" applyFill="1" applyBorder="1" applyAlignment="1">
      <alignment horizontal="center" vertical="center"/>
    </xf>
    <xf numFmtId="187" fontId="35" fillId="23" borderId="6" xfId="1" applyFont="1" applyFill="1" applyBorder="1" applyAlignment="1">
      <alignment horizontal="left"/>
    </xf>
    <xf numFmtId="187" fontId="35" fillId="6" borderId="5" xfId="1" applyFont="1" applyFill="1" applyBorder="1" applyAlignment="1">
      <alignment horizontal="left" vertical="top"/>
    </xf>
    <xf numFmtId="187" fontId="36" fillId="9" borderId="5" xfId="1" applyFont="1" applyFill="1" applyBorder="1" applyAlignment="1">
      <alignment horizontal="left" vertical="top" wrapText="1"/>
    </xf>
    <xf numFmtId="187" fontId="35" fillId="0" borderId="6" xfId="1" applyFont="1" applyBorder="1" applyAlignment="1">
      <alignment horizontal="left" vertical="top"/>
    </xf>
    <xf numFmtId="187" fontId="34" fillId="0" borderId="6" xfId="1" applyFont="1" applyBorder="1" applyAlignment="1">
      <alignment horizontal="left" vertical="top"/>
    </xf>
    <xf numFmtId="187" fontId="35" fillId="26" borderId="6" xfId="1" applyFont="1" applyFill="1" applyBorder="1" applyAlignment="1">
      <alignment horizontal="left" vertical="top" wrapText="1"/>
    </xf>
    <xf numFmtId="187" fontId="37" fillId="0" borderId="6" xfId="1" applyFont="1" applyBorder="1" applyAlignment="1">
      <alignment horizontal="center"/>
    </xf>
    <xf numFmtId="187" fontId="36" fillId="15" borderId="6" xfId="1" applyFont="1" applyFill="1" applyBorder="1" applyAlignment="1">
      <alignment horizontal="left" wrapText="1"/>
    </xf>
    <xf numFmtId="187" fontId="36" fillId="6" borderId="6" xfId="1" applyFont="1" applyFill="1" applyBorder="1" applyAlignment="1">
      <alignment horizontal="left"/>
    </xf>
    <xf numFmtId="187" fontId="36" fillId="7" borderId="6" xfId="1" applyFont="1" applyFill="1" applyBorder="1" applyAlignment="1">
      <alignment horizontal="left" wrapText="1"/>
    </xf>
    <xf numFmtId="187" fontId="36" fillId="6" borderId="6" xfId="1" applyFont="1" applyFill="1" applyBorder="1" applyAlignment="1">
      <alignment horizontal="left" wrapText="1"/>
    </xf>
    <xf numFmtId="187" fontId="36" fillId="7" borderId="6" xfId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horizontal="left" vertical="center"/>
    </xf>
    <xf numFmtId="187" fontId="36" fillId="7" borderId="5" xfId="1" applyFont="1" applyFill="1" applyBorder="1" applyAlignment="1">
      <alignment horizontal="left" vertical="top" wrapText="1"/>
    </xf>
    <xf numFmtId="187" fontId="36" fillId="11" borderId="6" xfId="1" applyFont="1" applyFill="1" applyBorder="1" applyAlignment="1">
      <alignment horizontal="left" vertical="top"/>
    </xf>
    <xf numFmtId="187" fontId="35" fillId="22" borderId="4" xfId="1" applyFont="1" applyFill="1" applyBorder="1" applyAlignment="1">
      <alignment horizontal="left" vertical="top" wrapText="1"/>
    </xf>
    <xf numFmtId="187" fontId="35" fillId="16" borderId="6" xfId="1" applyFont="1" applyFill="1" applyBorder="1" applyAlignment="1">
      <alignment horizontal="left"/>
    </xf>
    <xf numFmtId="187" fontId="35" fillId="6" borderId="0" xfId="1" applyFont="1" applyFill="1" applyBorder="1" applyAlignment="1">
      <alignment horizontal="left"/>
    </xf>
    <xf numFmtId="187" fontId="11" fillId="6" borderId="0" xfId="1" applyFont="1" applyFill="1" applyBorder="1" applyAlignment="1">
      <alignment horizontal="left"/>
    </xf>
    <xf numFmtId="187" fontId="9" fillId="6" borderId="0" xfId="1" applyFont="1" applyFill="1" applyBorder="1" applyAlignment="1">
      <alignment horizontal="left"/>
    </xf>
    <xf numFmtId="192" fontId="35" fillId="8" borderId="6" xfId="1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187" fontId="18" fillId="0" borderId="12" xfId="1" applyFont="1" applyFill="1" applyBorder="1"/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43" fontId="9" fillId="7" borderId="6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left" vertic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87" fontId="8" fillId="0" borderId="1" xfId="1" applyFont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87" fontId="35" fillId="7" borderId="2" xfId="1" applyFont="1" applyFill="1" applyBorder="1" applyAlignment="1">
      <alignment horizontal="center" vertical="center" wrapText="1"/>
    </xf>
    <xf numFmtId="187" fontId="35" fillId="7" borderId="5" xfId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87" fontId="14" fillId="0" borderId="0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9" borderId="6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29" borderId="6" xfId="0" applyFont="1" applyFill="1" applyBorder="1" applyAlignment="1">
      <alignment vertical="top" wrapText="1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7" fontId="39" fillId="6" borderId="0" xfId="1" applyFont="1" applyFill="1" applyBorder="1" applyAlignment="1">
      <alignment horizontal="center"/>
    </xf>
    <xf numFmtId="187" fontId="39" fillId="0" borderId="0" xfId="1" applyFont="1" applyBorder="1" applyAlignment="1">
      <alignment horizontal="left"/>
    </xf>
    <xf numFmtId="2" fontId="39" fillId="0" borderId="0" xfId="0" applyNumberFormat="1" applyFont="1" applyAlignment="1">
      <alignment wrapText="1"/>
    </xf>
    <xf numFmtId="2" fontId="39" fillId="0" borderId="0" xfId="0" applyNumberFormat="1" applyFont="1"/>
    <xf numFmtId="187" fontId="39" fillId="0" borderId="0" xfId="0" applyNumberFormat="1" applyFont="1" applyAlignment="1">
      <alignment horizontal="center"/>
    </xf>
    <xf numFmtId="0" fontId="40" fillId="0" borderId="0" xfId="0" applyFont="1"/>
    <xf numFmtId="187" fontId="40" fillId="0" borderId="0" xfId="1" applyFont="1" applyBorder="1" applyAlignment="1">
      <alignment horizontal="right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1" fillId="0" borderId="0" xfId="0" applyFont="1"/>
    <xf numFmtId="2" fontId="40" fillId="6" borderId="0" xfId="0" applyNumberFormat="1" applyFont="1" applyFill="1" applyAlignment="1">
      <alignment horizontal="center" wrapText="1"/>
    </xf>
    <xf numFmtId="187" fontId="42" fillId="0" borderId="0" xfId="1" applyFont="1" applyFill="1" applyBorder="1" applyAlignment="1"/>
    <xf numFmtId="187" fontId="39" fillId="0" borderId="0" xfId="1" applyFont="1" applyFill="1" applyBorder="1" applyAlignment="1">
      <alignment horizontal="left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0" xfId="0" applyNumberFormat="1" applyFont="1" applyFill="1" applyAlignment="1">
      <alignment vertical="center"/>
    </xf>
    <xf numFmtId="2" fontId="14" fillId="9" borderId="4" xfId="0" applyNumberFormat="1" applyFont="1" applyFill="1" applyBorder="1" applyAlignment="1">
      <alignment vertical="center"/>
    </xf>
    <xf numFmtId="187" fontId="14" fillId="9" borderId="16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187" fontId="14" fillId="0" borderId="16" xfId="1" applyFont="1" applyBorder="1" applyAlignment="1">
      <alignment vertical="top"/>
    </xf>
    <xf numFmtId="187" fontId="18" fillId="0" borderId="16" xfId="0" applyNumberFormat="1" applyFont="1" applyBorder="1" applyAlignment="1">
      <alignment vertical="top"/>
    </xf>
    <xf numFmtId="2" fontId="18" fillId="0" borderId="4" xfId="0" applyNumberFormat="1" applyFont="1" applyBorder="1" applyAlignment="1">
      <alignment vertical="top"/>
    </xf>
    <xf numFmtId="187" fontId="14" fillId="0" borderId="16" xfId="1" applyFont="1" applyBorder="1" applyAlignment="1">
      <alignment vertical="center"/>
    </xf>
    <xf numFmtId="187" fontId="18" fillId="0" borderId="16" xfId="0" applyNumberFormat="1" applyFont="1" applyBorder="1" applyAlignment="1">
      <alignment vertical="center"/>
    </xf>
    <xf numFmtId="187" fontId="14" fillId="0" borderId="16" xfId="0" applyNumberFormat="1" applyFont="1" applyBorder="1"/>
    <xf numFmtId="187" fontId="14" fillId="29" borderId="0" xfId="1" applyFont="1" applyFill="1" applyAlignment="1">
      <alignment vertical="center"/>
    </xf>
    <xf numFmtId="187" fontId="10" fillId="0" borderId="4" xfId="1" applyFont="1" applyBorder="1" applyAlignment="1">
      <alignment horizontal="center" vertical="center"/>
    </xf>
    <xf numFmtId="187" fontId="14" fillId="9" borderId="4" xfId="1" applyFont="1" applyFill="1" applyBorder="1" applyAlignment="1">
      <alignment vertical="center"/>
    </xf>
    <xf numFmtId="187" fontId="14" fillId="29" borderId="16" xfId="0" applyNumberFormat="1" applyFont="1" applyFill="1" applyBorder="1" applyAlignment="1">
      <alignment vertical="center"/>
    </xf>
    <xf numFmtId="187" fontId="14" fillId="0" borderId="16" xfId="0" applyNumberFormat="1" applyFont="1" applyBorder="1" applyAlignment="1">
      <alignment vertical="center"/>
    </xf>
    <xf numFmtId="187" fontId="10" fillId="0" borderId="16" xfId="1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0" fontId="21" fillId="0" borderId="18" xfId="0" applyFont="1" applyBorder="1"/>
    <xf numFmtId="187" fontId="34" fillId="0" borderId="18" xfId="1" applyFont="1" applyBorder="1" applyAlignment="1">
      <alignment horizontal="left"/>
    </xf>
    <xf numFmtId="187" fontId="21" fillId="0" borderId="18" xfId="1" applyFont="1" applyBorder="1" applyAlignment="1">
      <alignment horizontal="right"/>
    </xf>
    <xf numFmtId="187" fontId="21" fillId="0" borderId="18" xfId="1" applyFont="1" applyBorder="1"/>
    <xf numFmtId="2" fontId="21" fillId="0" borderId="18" xfId="0" applyNumberFormat="1" applyFont="1" applyBorder="1"/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87" fontId="8" fillId="0" borderId="9" xfId="1" applyFont="1" applyBorder="1" applyAlignment="1">
      <alignment horizontal="center"/>
    </xf>
    <xf numFmtId="187" fontId="8" fillId="0" borderId="12" xfId="1" applyFont="1" applyBorder="1" applyAlignment="1">
      <alignment horizontal="center"/>
    </xf>
    <xf numFmtId="49" fontId="35" fillId="6" borderId="6" xfId="1" applyNumberFormat="1" applyFont="1" applyFill="1" applyBorder="1" applyAlignment="1">
      <alignment horizontal="left" vertical="top" wrapText="1"/>
    </xf>
    <xf numFmtId="1" fontId="10" fillId="6" borderId="6" xfId="1" applyNumberFormat="1" applyFont="1" applyFill="1" applyBorder="1" applyAlignment="1">
      <alignment horizontal="left" vertical="center"/>
    </xf>
    <xf numFmtId="192" fontId="35" fillId="23" borderId="0" xfId="1" applyNumberFormat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7" fillId="6" borderId="8" xfId="0" applyFont="1" applyFill="1" applyBorder="1"/>
    <xf numFmtId="0" fontId="11" fillId="6" borderId="3" xfId="0" applyFont="1" applyFill="1" applyBorder="1" applyAlignment="1">
      <alignment horizontal="center" vertical="center"/>
    </xf>
    <xf numFmtId="0" fontId="11" fillId="6" borderId="16" xfId="0" applyFont="1" applyFill="1" applyBorder="1"/>
    <xf numFmtId="187" fontId="11" fillId="0" borderId="3" xfId="1" applyFont="1" applyBorder="1" applyAlignment="1">
      <alignment horizontal="left" vertical="center"/>
    </xf>
    <xf numFmtId="187" fontId="11" fillId="6" borderId="16" xfId="1" applyFont="1" applyFill="1" applyBorder="1" applyAlignment="1">
      <alignment horizontal="center"/>
    </xf>
    <xf numFmtId="187" fontId="11" fillId="0" borderId="3" xfId="1" applyFont="1" applyBorder="1" applyAlignment="1">
      <alignment horizontal="left" vertical="center"/>
    </xf>
    <xf numFmtId="187" fontId="11" fillId="0" borderId="9" xfId="1" applyFont="1" applyBorder="1" applyAlignment="1">
      <alignment horizontal="left" vertical="center"/>
    </xf>
    <xf numFmtId="187" fontId="11" fillId="0" borderId="1" xfId="1" applyFont="1" applyBorder="1" applyAlignment="1">
      <alignment horizontal="left" vertical="center"/>
    </xf>
    <xf numFmtId="187" fontId="9" fillId="6" borderId="1" xfId="1" applyFont="1" applyFill="1" applyBorder="1" applyAlignment="1">
      <alignment horizontal="left"/>
    </xf>
    <xf numFmtId="0" fontId="12" fillId="0" borderId="1" xfId="1" applyNumberFormat="1" applyFont="1" applyBorder="1" applyAlignment="1">
      <alignment horizontal="center"/>
    </xf>
    <xf numFmtId="187" fontId="9" fillId="6" borderId="1" xfId="1" applyFont="1" applyFill="1" applyBorder="1"/>
    <xf numFmtId="2" fontId="9" fillId="6" borderId="1" xfId="1" applyNumberFormat="1" applyFont="1" applyFill="1" applyBorder="1"/>
    <xf numFmtId="0" fontId="9" fillId="6" borderId="1" xfId="0" applyFont="1" applyFill="1" applyBorder="1" applyAlignment="1">
      <alignment horizontal="center"/>
    </xf>
    <xf numFmtId="187" fontId="11" fillId="6" borderId="12" xfId="1" applyFont="1" applyFill="1" applyBorder="1" applyAlignment="1">
      <alignment horizont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190" fontId="9" fillId="7" borderId="6" xfId="0" applyNumberFormat="1" applyFont="1" applyFill="1" applyBorder="1" applyAlignment="1">
      <alignment horizontal="center" vertical="center" wrapText="1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3" fontId="9" fillId="0" borderId="0" xfId="2" applyFont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/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588;%206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617;&#3588;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42">
          <cell r="B342" t="str">
            <v>ค่าสาธารณูปโภค    500,000 บาท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918">
          <cell r="I918"/>
          <cell r="J918"/>
        </row>
        <row r="919">
          <cell r="I919"/>
          <cell r="J919"/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ส่งเสริมการอ่าน 3720 1000"/>
      <sheetName val="ยกระดับคุณภาพกศ บ้านนักวิท3720 "/>
      <sheetName val="57037บูรณาการต่อต้านการทุจร "/>
      <sheetName val="ขั้นพื้นฐานสนับสนุนการศึกษา"/>
      <sheetName val="ยุธศาสตร์เรียนดีปร3100116003211"/>
      <sheetName val="ยุทศาสตร์ โครงการยั่งยืน310061"/>
      <sheetName val="งบลงทุน รายงานแผนผล 68 "/>
      <sheetName val="คุมงบ 36001 36002 ครุภัณฑ์"/>
      <sheetName val="ควบคุมสิ่งก่อสร้าง 37001 "/>
      <sheetName val="งบประจำและงบกลยุทธ์"/>
      <sheetName val="งบสพฐ"/>
      <sheetName val="มาตการ รวมงบบุคลากร"/>
      <sheetName val="ระบบการควบคุมฯ"/>
      <sheetName val="งบลงทุน รายงานแผนผล 68 แบบ1 (2)"/>
      <sheetName val="ยุทธศาสตร์ โครการพัฒนาหลักสูตร "/>
      <sheetName val="3022ยุทธศาสตร์สร้างความเสมอภาค"/>
      <sheetName val="งบลงทุน68"/>
      <sheetName val="โครงการโรงเรียนคุณภาพ"/>
      <sheetName val="ทะเบียนคุมย่อย"/>
      <sheetName val="ประถม3720 1000"/>
      <sheetName val="1408บุคลากรภาครัฐ"/>
      <sheetName val="ส่งเสริมสนับสนุน3720"/>
      <sheetName val="กิจกรรมประถม รองพัฒนาระบบการวัด"/>
      <sheetName val="บริหารสำนักงานเขต 3720 1000"/>
      <sheetName val="มัธยม350002"/>
      <sheetName val="การพัฒนาเด็กปฐมวัย 86176"/>
      <sheetName val="3720 ช่วยเหลือกลุ่ม  ขับเคลื่"/>
      <sheetName val="รายงานเงินงว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19">
          <cell r="E219" t="str">
            <v>ผูกพัน  ครบ 12 มค 67</v>
          </cell>
        </row>
        <row r="231">
          <cell r="E231" t="str">
            <v>ผูกพันครบ  20 มีค 68</v>
          </cell>
        </row>
        <row r="241">
          <cell r="E241" t="str">
            <v>ผูกพันครบ  18 มิย 68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55"/>
      <sheetData sheetId="56"/>
      <sheetData sheetId="57"/>
      <sheetData sheetId="58">
        <row r="279">
          <cell r="C279">
            <v>4100569081</v>
          </cell>
          <cell r="E279" t="str">
            <v>ผูกพัน 14 ม.ค.68</v>
          </cell>
        </row>
        <row r="280">
          <cell r="D280" t="str">
            <v>ครบ 13 ก.พ.68</v>
          </cell>
          <cell r="E280" t="str">
            <v>งวดที่ 1 158,895 บาท</v>
          </cell>
        </row>
        <row r="281">
          <cell r="D281" t="str">
            <v>ครบ 15 มี.ค.68</v>
          </cell>
          <cell r="E281" t="str">
            <v>งวดที่ 2 158,895 บาท</v>
          </cell>
        </row>
        <row r="282">
          <cell r="D282" t="str">
            <v>ครบ 14 มีค 68</v>
          </cell>
          <cell r="E282" t="str">
            <v>งวดที่ 3 211,860 บาท</v>
          </cell>
        </row>
      </sheetData>
      <sheetData sheetId="59">
        <row r="4">
          <cell r="A4" t="str">
            <v xml:space="preserve">     ประจำเดือนมกราคม 2568</v>
          </cell>
        </row>
      </sheetData>
      <sheetData sheetId="60"/>
      <sheetData sheetId="61"/>
      <sheetData sheetId="62">
        <row r="4">
          <cell r="A4" t="str">
            <v>ประจำเดือนมกราคม 2568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2930000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1145912.26</v>
          </cell>
          <cell r="L14">
            <v>946860</v>
          </cell>
        </row>
        <row r="15">
          <cell r="A15" t="str">
            <v>1.1.1.1</v>
          </cell>
          <cell r="B15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5" t="str">
            <v>ศธ 04002/ว1016 ลว.8 มีค 67 ครั้งที่ 210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113000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67065</v>
          </cell>
        </row>
        <row r="25">
          <cell r="A25" t="str">
            <v>1.1.2.1</v>
          </cell>
          <cell r="B25" t="str">
            <v>เงินสมทบกองทุนประกันสังคม จำนวน 6 เดือน  (ตุลาคม 2566 - มีนาคม 2567) 20,300</v>
          </cell>
          <cell r="C25" t="str">
            <v>ศธ 04002/ว1016 ลว.8 มีค 67 โอนครั้งที่ 210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393206.46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2550</v>
          </cell>
          <cell r="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8">
          <cell r="A58">
            <v>1.3</v>
          </cell>
          <cell r="B58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8" t="str">
            <v>20004 68 00075 00000</v>
          </cell>
        </row>
        <row r="59">
          <cell r="B59" t="str">
            <v>งบดำเนินงาน   6811200</v>
          </cell>
          <cell r="C59" t="str">
            <v>20004 3320 3300 2000000</v>
          </cell>
        </row>
        <row r="60">
          <cell r="A60" t="str">
            <v>1.3.1</v>
          </cell>
        </row>
        <row r="61">
          <cell r="A61" t="str">
            <v>1.3.2</v>
          </cell>
          <cell r="B61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1" t="str">
            <v>ศธ 04002/ว2439 ลว. 17 มค 67 โอนครั้งที่ 139</v>
          </cell>
        </row>
        <row r="62">
          <cell r="A62" t="str">
            <v>1.1.3</v>
          </cell>
          <cell r="B62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2" t="str">
            <v>ศธ 04002/ว3556  ลว. 15 สค 67 โอนครั้งที่ 324</v>
          </cell>
        </row>
        <row r="65">
          <cell r="A65">
            <v>1.4</v>
          </cell>
          <cell r="B65" t="str">
            <v>กิจกรรมการพัฒนาระบบธนาคารหน่วยกิต และผลคะแนนการเรียนเฉลี่ยสะสม</v>
          </cell>
          <cell r="C65" t="str">
            <v>20004 68 00088 00000</v>
          </cell>
        </row>
        <row r="66">
          <cell r="B66" t="str">
            <v>งบรายจ่ายอื่น   6811500</v>
          </cell>
        </row>
        <row r="67">
          <cell r="A67" t="str">
            <v>1.4.1</v>
          </cell>
          <cell r="B67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67" t="str">
            <v>ศธ 04002/ว2345 ลว.11 มิย 67 โอนครั้งที่ 118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1.5</v>
          </cell>
          <cell r="B69" t="str">
            <v>กิจกรรมส่งเสริมและพัฒนาศักยภาพตามพหุปัญญาระดับการศึกษาขั้นพื้นฐาน</v>
          </cell>
          <cell r="C69" t="str">
            <v>20004 68 00107 00000</v>
          </cell>
        </row>
        <row r="70">
          <cell r="B70" t="str">
            <v>งบรายจ่ายอื่น   6811500</v>
          </cell>
          <cell r="C70" t="str">
            <v>20004 31003100 5000007</v>
          </cell>
        </row>
        <row r="71">
          <cell r="A71" t="str">
            <v>1.4.1</v>
          </cell>
          <cell r="B71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1" t="str">
            <v>ศธ 04002/ว2988  ลว. 20 ก.ค. 66 โอนครั้งที่ 688 งบ 10800 บาท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1.4.2</v>
          </cell>
          <cell r="B72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2" t="str">
            <v xml:space="preserve">ศธ 04002/ว3528  ลว. 22 ส.ค. 66 โอนครั้งที่ 797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4">
          <cell r="A74">
            <v>1.6</v>
          </cell>
          <cell r="B74" t="str">
            <v>กิจกรรมการขับเคลื่อนการจัดการเรียนรู้สตีมศึกษา</v>
          </cell>
        </row>
        <row r="75">
          <cell r="B75" t="str">
            <v>งบดำเนินงาน   68112xx</v>
          </cell>
          <cell r="C75" t="str">
            <v>20004 3320 3300 2000000</v>
          </cell>
        </row>
        <row r="76">
          <cell r="A76" t="str">
            <v>1.6.1</v>
          </cell>
          <cell r="B76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6" t="str">
            <v>ศธ 04002/ว5614 ลว.18 พย 67 โอนครั้งที่ 67</v>
          </cell>
          <cell r="F76">
            <v>2400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2400</v>
          </cell>
        </row>
        <row r="77">
          <cell r="A77" t="str">
            <v>1.6.2</v>
          </cell>
          <cell r="B77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77" t="str">
            <v>ศธ 04002/ว244 ลว.17 มค 67 โอนครั้งที่ 195</v>
          </cell>
        </row>
        <row r="79">
          <cell r="A79" t="str">
            <v>1.6.3</v>
          </cell>
          <cell r="B79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79" t="str">
            <v>ศธ 04002/ว2149 ลว.31 พ.ค.67โอนครั้งที่ 75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A81">
            <v>1.7</v>
          </cell>
          <cell r="B81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1" t="str">
            <v>20004 68 00156 00000</v>
          </cell>
        </row>
        <row r="82">
          <cell r="B82" t="str">
            <v>งบรายจ่ายอื่น   6811500</v>
          </cell>
          <cell r="C82" t="str">
            <v>20004 31003170 5000012</v>
          </cell>
        </row>
        <row r="83">
          <cell r="A83" t="str">
            <v>1.6.1</v>
          </cell>
          <cell r="B83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3" t="str">
            <v>ศธ 04002/ว5470 ลว.1 ธ.ค.65 โอนครั้งที่ 102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5">
          <cell r="A85">
            <v>2</v>
          </cell>
          <cell r="B85" t="str">
            <v>โครงการพัฒนาสมรรถนะครูและบุคลากรทางการศึกษาเพื่อความเป็นเลิศ</v>
          </cell>
          <cell r="C85" t="str">
            <v>20004 3300 4700</v>
          </cell>
        </row>
        <row r="87">
          <cell r="B87" t="str">
            <v xml:space="preserve">กิจกรรมพัฒนาการจัดการเรียนการสอนภาษาอังกฤษ </v>
          </cell>
        </row>
        <row r="91">
          <cell r="B91" t="str">
            <v>งบดำเนินงาน   68112xx</v>
          </cell>
        </row>
        <row r="93">
          <cell r="A93">
            <v>2.2999999999999998</v>
          </cell>
          <cell r="B93" t="str">
            <v xml:space="preserve">กิจกรรมพัฒนาศูนย์ HCEC </v>
          </cell>
          <cell r="C93" t="str">
            <v>20004 67 00103 00000</v>
          </cell>
        </row>
        <row r="94">
          <cell r="B94" t="str">
            <v>งบดำเนินงาน   68112xx</v>
          </cell>
          <cell r="C94" t="str">
            <v>20004 31004500 2000000</v>
          </cell>
        </row>
        <row r="95">
          <cell r="A95" t="str">
            <v>2.3.1</v>
          </cell>
          <cell r="B95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5" t="str">
            <v>ศธ 04002/ว2163 ลว. 4 มิย 67 โอนครั้งที่ 87</v>
          </cell>
        </row>
        <row r="97">
          <cell r="A97">
            <v>2.4</v>
          </cell>
          <cell r="B97" t="str">
            <v xml:space="preserve">กิจกรรมพัฒนาครูเพื่อการจัดการเรียนรู้สู่ฐานสมรรถนะ  </v>
          </cell>
          <cell r="C97" t="str">
            <v>20004 67 00104 00000</v>
          </cell>
        </row>
        <row r="98">
          <cell r="B98" t="str">
            <v>งบดำเนินงาน   68112xx</v>
          </cell>
          <cell r="C98" t="str">
            <v>20004 31004500 2000000</v>
          </cell>
        </row>
        <row r="99">
          <cell r="A99" t="str">
            <v>2.4.1</v>
          </cell>
          <cell r="B99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99" t="str">
            <v>ศธ 04002/ว2072 ลว. 27 พค 67 โอนครั้งที่ 59</v>
          </cell>
        </row>
        <row r="103">
          <cell r="A103">
            <v>3</v>
          </cell>
          <cell r="B103" t="str">
            <v>โครงการขับเคลื่อนการพัฒนาการศึกษาที่ยั่งยืน</v>
          </cell>
          <cell r="C103" t="str">
            <v xml:space="preserve">20004 3300630 </v>
          </cell>
        </row>
        <row r="109">
          <cell r="A109">
            <v>3.1</v>
          </cell>
          <cell r="B109" t="str">
            <v xml:space="preserve">กิจกรรมสานความร่วมมือภาคีเครือข่ายด้านการจัดการศึกษา </v>
          </cell>
          <cell r="C109" t="str">
            <v>20004 68 00078 00000</v>
          </cell>
        </row>
        <row r="110">
          <cell r="A110">
            <v>1</v>
          </cell>
          <cell r="B110" t="str">
            <v>งบรายจ่ายอื่น   6811500</v>
          </cell>
        </row>
        <row r="112">
          <cell r="A112" t="str">
            <v>3.1.1.1</v>
          </cell>
          <cell r="B11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2" t="str">
            <v>ศธ 04002/ว1915 ลว.  11 พค 66 โอนครั้งที่ 515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3.1.1</v>
          </cell>
          <cell r="B113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3" t="str">
            <v xml:space="preserve">ศธ 04002/ว5680 ลว.  27 ธค  66 โอนครั้งที่ 110 </v>
          </cell>
        </row>
        <row r="114">
          <cell r="A114" t="str">
            <v>3.1.2</v>
          </cell>
          <cell r="B114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4" t="str">
            <v>ศธ 04002/ว3488 ลว.  9 สค 67 โอนครั้งที่ 297</v>
          </cell>
        </row>
        <row r="115">
          <cell r="A115">
            <v>3.2</v>
          </cell>
          <cell r="B115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5" t="str">
            <v>20004 68 00085 00000</v>
          </cell>
        </row>
        <row r="116">
          <cell r="A116" t="str">
            <v>3.2.1</v>
          </cell>
          <cell r="C116" t="str">
            <v>20004 33006300 50000xx</v>
          </cell>
        </row>
        <row r="117">
          <cell r="A117" t="str">
            <v>3.2.1.1</v>
          </cell>
          <cell r="B117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17" t="str">
            <v>ศธ 04002/ว2982 ลว.  11 กค 67 โอนครั้งที่ 206</v>
          </cell>
        </row>
        <row r="122">
          <cell r="A122">
            <v>3.3</v>
          </cell>
          <cell r="B122" t="str">
            <v>กิจกรรมการยกระดับคุณภาพด้านวิทยาศาสตร์ศึกษาเพื่อความเป็นเลิศ</v>
          </cell>
          <cell r="C122" t="str">
            <v>20004 68 00093 00000</v>
          </cell>
        </row>
        <row r="123">
          <cell r="B123" t="str">
            <v>งบดำเนินงาน   68112xx</v>
          </cell>
          <cell r="C123" t="str">
            <v>20004 3320 6300 2000000</v>
          </cell>
        </row>
        <row r="124">
          <cell r="A124" t="str">
            <v>3.3.1.1</v>
          </cell>
          <cell r="B124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4" t="str">
            <v>ศธ 04002/ว5375 ลว.  1 พย 67 โอนครั้งที่ 37</v>
          </cell>
          <cell r="F124">
            <v>30000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12000</v>
          </cell>
        </row>
        <row r="125">
          <cell r="A125" t="str">
            <v>3.3.2</v>
          </cell>
        </row>
        <row r="126">
          <cell r="B126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26" t="str">
            <v>ศธ 04002/ว2582 ลว.  25 มิย 67 โอนครั้งที่ 165</v>
          </cell>
        </row>
        <row r="127">
          <cell r="A127" t="str">
            <v>3.3.3</v>
          </cell>
        </row>
        <row r="128">
          <cell r="A128" t="str">
            <v>3.3.4</v>
          </cell>
          <cell r="F128">
            <v>0</v>
          </cell>
        </row>
        <row r="129">
          <cell r="A129" t="str">
            <v>3.3.5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3.3.6</v>
          </cell>
          <cell r="B130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30" t="str">
            <v>ศธ 04002/ว3389 ลว.  16 สค 66 โอนครั้งที่ 764 ยอด 75,000 บาท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2">
          <cell r="A132" t="str">
            <v>3.3.1.1</v>
          </cell>
          <cell r="B132" t="str">
            <v xml:space="preserve">ครุภัณฑ์ห้องปฏิบัติการวิทยาศาสตร์                </v>
          </cell>
          <cell r="C132" t="str">
            <v>ศธ 04002/ว2582 ลว.  25 ตค 67 โอนครั้งที่ 8</v>
          </cell>
        </row>
        <row r="133">
          <cell r="A133" t="str">
            <v>1)</v>
          </cell>
          <cell r="B133" t="str">
            <v xml:space="preserve"> โรงเรียนวัดเขียนเขต </v>
          </cell>
          <cell r="C133" t="str">
            <v>20004 33006300 3110065</v>
          </cell>
          <cell r="F133">
            <v>249800</v>
          </cell>
          <cell r="G133">
            <v>0</v>
          </cell>
          <cell r="H133">
            <v>249800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6">
          <cell r="A136" t="str">
            <v>3.3.2</v>
          </cell>
          <cell r="B136" t="str">
            <v>ปรับปรุงซ่อมแซมห้องปฏิบัติการวิทยาศาสตร์</v>
          </cell>
          <cell r="C136" t="str">
            <v>ศธ 04002/ว2582 ลว.  25 ตค 67 โอนครั้งที่ 8</v>
          </cell>
          <cell r="F136">
            <v>214600</v>
          </cell>
          <cell r="G136">
            <v>0</v>
          </cell>
          <cell r="H136">
            <v>176100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1)</v>
          </cell>
          <cell r="B137" t="str">
            <v xml:space="preserve"> โรงเรียนวัดเขียนเขต </v>
          </cell>
          <cell r="C137" t="str">
            <v>20004 33006300 3110064</v>
          </cell>
        </row>
        <row r="139">
          <cell r="A139">
            <v>3.4</v>
          </cell>
        </row>
        <row r="140">
          <cell r="B140" t="str">
            <v>งบรายจ่ายอื่น   6811500</v>
          </cell>
        </row>
        <row r="141">
          <cell r="A141" t="str">
            <v>3.4.1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3.5</v>
          </cell>
          <cell r="B142" t="str">
            <v>กิจกรรมหลักบ้านวิทยาศาสตร์น้อยประเทศไทย ระดับประถมศึกษา</v>
          </cell>
          <cell r="C142" t="str">
            <v>20004 68 00108 00000</v>
          </cell>
        </row>
        <row r="143">
          <cell r="A143">
            <v>1</v>
          </cell>
          <cell r="B143" t="str">
            <v>งบดำเนินงาน   68112xx</v>
          </cell>
        </row>
        <row r="144">
          <cell r="A144" t="str">
            <v>3.5.1</v>
          </cell>
          <cell r="B144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4" t="str">
            <v xml:space="preserve">ศธ 04002/ว41 ลว.  3 มค 68 โอนครั้งที่ 170 </v>
          </cell>
          <cell r="F144">
            <v>30000</v>
          </cell>
          <cell r="G144">
            <v>0</v>
          </cell>
          <cell r="H144">
            <v>0</v>
          </cell>
          <cell r="K144">
            <v>0</v>
          </cell>
          <cell r="L144">
            <v>0</v>
          </cell>
        </row>
        <row r="145">
          <cell r="A145" t="str">
            <v>3.5.2</v>
          </cell>
          <cell r="B145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5" t="str">
            <v>ศธ 04002/ว920 ลว.  4 มีนาคม 67 โอนครั้งที่ 202</v>
          </cell>
        </row>
        <row r="146">
          <cell r="A146" t="str">
            <v>3.5.3</v>
          </cell>
          <cell r="B146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46" t="str">
            <v>ที่ ศธ 04002/ว2151/31 พค 67 ครั้งที่ 79</v>
          </cell>
        </row>
        <row r="147">
          <cell r="A147" t="str">
            <v>3.5.3</v>
          </cell>
          <cell r="B147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47" t="str">
            <v xml:space="preserve">ศธ 04002/ว248 ลว.  27 มกราคม 66 โอนครั้งที่ 248 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3.5.4</v>
          </cell>
          <cell r="B148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48" t="str">
            <v>ที่ ศธ 04002/ว1282 ลว 29 มีค 66 โอนครั้งที่ 438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3.5.5</v>
          </cell>
          <cell r="B149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49" t="str">
            <v>ที่ ศธ 04002/ว1479 ลว 12 เมย 66 โอนครั้งที่ 472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 t="str">
            <v>3.5.6</v>
          </cell>
          <cell r="B150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0" t="str">
            <v>ที่ ศธ04002/ว 2955 ลว. 18 กค 66 ครั้งที่ 683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3.5.5</v>
          </cell>
          <cell r="B151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1" t="str">
            <v>ที่ ศธ 04002/ว3310 ลว 15 สค 66 โอนครั้งที่ 748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3.5.6</v>
          </cell>
          <cell r="B152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2" t="str">
            <v>ศธ 04002/ว3389 ลว.  16 สค 66 โอนครั้งที่ 764 ยอด 75,000 บาท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66">
          <cell r="A166" t="str">
            <v>1)</v>
          </cell>
          <cell r="C166" t="str">
            <v>20004 31006100 3110010</v>
          </cell>
        </row>
        <row r="167">
          <cell r="A167" t="str">
            <v>3.6.2.2</v>
          </cell>
          <cell r="B167" t="str">
            <v xml:space="preserve">เครื่องปรับอากาศแบบติดผนัง (ระบบ INVERTER) ขนาด 18,000 บีทียู       </v>
          </cell>
          <cell r="C167" t="str">
            <v>20005 31006100 3110011</v>
          </cell>
        </row>
        <row r="168">
          <cell r="A168" t="str">
            <v>2)</v>
          </cell>
          <cell r="B168" t="str">
            <v>สพป.ปท.2</v>
          </cell>
          <cell r="C168" t="str">
            <v>20005 31006100 3110011</v>
          </cell>
          <cell r="F168">
            <v>0</v>
          </cell>
          <cell r="G168">
            <v>0</v>
          </cell>
        </row>
        <row r="169">
          <cell r="A169" t="str">
            <v>3.6.2.3</v>
          </cell>
          <cell r="B169" t="str">
            <v xml:space="preserve">โพเดียม </v>
          </cell>
          <cell r="C169" t="str">
            <v>20008 31006100 3110014</v>
          </cell>
        </row>
        <row r="170">
          <cell r="A170" t="str">
            <v>3)</v>
          </cell>
          <cell r="B170" t="str">
            <v>สพป.ปท.2</v>
          </cell>
          <cell r="C170" t="str">
            <v>20008 31006100 3110014</v>
          </cell>
          <cell r="F170">
            <v>0</v>
          </cell>
          <cell r="G170">
            <v>0</v>
          </cell>
        </row>
        <row r="171">
          <cell r="B171" t="str">
            <v>ครุภัณฑ์โฆษณาและเผยแพร่ 120601</v>
          </cell>
          <cell r="C171" t="str">
            <v>โอนเปลี่ยนแปลงครั้งที่ 1/66 บท.กลุ่มนโยบายและแผน  ที่ ศธ 04087/1957 ลว. 28 กย 66</v>
          </cell>
        </row>
        <row r="172">
          <cell r="A172" t="str">
            <v>3.6.2.4</v>
          </cell>
          <cell r="B172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2" t="str">
            <v>20007 31006100 3110012</v>
          </cell>
        </row>
        <row r="173">
          <cell r="A173" t="str">
            <v>1)</v>
          </cell>
          <cell r="B173" t="str">
            <v>สพป.ปท.2</v>
          </cell>
          <cell r="F173">
            <v>0</v>
          </cell>
          <cell r="G173">
            <v>0</v>
          </cell>
        </row>
        <row r="174">
          <cell r="A174" t="str">
            <v>3.6.2.5</v>
          </cell>
          <cell r="B174" t="str">
            <v xml:space="preserve">ไมโครโฟนไร้สาย </v>
          </cell>
          <cell r="C174" t="str">
            <v>20008 31006100 3110013</v>
          </cell>
        </row>
        <row r="175">
          <cell r="A175" t="str">
            <v>2)</v>
          </cell>
          <cell r="B175" t="str">
            <v>สพป.ปท.2</v>
          </cell>
          <cell r="F175">
            <v>0</v>
          </cell>
        </row>
        <row r="176">
          <cell r="A176" t="str">
            <v>3.6.2.6</v>
          </cell>
          <cell r="B176" t="str">
            <v xml:space="preserve">เครื่องมัลติมีเดีย โปรเจคเตอร์ ระดับ XGA ขนาด 5000 ANSI Lumens  </v>
          </cell>
          <cell r="C176" t="str">
            <v>20009 31006100 3110015</v>
          </cell>
        </row>
        <row r="177">
          <cell r="A177" t="str">
            <v>3)</v>
          </cell>
          <cell r="B177" t="str">
            <v>สพป.ปท.2</v>
          </cell>
          <cell r="F177">
            <v>0</v>
          </cell>
        </row>
        <row r="189">
          <cell r="A189">
            <v>3.6</v>
          </cell>
          <cell r="B189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89" t="str">
            <v>20004 68 00154 86190 00000</v>
          </cell>
        </row>
        <row r="190">
          <cell r="B190" t="str">
            <v xml:space="preserve"> งบรายจ่ายอื่น 6811500</v>
          </cell>
          <cell r="C190" t="str">
            <v xml:space="preserve">20004 3300 6300 5000006 </v>
          </cell>
        </row>
        <row r="191">
          <cell r="A191" t="str">
            <v>3.6.1</v>
          </cell>
          <cell r="B191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1" t="str">
            <v>ศธ 04002/ว5124 ลว.18/10/2024 โอนครั้งที่ 1</v>
          </cell>
          <cell r="F191">
            <v>85000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17000</v>
          </cell>
        </row>
        <row r="192">
          <cell r="A192" t="str">
            <v>3.7.1.1</v>
          </cell>
          <cell r="B192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2" t="str">
            <v>ศธ 04002/ว1954 ลว.21/5/2024 โอนครั้งที่ 39</v>
          </cell>
        </row>
        <row r="193">
          <cell r="A193" t="str">
            <v>3.3.1.2</v>
          </cell>
          <cell r="B193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3" t="str">
            <v>ศธ 04002/ว2665 ลว.5/7/2023 โอนครั้งที่ 636</v>
          </cell>
        </row>
        <row r="194">
          <cell r="A194" t="str">
            <v>3.3.1.3</v>
          </cell>
          <cell r="B194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4" t="str">
            <v>ศธ 04002/ว2666 ลว.5/7/2023 โอนครั้งที่ 640</v>
          </cell>
        </row>
        <row r="197">
          <cell r="A197">
            <v>3.7</v>
          </cell>
          <cell r="B197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7" t="str">
            <v>20004 68 00154 00122</v>
          </cell>
        </row>
        <row r="198">
          <cell r="B198" t="str">
            <v xml:space="preserve"> งบรายจ่ายอื่น 6811500</v>
          </cell>
          <cell r="C198" t="str">
            <v>20004 3300 6300 5000001</v>
          </cell>
        </row>
        <row r="199">
          <cell r="A199" t="str">
            <v>3.7.1</v>
          </cell>
          <cell r="B199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199" t="str">
            <v>ศธ 04002/ว5326 ลว 30 ตค 66 ครั้งที่ 28</v>
          </cell>
          <cell r="F199">
            <v>1674000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672677.41</v>
          </cell>
        </row>
        <row r="200">
          <cell r="A200" t="str">
            <v>3.7.1.1</v>
          </cell>
          <cell r="B200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2">
          <cell r="A202" t="str">
            <v>3.7.2</v>
          </cell>
          <cell r="B202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2" t="str">
            <v>ศธ 04002/ว4997 ลว 25 ตค 66 ครั้งที่ 9</v>
          </cell>
        </row>
        <row r="203">
          <cell r="A203" t="str">
            <v>3.7.2.1</v>
          </cell>
          <cell r="B203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3" t="str">
            <v>ศธ 04002/ว1906 ลว 16 พค 67ครั้งที่ 26</v>
          </cell>
        </row>
        <row r="204">
          <cell r="A204" t="str">
            <v>3.7.2.2</v>
          </cell>
          <cell r="B204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4" t="str">
            <v>ศธ 04002/ว3222   ลว 30 กค 67 ครั้งที่ 262</v>
          </cell>
        </row>
        <row r="206">
          <cell r="A206">
            <v>3.8</v>
          </cell>
          <cell r="B206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6" t="str">
            <v>20004 68 00154 00153</v>
          </cell>
        </row>
        <row r="217">
          <cell r="B217" t="str">
            <v xml:space="preserve"> งบรายจ่ายอื่น 6811500</v>
          </cell>
          <cell r="C217" t="str">
            <v>20004 3300 6300 5000005</v>
          </cell>
        </row>
        <row r="219">
          <cell r="A219" t="str">
            <v>3.8.1</v>
          </cell>
          <cell r="B219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19" t="str">
            <v>ศธ 04002/ว5274 ลว.29/ต.ค./2024 โอนครั้งที่ 18</v>
          </cell>
          <cell r="F219">
            <v>216000</v>
          </cell>
          <cell r="I219">
            <v>0</v>
          </cell>
          <cell r="J219">
            <v>0</v>
          </cell>
          <cell r="K219">
            <v>60938.71</v>
          </cell>
          <cell r="L219">
            <v>0</v>
          </cell>
        </row>
        <row r="220">
          <cell r="A220" t="str">
            <v>3.8.1.1</v>
          </cell>
          <cell r="B220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0" t="str">
            <v>ศธ 04002/ว507 ลว. 5 กพ 67 โอนครั้งที่ 166</v>
          </cell>
        </row>
        <row r="221">
          <cell r="A221" t="str">
            <v>3.8.1.2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1" t="str">
            <v>ศธ 04002/ว1830 ลว.9 พค 67 โอนครั้งที่ 9</v>
          </cell>
        </row>
        <row r="222">
          <cell r="A222" t="str">
            <v>3.8.1.3</v>
          </cell>
        </row>
        <row r="224">
          <cell r="A224" t="str">
            <v>3.8.2</v>
          </cell>
          <cell r="B224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4" t="str">
            <v>ศธ 04002/ว5274 ลว.29/ต.ค./2024 โอนครั้งที่ 18</v>
          </cell>
          <cell r="F224">
            <v>2160000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749653.23</v>
          </cell>
        </row>
        <row r="225">
          <cell r="A225" t="str">
            <v>3.8.2.1</v>
          </cell>
          <cell r="B225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5" t="str">
            <v>ศธ 04002/ว5274 ลว.29/ต.ค./2024 โอนครั้งที่ 18</v>
          </cell>
        </row>
        <row r="226"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6" t="str">
            <v>ศธ 04002/ว1830 ลว.9 พค 67 โอนครั้งที่ 9</v>
          </cell>
        </row>
        <row r="227"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7" t="str">
            <v>ศธ 04002/ว3482 ลว.9 สค 67 โอนครั้งที่ 298</v>
          </cell>
        </row>
        <row r="229">
          <cell r="A229" t="str">
            <v>3.8.3</v>
          </cell>
          <cell r="B229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29" t="str">
            <v>ศธ 04002/ว5512 ลว. 11 พย 67 โอนครั้งที่ 55</v>
          </cell>
          <cell r="F229">
            <v>270000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90000</v>
          </cell>
        </row>
        <row r="231">
          <cell r="A231">
            <v>3.9</v>
          </cell>
          <cell r="B231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1" t="str">
            <v>20004 68 00154 87195</v>
          </cell>
        </row>
        <row r="233">
          <cell r="A233">
            <v>1</v>
          </cell>
          <cell r="B233" t="str">
            <v xml:space="preserve"> งบรายจ่ายอื่น 6811500</v>
          </cell>
          <cell r="C233" t="str">
            <v>20004 33006300 5000007</v>
          </cell>
        </row>
        <row r="235">
          <cell r="A235" t="str">
            <v>3.10.1</v>
          </cell>
          <cell r="B235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5" t="str">
            <v>ศธ 04002/ว4543ลว.31/ต.ค./2023 โอนครั้งที่ 14</v>
          </cell>
          <cell r="F235">
            <v>2880000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1092548.3899999999</v>
          </cell>
        </row>
        <row r="236">
          <cell r="B236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6" t="str">
            <v>ศธ 04002/ว507 ลว. 5 กพ 67 โอนครั้งที่ 166</v>
          </cell>
        </row>
        <row r="237">
          <cell r="A237" t="str">
            <v>3.9.1.2</v>
          </cell>
          <cell r="B237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7" t="str">
            <v>ศธ 04002/ว1830 ลว.9 พค 67 โอนครั้งที่ 9</v>
          </cell>
        </row>
        <row r="238">
          <cell r="A238" t="str">
            <v>3.9.1.3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38" t="str">
            <v xml:space="preserve">ศธ 04002/ว3482 ลว.9 สค 67 โอนครั้งที่ 298 </v>
          </cell>
        </row>
        <row r="239">
          <cell r="A239" t="str">
            <v>3.10.2</v>
          </cell>
          <cell r="B239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39" t="str">
            <v>ศธ 04002/ว4236 ลว.25 ตค 67 โอนครั้งที่ 14</v>
          </cell>
          <cell r="F239">
            <v>1080000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540000</v>
          </cell>
        </row>
        <row r="240">
          <cell r="B240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0" t="str">
            <v>ศธ 04002/ว507 ลว. 5 กพ 67 โอนครั้งที่ 166</v>
          </cell>
        </row>
        <row r="241">
          <cell r="B241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1" t="str">
            <v>ศธ 04002/ว4236 ลว.25 ตค 67 โอนครั้งที่ 14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2" t="str">
            <v xml:space="preserve">ศธ 04002/ว3482 ลว.9 สค 67 โอนครั้งที่ 298 </v>
          </cell>
        </row>
        <row r="243">
          <cell r="A243" t="str">
            <v>3.10.3</v>
          </cell>
          <cell r="B243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3" t="str">
            <v>ศธ 04002/ว4236 ลว.25 ตค 67 โอนครั้งที่ 14</v>
          </cell>
          <cell r="F243">
            <v>3240000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1391583.87</v>
          </cell>
        </row>
        <row r="244">
          <cell r="A244" t="str">
            <v>3.10.4</v>
          </cell>
          <cell r="B244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4" t="str">
            <v>ศธ 04002/ว5486 ลว. 8 พย 67 โอนครั้งที่ 50</v>
          </cell>
          <cell r="F244">
            <v>135000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25800</v>
          </cell>
        </row>
        <row r="247">
          <cell r="A247">
            <v>2</v>
          </cell>
          <cell r="B247" t="str">
            <v xml:space="preserve"> งบรายจ่ายอื่น 6811500</v>
          </cell>
          <cell r="C247" t="str">
            <v>20004 31006100 5000027</v>
          </cell>
        </row>
        <row r="248">
          <cell r="A248" t="str">
            <v>3.11.2.1</v>
          </cell>
          <cell r="B248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48" t="str">
            <v>ศธ 04002/ว3430 ลว. 17 สค 66 โอนครั้งที่ 770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3.11.2.2</v>
          </cell>
          <cell r="B249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49" t="str">
            <v>ศธ 04002/ว3449 ลว. 17 สค 66 โอนครั้งที่ 777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1">
          <cell r="A251">
            <v>3.11</v>
          </cell>
          <cell r="B251" t="str">
            <v xml:space="preserve">กิจกรรมการยกระดับคุณภาพการเรียนรู้ภาษาไทย  </v>
          </cell>
          <cell r="C251" t="str">
            <v>20004 67 96778 00000</v>
          </cell>
        </row>
        <row r="252">
          <cell r="B252" t="str">
            <v xml:space="preserve"> งบรายจ่ายอื่น 6811500</v>
          </cell>
          <cell r="C252" t="str">
            <v>20004 31006100 5000029</v>
          </cell>
        </row>
        <row r="253">
          <cell r="A253" t="str">
            <v>3.10.1</v>
          </cell>
          <cell r="B253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3" t="str">
            <v>ศธ 04002/ว2546 ลว 24 มิย 67 โอนครั้งที่ 152</v>
          </cell>
        </row>
        <row r="261">
          <cell r="B261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1" t="str">
            <v xml:space="preserve">ศธ 04002/ว2221 ลว. 5 มิย 2567 โอนครั้งที่ 86  </v>
          </cell>
        </row>
        <row r="262">
          <cell r="B262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2" t="str">
            <v>ศธ 04002/ว2796 ลว.2 ก.ค. 2567 โอนครั้งที่ 175</v>
          </cell>
        </row>
        <row r="263">
          <cell r="B263" t="str">
            <v>งบรายจ่ายอื่น 6711500</v>
          </cell>
          <cell r="C263" t="str">
            <v>20004 31006200 5000001</v>
          </cell>
        </row>
        <row r="264">
          <cell r="A264" t="str">
            <v>4.1.3</v>
          </cell>
          <cell r="B264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4" t="str">
            <v>ศธ 04002/ว3577 ลว.15 ส.ค. 2567 โอนครั้งที่ 351</v>
          </cell>
        </row>
        <row r="267">
          <cell r="B267" t="str">
            <v>งบรายจ่ายอื่น 6811500</v>
          </cell>
        </row>
        <row r="268">
          <cell r="A268" t="str">
            <v>4.2.1</v>
          </cell>
          <cell r="B268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68" t="str">
            <v>ศธ 04002/ว58 ลว. 9 มค 66 โอนครั้งที่ 176</v>
          </cell>
          <cell r="F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4.2.2</v>
          </cell>
          <cell r="B269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69" t="str">
            <v>ศธ 04002/ว3099 ลว. 3 สค 66 โอนครั้งที่ 719</v>
          </cell>
          <cell r="F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3">
          <cell r="A273">
            <v>5</v>
          </cell>
          <cell r="B273" t="str">
            <v>โครงการโรงเรียนคุณภาพ</v>
          </cell>
          <cell r="C273" t="str">
            <v>20004 3300 B800</v>
          </cell>
        </row>
        <row r="274">
          <cell r="C274" t="str">
            <v>20004 3320 B800 2000000</v>
          </cell>
        </row>
        <row r="278">
          <cell r="A278">
            <v>5.0999999999999996</v>
          </cell>
          <cell r="B278" t="str">
            <v xml:space="preserve">กิจกรรมขับเคลื่อนโรงเรียนคุณภาพ  </v>
          </cell>
          <cell r="C278" t="str">
            <v>20004 68 00132 00000</v>
          </cell>
        </row>
        <row r="279">
          <cell r="B279" t="str">
            <v>งบดำเนินงาน  68112xx</v>
          </cell>
          <cell r="C279" t="str">
            <v>20004 3320 B800 2000000</v>
          </cell>
        </row>
        <row r="280">
          <cell r="A280" t="str">
            <v>5.1.1</v>
          </cell>
          <cell r="B280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0" t="str">
            <v>ศธ 04002/ว292 ลว. 24 ม.ค.68 โอนครั้งที่ 215</v>
          </cell>
          <cell r="F280">
            <v>15840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5.2</v>
          </cell>
          <cell r="B281" t="str">
            <v>กิจกรรมการยกระดับคุณภาพการศึกษาเพื่อขับเคลื่อนโรงเรียนคุณภาพ</v>
          </cell>
          <cell r="C281" t="str">
            <v>20004 68 00133 00000</v>
          </cell>
        </row>
        <row r="283">
          <cell r="B283" t="str">
            <v>ครุภัณฑ์  งานบ้านงานครัว 120612</v>
          </cell>
        </row>
        <row r="284">
          <cell r="A284" t="str">
            <v>5.1.1</v>
          </cell>
          <cell r="B284" t="str">
            <v>เครื่องตัดหญ้า แบบข้ออ่อน 2 เครื่องละ 10,600 บาท</v>
          </cell>
          <cell r="C284" t="str">
            <v>ที่ ศธ 04087/ว5376/1 พย 67 ครั้งที่ 39</v>
          </cell>
        </row>
        <row r="285">
          <cell r="A285" t="str">
            <v>1)</v>
          </cell>
          <cell r="B285" t="str">
            <v>ชุมชนวัดพิชิตปิตยาราม</v>
          </cell>
          <cell r="C285" t="str">
            <v>200043300B8003110235</v>
          </cell>
          <cell r="F285">
            <v>21200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21200</v>
          </cell>
        </row>
        <row r="286">
          <cell r="A286" t="str">
            <v>5.1.2</v>
          </cell>
          <cell r="B286" t="str">
            <v xml:space="preserve">เครื่องตัดหญ้า แบบเข็น </v>
          </cell>
          <cell r="C286" t="str">
            <v>ที่ ศธ 04087/ว5376/1 พย 67 ครั้งที่ 39</v>
          </cell>
        </row>
        <row r="287">
          <cell r="A287" t="str">
            <v>1)</v>
          </cell>
          <cell r="B287" t="str">
            <v>วัดปทุมนายก</v>
          </cell>
          <cell r="C287" t="str">
            <v>200043300B8003110234</v>
          </cell>
          <cell r="F287">
            <v>13800</v>
          </cell>
          <cell r="G287">
            <v>0</v>
          </cell>
          <cell r="H287">
            <v>13800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A290">
            <v>5.3</v>
          </cell>
          <cell r="B290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0" t="str">
            <v>20004 68 00134 00000</v>
          </cell>
        </row>
        <row r="291">
          <cell r="B291" t="str">
            <v>ค่าครุภัณฑ์   6811310</v>
          </cell>
          <cell r="C291" t="str">
            <v xml:space="preserve">20004 3300B800 </v>
          </cell>
        </row>
        <row r="292">
          <cell r="B292" t="str">
            <v>ครุภัณฑ์สำนักงาน 120601</v>
          </cell>
        </row>
        <row r="293">
          <cell r="A293" t="str">
            <v>5.3.1.1</v>
          </cell>
          <cell r="B293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3" t="str">
            <v>ที่ ศธ 04087/ว5376/1 พย 67 ครั้งที่ 39</v>
          </cell>
        </row>
        <row r="294">
          <cell r="A294" t="str">
            <v>1)</v>
          </cell>
          <cell r="B294" t="str">
            <v xml:space="preserve"> โรงเรียนวัดลาดสนุ่น</v>
          </cell>
          <cell r="C294" t="str">
            <v>200043300B8003110842</v>
          </cell>
          <cell r="F294">
            <v>240000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240000</v>
          </cell>
        </row>
        <row r="295">
          <cell r="A295" t="str">
            <v>5.3.1.2</v>
          </cell>
          <cell r="B295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5" t="str">
            <v>ที่ ศธ 04087/ว5376/1 พย 67 ครั้งที่ 39</v>
          </cell>
        </row>
        <row r="296">
          <cell r="A296" t="str">
            <v>1)</v>
          </cell>
          <cell r="B296" t="str">
            <v xml:space="preserve">โรงเรียนชุมชนบึงบา </v>
          </cell>
          <cell r="C296" t="str">
            <v>200043300B8003110841</v>
          </cell>
          <cell r="F296">
            <v>200000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197500</v>
          </cell>
        </row>
        <row r="297">
          <cell r="B297" t="str">
            <v>งบรายจ่ายอื่น   6811500</v>
          </cell>
          <cell r="C297" t="str">
            <v>20004 3100B600 5000001</v>
          </cell>
        </row>
        <row r="298">
          <cell r="A298" t="str">
            <v>5.1.1.1</v>
          </cell>
          <cell r="B298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8" t="str">
            <v>ศธ 04002/ว1964 ลว.23 พค 67 โอนครั้งที่ 42</v>
          </cell>
        </row>
        <row r="299">
          <cell r="A299" t="str">
            <v>5.1.1.2</v>
          </cell>
          <cell r="B299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299" t="str">
            <v>ศธ 04002/ว2152 ลว.31 พค โอนครั้งที่ 78</v>
          </cell>
        </row>
        <row r="300">
          <cell r="A300" t="str">
            <v>5.1.1.3</v>
          </cell>
          <cell r="B300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0" t="str">
            <v>ศธ 04002/ว3401 ลว.6 ส.ค.2567 โอนครั้งที่ 289 กำหนดส่ง 31 สค 67</v>
          </cell>
        </row>
        <row r="301">
          <cell r="B301" t="str">
            <v>งบลงทุน ค่าครุภัณฑ์   6811310</v>
          </cell>
        </row>
        <row r="323">
          <cell r="B323" t="str">
            <v>โต๊ะเก้าอี้นักเรียนระดับก่อนประถมศึกษา ชุดละ 1,400 บาท</v>
          </cell>
          <cell r="C323" t="str">
            <v>ศธ04002/ว1802 ลว.8 พค 67 โอนครั้งที่ 7</v>
          </cell>
        </row>
        <row r="325">
          <cell r="A325" t="str">
            <v>1)</v>
          </cell>
          <cell r="B325" t="str">
            <v>โรงเรียนวัดอัยยิการาม</v>
          </cell>
          <cell r="C325" t="str">
            <v>200043100B6003111308</v>
          </cell>
        </row>
        <row r="326">
          <cell r="B326" t="str">
            <v>ผูกพัน ครบ 19 มิย 67</v>
          </cell>
          <cell r="C326">
            <v>4100385714</v>
          </cell>
        </row>
        <row r="327">
          <cell r="A327" t="str">
            <v>2)</v>
          </cell>
          <cell r="B327" t="str">
            <v>โรงเรียนชุมชนประชานิกรอํานวยเวทย์</v>
          </cell>
          <cell r="C327" t="str">
            <v>200043100B6003111311</v>
          </cell>
        </row>
        <row r="328">
          <cell r="B328" t="str">
            <v>ผูกพัน ครบ 28 มิย 67</v>
          </cell>
          <cell r="C328">
            <v>4100398158</v>
          </cell>
        </row>
        <row r="329">
          <cell r="A329" t="str">
            <v>3)</v>
          </cell>
          <cell r="B329" t="str">
            <v>โรงเรียนนิกรราษฎร์บํารุงวิทย์</v>
          </cell>
          <cell r="C329" t="str">
            <v>200043100B6003111312</v>
          </cell>
        </row>
        <row r="330">
          <cell r="B330" t="str">
            <v>ผูกพัน ครบ 28 มิย 67</v>
          </cell>
          <cell r="C330">
            <v>4100397984</v>
          </cell>
        </row>
        <row r="331">
          <cell r="B331" t="str">
            <v xml:space="preserve">โต๊ะเก้าอี้นักเรียนระดับประถมศึกษา ชุดละ 1,500 บาท </v>
          </cell>
          <cell r="C331" t="str">
            <v>ศธ04002/ว1802 ลว.8 พค 67 โอนครั้งที่ 7</v>
          </cell>
        </row>
        <row r="333">
          <cell r="A333" t="str">
            <v>1)</v>
          </cell>
          <cell r="B333" t="str">
            <v>โรงเรียนวัดขุมแก้ว</v>
          </cell>
          <cell r="C333" t="str">
            <v>200043100B6003111307</v>
          </cell>
        </row>
        <row r="334">
          <cell r="B334" t="str">
            <v>ผูกพัน ครบ 18 มค 68</v>
          </cell>
        </row>
        <row r="335">
          <cell r="B335" t="str">
            <v xml:space="preserve">ครุภัณฑ์พัฒนาทักษะ ระดับก่อนประถมศึกษา แบบ 3 </v>
          </cell>
          <cell r="C335" t="str">
            <v>200043100B6003111311</v>
          </cell>
          <cell r="F335">
            <v>0</v>
          </cell>
          <cell r="H335">
            <v>0</v>
          </cell>
          <cell r="J335">
            <v>0</v>
          </cell>
          <cell r="L335">
            <v>0</v>
          </cell>
        </row>
        <row r="336">
          <cell r="A336" t="str">
            <v>1)</v>
          </cell>
          <cell r="B336" t="str">
            <v xml:space="preserve">โรงเรียนวัดคลองชัน </v>
          </cell>
          <cell r="C336" t="str">
            <v>20004310116003110798</v>
          </cell>
          <cell r="F336">
            <v>0</v>
          </cell>
          <cell r="H336">
            <v>0</v>
          </cell>
          <cell r="J336">
            <v>0</v>
          </cell>
          <cell r="L336">
            <v>0</v>
          </cell>
        </row>
        <row r="338">
          <cell r="B338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38" t="str">
            <v>20004 68 00135 00000</v>
          </cell>
        </row>
        <row r="340">
          <cell r="B340" t="str">
            <v>งบลงทุน  ค่าที่ดินและสิ่งก่อสร้าง 6811320</v>
          </cell>
        </row>
        <row r="341">
          <cell r="B341" t="str">
            <v>ปรับปรุงซ่อมแซมห้องน้ำห้องส้วม</v>
          </cell>
          <cell r="C341" t="str">
            <v>ศธ04002/ว5174 ลว.21 ตค 67 โอนครั้งที่4</v>
          </cell>
        </row>
        <row r="344">
          <cell r="A344" t="str">
            <v>1)</v>
          </cell>
          <cell r="B344" t="str">
            <v>วัดโพสพผลเจริญ</v>
          </cell>
          <cell r="C344" t="str">
            <v>200043300B8003211261</v>
          </cell>
          <cell r="D344">
            <v>261000</v>
          </cell>
          <cell r="G344">
            <v>0</v>
          </cell>
          <cell r="H344">
            <v>261000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6">
          <cell r="A346" t="str">
            <v>2)</v>
          </cell>
          <cell r="B346" t="str">
            <v>วัดมงคลรัตน์</v>
          </cell>
          <cell r="C346" t="str">
            <v>200043100B6003211500</v>
          </cell>
        </row>
        <row r="347">
          <cell r="C347">
            <v>4100555915</v>
          </cell>
        </row>
        <row r="350">
          <cell r="A350" t="str">
            <v>3)</v>
          </cell>
          <cell r="B350" t="str">
            <v>วัดสุวรรณ</v>
          </cell>
          <cell r="C350" t="str">
            <v>200043100B6003211501</v>
          </cell>
        </row>
        <row r="351">
          <cell r="C351">
            <v>4100555915</v>
          </cell>
        </row>
        <row r="353">
          <cell r="A353" t="str">
            <v>4)</v>
          </cell>
          <cell r="B353" t="str">
            <v>วัดจตุพิธวราวาส</v>
          </cell>
          <cell r="C353" t="str">
            <v>200043100B6003211502</v>
          </cell>
        </row>
        <row r="354">
          <cell r="B354" t="str">
            <v>ผูกพัน ครบ 25 กค 67</v>
          </cell>
        </row>
        <row r="355">
          <cell r="A355" t="str">
            <v>5)</v>
          </cell>
          <cell r="B355" t="str">
            <v>วัดจุฬาจินดาราม</v>
          </cell>
          <cell r="C355" t="str">
            <v>200043100B6003211503</v>
          </cell>
        </row>
        <row r="356">
          <cell r="B356" t="str">
            <v>ผูกพัน ครบ 26 มิย 67</v>
          </cell>
        </row>
        <row r="362">
          <cell r="B362" t="str">
            <v xml:space="preserve">ห้องน้ำห้องส้วมนักเรียนหญิง 4 ที่/49 </v>
          </cell>
          <cell r="C362" t="str">
            <v>ศธ04002/ว5174 ลว.21 ตค 67 โอนครั้งที่4</v>
          </cell>
        </row>
        <row r="363">
          <cell r="A363" t="str">
            <v>1)</v>
          </cell>
          <cell r="B363" t="str">
            <v>วัดแสงสรรค์</v>
          </cell>
          <cell r="C363" t="str">
            <v>200043300B8003211259</v>
          </cell>
          <cell r="D363">
            <v>397200</v>
          </cell>
          <cell r="G363">
            <v>0</v>
          </cell>
          <cell r="H363">
            <v>370000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5">
          <cell r="A365" t="str">
            <v>2)</v>
          </cell>
          <cell r="B365" t="str">
            <v>วัดแสงสรรค์</v>
          </cell>
          <cell r="C365" t="str">
            <v>200043300B8003211260</v>
          </cell>
          <cell r="D365">
            <v>397200</v>
          </cell>
          <cell r="G365">
            <v>0</v>
          </cell>
          <cell r="H365">
            <v>370000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7">
          <cell r="A367">
            <v>5.5</v>
          </cell>
          <cell r="B367" t="str">
            <v xml:space="preserve">กิจกรรมการบริหารจัดการโรงเรียนขนาดเล็ก </v>
          </cell>
          <cell r="C367" t="str">
            <v>20004 68 52010 00000</v>
          </cell>
        </row>
        <row r="368">
          <cell r="A368" t="str">
            <v>5.5.1</v>
          </cell>
          <cell r="B368" t="str">
            <v>งบดำเนินงาน   68112xx</v>
          </cell>
          <cell r="C368" t="str">
            <v>20004 3320 B800 2000000</v>
          </cell>
        </row>
        <row r="369">
          <cell r="A369" t="str">
            <v>5.5.1.1</v>
          </cell>
          <cell r="B369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69" t="str">
            <v>ศธ 04002/ว5914 ลว.9 ธค 67 โอนครั้งที่ 109</v>
          </cell>
          <cell r="F369">
            <v>22000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70" t="str">
            <v>20004 68 00079 00000</v>
          </cell>
        </row>
        <row r="371">
          <cell r="B371" t="str">
            <v>งบลงทุน  ค่าครุภัณฑ์ 6711310</v>
          </cell>
        </row>
        <row r="372">
          <cell r="B372" t="str">
            <v>ครุภัณฑ์การศึกษา 120611</v>
          </cell>
        </row>
        <row r="373">
          <cell r="B373" t="str">
            <v xml:space="preserve">โต๊ะเก้าอี้นักเรียนระดับประถมศึกษา ชุดละ 1,500 บาท </v>
          </cell>
          <cell r="C373" t="str">
            <v>ศธ04002/ว1802 ลว.8 พค 67 โอนครั้งที่ 7</v>
          </cell>
        </row>
        <row r="374">
          <cell r="B374" t="str">
            <v xml:space="preserve">โรงเรียนชุมชนบึงบา </v>
          </cell>
          <cell r="C374" t="str">
            <v>200043100B6003113826</v>
          </cell>
        </row>
        <row r="375">
          <cell r="B375" t="str">
            <v>ผูกพันครบ 19 มิย 67</v>
          </cell>
          <cell r="C375">
            <v>4100392644</v>
          </cell>
        </row>
        <row r="377">
          <cell r="B377" t="str">
            <v>งบลงทุน  ค่าที่ดินสิ่งก่อสร้าง 6711320</v>
          </cell>
        </row>
        <row r="378">
          <cell r="A378" t="str">
            <v>5.3.2</v>
          </cell>
          <cell r="B378" t="str">
            <v>เงินชดเชยค่างานก่อสร้างตามสัญญาแบบปรับราคาได้ (ค่า K)</v>
          </cell>
          <cell r="C378" t="str">
            <v>ศธ04002/ว4285 ลว.13 กย 67 โอนครั้งที่ 401</v>
          </cell>
        </row>
        <row r="379">
          <cell r="A379" t="str">
            <v>1)</v>
          </cell>
          <cell r="B379" t="str">
            <v>โรงเรียนธัญญสิทธิศิลป์</v>
          </cell>
          <cell r="C379" t="str">
            <v>20004 3100B600 321YYY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>2)</v>
          </cell>
          <cell r="B380" t="str">
            <v>โรงเรียนชุมชนเลิศพินิจพิทยาคม</v>
          </cell>
          <cell r="C380" t="str">
            <v>20004 3100B600 321YYY</v>
          </cell>
        </row>
        <row r="381">
          <cell r="A381" t="str">
            <v>3)</v>
          </cell>
          <cell r="B381" t="str">
            <v>โรงเรียนชุมชนประชานิกรณ์อำนวยเวทย์</v>
          </cell>
          <cell r="C381" t="str">
            <v>20004 3100B600 321YYY</v>
          </cell>
        </row>
        <row r="389">
          <cell r="A389" t="str">
            <v>1)</v>
          </cell>
        </row>
        <row r="396">
          <cell r="A396">
            <v>1</v>
          </cell>
          <cell r="B396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6" t="str">
            <v>20004 45002400</v>
          </cell>
        </row>
        <row r="398">
          <cell r="A398">
            <v>1.1000000000000001</v>
          </cell>
          <cell r="B398" t="str">
            <v xml:space="preserve">กิจกรรมการสนับสนุนค่าใช้จ่ายในการจัดการศึกษาขั้นพื้นฐาน </v>
          </cell>
          <cell r="C398" t="str">
            <v>20004 68 51993 00000</v>
          </cell>
        </row>
        <row r="399">
          <cell r="B399" t="str">
            <v xml:space="preserve"> งบเงินอุดหนุน 6811410</v>
          </cell>
          <cell r="C399" t="str">
            <v>20004 45002400</v>
          </cell>
          <cell r="J399">
            <v>0</v>
          </cell>
        </row>
        <row r="400">
          <cell r="A400" t="str">
            <v>1.1.1</v>
          </cell>
          <cell r="B400" t="str">
            <v xml:space="preserve">เงินอุดหนุนทั่วไป รายการค่าใช้จ่ายในการจัดการศึกษาขั้นพื้นฐาน </v>
          </cell>
          <cell r="C400">
            <v>0</v>
          </cell>
          <cell r="J400">
            <v>0</v>
          </cell>
        </row>
        <row r="401">
          <cell r="A401" t="str">
            <v>1.1.1.1</v>
          </cell>
          <cell r="B401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1" t="str">
            <v>ศธ 04002/ว1018 ลว.8/3/2024โอนครั้งที่ 209</v>
          </cell>
        </row>
        <row r="403">
          <cell r="A403" t="str">
            <v>1)</v>
          </cell>
          <cell r="B403" t="str">
            <v>ค่าหนังสือเรียน รหัสบัญชีย่อย 0022001/10,931,200</v>
          </cell>
          <cell r="C403" t="str">
            <v>20004 42002270 4100040</v>
          </cell>
        </row>
        <row r="405">
          <cell r="A405" t="str">
            <v>2)</v>
          </cell>
          <cell r="B405" t="str">
            <v>ค่าอุปกรณ์การเรียน รหัสบัญชีย่อย 0022002/3,421,000</v>
          </cell>
          <cell r="C405" t="str">
            <v>20004 42002270 4100117</v>
          </cell>
        </row>
        <row r="406">
          <cell r="A406" t="str">
            <v>3)</v>
          </cell>
          <cell r="B406" t="str">
            <v>ค่าเครื่องแบบนักเรียน รหัสบัญชีย่อย 0022003/6,461,500</v>
          </cell>
          <cell r="C406" t="str">
            <v>20004 42002270 4100194</v>
          </cell>
        </row>
        <row r="408">
          <cell r="A408" t="str">
            <v>4)</v>
          </cell>
          <cell r="B408" t="str">
            <v>ค่ากิจกรรมพัฒนาคุณภาพผู้เรียน รหัสบัญชีย่อย 0022004/2,636,400</v>
          </cell>
          <cell r="C408" t="str">
            <v>20005 42002270 4100271</v>
          </cell>
        </row>
        <row r="410">
          <cell r="A410" t="str">
            <v>5)</v>
          </cell>
          <cell r="B410" t="str">
            <v>ค่าจัดการเรียนการสอน รหัสบัญชีย่อย 0022005/4,713,100</v>
          </cell>
          <cell r="C410" t="str">
            <v>20006 42002270 4100348</v>
          </cell>
        </row>
        <row r="412">
          <cell r="A412" t="str">
            <v>1.1.1.2</v>
          </cell>
          <cell r="B412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13">
          <cell r="A413">
            <v>1</v>
          </cell>
          <cell r="B413" t="str">
            <v xml:space="preserve"> ภาคเรียนที่ 2/2567 70%  จำนวน 35,866,384‬.00 บาท</v>
          </cell>
          <cell r="C413" t="str">
            <v>ศธ 04002/ว5233 ลว.25/ต.ค./2024 โอนครั้งที่ 9</v>
          </cell>
        </row>
        <row r="414">
          <cell r="A414">
            <v>2</v>
          </cell>
          <cell r="B414" t="str">
            <v xml:space="preserve"> ภาคเรียนที่ 2/256730% จำนวน 14,453,317‬.00 บาท</v>
          </cell>
          <cell r="C414" t="str">
            <v>ศธ 04002/ว5976 ลว.12/ธ.ค./2024 โอนครั้งที่ 121</v>
          </cell>
        </row>
        <row r="415">
          <cell r="A415" t="str">
            <v>1)</v>
          </cell>
          <cell r="B415" t="str">
            <v>ค่าจัดการเรียนการสอน รหัสบัญชีย่อย 0024315/25,377,708/10,219,9446</v>
          </cell>
          <cell r="C415" t="str">
            <v>20006 45002400 4100348</v>
          </cell>
          <cell r="F415">
            <v>35597652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35597652</v>
          </cell>
        </row>
        <row r="416">
          <cell r="A416" t="str">
            <v>2)</v>
          </cell>
          <cell r="B416" t="str">
            <v>ค่าอุปกรณ์การเรียน รหัสบัญชีย่อย 0024084/4,293,970/1,734,630</v>
          </cell>
          <cell r="C416" t="str">
            <v>20004 45002400 4100117</v>
          </cell>
          <cell r="F416">
            <v>6028600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6026145</v>
          </cell>
        </row>
        <row r="418">
          <cell r="A418" t="str">
            <v>3)</v>
          </cell>
          <cell r="B418" t="str">
            <v>ค่ากิจกรรมพัฒนาคุณภาพผู้เรียน รหัสบัญชีย่อย 0024238/6194706/2,498,743</v>
          </cell>
          <cell r="C418" t="str">
            <v>20005 45002400 4100271</v>
          </cell>
          <cell r="F418">
            <v>8693449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8693449</v>
          </cell>
        </row>
        <row r="419">
          <cell r="C419" t="str">
            <v xml:space="preserve">ศธ 04002/ว5681 ลว.20/12/2023 โอนครั้งที่ 99 จำนวน13,680,740‬.00บาท </v>
          </cell>
        </row>
        <row r="420">
          <cell r="A420" t="str">
            <v>1)</v>
          </cell>
          <cell r="B420" t="str">
            <v>ค่าอุปกรณ์การเรียน รหัสบัญชีย่อย 0022002/1745120</v>
          </cell>
          <cell r="C420" t="str">
            <v>20004 42002270 4100117</v>
          </cell>
        </row>
        <row r="422">
          <cell r="B422" t="str">
            <v>31 กค 67 โอนคืนส่วนกลาง ครั้ง 212 6700</v>
          </cell>
        </row>
        <row r="423">
          <cell r="A423" t="str">
            <v>2)</v>
          </cell>
          <cell r="B423" t="str">
            <v>ค่ากิจกรรมพัฒนาคุณภาพผู้เรียน รหัสบัญชีย่อย 0022004/2379548</v>
          </cell>
          <cell r="C423" t="str">
            <v>20005 42002270 4100271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3)</v>
          </cell>
          <cell r="B424" t="str">
            <v>ค่าจัดการเรียนการสอน รหัสบัญชีย่อย 0022005/9556072</v>
          </cell>
          <cell r="C424" t="str">
            <v>20006 42002270 4100348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 t="str">
            <v>1.1.1.4</v>
          </cell>
          <cell r="B425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5" t="str">
            <v>ศธ 04002/ว3172 ลว.22 กค 67 โอนครั้งที่ 253 จำนวน 23,956,921.00  บาท</v>
          </cell>
        </row>
        <row r="426">
          <cell r="A426" t="str">
            <v>1)</v>
          </cell>
          <cell r="B426" t="str">
            <v>ค่าหนังสือเรียน 5,720,936 รหัสกิจกรรมย่อย 0022001</v>
          </cell>
          <cell r="C426" t="str">
            <v>20004 42002200 4100037</v>
          </cell>
        </row>
        <row r="427">
          <cell r="A427" t="str">
            <v>2)</v>
          </cell>
          <cell r="B427" t="str">
            <v>ค่าอุปกรณ์การเรียน รหัสบัญชีย่อย 0022002/2,632,890บาท</v>
          </cell>
          <cell r="C427" t="str">
            <v>20004 42002200 4100114</v>
          </cell>
        </row>
        <row r="428">
          <cell r="A428" t="str">
            <v>3)</v>
          </cell>
          <cell r="B428" t="str">
            <v>ค่าเครื่องแบบนักเรียน รหัสบัญชีย่อย 0022003/3,360,875</v>
          </cell>
          <cell r="C428" t="str">
            <v>20004 42002200 4100191</v>
          </cell>
        </row>
        <row r="429">
          <cell r="A429" t="str">
            <v>4)</v>
          </cell>
          <cell r="B429" t="str">
            <v>ค่ากิจกรรมพัฒนาคุณภาพผู้เรียน รหัสบัญชีย่อย 0022004/2,436,510</v>
          </cell>
          <cell r="C429" t="str">
            <v>20005 42002200 4100268</v>
          </cell>
        </row>
        <row r="430">
          <cell r="A430" t="str">
            <v>5)</v>
          </cell>
          <cell r="B430" t="str">
            <v>ค่าจัดการเรียนการสอน รหัสบัญชีย่อย 0022005/9,805,710</v>
          </cell>
          <cell r="C430" t="str">
            <v>20006 42002200 4100345</v>
          </cell>
        </row>
        <row r="443">
          <cell r="A443" t="str">
            <v>1.1.2</v>
          </cell>
          <cell r="B443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4">
          <cell r="A444" t="str">
            <v>1.1.2.1</v>
          </cell>
          <cell r="B444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4" t="str">
            <v>ศธ 04002/ว5969 ลว.11/12/2024 โอนครั้งที่ 117</v>
          </cell>
        </row>
        <row r="445">
          <cell r="B445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6">
          <cell r="A446" t="str">
            <v>1)</v>
          </cell>
          <cell r="B446" t="str">
            <v>ค่าอุปกรณ์การเรียน รหัสบัญชีย่อย 0024084/123,230/</v>
          </cell>
          <cell r="C446" t="str">
            <v>20004 45002400 4100117</v>
          </cell>
          <cell r="D446">
            <v>123230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123010</v>
          </cell>
        </row>
        <row r="447">
          <cell r="A447" t="str">
            <v>2)</v>
          </cell>
          <cell r="B447" t="str">
            <v>ค่ากิจกรรมพัฒนาคุณภาพผู้เรียน รหัสบัญชีย่อย 0024238 /245,485</v>
          </cell>
          <cell r="C447" t="str">
            <v>20004 45002400 4100117</v>
          </cell>
          <cell r="D447">
            <v>245485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245212</v>
          </cell>
        </row>
        <row r="449">
          <cell r="A449" t="str">
            <v>3)</v>
          </cell>
          <cell r="B449" t="str">
            <v>ค่าจัดกิจกรรมการเรียนการสอน รหัสบัญชีย่อย 0024315/3,145,806</v>
          </cell>
          <cell r="C449" t="str">
            <v>20004 45002400 4100348</v>
          </cell>
          <cell r="F449">
            <v>3145806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3141537</v>
          </cell>
        </row>
        <row r="451">
          <cell r="A451" t="str">
            <v>1.1.2.2</v>
          </cell>
          <cell r="B451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2">
          <cell r="A452" t="str">
            <v>1.1.2.2.1</v>
          </cell>
          <cell r="B452" t="str">
            <v>หนังสือเรียน รหัสบัญชีย่อย 0022001</v>
          </cell>
          <cell r="C452" t="str">
            <v>20004 42002200 4100037</v>
          </cell>
        </row>
        <row r="453">
          <cell r="A453" t="str">
            <v>1.1.2.2.2</v>
          </cell>
          <cell r="B453" t="str">
            <v>ค่าอุปกรณ์การเรียน รหัสบัญชีย่อย 0022002</v>
          </cell>
          <cell r="C453" t="str">
            <v>20004 42002200 4100114</v>
          </cell>
        </row>
        <row r="454">
          <cell r="A454" t="str">
            <v>1.1.2.2.3</v>
          </cell>
          <cell r="B454" t="str">
            <v>ค่าเครื่องแบบนักเรียน รหัสบัญชีย่อย 0022003</v>
          </cell>
          <cell r="C454" t="str">
            <v>20004 42002200 4100191</v>
          </cell>
        </row>
        <row r="455">
          <cell r="A455" t="str">
            <v>1.1.2.2.4</v>
          </cell>
          <cell r="B455" t="str">
            <v>ค่ากิจกรรมพัฒนาคุณภาพผู้เรียน รหัสบัญชีย่อย 0022004</v>
          </cell>
          <cell r="C455" t="str">
            <v>20005 42002200 4100268</v>
          </cell>
        </row>
        <row r="456">
          <cell r="A456" t="str">
            <v>1.1.2.2.5</v>
          </cell>
          <cell r="B456" t="str">
            <v>ค่าจัดการเรียนการสอน รหัสบัญชีย่อย 0022005</v>
          </cell>
          <cell r="C456" t="str">
            <v>20006 42002200 4100345</v>
          </cell>
        </row>
        <row r="457">
          <cell r="A457" t="str">
            <v>1.1.2.2</v>
          </cell>
          <cell r="B457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57" t="str">
            <v>ศธ 04002/ว5898 ลว.6/12/2024 โอนครั้งที่ 5</v>
          </cell>
        </row>
        <row r="458">
          <cell r="A458" t="str">
            <v>1.1.2.2.1</v>
          </cell>
          <cell r="B458" t="str">
            <v>ค่าเครื่องแบบนักเรียน รหัสบัญชีย่อย 0022003</v>
          </cell>
          <cell r="C458" t="str">
            <v>20004 42002200 4100191</v>
          </cell>
        </row>
        <row r="459">
          <cell r="A459" t="str">
            <v>1.1.3</v>
          </cell>
          <cell r="B459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59" t="str">
            <v>20004450024004100000</v>
          </cell>
        </row>
        <row r="461">
          <cell r="A461" t="str">
            <v>1.1.3.1</v>
          </cell>
          <cell r="B46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1" t="str">
            <v>ศธ 04002/ว307 ลว.27 ม.ค.68 โอนครั้งที่ 222</v>
          </cell>
          <cell r="F461">
            <v>712000</v>
          </cell>
          <cell r="G461">
            <v>0</v>
          </cell>
          <cell r="H461">
            <v>0</v>
          </cell>
          <cell r="K461">
            <v>0</v>
          </cell>
          <cell r="L461">
            <v>0</v>
          </cell>
        </row>
        <row r="463">
          <cell r="B463" t="str">
            <v>โอนกลับส่วนกลาง ที่ ศธ 04002/ว3206/ 15 กค 67 ครั้งที่ 212</v>
          </cell>
        </row>
        <row r="466">
          <cell r="A466" t="str">
            <v>1.1.3.2</v>
          </cell>
          <cell r="B466" t="str">
            <v xml:space="preserve">รายการค่าจัดการเรียนการสอน (ปัจจัยพื้นฐานนักเรียนยากจน) </v>
          </cell>
          <cell r="C466" t="str">
            <v xml:space="preserve">20004 42002200 4100345 </v>
          </cell>
        </row>
        <row r="467">
          <cell r="A467" t="str">
            <v>1.1.3.2.1</v>
          </cell>
        </row>
        <row r="468">
          <cell r="A468" t="str">
            <v>1.1.3.2.2</v>
          </cell>
          <cell r="B468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68" t="str">
            <v>ศธ 04002/ว3973 ลว.3 กย 67 โอนครั้งที่ 379</v>
          </cell>
        </row>
        <row r="488">
          <cell r="A488">
            <v>2</v>
          </cell>
          <cell r="B488" t="str">
            <v xml:space="preserve">โครงการพัฒนาสื่อและเทคโนโลยีสารสนเทศเพื่อการศึกษา </v>
          </cell>
          <cell r="C488" t="str">
            <v>20004 420047002 000000</v>
          </cell>
        </row>
        <row r="489">
          <cell r="B489" t="str">
            <v xml:space="preserve"> งบดำเนินงาน 68112xx</v>
          </cell>
        </row>
        <row r="491">
          <cell r="A491">
            <v>2.1</v>
          </cell>
          <cell r="B491" t="str">
            <v xml:space="preserve">กิจกรรมการส่งเสริมการจัดการศึกษาทางไกล </v>
          </cell>
          <cell r="C491" t="str">
            <v>20004 68 86184 00000</v>
          </cell>
        </row>
        <row r="492">
          <cell r="A492" t="str">
            <v>2.1.1</v>
          </cell>
          <cell r="B492" t="str">
            <v xml:space="preserve"> งบดำเนินงาน 68112xx</v>
          </cell>
          <cell r="C492" t="str">
            <v xml:space="preserve">20004 4520 4900 2000000 </v>
          </cell>
        </row>
        <row r="493">
          <cell r="A493" t="str">
            <v>2.1.1.1</v>
          </cell>
          <cell r="B493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3" t="str">
            <v>ศธ 04002/ว72 ลว.7  มค 68 โอนครั้งที่ 174</v>
          </cell>
          <cell r="F493">
            <v>35000</v>
          </cell>
          <cell r="G493">
            <v>0</v>
          </cell>
          <cell r="H493">
            <v>0</v>
          </cell>
          <cell r="K493">
            <v>0</v>
          </cell>
          <cell r="L493">
            <v>0</v>
          </cell>
        </row>
        <row r="494">
          <cell r="A494" t="str">
            <v>2.1.1.2</v>
          </cell>
        </row>
        <row r="496">
          <cell r="B496" t="str">
            <v xml:space="preserve"> งบลงทุน ค่าครุภัณฑ์ 6711310</v>
          </cell>
          <cell r="C496" t="str">
            <v>20004 42004770 3110000</v>
          </cell>
        </row>
        <row r="498">
          <cell r="B498" t="str">
            <v>ครุภัณฑ์การศึกษา 120611</v>
          </cell>
        </row>
        <row r="499">
          <cell r="A499" t="str">
            <v>2.2.1</v>
          </cell>
          <cell r="B499" t="str">
            <v xml:space="preserve">ครุภัณฑ์ทดแทนห้องเรียน DLTV สำหรับโรงเรียน Stan Alone      </v>
          </cell>
          <cell r="C499" t="str">
            <v>ศธ 04002/ว2350 ลว. 10/ก.ค./2566 โอนครั้งที่ 663</v>
          </cell>
        </row>
        <row r="500">
          <cell r="A500" t="str">
            <v>2.2.1.1</v>
          </cell>
          <cell r="B500" t="str">
            <v>แสนชื่นปานนุกูล</v>
          </cell>
          <cell r="C500" t="str">
            <v>20004420047003113338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 t="str">
            <v>2.2.1.2</v>
          </cell>
          <cell r="B501" t="str">
            <v>วัดจตุพิธวราวาส</v>
          </cell>
          <cell r="C501" t="str">
            <v>20004420047003113340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 t="str">
            <v>2.2.1.3</v>
          </cell>
          <cell r="B502" t="str">
            <v>ศาลาลอย</v>
          </cell>
          <cell r="C502" t="str">
            <v>20004420047003113342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 t="str">
            <v>2.2.1.4</v>
          </cell>
          <cell r="B503" t="str">
            <v>วัดแสงมณี</v>
          </cell>
          <cell r="C503" t="str">
            <v>20004420047003113344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 t="str">
            <v>2.2.1.5</v>
          </cell>
          <cell r="B504" t="str">
            <v>วัดอดิศร</v>
          </cell>
          <cell r="C504" t="str">
            <v>20004420047003113346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 t="str">
            <v>2.2.1.6</v>
          </cell>
          <cell r="B505" t="str">
            <v>วัดนพรัตนาราม</v>
          </cell>
          <cell r="C505" t="str">
            <v>20004420047003113349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 t="str">
            <v>2.2.1.7</v>
          </cell>
          <cell r="B506" t="str">
            <v>วัดธรรมราษฎร์เจริญผล</v>
          </cell>
          <cell r="C506" t="str">
            <v>20004420047003113350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2.2.1.8</v>
          </cell>
          <cell r="B507" t="str">
            <v>นิกรราษฎร์บูรณะ(เหราบัตย์อุทิศ)</v>
          </cell>
          <cell r="C507" t="str">
            <v>20004420047003113353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>2.2.2</v>
          </cell>
          <cell r="B508" t="str">
            <v xml:space="preserve">ครุภัณฑ์ทดแทนห้องเรียน DLTV สำหรับโรงเรียน Stan Alone      </v>
          </cell>
          <cell r="C508" t="str">
            <v>ศธ 04002/ว3517 ลว. 22/สค./2566 โอนครั้งที่ 794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2.2.1.9</v>
          </cell>
          <cell r="B509" t="str">
            <v>คลอง 11 ศาลาครุ</v>
          </cell>
          <cell r="C509" t="str">
            <v>200044200470031113337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 t="str">
            <v>2.2.1.10</v>
          </cell>
          <cell r="B510" t="str">
            <v>แสนจำหน่ายวิทยา</v>
          </cell>
          <cell r="C510" t="str">
            <v>200044200470031113339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A512">
            <v>3</v>
          </cell>
          <cell r="B512" t="str">
            <v>โครงการสร้างโอกาสและลดความเหลื่อมล้ำทางการศึกษาในระดับพื้นที่</v>
          </cell>
          <cell r="C512" t="str">
            <v>20004 42006700 2000000</v>
          </cell>
        </row>
        <row r="513">
          <cell r="A513">
            <v>3.1</v>
          </cell>
          <cell r="B513" t="str">
            <v xml:space="preserve">กิจกรรมการยกระดับคุณภาพโรงเรียนขยายโอกาส </v>
          </cell>
          <cell r="C513" t="str">
            <v xml:space="preserve">20004 67 00106 00000 </v>
          </cell>
        </row>
        <row r="514">
          <cell r="B514" t="str">
            <v xml:space="preserve"> งบดำเนินงาน 67112xx</v>
          </cell>
          <cell r="C514" t="str">
            <v>20004 42006770 2000000</v>
          </cell>
        </row>
        <row r="516">
          <cell r="A516" t="str">
            <v>3.1.1.1</v>
          </cell>
          <cell r="B516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6" t="str">
            <v>ศธ 04002/ว2048 ลว.24 พค 67 โอนครั้งที่ 53</v>
          </cell>
        </row>
        <row r="517">
          <cell r="A517" t="str">
            <v>3.1.1.2</v>
          </cell>
          <cell r="B517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17" t="str">
            <v>ศธ 04002/ว4277 ลว.12 กย 67 โอนครั้งที่ 402</v>
          </cell>
        </row>
        <row r="518">
          <cell r="A518">
            <v>4</v>
          </cell>
          <cell r="B518" t="str">
            <v>กิจกรรมพัฒนาการจัดการศึกษาโรงเรียนที่ตั้งในพื้นที่ลักษณะพิเศษ</v>
          </cell>
          <cell r="C518" t="str">
            <v>20004 67 00017 00000</v>
          </cell>
        </row>
        <row r="519">
          <cell r="B519" t="str">
            <v xml:space="preserve"> งบดำเนินงาน 67112xx</v>
          </cell>
          <cell r="C519" t="str">
            <v xml:space="preserve">20004 42006700 2000000 </v>
          </cell>
        </row>
        <row r="520">
          <cell r="A520">
            <v>4.0999999999999996</v>
          </cell>
          <cell r="B520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0" t="str">
            <v>ศธ 04002/ว2091 ลว.28 พค 67 โอนครั้งที่ 60</v>
          </cell>
        </row>
        <row r="524">
          <cell r="A524" t="str">
            <v>ง</v>
          </cell>
          <cell r="B524" t="str">
            <v>แผนงานพื้นฐานด้านการพัฒนาและเสริมสร้างศักยภาพทรัพยากรมนุษย์</v>
          </cell>
          <cell r="C524" t="str">
            <v xml:space="preserve">20004 3720 </v>
          </cell>
          <cell r="D524">
            <v>22539175</v>
          </cell>
          <cell r="E524">
            <v>2000000</v>
          </cell>
          <cell r="F524">
            <v>24539175</v>
          </cell>
          <cell r="G524">
            <v>1143512.1000000001</v>
          </cell>
          <cell r="H524">
            <v>16543440</v>
          </cell>
          <cell r="I524">
            <v>0</v>
          </cell>
          <cell r="J524">
            <v>0</v>
          </cell>
          <cell r="K524">
            <v>1594576.2</v>
          </cell>
          <cell r="L524">
            <v>3614053</v>
          </cell>
          <cell r="M524">
            <v>1643593.7</v>
          </cell>
          <cell r="N524">
            <v>24539175</v>
          </cell>
          <cell r="O524">
            <v>17686952.100000001</v>
          </cell>
          <cell r="P524">
            <v>5208629.2</v>
          </cell>
          <cell r="Q524">
            <v>17686952.100000001</v>
          </cell>
          <cell r="R524">
            <v>5208629.2</v>
          </cell>
        </row>
        <row r="525">
          <cell r="B525" t="str">
            <v xml:space="preserve"> งบดำเนินงาน 68112xx</v>
          </cell>
        </row>
        <row r="527">
          <cell r="A527">
            <v>1</v>
          </cell>
          <cell r="B527" t="str">
            <v xml:space="preserve">ผลผลิตผู้จบการศึกษาก่อนประถมศึกษา </v>
          </cell>
          <cell r="C527" t="str">
            <v>20004 3720 1000 2000000</v>
          </cell>
        </row>
        <row r="528">
          <cell r="C528" t="str">
            <v>20004 3720 1000 2000000</v>
          </cell>
        </row>
        <row r="530">
          <cell r="B530" t="str">
            <v>ค่าครุภัณฑ์ 6811310</v>
          </cell>
        </row>
        <row r="532">
          <cell r="A532">
            <v>1.1000000000000001</v>
          </cell>
          <cell r="B532" t="str">
            <v xml:space="preserve">กิจกรรมการจัดการศึกษาก่อนประถมศึกษา  </v>
          </cell>
          <cell r="C532" t="str">
            <v>20004 68 05162 00000</v>
          </cell>
        </row>
        <row r="534">
          <cell r="B534" t="str">
            <v xml:space="preserve"> งบดำเนินงาน 68112xx</v>
          </cell>
        </row>
        <row r="571">
          <cell r="A571">
            <v>1</v>
          </cell>
          <cell r="B571" t="str">
            <v>งบสพฐ.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89">
          <cell r="B589" t="str">
            <v>ครุภัณฑ์การศึกษา 120611</v>
          </cell>
        </row>
        <row r="590">
          <cell r="B590" t="str">
            <v>เครื่องเล่นสนามระดับก่อนประถมศึกษาแบบ 2</v>
          </cell>
          <cell r="C590" t="str">
            <v>ศธ04002/ว1802 ลว.8 พค 67 โอนครั้งที่ 7</v>
          </cell>
        </row>
        <row r="591">
          <cell r="A591" t="str">
            <v>1)</v>
          </cell>
          <cell r="B591" t="str">
            <v>โรงเรียนทองพูลอุทิศ</v>
          </cell>
          <cell r="C591" t="str">
            <v>20004350001003110490</v>
          </cell>
        </row>
        <row r="592">
          <cell r="B592" t="str">
            <v>ผูกพัน ครบ 16 กค 67</v>
          </cell>
          <cell r="C592">
            <v>4100385427</v>
          </cell>
        </row>
        <row r="593">
          <cell r="A593" t="str">
            <v>2)</v>
          </cell>
          <cell r="B593" t="str">
            <v>โรงเรียนวัดชัยมังคลาราม</v>
          </cell>
          <cell r="C593" t="str">
            <v>20004350001003110491</v>
          </cell>
        </row>
        <row r="594">
          <cell r="B594" t="str">
            <v>ผูกพัน ครบ 16 กค 67</v>
          </cell>
          <cell r="C594">
            <v>4100398102</v>
          </cell>
        </row>
        <row r="595">
          <cell r="A595" t="str">
            <v>3)</v>
          </cell>
          <cell r="B595" t="str">
            <v>โรงเรียนวัดดอนใหญ่</v>
          </cell>
          <cell r="C595" t="str">
            <v>20004350001003110492</v>
          </cell>
        </row>
        <row r="596">
          <cell r="B596" t="str">
            <v>ผูกพัน ครบ 19 กค 67</v>
          </cell>
          <cell r="C596">
            <v>410034351</v>
          </cell>
        </row>
        <row r="603">
          <cell r="A603" t="str">
            <v>1.1.2</v>
          </cell>
          <cell r="B603" t="str">
            <v xml:space="preserve">เครื่องเล่นสนามระดับก่อนประถมศึกษา แบบ 1 </v>
          </cell>
          <cell r="C603" t="str">
            <v>ศธ04002/ว1802 ลว.8 พค 67 โอนครั้งที่ 7</v>
          </cell>
        </row>
        <row r="604">
          <cell r="A604" t="str">
            <v>1)</v>
          </cell>
          <cell r="B604" t="str">
            <v>โรงเรียนวัดแสงมณี</v>
          </cell>
          <cell r="C604" t="str">
            <v>20004350001003110493</v>
          </cell>
        </row>
        <row r="605">
          <cell r="B605" t="str">
            <v>ผูกพัน ครบ 9 กค 67</v>
          </cell>
          <cell r="C605">
            <v>4100394811</v>
          </cell>
        </row>
        <row r="610">
          <cell r="A610">
            <v>1.2</v>
          </cell>
          <cell r="B610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0" t="str">
            <v>20004 67 00080  00000</v>
          </cell>
        </row>
        <row r="611">
          <cell r="B611" t="str">
            <v xml:space="preserve"> งบดำเนินงาน 68112xx</v>
          </cell>
          <cell r="C611" t="str">
            <v>20004 3720 1000 2000000</v>
          </cell>
        </row>
        <row r="612">
          <cell r="A612" t="str">
            <v>1.2.1</v>
          </cell>
          <cell r="B612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2" t="str">
            <v>ที่ ศธ04002/ว5680 ลว 20 ธค 66 ครั้งที่ 100</v>
          </cell>
        </row>
        <row r="613">
          <cell r="A613" t="str">
            <v>1.2.2</v>
          </cell>
          <cell r="B613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3" t="str">
            <v>ที่ ศธ04002/ว3094 ลว 18 กค 67 ครั้งที่ 230</v>
          </cell>
        </row>
        <row r="618">
          <cell r="A618">
            <v>0</v>
          </cell>
          <cell r="B618" t="str">
            <v>ผลผลิตผู้จบการศึกษาขั้นพื้นฐาน</v>
          </cell>
          <cell r="C618" t="str">
            <v>20004 3720 1000 2000000</v>
          </cell>
        </row>
        <row r="619">
          <cell r="B619" t="str">
            <v xml:space="preserve"> รวมงบดำเนินงาน 68112xx</v>
          </cell>
          <cell r="C619" t="str">
            <v>20004 3720 1000 2000000</v>
          </cell>
        </row>
        <row r="622">
          <cell r="B622" t="str">
            <v>งบลงทุน ครุภัณฑ์ 6811310</v>
          </cell>
        </row>
        <row r="623">
          <cell r="B623" t="str">
            <v>งบลงทุน สิ่งก่อสร้าง 6811320</v>
          </cell>
        </row>
        <row r="624">
          <cell r="A624">
            <v>1.1000000000000001</v>
          </cell>
          <cell r="B624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4" t="str">
            <v>20004 68 00080 00000</v>
          </cell>
        </row>
        <row r="626">
          <cell r="A626" t="str">
            <v>1.1.1</v>
          </cell>
          <cell r="B626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6" t="str">
            <v>ที่ ศธ04002/ว5967 ลว 11 ธค 67 ครั้งที่ 119</v>
          </cell>
          <cell r="F626">
            <v>1100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800</v>
          </cell>
          <cell r="L626">
            <v>0</v>
          </cell>
        </row>
        <row r="627">
          <cell r="A627">
            <v>1.2</v>
          </cell>
          <cell r="B627" t="str">
            <v>กิจกรรมการสนับสนุนการศึกษาขั้นพื้นฐาน</v>
          </cell>
          <cell r="C627" t="str">
            <v>20004 68 00146 00000</v>
          </cell>
        </row>
        <row r="628">
          <cell r="B628" t="str">
            <v xml:space="preserve"> งบดำเนินงาน 68112xx </v>
          </cell>
          <cell r="C628" t="str">
            <v>20004 3720 1000 2000000</v>
          </cell>
        </row>
        <row r="629">
          <cell r="A629" t="str">
            <v>1.2.1</v>
          </cell>
          <cell r="B629" t="str">
            <v xml:space="preserve">ค่าเช่าใช้บริการสัญญาณอินเทอร์เน็ต </v>
          </cell>
          <cell r="F629">
            <v>1488303</v>
          </cell>
          <cell r="G629">
            <v>973952.1</v>
          </cell>
          <cell r="H629">
            <v>0</v>
          </cell>
          <cell r="I629">
            <v>0</v>
          </cell>
          <cell r="J629">
            <v>0</v>
          </cell>
          <cell r="K629">
            <v>13910</v>
          </cell>
          <cell r="L629">
            <v>283813</v>
          </cell>
        </row>
        <row r="630">
          <cell r="A630" t="str">
            <v>1)</v>
          </cell>
          <cell r="B630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0" t="str">
            <v>ศธ 04002/ว5931 ลว. 9 ธค 67 โอนครั้งที่ 111</v>
          </cell>
        </row>
        <row r="631">
          <cell r="A631" t="str">
            <v>2)</v>
          </cell>
          <cell r="B631" t="str">
            <v>ค่าเช่าใช้บริการสัญญาณอินเทอร์เน็ต  9 เดือน (มกราคม - กันยายน 2568) 973,953 บาท</v>
          </cell>
          <cell r="C631" t="str">
            <v>ศธ 04002/ว6222 ลว. 25 ธค 67 โอนครั้งที่ 160</v>
          </cell>
        </row>
        <row r="632">
          <cell r="A632">
            <v>1.3</v>
          </cell>
          <cell r="B632" t="str">
            <v>กิจกรรมส่งเสริมการอ่าน</v>
          </cell>
          <cell r="C632" t="str">
            <v>20004 68 00147 00000</v>
          </cell>
        </row>
        <row r="634">
          <cell r="A634" t="str">
            <v>1.3.1</v>
          </cell>
          <cell r="B634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4" t="str">
            <v>ศธ04002/ว5817 ลว.28 พย 67 ครั้งที่ 91</v>
          </cell>
          <cell r="F634">
            <v>800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800</v>
          </cell>
          <cell r="L634">
            <v>0</v>
          </cell>
        </row>
        <row r="635">
          <cell r="A635">
            <v>1.4</v>
          </cell>
          <cell r="B635" t="str">
            <v>กิจกรรมการบริหารจัดการในเขตพื้นที่การศึกษา</v>
          </cell>
          <cell r="C635" t="str">
            <v>20004 68 00148 00000</v>
          </cell>
        </row>
        <row r="637">
          <cell r="B637" t="str">
            <v xml:space="preserve"> งบดำเนินงาน 68112xx </v>
          </cell>
        </row>
        <row r="642">
          <cell r="A642" t="str">
            <v>1.4.1</v>
          </cell>
          <cell r="B642" t="str">
            <v>งบประจำ บริหารจัดการสำนักงาน 3,200,000 บาท</v>
          </cell>
        </row>
        <row r="643">
          <cell r="A643">
            <v>1</v>
          </cell>
          <cell r="B643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43" t="str">
            <v xml:space="preserve">ศธ04002/ว5273 ลว.27 ต.ค.67 ครั้งที่ 1 โอนครั้งที่ 19 </v>
          </cell>
          <cell r="F643">
            <v>0</v>
          </cell>
        </row>
        <row r="644">
          <cell r="A644" t="str">
            <v>1)</v>
          </cell>
          <cell r="C644" t="str">
            <v xml:space="preserve">ศธ04002/ว5273 ลว.27 ต.ค.67 ครั้งที่ 1 โอนครั้งที่ 19 </v>
          </cell>
          <cell r="F644">
            <v>300000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274802.53999999998</v>
          </cell>
          <cell r="L644">
            <v>0</v>
          </cell>
        </row>
        <row r="645">
          <cell r="A645" t="str">
            <v>2)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207548.39</v>
          </cell>
          <cell r="L645">
            <v>0</v>
          </cell>
        </row>
        <row r="646">
          <cell r="A646" t="str">
            <v>3)</v>
          </cell>
          <cell r="B646" t="str">
            <v>ค่าใช้จ่ายในการประชุม อ.ก.ค.ศ. เขตพื้นที่การศึกษา  60,000 บาท</v>
          </cell>
          <cell r="C646" t="str">
            <v xml:space="preserve">ศธ04002/ว5273 ลว.27 ต.ค.67 ครั้งที่ 1 โอนครั้งที่ 19 </v>
          </cell>
          <cell r="F646">
            <v>110000</v>
          </cell>
          <cell r="G646">
            <v>0</v>
          </cell>
          <cell r="I646">
            <v>0</v>
          </cell>
          <cell r="J646">
            <v>0</v>
          </cell>
          <cell r="K646">
            <v>94162</v>
          </cell>
          <cell r="L646">
            <v>0</v>
          </cell>
        </row>
        <row r="647">
          <cell r="A647" t="str">
            <v>4)</v>
          </cell>
          <cell r="B647" t="str">
            <v>ค่าซ่อมแซมยานพาหนะและขนส่ง 200,000 บาท</v>
          </cell>
          <cell r="F647">
            <v>100000</v>
          </cell>
          <cell r="G647">
            <v>0</v>
          </cell>
          <cell r="I647">
            <v>0</v>
          </cell>
          <cell r="J647">
            <v>0</v>
          </cell>
          <cell r="K647">
            <v>54521.85</v>
          </cell>
          <cell r="L647">
            <v>0</v>
          </cell>
        </row>
        <row r="648">
          <cell r="A648" t="str">
            <v>5)</v>
          </cell>
          <cell r="B648" t="str">
            <v>ค่าซ่อมแซมครุภัณฑ์ 100,000 บาท</v>
          </cell>
          <cell r="C648" t="str">
            <v xml:space="preserve">ศธ04002/ว5273 ลว.27 ต.ค.67 ครั้งที่ 1 โอนครั้งที่ 19 </v>
          </cell>
          <cell r="F648">
            <v>50000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49927.3</v>
          </cell>
          <cell r="L648">
            <v>0</v>
          </cell>
        </row>
        <row r="649">
          <cell r="A649" t="str">
            <v>6)</v>
          </cell>
          <cell r="B649" t="str">
            <v>ค่าวัสดุสำนักงาน 350,000 บาท อนุมัติ 150,000 บาท</v>
          </cell>
          <cell r="C649" t="str">
            <v xml:space="preserve">ศธ04002/ว5273 ลว.27 ต.ค.67 ครั้งที่ 1 โอนครั้งที่ 19 </v>
          </cell>
          <cell r="F649">
            <v>180000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159024.75</v>
          </cell>
          <cell r="L649">
            <v>0</v>
          </cell>
        </row>
        <row r="650">
          <cell r="A650" t="str">
            <v>7)</v>
          </cell>
          <cell r="B650" t="str">
            <v>ค่าน้ำมันเชื้อเพลิงและหล่อลื่น 200,000 บาท อนุมัติ 100,000 บาท</v>
          </cell>
          <cell r="C650" t="str">
            <v xml:space="preserve">ศธ04002/ว5273 ลว.27 ต.ค.67 ครั้งที่ 1 โอนครั้งที่ 19 </v>
          </cell>
          <cell r="F650">
            <v>70000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33962.6</v>
          </cell>
          <cell r="L650">
            <v>0</v>
          </cell>
        </row>
        <row r="651">
          <cell r="A651" t="str">
            <v>8)</v>
          </cell>
          <cell r="B651" t="str">
            <v>งบกลาง 585,685 บาท</v>
          </cell>
          <cell r="C651" t="str">
            <v xml:space="preserve">ศธ04002/ว5273 ลว.27 ต.ค.67 ครั้งที่ 1 โอนครั้งที่ 19 </v>
          </cell>
          <cell r="F651">
            <v>90000</v>
          </cell>
          <cell r="G651">
            <v>8700</v>
          </cell>
          <cell r="H651">
            <v>0</v>
          </cell>
          <cell r="I651">
            <v>0</v>
          </cell>
          <cell r="J651">
            <v>0</v>
          </cell>
          <cell r="K651">
            <v>70370.17</v>
          </cell>
          <cell r="L651">
            <v>0</v>
          </cell>
        </row>
        <row r="652">
          <cell r="A652" t="str">
            <v>8.1)</v>
          </cell>
          <cell r="B652" t="str">
            <v>งบกลางปรับปรุงซ่อมแซมอาคารสำนักงาน 160,860 บาท</v>
          </cell>
          <cell r="C652" t="str">
            <v xml:space="preserve">ศธ04002/ว5273 ลว.27 ต.ค.67 ครั้งที่ 1 โอนครั้งที่ 19 </v>
          </cell>
          <cell r="F652">
            <v>60000</v>
          </cell>
          <cell r="G652">
            <v>60000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8">
          <cell r="A658" t="str">
            <v>1.4.2</v>
          </cell>
          <cell r="B658" t="str">
            <v>งบพัฒนาเพื่อพัฒนาคุณภาพการศึกษา 1,800,000 บาท</v>
          </cell>
          <cell r="C658" t="str">
            <v xml:space="preserve">ศธ04002/ว5273 ลว.27 ต.ค.67 ครั้งที่ 1 โอนครั้งที่ 19 </v>
          </cell>
        </row>
        <row r="660">
          <cell r="A660" t="str">
            <v>1.4.2.1</v>
          </cell>
          <cell r="B660" t="str">
            <v>งบกลยุทธ์ ของสพป.ปท.2 1,800,000 บาท</v>
          </cell>
          <cell r="C660" t="str">
            <v>20004 3720 1000 2000000</v>
          </cell>
        </row>
        <row r="661">
          <cell r="A661" t="str">
            <v>1)</v>
          </cell>
          <cell r="B661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1">
            <v>38000</v>
          </cell>
          <cell r="F661">
            <v>38000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5100</v>
          </cell>
          <cell r="L661">
            <v>0</v>
          </cell>
        </row>
        <row r="663">
          <cell r="A663" t="str">
            <v>2)</v>
          </cell>
          <cell r="B663" t="str">
            <v>โครงการเพิ่มโอกาสและความเสมอภาคทางการศึกษา 20,060 บาท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3)</v>
          </cell>
          <cell r="B664" t="str">
            <v>โครงการส่งเสริมประชาธิปไตยในโรงเรียน 25,840 บาท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4)</v>
          </cell>
          <cell r="B665" t="str">
            <v>โครงการพัฒนาประสิทธิภาพในการจัดการเรียนรู้สำหรับผู้เรียนที่ 58,100 บาท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5)</v>
          </cell>
          <cell r="B666" t="str">
            <v>ปรับปรุงซ่อมแซมอาคารสำนักงาน 160860</v>
          </cell>
          <cell r="E666">
            <v>62000</v>
          </cell>
          <cell r="F666">
            <v>62000</v>
          </cell>
          <cell r="G666">
            <v>62000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3)</v>
          </cell>
          <cell r="B667" t="str">
            <v>โครงการยกระดับคุณภาพการศึกษา 900,000 บาท อนุมัติครั้ที่ 1  240,000 บาท</v>
          </cell>
        </row>
        <row r="669">
          <cell r="A669" t="str">
            <v>3.1)</v>
          </cell>
          <cell r="B669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69">
            <v>18140</v>
          </cell>
          <cell r="F669">
            <v>18140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15330</v>
          </cell>
          <cell r="L669">
            <v>0</v>
          </cell>
        </row>
        <row r="670">
          <cell r="A670" t="str">
            <v>3.2)</v>
          </cell>
          <cell r="B670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0">
            <v>18600</v>
          </cell>
          <cell r="F670">
            <v>18600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A671" t="str">
            <v>3.3)</v>
          </cell>
          <cell r="B671" t="str">
            <v>โครงการพัฒนาคุณภาพผู้เรียนสู่ศตวรรษที่ 21   46,440 บาท</v>
          </cell>
          <cell r="E671">
            <v>46440</v>
          </cell>
          <cell r="F671">
            <v>46440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A672" t="str">
            <v>3.4)</v>
          </cell>
          <cell r="B672" t="str">
            <v>โครงการพัฒนาหลักสูตรสถานศึกษาส่านสมรรถนะ  15,000 บาท</v>
          </cell>
          <cell r="E672">
            <v>15000</v>
          </cell>
          <cell r="F672">
            <v>15000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3.5)</v>
          </cell>
          <cell r="B673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E673">
            <v>13600</v>
          </cell>
          <cell r="F673">
            <v>13600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3.6)</v>
          </cell>
          <cell r="B674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74">
            <v>31320</v>
          </cell>
          <cell r="F674">
            <v>31320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3.7)</v>
          </cell>
          <cell r="B675" t="str">
            <v>โครงการบ้านนักวิทยาศาสตร์น้อย ประเทศไทย ระดับประถมศึกษา 21,250 บาท</v>
          </cell>
          <cell r="E675">
            <v>21250</v>
          </cell>
          <cell r="F675">
            <v>21250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21250</v>
          </cell>
          <cell r="L675">
            <v>0</v>
          </cell>
        </row>
        <row r="676">
          <cell r="A676" t="str">
            <v>3.8)</v>
          </cell>
          <cell r="B676" t="str">
            <v>โครงการบ้านนักวิทยาศาสตร์น้อย ประเทศไทย ระดับปฐมวัย 21,250 บาท</v>
          </cell>
          <cell r="E676">
            <v>21250</v>
          </cell>
          <cell r="F676">
            <v>21250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21250</v>
          </cell>
          <cell r="L676">
            <v>0</v>
          </cell>
        </row>
        <row r="677">
          <cell r="A677" t="str">
            <v>3.9)</v>
          </cell>
          <cell r="B677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E677">
            <v>10200</v>
          </cell>
          <cell r="F677">
            <v>10200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3.10)</v>
          </cell>
          <cell r="B678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78">
            <v>30000</v>
          </cell>
          <cell r="F678">
            <v>30000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11900</v>
          </cell>
          <cell r="L678">
            <v>0</v>
          </cell>
        </row>
        <row r="679">
          <cell r="A679" t="str">
            <v>3.11)</v>
          </cell>
          <cell r="B679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3.12)</v>
          </cell>
          <cell r="B680" t="str">
            <v>โครงการพัฒนานวัตกรรมสื่อการจัดการเรียนรู้เทคโนโลยีที่ทันสมัย 5,100 บาท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3.13)</v>
          </cell>
          <cell r="B681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3.14)</v>
          </cell>
          <cell r="B682" t="str">
            <v>โครงการโรงเรียนคุณธรรม สพฐ. 34,000 บาท</v>
          </cell>
          <cell r="E682">
            <v>14200</v>
          </cell>
          <cell r="F682">
            <v>14200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11900</v>
          </cell>
          <cell r="L682">
            <v>0</v>
          </cell>
        </row>
        <row r="683">
          <cell r="A683" t="str">
            <v>3.15)</v>
          </cell>
          <cell r="B683" t="str">
            <v>โครงการส่งเสริมทักษะอาชีพให้แก่นักเรียน 25,400 บาท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5">
          <cell r="A685" t="str">
            <v>4)</v>
          </cell>
          <cell r="B685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85" t="str">
            <v xml:space="preserve">ศธ04002/ว5273 ลว.27 ต.ค.67 ครั้งที่ 1 โอนครั้งที่ 19 </v>
          </cell>
          <cell r="D685">
            <v>0</v>
          </cell>
          <cell r="F685">
            <v>400000</v>
          </cell>
          <cell r="G685">
            <v>38860</v>
          </cell>
          <cell r="H685">
            <v>0</v>
          </cell>
          <cell r="I685">
            <v>0</v>
          </cell>
          <cell r="J685">
            <v>0</v>
          </cell>
          <cell r="K685">
            <v>257268.6</v>
          </cell>
          <cell r="L685">
            <v>18000</v>
          </cell>
        </row>
        <row r="687">
          <cell r="A687" t="str">
            <v>4.1)</v>
          </cell>
          <cell r="B687" t="str">
            <v>โครงการพัฒนาประสิทธิภาพการบริหารจัดการงานอำนวยการ 150,045 บาท</v>
          </cell>
          <cell r="E687">
            <v>17350</v>
          </cell>
          <cell r="F687">
            <v>17350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17350</v>
          </cell>
          <cell r="L687">
            <v>0</v>
          </cell>
        </row>
        <row r="688">
          <cell r="A688" t="str">
            <v>4.2)</v>
          </cell>
          <cell r="B688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88">
            <v>65880</v>
          </cell>
          <cell r="F688">
            <v>65880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58270</v>
          </cell>
          <cell r="L688">
            <v>0</v>
          </cell>
        </row>
        <row r="689">
          <cell r="A689" t="str">
            <v>4.3)</v>
          </cell>
          <cell r="B689" t="str">
            <v>โครงการขับเคลื่อนคุณภาพการจัดการเรียนการสอนทางไกลผ่านดาวเทียม (DLTV  ) 13,800 บาท</v>
          </cell>
          <cell r="E689">
            <v>10000</v>
          </cell>
          <cell r="F689">
            <v>10000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5100</v>
          </cell>
          <cell r="L689">
            <v>0</v>
          </cell>
        </row>
        <row r="690">
          <cell r="A690" t="str">
            <v>4.4)</v>
          </cell>
          <cell r="B690" t="str">
            <v>โครงการพัฒนาระบบดิจิทัล เพื่อการศึกษา 85,300 บาท</v>
          </cell>
          <cell r="E690">
            <v>20000</v>
          </cell>
          <cell r="F690">
            <v>20000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17200</v>
          </cell>
          <cell r="L690">
            <v>0</v>
          </cell>
        </row>
        <row r="691">
          <cell r="A691" t="str">
            <v>4.5)</v>
          </cell>
          <cell r="B691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4.6)</v>
          </cell>
          <cell r="B692" t="str">
            <v>โครงการเสริมสร้างสมรรถนะครูผู้ช่วยสู่การเป็นครูมืออาชีพ 67,000 บาท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4.7)</v>
          </cell>
          <cell r="B693" t="str">
            <v>โครงการยกย่องเชิดชูเกียรติข้าราชการครูและบุคลากรทางการศึกษา 59,700 บาท</v>
          </cell>
          <cell r="E693">
            <v>9700</v>
          </cell>
          <cell r="F693">
            <v>9700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1550</v>
          </cell>
          <cell r="L693">
            <v>0</v>
          </cell>
        </row>
        <row r="694">
          <cell r="A694" t="str">
            <v>4.8)</v>
          </cell>
          <cell r="B694" t="str">
            <v>โครงการงานศิลปหัตถกรรมนักเรียน ระดับเขตพื้นที่การศึกษา ปีการศึกษา 148,500 บาท</v>
          </cell>
          <cell r="E694">
            <v>148500</v>
          </cell>
          <cell r="F694">
            <v>148500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94800</v>
          </cell>
          <cell r="L694">
            <v>18000</v>
          </cell>
        </row>
        <row r="695">
          <cell r="A695" t="str">
            <v>4.9)</v>
          </cell>
          <cell r="B695" t="str">
            <v>โครงการพัฒนาศักยภาพบุคลากรทางการศึกษาสังกัดสพป.ปทุมธานี เขต 2 58,570 บาท</v>
          </cell>
          <cell r="E695">
            <v>58570</v>
          </cell>
          <cell r="F695">
            <v>58570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47372.6</v>
          </cell>
          <cell r="L695">
            <v>0</v>
          </cell>
        </row>
        <row r="696">
          <cell r="A696" t="str">
            <v>4.10)</v>
          </cell>
          <cell r="B696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696">
            <v>20000</v>
          </cell>
          <cell r="F696">
            <v>20000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13651</v>
          </cell>
          <cell r="L696">
            <v>0</v>
          </cell>
        </row>
        <row r="697">
          <cell r="A697" t="str">
            <v>4.11)</v>
          </cell>
          <cell r="B697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4.12)</v>
          </cell>
          <cell r="B698" t="str">
            <v>โครงการเสริมสร้างประสิทธิภาพและสมรรถนะการบริหารงานบุคคล 50,000 บาท</v>
          </cell>
          <cell r="E698">
            <v>11140</v>
          </cell>
          <cell r="F698">
            <v>11140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1975</v>
          </cell>
          <cell r="L698">
            <v>0</v>
          </cell>
        </row>
        <row r="699">
          <cell r="A699" t="str">
            <v>4.13)</v>
          </cell>
          <cell r="B699" t="str">
            <v>ปรับปรุงซ่อมแซมอาคารสำนักงาน 160860</v>
          </cell>
          <cell r="E699">
            <v>38860</v>
          </cell>
          <cell r="F699">
            <v>38860</v>
          </cell>
          <cell r="G699">
            <v>38860</v>
          </cell>
          <cell r="H699">
            <v>0</v>
          </cell>
          <cell r="K699">
            <v>0</v>
          </cell>
          <cell r="L699">
            <v>0</v>
          </cell>
        </row>
        <row r="700">
          <cell r="H700">
            <v>0</v>
          </cell>
          <cell r="K700">
            <v>0</v>
          </cell>
          <cell r="L700">
            <v>0</v>
          </cell>
        </row>
        <row r="707">
          <cell r="A707" t="str">
            <v>1)</v>
          </cell>
          <cell r="B707" t="str">
            <v>โครงการงานศิลปหัตถกรรม 300000 บาท</v>
          </cell>
          <cell r="C707" t="str">
            <v>ศธ04002/ว4850 ลว.17 ต.ค.66 โอนครั้งที่ 3  /ศธ04002/ว817 ลว.22 กพ 67 โอนครั้งที่ 191</v>
          </cell>
          <cell r="D707">
            <v>0</v>
          </cell>
        </row>
        <row r="708">
          <cell r="A708" t="str">
            <v>2)</v>
          </cell>
          <cell r="B708" t="str">
            <v>โครงการอบรมครูผู้ช่วย 200000 บาท เหลือ 55000</v>
          </cell>
          <cell r="C708" t="str">
            <v>ศธ04002/ว4850 ลว.17 ต.ค.66 ครั้งที่ 1 โอนครั้งที่ 3</v>
          </cell>
        </row>
        <row r="709">
          <cell r="A709" t="str">
            <v>3)</v>
          </cell>
          <cell r="K709">
            <v>0</v>
          </cell>
          <cell r="L709">
            <v>0</v>
          </cell>
        </row>
        <row r="710">
          <cell r="A710" t="str">
            <v>4)</v>
          </cell>
        </row>
        <row r="711">
          <cell r="A711" t="str">
            <v>5)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>6)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A713" t="str">
            <v>6)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</row>
        <row r="714">
          <cell r="A714" t="str">
            <v>7)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A715" t="str">
            <v>8)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 t="str">
            <v>9)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 t="str">
            <v>10)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 t="str">
            <v>11)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 t="str">
            <v>12)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A720" t="str">
            <v>13)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A721" t="str">
            <v>14)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A722" t="str">
            <v>15)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A723" t="str">
            <v>16)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9">
          <cell r="A729" t="str">
            <v>2.1.3.2</v>
          </cell>
          <cell r="B729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729" t="str">
            <v>ศธ 04002/ว1333 ลว 26 มีค 67 โอนครั้งที่ 239</v>
          </cell>
        </row>
        <row r="730">
          <cell r="A730" t="str">
            <v>2.1.3.3</v>
          </cell>
          <cell r="B730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730" t="str">
            <v>ศธ 04002/ว2360 ลว 12 มิย 67 โอนครั้งที่ 123</v>
          </cell>
        </row>
        <row r="731">
          <cell r="A731" t="str">
            <v>2.1.3.4</v>
          </cell>
          <cell r="B731" t="str">
    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    </cell>
          <cell r="C731" t="str">
            <v>ศธ 04002/ว3252 ลว 31 กค 67 โอนครั้งที่ 271</v>
          </cell>
        </row>
        <row r="732">
          <cell r="A732" t="str">
            <v>2.1.3.4</v>
          </cell>
          <cell r="B732" t="str">
            <v>ค่าติดตั้งหม้อแปลงไฟฟ้าสพป.ปทุมธานี เขต 2</v>
          </cell>
          <cell r="C732" t="str">
            <v>ศธ 04002/ว4650 ลว 24 กย 67 โอนครั้งที่ 440</v>
          </cell>
        </row>
        <row r="740">
          <cell r="A740" t="str">
            <v>2.1.4</v>
          </cell>
          <cell r="B740" t="str">
            <v>ค่าปรับปรุงซ่อมแซมระบบไฟฟ้า ประปา</v>
          </cell>
          <cell r="C740" t="str">
            <v>ศธ 04002/ว1353 ลว 28 มีค 67 โอนครั้งที่ 242</v>
          </cell>
        </row>
        <row r="741">
          <cell r="A741" t="str">
            <v>1)</v>
          </cell>
          <cell r="B741" t="str">
            <v xml:space="preserve">โรงเรียนวัดจุฬาจินดาราม </v>
          </cell>
        </row>
        <row r="743">
          <cell r="A743" t="str">
            <v>2)</v>
          </cell>
          <cell r="B743" t="str">
            <v xml:space="preserve">โรงเรียนแสนจำหน่ายวิทยา </v>
          </cell>
        </row>
        <row r="745">
          <cell r="A745" t="str">
            <v>3)</v>
          </cell>
          <cell r="B745" t="str">
            <v xml:space="preserve"> โรงเรียนวัดจตุพิธวราวาส </v>
          </cell>
        </row>
        <row r="747">
          <cell r="A747" t="str">
            <v>4)</v>
          </cell>
          <cell r="B747" t="str">
            <v>โรงเรียนชุมชนประชานิกรณ์อำนวยเวท์</v>
          </cell>
        </row>
        <row r="749">
          <cell r="A749">
            <v>1.5</v>
          </cell>
          <cell r="B749" t="str">
            <v>กิจกรรมการจัดการศึกษาประถมศึกษาสำหรับโรงเรียนปกติ</v>
          </cell>
          <cell r="C749" t="str">
            <v>20004 68 05164 00000</v>
          </cell>
        </row>
        <row r="750">
          <cell r="B750" t="str">
            <v>งบดำเนินงาน  68112xx</v>
          </cell>
        </row>
        <row r="751">
          <cell r="A751" t="str">
            <v>1)</v>
          </cell>
          <cell r="B751" t="str">
            <v xml:space="preserve">ค่าตอบแทนวิทยากรสอนอิสลามศึกษารายชั่วโมง </v>
          </cell>
          <cell r="F751">
            <v>312000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114600</v>
          </cell>
        </row>
        <row r="752">
          <cell r="A752" t="str">
            <v>1.1)</v>
          </cell>
          <cell r="B752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52" t="str">
            <v>ศธ 04002/ว5854  ลว 29 พย67 โอนครั้งที่ 97</v>
          </cell>
        </row>
        <row r="753">
          <cell r="A753" t="str">
            <v>2)</v>
          </cell>
          <cell r="B753" t="str">
            <v>ค่าขนย้ายสิ่งของส่วนตัวในการเดินทางไปราชการประจำของข้าราชการ</v>
          </cell>
          <cell r="C753" t="str">
            <v>ศธ 04002/ว6234  ลว 25 ธค 67 โอนครั้งที่ 161</v>
          </cell>
          <cell r="F753">
            <v>55352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16428</v>
          </cell>
          <cell r="L753">
            <v>0</v>
          </cell>
        </row>
        <row r="754">
          <cell r="B754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754" t="str">
            <v>ศธ 04002/ว6234  ลว 25 ธค 67 โอนครั้งที่ 161</v>
          </cell>
        </row>
        <row r="755">
          <cell r="B755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755" t="str">
            <v>ศธ 04002/ว366  ลว 29 ม.ค. 68 โอนครั้งที่ 230</v>
          </cell>
        </row>
        <row r="756">
          <cell r="B756" t="str">
            <v>งบลงทุน  ค่าครุภัณฑ์  6811310</v>
          </cell>
        </row>
        <row r="780">
          <cell r="A780" t="str">
            <v>2.1.5.2</v>
          </cell>
        </row>
        <row r="781">
          <cell r="A781" t="str">
            <v>2.1.5.2.1</v>
          </cell>
          <cell r="B781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81" t="str">
            <v>ศธ04002/ว1802 ลว.8 พค 67 โอนครั้งที่ 7</v>
          </cell>
        </row>
        <row r="782">
          <cell r="A782" t="str">
            <v>1)</v>
          </cell>
          <cell r="B782" t="str">
            <v>โรงเรียนวัดทศทิศ</v>
          </cell>
          <cell r="C782" t="str">
            <v>20004350002003112042</v>
          </cell>
        </row>
        <row r="783">
          <cell r="B783" t="str">
            <v>ผูกพัน ครบ 26 มิย 67</v>
          </cell>
          <cell r="C783">
            <v>4100395240</v>
          </cell>
        </row>
        <row r="785">
          <cell r="A785" t="str">
            <v>2)</v>
          </cell>
          <cell r="B785" t="str">
            <v>โรงเรียนวัดนิเทศน์</v>
          </cell>
          <cell r="C785" t="str">
            <v>20004350002003112043</v>
          </cell>
        </row>
        <row r="786">
          <cell r="B786" t="str">
            <v>ผูกพัน ครบ 27 พค 67</v>
          </cell>
          <cell r="C786">
            <v>4100397975</v>
          </cell>
        </row>
        <row r="787">
          <cell r="A787" t="str">
            <v>3)</v>
          </cell>
          <cell r="B787" t="str">
            <v>โรงเรียนวัดสอนดีศรีเจริญ</v>
          </cell>
          <cell r="C787" t="str">
            <v>20004350002003112047</v>
          </cell>
        </row>
        <row r="788">
          <cell r="B788" t="str">
            <v>ผูกพัน ครบ 27 พค 67</v>
          </cell>
          <cell r="C788">
            <v>4100396028</v>
          </cell>
        </row>
        <row r="806">
          <cell r="B806" t="str">
            <v>ครุภัณฑ์งานบ้านงานครัว 120612</v>
          </cell>
        </row>
        <row r="807">
          <cell r="A807" t="str">
            <v>1.5.2.1</v>
          </cell>
          <cell r="B807" t="str">
            <v>เครื่องตัดหญ้า แบบข้ออ่อน  เครื่องละ 105,0000 บาท</v>
          </cell>
          <cell r="C807" t="str">
            <v>ศธ04002/ว5376 ลว. 1 พย 67 โอนครั้งที่ 39</v>
          </cell>
        </row>
        <row r="808">
          <cell r="A808" t="str">
            <v>1)</v>
          </cell>
          <cell r="B808" t="str">
            <v>โรงเรียนวัดสมุหราษฎร์บํารุง</v>
          </cell>
          <cell r="C808" t="str">
            <v>20004370010003111465</v>
          </cell>
          <cell r="F808">
            <v>10600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10600</v>
          </cell>
        </row>
        <row r="812">
          <cell r="A812" t="str">
            <v>1.5.2.2</v>
          </cell>
          <cell r="B812" t="str">
            <v xml:space="preserve">เครื่องตัดแต่งพุ่มไม้ ขนาด 29.5 นิ้ว </v>
          </cell>
          <cell r="C812" t="str">
            <v>ศธ04002/ว5376 ลว. 1 พย 67 โอนครั้งที่ 39</v>
          </cell>
        </row>
        <row r="813">
          <cell r="A813" t="str">
            <v>1)</v>
          </cell>
          <cell r="B813" t="str">
            <v>โรงเรียนวัดพวงแก้ว</v>
          </cell>
          <cell r="C813" t="str">
            <v>20004370010003111466</v>
          </cell>
          <cell r="F813">
            <v>17400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17400</v>
          </cell>
        </row>
        <row r="848">
          <cell r="B848" t="str">
            <v>ครุภัณฑ์โฆษณาและเผยแพร่ 120604</v>
          </cell>
        </row>
        <row r="865">
          <cell r="B865" t="str">
            <v xml:space="preserve">ครุภัณฑ์การศึกษา 120611 </v>
          </cell>
        </row>
        <row r="866">
          <cell r="B866" t="str">
            <v>ครุภัณฑ์งานอาชีพระดับประถมศึกษา แบบ 2 จำนวน 1 ชุด</v>
          </cell>
          <cell r="C866" t="str">
            <v>ศธ04002/ว1802 ลว.8 พค 67 โอนครั้งที่ 7</v>
          </cell>
        </row>
        <row r="867">
          <cell r="A867" t="str">
            <v>1)</v>
          </cell>
          <cell r="B867" t="str">
            <v>โรงเรียนกลางคลองสิบ</v>
          </cell>
          <cell r="C867" t="str">
            <v>20004350002003112040</v>
          </cell>
        </row>
        <row r="868">
          <cell r="B868" t="str">
            <v>ผูกพัน ครบ 16 มิย 67</v>
          </cell>
          <cell r="C868">
            <v>4100394375</v>
          </cell>
        </row>
        <row r="876">
          <cell r="B876" t="str">
            <v>โต๊ะเก้าอี้นักเรียน ระดับประถมศึกษา ชุดละ 1500 บาท</v>
          </cell>
          <cell r="C876" t="str">
            <v>ศธ04002/ว1802 ลว.8 พค 67 โอนครั้งที่ 7</v>
          </cell>
        </row>
        <row r="877">
          <cell r="A877" t="str">
            <v>1)</v>
          </cell>
          <cell r="B877" t="str">
            <v>โรงเรียนคลองสิบสามผิวศรีราษฏร์บำรุง</v>
          </cell>
          <cell r="C877" t="str">
            <v>20004350002003112045</v>
          </cell>
        </row>
        <row r="878">
          <cell r="B878" t="str">
            <v>ผูกพัน ครบ 19 มิย 67</v>
          </cell>
          <cell r="C878">
            <v>4100395365</v>
          </cell>
        </row>
        <row r="880">
          <cell r="A880" t="str">
            <v>2)</v>
          </cell>
          <cell r="B880" t="str">
            <v>โรงเรียนวัดพวงแก้ว</v>
          </cell>
          <cell r="C880" t="str">
            <v>20004350002003112046</v>
          </cell>
        </row>
        <row r="881">
          <cell r="B881" t="str">
            <v>ผูกพัน ครบ 26 มิย 67</v>
          </cell>
          <cell r="C881">
            <v>4100395151</v>
          </cell>
        </row>
        <row r="883">
          <cell r="A883" t="str">
            <v>3)</v>
          </cell>
          <cell r="B883" t="str">
            <v>โรงเรียนหิรัญพงษ์อนุสรณ์</v>
          </cell>
          <cell r="C883" t="str">
            <v>20004350002003112048</v>
          </cell>
        </row>
        <row r="884">
          <cell r="B884" t="str">
            <v>ผูกพัน ครบ 7 มิย 67</v>
          </cell>
          <cell r="C884">
            <v>4100392574</v>
          </cell>
        </row>
        <row r="885">
          <cell r="A885" t="str">
            <v>1.5.1.1</v>
          </cell>
          <cell r="B885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885" t="str">
            <v xml:space="preserve">20004 68 05164 00144 </v>
          </cell>
        </row>
        <row r="886">
          <cell r="B886" t="str">
            <v xml:space="preserve"> งบดำเนินงาน 68112xx </v>
          </cell>
          <cell r="C886" t="str">
            <v>20004 3720 1000 2000000</v>
          </cell>
        </row>
        <row r="887">
          <cell r="A887" t="str">
            <v>1.5.1.1.1</v>
          </cell>
          <cell r="B887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887" t="str">
            <v>ศธ 04002/ว153 ลว 14 ม.ค. 68 โอนครั้งที่ 190</v>
          </cell>
          <cell r="F887">
            <v>18000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90">
          <cell r="A890" t="str">
            <v>1.5.1.2</v>
          </cell>
          <cell r="B890" t="str">
            <v xml:space="preserve">กิจกรรมรองเทคโนโลยีดิจิทัลเพื่อการศึกษาขั้นพื้นฐาน </v>
          </cell>
          <cell r="C890" t="str">
            <v>20004 67 05164 00063</v>
          </cell>
        </row>
        <row r="891">
          <cell r="B891" t="str">
            <v xml:space="preserve"> งบดำเนินงาน 68112xx</v>
          </cell>
          <cell r="C891" t="str">
            <v>20004 35000200 2000000</v>
          </cell>
        </row>
        <row r="892">
          <cell r="A892" t="str">
            <v>2.1.1.1</v>
          </cell>
          <cell r="B892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892" t="str">
            <v>ศธ 04002/ว1003 ลว 7 มีค 67โอนครั้งที่ 207</v>
          </cell>
        </row>
        <row r="893">
          <cell r="A893" t="str">
            <v>2.1.1.2</v>
          </cell>
          <cell r="B893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893" t="str">
            <v>ศธ 04002/ว3577 ลว 15 สค 67 โอนครั้งที่ 334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 t="str">
            <v xml:space="preserve"> งบลงทุน ค่าครุภัณฑ์ 6711310</v>
          </cell>
          <cell r="C896" t="str">
            <v>20004 35000200 2000000</v>
          </cell>
        </row>
        <row r="897">
          <cell r="A897" t="str">
            <v>2.1.2.1</v>
          </cell>
          <cell r="B897" t="str">
            <v>ครุภัณฑ์คอมพิวเตอร์  120610</v>
          </cell>
        </row>
        <row r="898">
          <cell r="B898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98" t="str">
            <v>ศธ 04002/ว2002 ลว 23 พค 67 โอนครั้งที่ 46</v>
          </cell>
        </row>
        <row r="899">
          <cell r="A899" t="str">
            <v>1)</v>
          </cell>
          <cell r="B899" t="str">
            <v xml:space="preserve">โรงเรียนชุมชนบึงบา </v>
          </cell>
          <cell r="C899" t="str">
            <v>20004350002003110247</v>
          </cell>
        </row>
        <row r="905">
          <cell r="A905">
            <v>1.6</v>
          </cell>
          <cell r="B905" t="str">
            <v>กิจกรรมการสนับสนุนการศึกษาขั้นพื้นฐาน</v>
          </cell>
          <cell r="C905" t="str">
            <v>20004 68 0146 00000</v>
          </cell>
        </row>
        <row r="906">
          <cell r="C906" t="str">
            <v>20004 37201000 2000000</v>
          </cell>
        </row>
        <row r="908">
          <cell r="A908" t="str">
            <v>2.1.2.1</v>
          </cell>
        </row>
        <row r="910">
          <cell r="B910" t="str">
            <v>ค้าจ้างเหมาบริการ ลูกจ้างสพป.ปท.2 15000x7คน ครั้งที่ 4</v>
          </cell>
          <cell r="C910" t="str">
            <v>ศธ04002/ว3225 ลว.30 กค 67ครั้งที่ 4 โอนครั้งที่ 265  887,000</v>
          </cell>
        </row>
        <row r="911">
          <cell r="B911" t="str">
    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    </cell>
        </row>
        <row r="912">
          <cell r="B912" t="str">
            <v>ค่าใช้จ่ายในการประชุม อ.ก.ค.ศ. เขตพื้นที่การศึกษา 150,000 บาท</v>
          </cell>
        </row>
        <row r="913">
          <cell r="B913" t="str">
            <v>ค่าใช้จ่ายในการเดินทางไปราชการ 150,000 บาท</v>
          </cell>
          <cell r="C913" t="str">
            <v>ศธ04002/ว3225 ลว.30 กค 67ครั้งที่ 4 โอนครั้งที่ 265  887,000</v>
          </cell>
        </row>
        <row r="914">
          <cell r="B914" t="str">
            <v>ค่าซ่อมแซมและบำรุงรักษาทรัพย์สิน 200,000 บาท อนุมัติ 100,000 บาท</v>
          </cell>
          <cell r="C914" t="str">
            <v>ศธ04002/ว3225 ลว.30 กค 67ครั้งที่ 4 โอนครั้งที่ 265  887,000</v>
          </cell>
        </row>
        <row r="915">
          <cell r="B915" t="str">
            <v>ค่าวัสดุสำนักงาน</v>
          </cell>
          <cell r="C915" t="str">
            <v>ศธ04002/ว3225 ลว.30 กค 67ครั้งที่ 4 โอนครั้งที่ 265  887,000</v>
          </cell>
        </row>
        <row r="916">
          <cell r="B916" t="str">
            <v>ค่าน้ำมันเชื้อเพลิงและหล่อลื่น 200,000 บาท อนุมัติ 100,000 บาท</v>
          </cell>
          <cell r="C916" t="str">
            <v>ศธ04002/ว3225 ลว.30 กค 67ครั้งที่ 4 โอนครั้งที่ 265  887,000</v>
          </cell>
        </row>
        <row r="917">
          <cell r="B917" t="str">
            <v xml:space="preserve">ค่าสาธารณูปโภค    100,000 บาท </v>
          </cell>
          <cell r="C917" t="str">
            <v>ศธ04002/ว3225 ลว.30 กค 67ครั้งที่ 4 โอนครั้งที่ 265  887,000</v>
          </cell>
        </row>
        <row r="918">
          <cell r="B918" t="str">
            <v>อื่นๆ (รายการนอกเหนือ(1-(7 และหรือถัวจ่ายให้รายการ (1 -(7 โดยเฉพาะรายการที่ (7 ) 390000</v>
          </cell>
          <cell r="C918" t="str">
            <v>ที่ ศธ04002/ว2531/26 มิย 66 ครั้ง 619 180000+อบรมครูเหลือ55000และครั้งที่ 4ว322 /30 กค 67</v>
          </cell>
        </row>
        <row r="924">
          <cell r="B924" t="str">
            <v>งบพัฒนาเพื่อพัฒนาคุณภาพการศึกษา 1,500,000 บาท</v>
          </cell>
        </row>
        <row r="926">
          <cell r="A926" t="str">
            <v>1)</v>
          </cell>
          <cell r="B926" t="str">
    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    </cell>
          <cell r="C926" t="str">
            <v>ศธ04002/ว3225 ลว.30 กค 67ครั้งที่ 4 โอนครั้งที่ 265</v>
          </cell>
        </row>
        <row r="928">
          <cell r="B928" t="str">
            <v xml:space="preserve"> งบดำเนินงาน 68112xx </v>
          </cell>
          <cell r="C928" t="str">
            <v>20004 37201000 2000000</v>
          </cell>
        </row>
        <row r="929">
          <cell r="A929" t="str">
            <v>2.1.2.1</v>
          </cell>
          <cell r="B929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29" t="str">
            <v>ศธ 04002/ว5700 ลว 21 ธค 66 โอนครั้งที่ 103</v>
          </cell>
        </row>
        <row r="930">
          <cell r="A930" t="str">
            <v>2.1.2.2</v>
          </cell>
          <cell r="B930" t="str">
            <v xml:space="preserve">เงินสมทบกองทุนเงินทดแทน ประจำปี พ.ศ. 2567 (มกราคม - ธันวาคม 2567)                             </v>
          </cell>
          <cell r="C930" t="str">
            <v>ศธ 04002/ว35 ลว 4 มค 67 โอนครั้งที่ 117</v>
          </cell>
        </row>
        <row r="931">
          <cell r="B931" t="str">
            <v>ค่าเช่าใช้บริการสัญญาณอินเทอร์เน็ต 6 เดือน (เมย-มิย 66)   603600บาท</v>
          </cell>
          <cell r="C931" t="str">
            <v>ศธ 04002/ว1923   ลว 20 พค 67 โอนครั้งที่ 30</v>
          </cell>
        </row>
        <row r="932">
          <cell r="B932" t="str">
            <v>ค่าเช่าใช้บริการสัญญาณอินเทอร์เน็ต 3 เดือน (กรกฎาคม 2567 – กันยายน 2567)   514,3500บาท</v>
          </cell>
          <cell r="C932" t="str">
            <v>ศธ 04002/ว2864 ลว 2 กรกฎาคม 2567 โอนครั้งที่ 185</v>
          </cell>
        </row>
        <row r="933">
          <cell r="A933" t="str">
            <v>2.1.3.2</v>
          </cell>
          <cell r="B933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33" t="str">
            <v>ศธ 04002/ว4582 ลว 20 กย 67 โอนครั้งที่ 433</v>
          </cell>
        </row>
        <row r="936">
          <cell r="B936" t="str">
            <v>งบประจำ บริหารจัดการสำนักงาน</v>
          </cell>
          <cell r="C936" t="str">
            <v>20004 35000200 200000</v>
          </cell>
        </row>
        <row r="938">
          <cell r="A938" t="str">
            <v>(1</v>
          </cell>
        </row>
        <row r="939">
          <cell r="A939" t="str">
            <v>(2</v>
          </cell>
        </row>
        <row r="940">
          <cell r="A940" t="str">
            <v>(3</v>
          </cell>
        </row>
        <row r="941">
          <cell r="A941" t="str">
            <v>(4</v>
          </cell>
        </row>
        <row r="942">
          <cell r="A942" t="str">
            <v>(5</v>
          </cell>
        </row>
        <row r="943">
          <cell r="A943" t="str">
            <v>(6</v>
          </cell>
        </row>
        <row r="944">
          <cell r="A944" t="str">
            <v>(7</v>
          </cell>
        </row>
        <row r="945">
          <cell r="A945" t="str">
            <v>(8</v>
          </cell>
        </row>
        <row r="946">
          <cell r="A946" t="str">
            <v>(8.1</v>
          </cell>
        </row>
        <row r="948">
          <cell r="A948" t="str">
            <v>2.1.3.4</v>
          </cell>
        </row>
        <row r="949">
          <cell r="A949" t="str">
            <v>2.1.3.4.1</v>
          </cell>
          <cell r="B949" t="str">
            <v>งบกลยุทธ์ ของสพป.ปท.2 500,000 บาท (ประถม 449450) (20004 66 05164 05272)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A952" t="str">
            <v>2.1.3.4.2</v>
          </cell>
          <cell r="B952" t="str">
            <v>งบเพิ่มประสิทธิผลกลยุทธ์ของ สพฐ. 1,500,000 บาท (20004 66 05164 05272)</v>
          </cell>
          <cell r="C952" t="str">
            <v>ที่ ศธ 04002/ว824/1 มีค 66  ครั้งที่ 352</v>
          </cell>
        </row>
        <row r="955">
          <cell r="A955" t="str">
            <v>1)</v>
          </cell>
          <cell r="B955" t="str">
            <v>โครงการพัฒนาศักยภาพการบริหารจัดการ 100,000 บาท</v>
          </cell>
          <cell r="C955" t="str">
            <v>บันทึกกลุ่มนโยบายและแผน ลว.27 มค 66 ดอกลักษณ์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2)</v>
          </cell>
          <cell r="B956" t="str">
            <v>โครงการเสริมสร้างความรู้ความเข้าใจระบบการประเมินวิทยฐานดิจิทัล(DPA) 30,000 บาท</v>
          </cell>
          <cell r="C956" t="str">
            <v>บันทึกกลุ่มนโยบายและแผน ลว.26 มค 66 น้ำผึ้ง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3)</v>
          </cell>
          <cell r="B95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4)</v>
          </cell>
          <cell r="B958" t="str">
            <v>โครงการส่งเสริมศักยภาพตามการเรียนรู้ที่หลากหลาย 150,000 บาท</v>
          </cell>
          <cell r="C958" t="str">
            <v xml:space="preserve">บท.แผนลว. 31 มี.ค. 66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6)</v>
          </cell>
          <cell r="B959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9" t="str">
            <v>บันทึกกลุ่มนโยบายและแผน ลว.27 มีค 66 ศน จิราภรณ์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 t="str">
            <v>กิจกรรมรองการพัฒนาประสิทธิภาพการบริหารจัดการการศึกษาขั้นพื้นฐาน</v>
          </cell>
        </row>
        <row r="961">
          <cell r="B961" t="str">
            <v xml:space="preserve"> งบดำเนินงาน 68112xx </v>
          </cell>
        </row>
        <row r="962">
          <cell r="A962" t="str">
            <v>2.1.3.1</v>
          </cell>
          <cell r="B962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62" t="str">
            <v>ศธ 04002/ว5407 ลว 27 พย 66 โอนครั้งที่ 66</v>
          </cell>
        </row>
        <row r="965">
          <cell r="A965" t="str">
            <v>2.1.4</v>
          </cell>
          <cell r="B965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66">
          <cell r="B966" t="str">
            <v xml:space="preserve"> งบดำเนินงาน 67112xx </v>
          </cell>
        </row>
        <row r="967">
          <cell r="A967" t="str">
            <v>2.1.4.1</v>
          </cell>
          <cell r="B967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67" t="str">
            <v>ที่ ศธ 04002/ว    /9 กพ 67  ครั้งที่ 165</v>
          </cell>
        </row>
        <row r="968">
          <cell r="A968" t="str">
            <v>2.1.4.2</v>
          </cell>
          <cell r="B968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68" t="str">
            <v>ศธ04002/ว2276 ลว. 7 มิย 67 โอนครั้งที่ 102</v>
          </cell>
        </row>
        <row r="969">
          <cell r="A969" t="str">
            <v>2.1.4.3</v>
          </cell>
          <cell r="B969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969" t="str">
            <v>ศธ04002/ว3560 ลว. 15 สค 67 โอนครั้งที่ 323</v>
          </cell>
        </row>
        <row r="970">
          <cell r="A970" t="str">
            <v>1.5.1.3</v>
          </cell>
          <cell r="B970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970" t="str">
            <v>20004 68 05164 36263</v>
          </cell>
        </row>
        <row r="971">
          <cell r="B971" t="str">
            <v xml:space="preserve"> งบดำเนินงาน 68112xx</v>
          </cell>
          <cell r="C971" t="str">
            <v>20004 3720 1000 2000000</v>
          </cell>
        </row>
        <row r="972">
          <cell r="A972">
            <v>1</v>
          </cell>
          <cell r="B972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972" t="str">
            <v>ศธ04002/ว5487ว.8 พย 67 โอนครั้งที่ 47</v>
          </cell>
          <cell r="F972">
            <v>5000</v>
          </cell>
          <cell r="G972">
            <v>0</v>
          </cell>
          <cell r="H972">
            <v>0</v>
          </cell>
          <cell r="K972">
            <v>1200</v>
          </cell>
          <cell r="L972">
            <v>0</v>
          </cell>
        </row>
        <row r="973">
          <cell r="A973">
            <v>2</v>
          </cell>
          <cell r="B973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973" t="str">
            <v>ศธ04002/ว5487ว.8 พย 67 โอนครั้งที่ 47</v>
          </cell>
          <cell r="F973">
            <v>23000</v>
          </cell>
          <cell r="G973">
            <v>0</v>
          </cell>
          <cell r="H973">
            <v>0</v>
          </cell>
          <cell r="K973">
            <v>18200</v>
          </cell>
          <cell r="L973">
            <v>0</v>
          </cell>
        </row>
        <row r="976">
          <cell r="A976">
            <v>1.7</v>
          </cell>
          <cell r="B976" t="str">
            <v xml:space="preserve">กิจกรรมการจัดการศึกษามัธยมศึกษาตอนต้นสำหรับโรงเรียนปกติ  </v>
          </cell>
          <cell r="C976" t="str">
            <v>20004 68 0516500000</v>
          </cell>
        </row>
        <row r="977">
          <cell r="A977" t="str">
            <v>1.6.1</v>
          </cell>
          <cell r="B977" t="str">
            <v xml:space="preserve"> งบดำเนินงาน 68112xx</v>
          </cell>
          <cell r="C977" t="str">
            <v>20004 3720 1000 2000000</v>
          </cell>
        </row>
        <row r="978">
          <cell r="B978" t="str">
            <v>งบลงทุน ค่าครุภัณฑ์ 6811310</v>
          </cell>
        </row>
        <row r="993">
          <cell r="B993" t="str">
            <v>ครุภัณฑ์สำนักงาน 120601</v>
          </cell>
        </row>
        <row r="994">
          <cell r="A994" t="str">
            <v>1.6.2.1</v>
          </cell>
          <cell r="B994" t="str">
            <v>เครื่องถ่ายเอกสารระบบดิจิทัล (ขาว-ดำ) ความเร็ว 50 แผ่นต่อนาที</v>
          </cell>
          <cell r="C994" t="str">
            <v>ที่ ศธ04002/ว5376 ลว 1 พย 67 ครั้งที่ 39</v>
          </cell>
        </row>
        <row r="995">
          <cell r="A995" t="str">
            <v>1)</v>
          </cell>
          <cell r="B995" t="str">
            <v>สพป.ปทุมธานี เขต 2</v>
          </cell>
          <cell r="C995" t="str">
            <v>20004370010003112315</v>
          </cell>
          <cell r="F995">
            <v>200000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197500</v>
          </cell>
          <cell r="L995">
            <v>0</v>
          </cell>
        </row>
        <row r="996">
          <cell r="B996" t="str">
            <v>ครุภัณฑ์งานบ้านงานครัว 120612</v>
          </cell>
        </row>
        <row r="997">
          <cell r="A997" t="str">
            <v>1.6.2.2</v>
          </cell>
          <cell r="B997" t="str">
            <v xml:space="preserve">เครื่องตัดหญ้า แบบข้ออ่อน </v>
          </cell>
          <cell r="C997" t="str">
            <v>ที่ ศธ04002/ว5376 ลว 1 พย 67 ครั้งที่ 39</v>
          </cell>
        </row>
        <row r="998">
          <cell r="A998" t="str">
            <v>1)</v>
          </cell>
          <cell r="B998" t="str">
            <v>สพป.ปทุมธานี เขต 2</v>
          </cell>
          <cell r="C998" t="str">
            <v>20004370010003112316</v>
          </cell>
          <cell r="F998">
            <v>10600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10600</v>
          </cell>
          <cell r="L998">
            <v>0</v>
          </cell>
        </row>
        <row r="1035">
          <cell r="B1035" t="str">
            <v>ครุภัณฑ์เทคโนโลยีดิจิตอล แบบ 2</v>
          </cell>
          <cell r="C1035">
            <v>0</v>
          </cell>
        </row>
        <row r="1036">
          <cell r="A1036" t="str">
            <v>1)</v>
          </cell>
          <cell r="B1036" t="str">
            <v>วัดทศทิศ</v>
          </cell>
          <cell r="C1036" t="str">
            <v>20004350002003112995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 t="str">
            <v>2)</v>
          </cell>
          <cell r="B1037" t="str">
            <v>วัดสมุหราษฎร์บํารุง</v>
          </cell>
          <cell r="C1037" t="str">
            <v>20004350002003112996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A1038" t="str">
            <v>2.2.1.1</v>
          </cell>
          <cell r="B1038" t="str">
            <v xml:space="preserve">โต๊ะเก้าอี้นักเรียน ระดับประถมศึกษา </v>
          </cell>
          <cell r="C1038" t="str">
            <v>ศธ04002/ว1802 ลว.8 พค 67 โอนครั้งที่ 7</v>
          </cell>
        </row>
        <row r="1039">
          <cell r="A1039" t="str">
            <v>1)</v>
          </cell>
          <cell r="B1039" t="str">
            <v>โรงเรียนวัดลาดสนุ่น</v>
          </cell>
          <cell r="C1039" t="str">
            <v>20004350002003114141</v>
          </cell>
        </row>
        <row r="1040">
          <cell r="B1040" t="str">
            <v>ผูกพัน</v>
          </cell>
          <cell r="C1040">
            <v>4100549690</v>
          </cell>
        </row>
        <row r="1045">
          <cell r="A1045" t="str">
            <v>1.7.1</v>
          </cell>
          <cell r="B1045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45" t="str">
            <v>20004 68 05165 51999</v>
          </cell>
        </row>
        <row r="1046">
          <cell r="B1046" t="str">
            <v xml:space="preserve"> งบดำเนินงาน 68112xx </v>
          </cell>
          <cell r="C1046" t="str">
            <v>20004 3720 1000 2000000</v>
          </cell>
        </row>
        <row r="1047">
          <cell r="A1047" t="str">
            <v>1.7.1.1</v>
          </cell>
          <cell r="B1047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47" t="str">
            <v>ศธ04002/5373 ลว. 1 พ.ย. 67 โอนครั้งที่ 36</v>
          </cell>
          <cell r="D1047">
            <v>60000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45220</v>
          </cell>
          <cell r="L1047">
            <v>0</v>
          </cell>
        </row>
        <row r="1048">
          <cell r="A1048" t="str">
            <v>1.7.1.2</v>
          </cell>
          <cell r="B1048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48" t="str">
            <v>ศธ 04002/ว114  ลว 10 ม.ค. 68 ครั้งที่ 182</v>
          </cell>
          <cell r="D1048">
            <v>1600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1600</v>
          </cell>
          <cell r="L1048">
            <v>0</v>
          </cell>
        </row>
        <row r="1049">
          <cell r="A1049" t="str">
            <v>1.7.1.3</v>
          </cell>
          <cell r="B1049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49" t="str">
            <v>ศธ04002/ว152 ลว 14 ม.ค. 68 โอนครั้งที่ 189</v>
          </cell>
          <cell r="D1049">
            <v>7720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A1050" t="str">
            <v>1.7.1.4</v>
          </cell>
          <cell r="B1050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1050" t="str">
            <v>ศธ04002/ว1918 ลว 17 พ.ค. 67 โอนครั้งที่ 27</v>
          </cell>
        </row>
        <row r="1051">
          <cell r="A1051" t="str">
            <v>1.7.1.5</v>
          </cell>
          <cell r="B1051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1051" t="str">
            <v>ศธ04002/ว2110 ลว 31 พค 67 โอนครั้งที่ 67</v>
          </cell>
        </row>
        <row r="1061">
          <cell r="A1061" t="str">
            <v>2.2.3</v>
          </cell>
          <cell r="B1061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61" t="str">
            <v>20004 66 05165 90691</v>
          </cell>
        </row>
        <row r="1062">
          <cell r="B1062" t="str">
            <v xml:space="preserve"> งบดำเนินงาน 66112xx </v>
          </cell>
          <cell r="C1062" t="str">
            <v>20004 35000200 2000000</v>
          </cell>
        </row>
        <row r="1063">
          <cell r="A1063" t="str">
            <v>2.2.3.1</v>
          </cell>
          <cell r="B1063" t="str">
            <v xml:space="preserve">ค่าใช้จ่าย  รณรงค์ และติดตาม การใช้หนังสือพระราชนิพนธ์  </v>
          </cell>
          <cell r="C1063" t="str">
            <v>ศธ 04002/ว2953/25 กค 66 ครั้งที่ 689 จำนวนเงิน 61,055 บาท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A1064" t="str">
            <v>2.2.3.2</v>
          </cell>
          <cell r="B1064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64" t="str">
            <v>ศธ 04002/ว3089/29 กค 66 ครั้งที่ 712 จำนวนเงิน 1,200.-บาท เขียนเขต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110">
          <cell r="A1110">
            <v>1.8</v>
          </cell>
          <cell r="B1110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10" t="str">
            <v>20004 68 5201500000</v>
          </cell>
        </row>
        <row r="1111">
          <cell r="B1111" t="str">
            <v xml:space="preserve"> งบดำเนินงาน 68112xx</v>
          </cell>
          <cell r="C1111" t="str">
            <v>20004 3720 1000 2000000</v>
          </cell>
        </row>
        <row r="1112">
          <cell r="A1112" t="str">
            <v>1.8.1</v>
          </cell>
          <cell r="B1112" t="str">
    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    </cell>
          <cell r="C1112" t="str">
            <v>ศธ 04002/ว5490 ลว8 พย 67 ครั้งที่ 51</v>
          </cell>
          <cell r="F1112">
            <v>5600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 t="str">
            <v>1.8.2</v>
          </cell>
          <cell r="B1113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13" t="str">
            <v>ศธ 04002/ว5655 ลว 19 พย 67 โอนครั้งที่ 71</v>
          </cell>
          <cell r="F1113">
            <v>10000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 t="str">
            <v>2.3.4</v>
          </cell>
          <cell r="B1114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14" t="str">
            <v>ศธ 04002/ว2569  ลว 25 มิย 67 ครั้งที่ 160</v>
          </cell>
        </row>
        <row r="1115">
          <cell r="A1115" t="str">
            <v>2.3.5</v>
          </cell>
          <cell r="B1115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15" t="str">
            <v>ศธ 04002/ว3035 ลว 15 กค 67 ครั้งที่ 226</v>
          </cell>
        </row>
        <row r="1116">
          <cell r="A1116" t="str">
            <v>2.3.6</v>
          </cell>
          <cell r="B1116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16" t="str">
            <v>ศธ 04002/ว3603 ลว 16 สค 67 ครั้งที่ 338</v>
          </cell>
        </row>
        <row r="1118">
          <cell r="B1118" t="str">
            <v>งบบริหารจัดการ สพป.ปท.2</v>
          </cell>
          <cell r="C1118" t="str">
            <v>20004 35000200 00000</v>
          </cell>
        </row>
        <row r="1125">
          <cell r="C1125" t="str">
            <v>20004 1300 Q2669/20004 65 0005400000</v>
          </cell>
        </row>
        <row r="1126">
          <cell r="B1126" t="str">
            <v xml:space="preserve"> งบดำเนินงาน 68112xx</v>
          </cell>
        </row>
        <row r="1131">
          <cell r="A1131">
            <v>1.9</v>
          </cell>
          <cell r="B1131" t="str">
            <v xml:space="preserve">กิจกรรมช่วยเหลือกลุ่มเป้าหมายทางสังคม  </v>
          </cell>
          <cell r="C1131" t="str">
            <v>20004 68 62408 00000</v>
          </cell>
        </row>
        <row r="1132">
          <cell r="B1132" t="str">
            <v xml:space="preserve"> งบดำเนินงาน 68112xx</v>
          </cell>
          <cell r="C1132" t="str">
            <v>20004 33720 1000 2000000</v>
          </cell>
        </row>
        <row r="1133">
          <cell r="A1133" t="str">
            <v>1.9.1</v>
          </cell>
          <cell r="B1133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33" t="str">
            <v>ศธ 04002/ว129 ลว 13 ม.ค.68 ครั้งที่ 184</v>
          </cell>
          <cell r="F1133">
            <v>25000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2.6.2</v>
          </cell>
          <cell r="B1134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34" t="str">
            <v>ศธ 04002/ว161 (2/2) ลว 1 กพ 67 ครั้งที่ 161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2.4.1.2</v>
          </cell>
          <cell r="B1135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35" t="str">
            <v>ศธ 04002/ว3402 ลว 6 สค 67 ครั้งที่290</v>
          </cell>
        </row>
        <row r="1137">
          <cell r="A1137" t="str">
            <v>2.4.4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A1138" t="str">
            <v>2.4.5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 t="str">
            <v>2.4.6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6">
          <cell r="A1146">
            <v>1.1000000000000001</v>
          </cell>
          <cell r="B114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46" t="str">
            <v>20004  68 01056 00000</v>
          </cell>
        </row>
        <row r="1147">
          <cell r="B1147" t="str">
            <v>ค่าที่ดินและสิ่งก่อสร้าง 6811320</v>
          </cell>
        </row>
        <row r="1148">
          <cell r="A1148" t="str">
            <v>1.10.1</v>
          </cell>
          <cell r="B1148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48" t="str">
            <v>ศธ 04002/ว5174 ลว 21 ตค 67 ครั้งที่ 4</v>
          </cell>
        </row>
        <row r="1149">
          <cell r="A1149" t="str">
            <v>1)</v>
          </cell>
          <cell r="B1149" t="str">
            <v>นิกรราษฎร์บูรณะ(เหราบัตย์อุทิศ)</v>
          </cell>
          <cell r="C1149" t="str">
            <v>20004370010003210924</v>
          </cell>
          <cell r="D1149">
            <v>235000</v>
          </cell>
          <cell r="G1149">
            <v>0</v>
          </cell>
          <cell r="H1149">
            <v>235000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 t="str">
            <v>ครบ 27 มค 68</v>
          </cell>
          <cell r="C1150">
            <v>4100554857</v>
          </cell>
        </row>
        <row r="1151">
          <cell r="A1151" t="str">
            <v>2)</v>
          </cell>
          <cell r="B1151" t="str">
            <v>วัดธรรมราษฏร์เจริญผล</v>
          </cell>
          <cell r="C1151" t="str">
            <v>20004370010003210925</v>
          </cell>
          <cell r="D1151">
            <v>499000</v>
          </cell>
          <cell r="G1151">
            <v>0</v>
          </cell>
          <cell r="H1151">
            <v>495000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 t="str">
            <v>ครบ 27 มค 67</v>
          </cell>
          <cell r="C1152">
            <v>4100554844</v>
          </cell>
        </row>
        <row r="1154">
          <cell r="A1154" t="str">
            <v>1.10.2</v>
          </cell>
          <cell r="B1154" t="str">
            <v xml:space="preserve">ปรับปรุงซ่อมแซมห้องน้ำห้องส้วม 2 โรงเรียน </v>
          </cell>
          <cell r="C1154" t="str">
            <v>ศธ 04002/ว5174 ลว 21 ตค 67 ครั้งที่ 4</v>
          </cell>
        </row>
        <row r="1155">
          <cell r="A1155" t="str">
            <v>3)</v>
          </cell>
          <cell r="B1155" t="str">
            <v>นิกรราษฎร์บูรณะ (เหราบัตย์อุทิศ)</v>
          </cell>
          <cell r="C1155" t="str">
            <v>20004370010003213244</v>
          </cell>
          <cell r="D1155">
            <v>187000</v>
          </cell>
          <cell r="G1155">
            <v>0</v>
          </cell>
          <cell r="H1155">
            <v>187000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 t="str">
            <v>ครบ 27 มค 67</v>
          </cell>
          <cell r="C1156">
            <v>4100554844</v>
          </cell>
        </row>
        <row r="1157">
          <cell r="A1157" t="str">
            <v>4)</v>
          </cell>
          <cell r="B1157" t="str">
            <v>วัดนพรัตนาราม</v>
          </cell>
          <cell r="C1157" t="str">
            <v>20004370010003213243</v>
          </cell>
          <cell r="D1157">
            <v>115000</v>
          </cell>
          <cell r="G1157">
            <v>0</v>
          </cell>
          <cell r="H1157">
            <v>115000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 t="str">
            <v>ครบ 23 มค 68</v>
          </cell>
          <cell r="C1158">
            <v>4100557656</v>
          </cell>
        </row>
        <row r="1160">
          <cell r="A1160" t="str">
            <v>5)</v>
          </cell>
          <cell r="B1160" t="str">
            <v>วัดกลางคลองสี่</v>
          </cell>
          <cell r="C1160" t="str">
            <v>20004350002003214513</v>
          </cell>
        </row>
        <row r="1161">
          <cell r="B1161" t="str">
            <v>ครบ 15 มิย 67</v>
          </cell>
          <cell r="C1161">
            <v>4100396155</v>
          </cell>
        </row>
        <row r="1162">
          <cell r="A1162" t="str">
            <v>6)</v>
          </cell>
          <cell r="B1162" t="str">
            <v>วัดนิเทศน์</v>
          </cell>
          <cell r="C1162" t="str">
            <v>20004350002003214514</v>
          </cell>
        </row>
        <row r="1163">
          <cell r="B1163" t="str">
            <v>ครบ 27 สค 67</v>
          </cell>
          <cell r="C1163">
            <v>4100402151</v>
          </cell>
        </row>
        <row r="1164">
          <cell r="B1164" t="str">
            <v>ผูกพัน งวด 1 222,000 บาท</v>
          </cell>
        </row>
        <row r="1165">
          <cell r="B1165" t="str">
            <v>งวด 2 518,000 บาท</v>
          </cell>
        </row>
        <row r="1167">
          <cell r="A1167" t="str">
            <v>7)</v>
          </cell>
          <cell r="B1167" t="str">
            <v>วัดประชุมราษฏร์</v>
          </cell>
          <cell r="C1167" t="str">
            <v>20004350002003214515</v>
          </cell>
        </row>
        <row r="1168">
          <cell r="B1168" t="str">
            <v>ครบ 19 มิย 67</v>
          </cell>
          <cell r="C1168">
            <v>4100395245</v>
          </cell>
        </row>
        <row r="1169">
          <cell r="A1169" t="str">
            <v>8)</v>
          </cell>
          <cell r="B1169" t="str">
            <v>วัดประยูรธรรมาราม</v>
          </cell>
          <cell r="C1169" t="str">
            <v>20004350002003214516</v>
          </cell>
        </row>
        <row r="1170">
          <cell r="B1170" t="str">
            <v>ครบ 26 มิย 67</v>
          </cell>
          <cell r="C1170">
            <v>4100397176</v>
          </cell>
        </row>
        <row r="1171">
          <cell r="A1171" t="str">
            <v>9)</v>
          </cell>
          <cell r="B1171" t="str">
            <v>วัดลานนา</v>
          </cell>
          <cell r="C1171" t="str">
            <v>20004350002003214517</v>
          </cell>
        </row>
        <row r="1172">
          <cell r="B1172" t="str">
            <v>ครบ 19 มิ.ย.67</v>
          </cell>
          <cell r="C1172" t="str">
            <v>ครบ 19 มิย 67</v>
          </cell>
        </row>
        <row r="1173">
          <cell r="A1173" t="str">
            <v>10)</v>
          </cell>
          <cell r="B1173" t="str">
            <v>วัดอดิศร</v>
          </cell>
          <cell r="C1173" t="str">
            <v>20004350002003214518</v>
          </cell>
        </row>
        <row r="1174">
          <cell r="B1174" t="str">
            <v>ครบ 26 กค 67</v>
          </cell>
          <cell r="C1174" t="str">
            <v>4100393861</v>
          </cell>
        </row>
        <row r="1175">
          <cell r="A1175" t="str">
            <v>11)</v>
          </cell>
          <cell r="B1175" t="str">
            <v>สหราษฎร์บํารุง</v>
          </cell>
          <cell r="C1175" t="str">
            <v>20004350002003214519</v>
          </cell>
        </row>
        <row r="1176">
          <cell r="B1176" t="str">
            <v>ครบ 14 มิย 67</v>
          </cell>
          <cell r="C1176" t="str">
            <v>4100394897</v>
          </cell>
        </row>
        <row r="1177">
          <cell r="A1177" t="str">
            <v>12)</v>
          </cell>
          <cell r="B1177" t="str">
            <v>คลอง 11 ศาลาครุ (เทียมอุปถัมภ์)</v>
          </cell>
          <cell r="C1177" t="str">
            <v>20004350002003214520</v>
          </cell>
        </row>
        <row r="1178">
          <cell r="B1178" t="str">
            <v>ครบ 15 กค 67</v>
          </cell>
          <cell r="C1178" t="str">
            <v>4100398138</v>
          </cell>
        </row>
        <row r="1179">
          <cell r="A1179" t="str">
            <v>13)</v>
          </cell>
          <cell r="B1179" t="str">
            <v>คลองสิบสามผิวศรีราษฏร์บำรุง</v>
          </cell>
          <cell r="C1179" t="str">
            <v>20004350002003214521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2">
          <cell r="A1182" t="str">
            <v>14)</v>
          </cell>
          <cell r="B1182" t="str">
            <v>วัดเจริญบุญ</v>
          </cell>
          <cell r="C1182" t="str">
            <v>20004350002003214522</v>
          </cell>
        </row>
        <row r="1183">
          <cell r="B1183" t="str">
            <v>ครบ 17 กค 67</v>
          </cell>
          <cell r="C1183" t="str">
            <v>4100396212</v>
          </cell>
        </row>
        <row r="1184">
          <cell r="A1184" t="str">
            <v>15)</v>
          </cell>
          <cell r="B1184" t="str">
            <v>วัดนพรัตนาราม</v>
          </cell>
          <cell r="C1184" t="str">
            <v>20004350002003214523</v>
          </cell>
        </row>
        <row r="1185">
          <cell r="B1185" t="str">
            <v>งวด 1  174,000 บาท ครบ 16 กค 67</v>
          </cell>
          <cell r="C1185">
            <v>4100426445</v>
          </cell>
        </row>
        <row r="1186">
          <cell r="B1186" t="str">
            <v>งวด 2 406,000 ครบ 14 กย 67</v>
          </cell>
        </row>
        <row r="1188">
          <cell r="A1188" t="str">
            <v>16)</v>
          </cell>
          <cell r="B1188" t="str">
            <v>วัดพวงแก้ว</v>
          </cell>
          <cell r="C1188" t="str">
            <v>20004350002003214524</v>
          </cell>
        </row>
        <row r="1189">
          <cell r="B1189" t="str">
            <v>ครบ 2 สค 67</v>
          </cell>
          <cell r="C1189" t="str">
            <v>4100402841</v>
          </cell>
        </row>
        <row r="1190">
          <cell r="A1190" t="str">
            <v>17)</v>
          </cell>
          <cell r="B1190" t="str">
            <v>วัดสุขบุญฑริการาม</v>
          </cell>
          <cell r="C1190" t="str">
            <v>20004350002003214525</v>
          </cell>
        </row>
        <row r="1191">
          <cell r="B1191" t="str">
            <v>ครบ 27 มิย 67</v>
          </cell>
          <cell r="C1191" t="str">
            <v>4100396195</v>
          </cell>
        </row>
        <row r="1192">
          <cell r="A1192" t="str">
            <v>18)</v>
          </cell>
          <cell r="B1192" t="str">
            <v>วัดแสงมณี</v>
          </cell>
          <cell r="C1192" t="str">
            <v>20004350002003214526</v>
          </cell>
        </row>
        <row r="1193">
          <cell r="B1193" t="str">
            <v>ครบ 30 กค 67</v>
          </cell>
          <cell r="C1193" t="str">
            <v>4100400728</v>
          </cell>
        </row>
        <row r="1194">
          <cell r="A1194" t="str">
            <v>19)</v>
          </cell>
          <cell r="B1194" t="str">
            <v>หิรัญพงษ์อนุสรณ์</v>
          </cell>
          <cell r="C1194" t="str">
            <v>20004350002003214527</v>
          </cell>
        </row>
        <row r="1195">
          <cell r="B1195" t="str">
            <v>ครบ 22 มิย 67</v>
          </cell>
          <cell r="C1195" t="str">
            <v>4100402448</v>
          </cell>
        </row>
        <row r="1197">
          <cell r="A1197" t="str">
            <v>20)</v>
          </cell>
          <cell r="B1197" t="str">
            <v>อยู่ประชานุเคราะห์</v>
          </cell>
          <cell r="C1197" t="str">
            <v>20004350002003214528</v>
          </cell>
        </row>
        <row r="1198">
          <cell r="B1198" t="str">
            <v>ครบ 6 มิย 67</v>
          </cell>
          <cell r="C1198" t="str">
            <v>4100402861</v>
          </cell>
        </row>
        <row r="1199">
          <cell r="B1199" t="str">
            <v>โอนกลับส่วนกลาง</v>
          </cell>
          <cell r="C1199" t="str">
            <v>ศธ04002/ว4285 ลว.13 กย 67 โอนครั้งที่ 401</v>
          </cell>
        </row>
        <row r="1201">
          <cell r="A1201" t="str">
            <v>1.10.3</v>
          </cell>
          <cell r="B1201" t="str">
            <v>ห้องส้วม OBEC 4 ที่/61 ชาย-หญิง (ชาย 2 ที่ หญิง 2 ที่)</v>
          </cell>
          <cell r="C1201" t="str">
            <v>ศธ 04002/ว5174 ลว 21 ตค 67 ครั้งที่ 4</v>
          </cell>
        </row>
        <row r="1202">
          <cell r="A1202" t="str">
            <v>1)</v>
          </cell>
          <cell r="B1202" t="str">
            <v>โรงเรียนวัดราษฎรบำรุง</v>
          </cell>
          <cell r="C1202" t="str">
            <v>20004370010003213242</v>
          </cell>
          <cell r="D1202">
            <v>565200</v>
          </cell>
          <cell r="G1202">
            <v>0</v>
          </cell>
          <cell r="H1202">
            <v>456890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108310</v>
          </cell>
        </row>
        <row r="1203">
          <cell r="B1203" t="str">
            <v>ครบ 26 มค 68</v>
          </cell>
          <cell r="C1203" t="str">
            <v>งวด 1 จำนวน 137067 บาท</v>
          </cell>
        </row>
        <row r="1204">
          <cell r="B1204" t="str">
            <v>ครบ 25 กพ 68</v>
          </cell>
          <cell r="C1204" t="str">
            <v>งวด 2 จำนวน 137067 บาท</v>
          </cell>
        </row>
        <row r="1207">
          <cell r="A1207" t="str">
            <v>1.10.4</v>
          </cell>
          <cell r="B1207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07" t="str">
            <v>ที่ ศธ 04002/ว5187/21 ตค 67 ครั้งที่ 5</v>
          </cell>
        </row>
        <row r="1208">
          <cell r="A1208" t="str">
            <v>1)</v>
          </cell>
          <cell r="C1208" t="str">
            <v>20004370010003220010</v>
          </cell>
          <cell r="F1208">
            <v>3158700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3158640</v>
          </cell>
        </row>
        <row r="1235">
          <cell r="B1235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36">
          <cell r="A1236" t="str">
            <v>1)</v>
          </cell>
          <cell r="B1236" t="str">
            <v xml:space="preserve"> โรงเรียนวัดกลางคลองสี่ </v>
          </cell>
          <cell r="C1236" t="str">
            <v>20004350002003214557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 t="str">
            <v>อาคารเรียนแบบพิเศษ โรงเรียนวัดลาดสนุ่น</v>
          </cell>
          <cell r="C1237" t="str">
            <v>ศธ 04002/ว5187 ลว 21 ตค 67ครั้งที่ 5</v>
          </cell>
        </row>
        <row r="1239">
          <cell r="A1239" t="str">
            <v>1)</v>
          </cell>
          <cell r="B1239" t="str">
            <v xml:space="preserve"> โรงเรียนวัดลาดสนุ่น</v>
          </cell>
          <cell r="C1239" t="str">
            <v>20004370010003220011</v>
          </cell>
          <cell r="D1239">
            <v>14330500</v>
          </cell>
          <cell r="G1239">
            <v>0</v>
          </cell>
          <cell r="H1239">
            <v>14330500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59">
          <cell r="B1259" t="str">
            <v>งวดที่ 16  5,595,000 ครบ 18 กพ 69</v>
          </cell>
        </row>
        <row r="1312">
          <cell r="B1312" t="str">
            <v>ร.ร.ชุมชนเลิศพินิจพิทยาคม</v>
          </cell>
        </row>
        <row r="1313">
          <cell r="B1313" t="str">
            <v>สัญญา 19,260,000.00 บาท  งบ64  4,623,600</v>
          </cell>
        </row>
        <row r="1314">
          <cell r="B1314" t="str">
            <v>ปี 64</v>
          </cell>
        </row>
        <row r="1315">
          <cell r="B1315" t="str">
            <v>งวดที่ 1  1,155,600 บาท ครบ 9 มี.ค. 64</v>
          </cell>
        </row>
        <row r="1316">
          <cell r="B1316" t="str">
            <v>งวดที่ 2  1,155,600 บาท ครบ 18 เม.ย. 64</v>
          </cell>
        </row>
        <row r="1317">
          <cell r="B1317" t="str">
            <v>งวดที่ 3  1,155,600 บาท ครบ 18 พ.ค. 64</v>
          </cell>
        </row>
        <row r="1318">
          <cell r="B1318" t="str">
            <v>งวดที่ 4  1,155,600 บาท ครบ 17 มิ.ย. 64</v>
          </cell>
        </row>
        <row r="1319">
          <cell r="B1319" t="str">
            <v>งวดที่ 5 บางส่วน 1,200 บาท ครบ 17 ก.ค. 64</v>
          </cell>
        </row>
        <row r="1320">
          <cell r="B1320" t="str">
            <v>ปี 65</v>
          </cell>
        </row>
        <row r="1321">
          <cell r="B1321" t="str">
            <v>งวด 5 บางส่วน ครบ 18 มิ.ย. 64/1,154,400</v>
          </cell>
        </row>
        <row r="1322">
          <cell r="B1322" t="str">
            <v>งวด 6 ครบ 16 ส.ค.64 /1,155,600</v>
          </cell>
        </row>
        <row r="1323">
          <cell r="B1323" t="str">
            <v>งวด 7 ครบ 25 ก.ย 64 /1,540,800</v>
          </cell>
        </row>
        <row r="1324">
          <cell r="B1324" t="str">
            <v>งวด 8 ครบ 4 พ.ย. 64 /1,540,800</v>
          </cell>
        </row>
        <row r="1325">
          <cell r="B1325" t="str">
            <v>งวด 9 ครบ 14 พ.ย.64/ 1,540,800</v>
          </cell>
        </row>
        <row r="1326">
          <cell r="B1326" t="str">
            <v>งวด 10 ครบ 15 ธ.ค64/ 1,926,000</v>
          </cell>
        </row>
        <row r="1327">
          <cell r="B1327" t="str">
            <v>งวด 11 ครบ 4 มี.ค.65 /2,311,200</v>
          </cell>
        </row>
        <row r="1338">
          <cell r="A1338">
            <v>1.1100000000000001</v>
          </cell>
          <cell r="B1338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38" t="str">
            <v>20004 68 8580600000</v>
          </cell>
        </row>
        <row r="1339">
          <cell r="B1339" t="str">
            <v>งบลงทุน  ค่าครุภัณฑ์ 6811310</v>
          </cell>
        </row>
        <row r="1340">
          <cell r="B1340" t="str">
            <v>งบลงทุน  ค่าที่ดินและสิ่งก่อสร้าง 6811320</v>
          </cell>
        </row>
        <row r="1341">
          <cell r="B1341" t="str">
            <v>ครุภัณฑ์สำนักงาน 120601</v>
          </cell>
        </row>
        <row r="1342">
          <cell r="A1342" t="str">
            <v>1.11.1.1</v>
          </cell>
          <cell r="B1342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42" t="str">
            <v>ศธ 04002/ว5678  ลว 21  พย 67ครั้งที่ 76</v>
          </cell>
        </row>
        <row r="1343">
          <cell r="A1343" t="str">
            <v>1)</v>
          </cell>
          <cell r="B1343" t="str">
            <v>โรงเรียนร่วมใจประสิทธิ์</v>
          </cell>
          <cell r="C1343" t="str">
            <v>20004370010003112870</v>
          </cell>
          <cell r="F1343">
            <v>18500</v>
          </cell>
          <cell r="G1343">
            <v>0</v>
          </cell>
          <cell r="H1343">
            <v>18500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A1344" t="str">
            <v>2)</v>
          </cell>
          <cell r="B1344" t="str">
            <v>โรงเรียนรวมราษฎร์สามัคคี</v>
          </cell>
          <cell r="C1344" t="str">
            <v>20004370010003112871</v>
          </cell>
          <cell r="F1344">
            <v>18500</v>
          </cell>
          <cell r="G1344">
            <v>0</v>
          </cell>
          <cell r="H1344">
            <v>18500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A1345" t="str">
            <v>1.11.1.2</v>
          </cell>
          <cell r="B1345" t="str">
            <v>เครื่องถ่ายเอกสารระบบดิจิทัล (ขาว-ดำ) ความเร็ว 20 แผ่นต่อนาที</v>
          </cell>
          <cell r="C1345" t="str">
            <v>ศธ 04002/ว5678  ลว 21  พย 67ครั้งที่ 76</v>
          </cell>
        </row>
        <row r="1346">
          <cell r="A1346" t="str">
            <v>1)</v>
          </cell>
          <cell r="B1346" t="str">
            <v>โรงเรียนร่วมใจประสิทธิ์</v>
          </cell>
          <cell r="C1346" t="str">
            <v>20004370010003112876</v>
          </cell>
          <cell r="F1346">
            <v>92100</v>
          </cell>
          <cell r="G1346">
            <v>0</v>
          </cell>
          <cell r="H1346">
            <v>92100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A1347" t="str">
            <v>1.11.1.3</v>
          </cell>
          <cell r="B1347" t="str">
            <v xml:space="preserve">เก้าอี้ครู </v>
          </cell>
          <cell r="C1347" t="str">
            <v>ศธ 04002/ว5678  ลว 21  พย 67ครั้งที่ 76</v>
          </cell>
        </row>
        <row r="1348">
          <cell r="A1348" t="str">
            <v>1)</v>
          </cell>
          <cell r="B1348" t="str">
            <v>โรงเรียนรวมราษฎร์สามัคคี</v>
          </cell>
          <cell r="C1348" t="str">
            <v>20004370010003112868</v>
          </cell>
          <cell r="F1348">
            <v>1300</v>
          </cell>
          <cell r="G1348">
            <v>0</v>
          </cell>
          <cell r="H1348">
            <v>1300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A1349" t="str">
            <v>1.11.1.4</v>
          </cell>
          <cell r="B1349" t="str">
            <v>โต๊ะครู จำนวน 2 ตัวๆละ 4,000 บาท</v>
          </cell>
          <cell r="C1349" t="str">
            <v>ศธ 04002/ว5678  ลว 21  พย 67ครั้งที่ 76</v>
          </cell>
        </row>
        <row r="1350">
          <cell r="A1350" t="str">
            <v>1)</v>
          </cell>
          <cell r="B1350" t="str">
            <v>โรงเรียนรวมราษฎร์สามัคคี</v>
          </cell>
          <cell r="C1350" t="str">
            <v>20004370010003112881</v>
          </cell>
          <cell r="F1350">
            <v>8000</v>
          </cell>
          <cell r="G1350">
            <v>0</v>
          </cell>
          <cell r="H1350">
            <v>8000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A1351" t="str">
            <v>1.11.1.5</v>
          </cell>
          <cell r="B1351" t="str">
            <v>พัดลม แบบโคจรติดผนัง ขนาดไม่น้อยกว่า 16 นิ้ว (400 มิลลิเมตร) 11 เครื่องๆละ 1,000 บาท</v>
          </cell>
          <cell r="C1351" t="str">
            <v>ศธ 04002/ว5678  ลว 21  พย 67ครั้งที่ 76</v>
          </cell>
        </row>
        <row r="1352">
          <cell r="A1352" t="str">
            <v>1)</v>
          </cell>
          <cell r="B1352" t="str">
            <v xml:space="preserve">โรงเรียนเจริญดีวิทยา </v>
          </cell>
          <cell r="C1352" t="str">
            <v>20004370010003112884</v>
          </cell>
          <cell r="F1352">
            <v>11000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11000</v>
          </cell>
        </row>
        <row r="1354">
          <cell r="B1354" t="str">
            <v>ครุภัณฑ์การศึกษา 120611</v>
          </cell>
        </row>
        <row r="1355">
          <cell r="A1355" t="str">
            <v>1.11.1.6</v>
          </cell>
          <cell r="B1355" t="str">
            <v>โต๊ะเก้าอี้นักเรียน สำหรับนักเรียนประถมศึกษา 30 ชุดๆละ 1,500 บาท</v>
          </cell>
          <cell r="C1355" t="str">
            <v>ศธ 04002/ว5678  ลว 21  พย 67ครั้งที่ 76</v>
          </cell>
          <cell r="F1355">
            <v>45000</v>
          </cell>
          <cell r="G1355">
            <v>0</v>
          </cell>
          <cell r="H1355">
            <v>45000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A1356" t="str">
            <v>1)</v>
          </cell>
          <cell r="B1356" t="str">
            <v xml:space="preserve">โรงเรียนรวมราษฎร์สามัคคี </v>
          </cell>
          <cell r="C1356" t="str">
            <v>20004370010003112878</v>
          </cell>
          <cell r="F1356">
            <v>45000</v>
          </cell>
          <cell r="G1356">
            <v>0</v>
          </cell>
          <cell r="H1356">
            <v>45000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8">
          <cell r="B1358" t="str">
            <v>ครุภัณฑ์งานบ้านงานครัว 120612</v>
          </cell>
          <cell r="F1358">
            <v>11000</v>
          </cell>
          <cell r="G1358">
            <v>0</v>
          </cell>
          <cell r="H1358">
            <v>11000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1.11.1.7</v>
          </cell>
          <cell r="B1359" t="str">
            <v xml:space="preserve">เครื่องตัดแต่งพุ่มไม้ ขนาด 22 นิ้ว </v>
          </cell>
          <cell r="C1359" t="str">
            <v>ศธ 04002/ว5678  ลว 21  พย 67ครั้งที่ 76</v>
          </cell>
          <cell r="F1359">
            <v>11000</v>
          </cell>
          <cell r="G1359">
            <v>0</v>
          </cell>
          <cell r="H1359">
            <v>11000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A1360" t="str">
            <v>1)</v>
          </cell>
          <cell r="B1360" t="str">
            <v>โรงเรียนร่วมใจประสิทธิ์</v>
          </cell>
          <cell r="C1360" t="str">
            <v>20004370010003112872</v>
          </cell>
          <cell r="F1360">
            <v>11000</v>
          </cell>
          <cell r="G1360">
            <v>0</v>
          </cell>
          <cell r="H1360">
            <v>11000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4">
          <cell r="A1364" t="str">
            <v>2.6.2</v>
          </cell>
          <cell r="B1364" t="str">
            <v>เครื่องตัดหญ้าแบบข้ออ่อน</v>
          </cell>
          <cell r="C1364" t="str">
            <v>ศธ 04002/ว2043  ลว 24  พค 67ครั้งที่ 55</v>
          </cell>
        </row>
        <row r="1365">
          <cell r="A1365" t="str">
            <v>1)</v>
          </cell>
          <cell r="B1365" t="str">
            <v>โรงเรียนรวมราษฎร์สามัคคี</v>
          </cell>
          <cell r="C1365" t="str">
            <v>20004350002003114847</v>
          </cell>
        </row>
        <row r="1366">
          <cell r="B1366" t="str">
            <v>ผูกพัน ครบ 8 มค 68</v>
          </cell>
          <cell r="C1366">
            <v>0</v>
          </cell>
        </row>
        <row r="1367">
          <cell r="A1367" t="str">
            <v>2.6.3</v>
          </cell>
          <cell r="B1367" t="str">
            <v>เครื่องตัดแต่งพุ่มไม้ขนาด29.5นิ้ว</v>
          </cell>
          <cell r="C1367" t="str">
            <v>ศธ 04002/ว2043  ลว 24  พค 67ครั้งที่ 55</v>
          </cell>
        </row>
        <row r="1368">
          <cell r="A1368" t="str">
            <v>1)</v>
          </cell>
          <cell r="B1368" t="str">
            <v>โรงเรียนร่วมใจประสิทธิ์</v>
          </cell>
          <cell r="C1368" t="str">
            <v>20004350002003114849</v>
          </cell>
        </row>
        <row r="1369">
          <cell r="B1369" t="str">
            <v>ผูกพัน ครบ 2 ธค 67</v>
          </cell>
          <cell r="C1369">
            <v>4100549176</v>
          </cell>
        </row>
        <row r="1370">
          <cell r="A1370" t="str">
            <v>2.6.4</v>
          </cell>
          <cell r="B1370" t="str">
            <v>ตู้เย็นขนาด9คิวบิกฟุต</v>
          </cell>
          <cell r="C1370" t="str">
            <v>ศธ 04002/ว2043  ลว 24  พค 67ครั้งที่ 55</v>
          </cell>
        </row>
        <row r="1371">
          <cell r="A1371" t="str">
            <v>1)</v>
          </cell>
          <cell r="B1371" t="str">
            <v>โรงเรียนร่วมใจประสิทธิ์</v>
          </cell>
          <cell r="C1371" t="str">
            <v>20004350002003114850</v>
          </cell>
        </row>
        <row r="1372">
          <cell r="B1372" t="str">
            <v>ผูกพัน ครบ 8 มค 68</v>
          </cell>
          <cell r="C1372">
            <v>0</v>
          </cell>
        </row>
        <row r="1373">
          <cell r="B1373" t="str">
            <v>งบลงทุน  ค่าที่ดินและสิ่งก่อสร้าง 6811320</v>
          </cell>
        </row>
        <row r="1374">
          <cell r="A1374" t="str">
            <v>1.11.2.1</v>
          </cell>
          <cell r="B1374" t="str">
            <v>ปรับปรุงซ่อมแซมอาคารเรียนอาคารประกอบและสิ่งก่อสร้างอื่น</v>
          </cell>
          <cell r="C1374" t="str">
            <v>ศธ 04002/ว5644  ลว 19 พย 67ครั้งที่ 69</v>
          </cell>
        </row>
        <row r="1375">
          <cell r="A1375" t="str">
            <v>1)</v>
          </cell>
          <cell r="B1375" t="str">
            <v>โรงเรียนร่วมใจประสิทธิ์</v>
          </cell>
          <cell r="C1375" t="str">
            <v>20004370010003214867</v>
          </cell>
          <cell r="F1375">
            <v>350000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350000</v>
          </cell>
        </row>
        <row r="1376">
          <cell r="B1376" t="str">
            <v xml:space="preserve">ผูกพันครบ </v>
          </cell>
        </row>
        <row r="1379">
          <cell r="A1379" t="str">
            <v>1.11.2.2</v>
          </cell>
          <cell r="B1379" t="str">
            <v xml:space="preserve">ห้องน้ำห้องส้วมนักเรียนชาย 6 ที่/49 </v>
          </cell>
          <cell r="C1379" t="str">
            <v>ศธ 04002/ว5644  ลว 19 พย 67ครั้งที่ 69</v>
          </cell>
        </row>
        <row r="1380">
          <cell r="A1380" t="str">
            <v>1)</v>
          </cell>
          <cell r="B1380" t="str">
            <v>โรงเรียนเจริญดีวิทยา</v>
          </cell>
          <cell r="C1380" t="str">
            <v>20004370010003214866</v>
          </cell>
          <cell r="F1380">
            <v>636900</v>
          </cell>
          <cell r="G1380">
            <v>0</v>
          </cell>
          <cell r="H1380">
            <v>529650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107250</v>
          </cell>
        </row>
        <row r="1385">
          <cell r="A1385">
            <v>1.1200000000000001</v>
          </cell>
          <cell r="B1385" t="str">
            <v xml:space="preserve">กิจกรรมการพัฒนาเด็กปฐมวัยอย่างมีคุณภาพ </v>
          </cell>
          <cell r="C1385" t="str">
            <v>20004 68 86176 00000</v>
          </cell>
        </row>
        <row r="1386">
          <cell r="B1386" t="str">
            <v>งบดำเนินงาน 68112xx</v>
          </cell>
          <cell r="C1386" t="str">
            <v>20004 3720 1000 200000</v>
          </cell>
        </row>
        <row r="1387">
          <cell r="A1387" t="str">
            <v>1.12.1</v>
          </cell>
          <cell r="B1387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387" t="str">
            <v>ศธ 04002/ว48 ลว 6 มค ครั้งที่ 173</v>
          </cell>
          <cell r="F1387">
            <v>3600</v>
          </cell>
          <cell r="G1387">
            <v>0</v>
          </cell>
          <cell r="H1387">
            <v>0</v>
          </cell>
          <cell r="K1387">
            <v>0</v>
          </cell>
          <cell r="L1387">
            <v>0</v>
          </cell>
        </row>
        <row r="1388">
          <cell r="A1388" t="str">
            <v>1.12.2</v>
          </cell>
          <cell r="B1388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388" t="str">
            <v>ศธ 04002/ว63 ลว 7 มค ครั้งที่ 175</v>
          </cell>
          <cell r="F1388">
            <v>800</v>
          </cell>
          <cell r="G1388">
            <v>0</v>
          </cell>
          <cell r="H1388">
            <v>0</v>
          </cell>
          <cell r="K1388">
            <v>0</v>
          </cell>
          <cell r="L1388">
            <v>0</v>
          </cell>
        </row>
        <row r="1415">
          <cell r="A1415">
            <v>3</v>
          </cell>
          <cell r="B1415" t="str">
            <v xml:space="preserve">ผลผลิตผู้จบการศึกษามัธยมศึกษาตอนปลาย  </v>
          </cell>
          <cell r="C1415" t="str">
            <v>20004 35000300 2000000</v>
          </cell>
        </row>
        <row r="1416">
          <cell r="B1416" t="str">
            <v xml:space="preserve"> งบดำเนินงาน 68112xx</v>
          </cell>
        </row>
        <row r="1418">
          <cell r="A1418">
            <v>3.1</v>
          </cell>
          <cell r="B1418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18" t="str">
            <v>20004 67 50194 32857</v>
          </cell>
        </row>
        <row r="1420">
          <cell r="A1420" t="str">
            <v>3.1.1</v>
          </cell>
          <cell r="B1420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20" t="str">
            <v>ศธ04002/ว1864 ลว. 14 พค 67 โอนครั้งที่ 13</v>
          </cell>
        </row>
        <row r="1424">
          <cell r="A1424" t="str">
            <v>3.2.1</v>
          </cell>
          <cell r="B1424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24" t="str">
            <v>ศธ04002/ว3478 ลว.21 ส.ค.66 โอนครั้งที่ 782</v>
          </cell>
        </row>
        <row r="1425">
          <cell r="A1425" t="str">
            <v>1)</v>
          </cell>
          <cell r="B1425" t="str">
            <v>โรงเรียนวัดพืชอุดม</v>
          </cell>
          <cell r="C1425" t="str">
            <v xml:space="preserve">20004 35000300 321ZZZZ 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A1426" t="str">
            <v>2)</v>
          </cell>
          <cell r="B1426" t="str">
            <v>โรงเรียนรวมราษฎร์สามัคคี</v>
          </cell>
          <cell r="C1426" t="str">
            <v xml:space="preserve">20004 35000300 321ZZZZ 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9">
          <cell r="B1429" t="str">
            <v xml:space="preserve">โครงการป้องกันและแก้ไขปัญหายาเสพติดในสถานศึกษา    </v>
          </cell>
          <cell r="C1429" t="str">
            <v>20004 06003600</v>
          </cell>
        </row>
        <row r="1430">
          <cell r="A1430">
            <v>1.1000000000000001</v>
          </cell>
          <cell r="B1430" t="str">
            <v xml:space="preserve"> กิจกรรมป้องกันและแก้ไขปัญหายาเสพติดในสถานศึกษา  </v>
          </cell>
        </row>
        <row r="1431">
          <cell r="B1431" t="str">
            <v xml:space="preserve"> งบรายจ่ายอื่น 6711500</v>
          </cell>
        </row>
        <row r="1432">
          <cell r="C1432" t="str">
            <v>20004 06003600 5000002</v>
          </cell>
        </row>
        <row r="1433">
          <cell r="A1433" t="str">
            <v>1.1.1</v>
          </cell>
          <cell r="B1433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33" t="str">
            <v>ศธ 04002/ว2972 ลว 10 ก.ค. 67 ครั้งที่ 210</v>
          </cell>
        </row>
        <row r="1434">
          <cell r="A1434" t="str">
            <v>1.1.1.1</v>
          </cell>
          <cell r="B1434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34" t="str">
            <v>ศธ 04002/ว3392 ลว 6 ส.ค. 67 ครั้งที่ 285</v>
          </cell>
        </row>
        <row r="1435">
          <cell r="A1435" t="str">
            <v>1.1.1.2</v>
          </cell>
          <cell r="B1435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35" t="str">
            <v>ศธ 04002/ว322 ลว 15 ส.ค. 67 ครั้งที่ 322</v>
          </cell>
        </row>
        <row r="1439">
          <cell r="A1439" t="str">
            <v>1.1.2</v>
          </cell>
          <cell r="B1439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39" t="str">
            <v>ศธ 04002/ว3233 ลว 30 กค 67 ครั้งที่ 260</v>
          </cell>
        </row>
        <row r="1448">
          <cell r="A1448" t="str">
            <v>ฉ</v>
          </cell>
          <cell r="B1448" t="str">
            <v>แผนบูรณาการต่อต้านการทุจริตและประพฤติมิชอบ</v>
          </cell>
          <cell r="C1448" t="str">
            <v>20004 6020 3900 2000000</v>
          </cell>
        </row>
        <row r="1449">
          <cell r="A1449">
            <v>1</v>
          </cell>
          <cell r="B1449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49" t="str">
            <v>20004 6020 3900 2000000</v>
          </cell>
        </row>
        <row r="1450">
          <cell r="B1450" t="str">
            <v>งบดำเนินงาน 68112XX</v>
          </cell>
        </row>
        <row r="1451">
          <cell r="A1451">
            <v>1.1000000000000001</v>
          </cell>
          <cell r="B1451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51" t="str">
            <v xml:space="preserve">20004 68 00118 00000  </v>
          </cell>
        </row>
        <row r="1452">
          <cell r="B1452" t="str">
            <v xml:space="preserve"> งบดำเนินงาน 68112xx</v>
          </cell>
        </row>
        <row r="1453">
          <cell r="A1453" t="str">
            <v>1.1.1</v>
          </cell>
          <cell r="B1453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53" t="str">
            <v>ศธ 04002/ว6119 ลว 19 ธค 67 ครั้งที่ 141</v>
          </cell>
          <cell r="F1453">
            <v>1000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800</v>
          </cell>
        </row>
        <row r="1454">
          <cell r="A1454" t="str">
            <v>1.1.2</v>
          </cell>
          <cell r="B1454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454" t="str">
            <v>ศธ 04002/ว1246 ลว 22 มีค 66  ครั้งที่ 232</v>
          </cell>
        </row>
        <row r="1455">
          <cell r="A1455" t="str">
            <v>1.1.3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A1456" t="str">
            <v>1.1.3</v>
          </cell>
          <cell r="B1456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456" t="str">
            <v>ศธ 04002/ว1226 ลว 27 มีค 66  ครั้งที่ 424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8">
          <cell r="B1458" t="str">
            <v xml:space="preserve"> งบดำเนินงาน 67112xx</v>
          </cell>
        </row>
        <row r="1459">
          <cell r="A1459" t="str">
            <v>1.2.1</v>
          </cell>
          <cell r="B1459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59" t="str">
            <v>ที่ ศธ 04002/ว2974 ลว. 10 กค 67 ครั้งที่ 199</v>
          </cell>
        </row>
        <row r="1460">
          <cell r="A1460" t="str">
            <v>1.2.2</v>
          </cell>
          <cell r="B1460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60" t="str">
            <v>ที่ ศธ 04002/ว3656 ลว. 28 สค 66 ครั้งที่ 819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A1461">
            <v>1.2</v>
          </cell>
          <cell r="B1461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61" t="str">
            <v>20004 67 00068 00000</v>
          </cell>
        </row>
        <row r="1462">
          <cell r="B1462" t="str">
            <v xml:space="preserve"> งบดำเนินงาน 67112xx</v>
          </cell>
          <cell r="C1462" t="str">
            <v>20004 56003700 2000000</v>
          </cell>
        </row>
        <row r="1463">
          <cell r="A1463" t="str">
            <v>1.2.1</v>
          </cell>
          <cell r="B1463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463" t="str">
            <v>ศธ04087/1378 ลว 27 พค 67 โอนครั้งที่ 61</v>
          </cell>
        </row>
        <row r="1464">
          <cell r="A1464" t="str">
            <v>1.1.3</v>
          </cell>
          <cell r="B1464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464" t="str">
            <v>ศธ 04002/ว3641 ลว 17 สค ครั้งที่ 350</v>
          </cell>
        </row>
        <row r="1485">
          <cell r="F1485">
            <v>2930000</v>
          </cell>
          <cell r="G1485">
            <v>0</v>
          </cell>
          <cell r="H1485">
            <v>0</v>
          </cell>
          <cell r="K1485">
            <v>1145912.26</v>
          </cell>
          <cell r="L1485">
            <v>946860</v>
          </cell>
        </row>
        <row r="1486">
          <cell r="F1486">
            <v>5035875</v>
          </cell>
          <cell r="G1486">
            <v>1143512.1000000001</v>
          </cell>
          <cell r="H1486">
            <v>0</v>
          </cell>
          <cell r="K1486">
            <v>1784482.66</v>
          </cell>
          <cell r="L1486">
            <v>634378</v>
          </cell>
        </row>
        <row r="1487">
          <cell r="F1487">
            <v>54546222</v>
          </cell>
          <cell r="G1487">
            <v>0</v>
          </cell>
          <cell r="H1487">
            <v>0</v>
          </cell>
          <cell r="K1487">
            <v>0</v>
          </cell>
          <cell r="L1487">
            <v>53827005</v>
          </cell>
        </row>
        <row r="1488">
          <cell r="F1488">
            <v>11740000</v>
          </cell>
          <cell r="G1488">
            <v>0</v>
          </cell>
          <cell r="H1488">
            <v>0</v>
          </cell>
          <cell r="K1488">
            <v>60938.71</v>
          </cell>
          <cell r="L1488">
            <v>4579262.9000000004</v>
          </cell>
        </row>
        <row r="1489">
          <cell r="C1489">
            <v>17</v>
          </cell>
          <cell r="F1489">
            <v>1168800</v>
          </cell>
        </row>
        <row r="1490">
          <cell r="C1490">
            <v>13</v>
          </cell>
          <cell r="F1490">
            <v>21347300</v>
          </cell>
        </row>
        <row r="1491">
          <cell r="G1491">
            <v>0</v>
          </cell>
          <cell r="H1491">
            <v>17984140</v>
          </cell>
          <cell r="K1491">
            <v>208100</v>
          </cell>
          <cell r="L1491">
            <v>3656340</v>
          </cell>
        </row>
        <row r="1492">
          <cell r="F1492">
            <v>96768197</v>
          </cell>
          <cell r="G1492">
            <v>1143512.1000000001</v>
          </cell>
          <cell r="H1492">
            <v>17984140</v>
          </cell>
          <cell r="K1492">
            <v>3199433.63</v>
          </cell>
          <cell r="L1492">
            <v>63643845.899999999</v>
          </cell>
        </row>
      </sheetData>
      <sheetData sheetId="63"/>
      <sheetData sheetId="64"/>
      <sheetData sheetId="65"/>
      <sheetData sheetId="66">
        <row r="216">
          <cell r="B216" t="str">
            <v>ค่าที่ดินและสิ่งก่อสร้าง 6811320</v>
          </cell>
        </row>
      </sheetData>
      <sheetData sheetId="67"/>
      <sheetData sheetId="68"/>
      <sheetData sheetId="69"/>
      <sheetData sheetId="70"/>
      <sheetData sheetId="71"/>
      <sheetData sheetId="72"/>
      <sheetData sheetId="73">
        <row r="1124"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54"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ัน67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สิ่งก่อสร้าง งบอุดหนุน  67"/>
      <sheetName val="67สิ่งส่งมาด้วย2  1"/>
      <sheetName val="คุมย่อย"/>
    </sheetNames>
    <sheetDataSet>
      <sheetData sheetId="0"/>
      <sheetData sheetId="1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80">
          <cell r="F80">
            <v>5809700</v>
          </cell>
          <cell r="G80">
            <v>0</v>
          </cell>
          <cell r="H80">
            <v>1201312.69</v>
          </cell>
          <cell r="I80">
            <v>0</v>
          </cell>
          <cell r="J80">
            <v>0</v>
          </cell>
          <cell r="K80">
            <v>0</v>
          </cell>
          <cell r="L80">
            <v>4608387.3100000005</v>
          </cell>
        </row>
        <row r="85">
          <cell r="A85" t="str">
            <v>1)</v>
          </cell>
        </row>
      </sheetData>
      <sheetData sheetId="2"/>
      <sheetData sheetId="3"/>
      <sheetData sheetId="4"/>
      <sheetData sheetId="5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6"/>
      <sheetData sheetId="7"/>
      <sheetData sheetId="8"/>
      <sheetData sheetId="9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457000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479000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487000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481500</v>
          </cell>
        </row>
        <row r="114">
          <cell r="A114" t="str">
            <v>3.1.6</v>
          </cell>
          <cell r="E114" t="str">
            <v xml:space="preserve">เครื่องแท็ปเล็ต แบบ 2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3.1.6.1</v>
          </cell>
          <cell r="E115" t="str">
            <v>สพป.ปท.2 จำนวน 2 เครื่อง</v>
          </cell>
          <cell r="F115" t="str">
            <v>2000436002110ปท4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tabSelected="1" topLeftCell="A73" workbookViewId="0">
      <selection sqref="A1:K126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256" t="s">
        <v>250</v>
      </c>
      <c r="B1" s="1256"/>
      <c r="C1" s="1256"/>
      <c r="D1" s="1256"/>
      <c r="E1" s="1256"/>
      <c r="F1" s="1256"/>
      <c r="G1" s="1256"/>
      <c r="H1" s="1256"/>
      <c r="I1" s="1256"/>
      <c r="J1" s="1256"/>
      <c r="K1" s="1256"/>
    </row>
    <row r="2" spans="1:11" ht="21" x14ac:dyDescent="0.25">
      <c r="A2" s="1256" t="str">
        <f>+'[6]สิ่งก่อสร้าง งบอุดหนุน  67'!A3:N3</f>
        <v>สำนักงานเขตพื้นที่การศึกษาประถมศึกษาปทุมธานี เขต 2</v>
      </c>
      <c r="B2" s="1256"/>
      <c r="C2" s="1256"/>
      <c r="D2" s="1256"/>
      <c r="E2" s="1256"/>
      <c r="F2" s="1256"/>
      <c r="G2" s="1256"/>
      <c r="H2" s="1256"/>
      <c r="I2" s="1256"/>
      <c r="J2" s="1256"/>
      <c r="K2" s="1256"/>
    </row>
    <row r="3" spans="1:11" ht="21" x14ac:dyDescent="0.25">
      <c r="A3" s="1257" t="s">
        <v>287</v>
      </c>
      <c r="B3" s="1257"/>
      <c r="C3" s="1257"/>
      <c r="D3" s="1257"/>
      <c r="E3" s="1257"/>
      <c r="F3" s="1257"/>
      <c r="G3" s="1257"/>
      <c r="H3" s="1257"/>
      <c r="I3" s="1257"/>
      <c r="J3" s="1257"/>
      <c r="K3" s="1257"/>
    </row>
    <row r="4" spans="1:11" ht="21" x14ac:dyDescent="0.25">
      <c r="A4" s="1250" t="s">
        <v>23</v>
      </c>
      <c r="B4" s="1250" t="s">
        <v>24</v>
      </c>
      <c r="C4" s="40" t="s">
        <v>26</v>
      </c>
      <c r="D4" s="1252" t="s">
        <v>41</v>
      </c>
      <c r="E4" s="1254" t="s">
        <v>3</v>
      </c>
      <c r="F4" s="1255"/>
      <c r="G4" s="1258" t="s">
        <v>42</v>
      </c>
      <c r="H4" s="1258"/>
      <c r="I4" s="1254" t="s">
        <v>4</v>
      </c>
      <c r="J4" s="1255"/>
      <c r="K4" s="1250" t="s">
        <v>5</v>
      </c>
    </row>
    <row r="5" spans="1:11" ht="21" x14ac:dyDescent="0.25">
      <c r="A5" s="1251"/>
      <c r="B5" s="1251"/>
      <c r="C5" s="41" t="s">
        <v>43</v>
      </c>
      <c r="D5" s="1253"/>
      <c r="E5" s="1047">
        <v>220</v>
      </c>
      <c r="F5" s="1047">
        <v>221</v>
      </c>
      <c r="G5" s="1047">
        <v>220</v>
      </c>
      <c r="H5" s="1047">
        <v>221</v>
      </c>
      <c r="I5" s="1047">
        <v>220</v>
      </c>
      <c r="J5" s="1047">
        <v>221</v>
      </c>
      <c r="K5" s="1251"/>
    </row>
    <row r="6" spans="1:11" ht="36" customHeight="1" x14ac:dyDescent="0.25">
      <c r="A6" s="1048" t="s">
        <v>74</v>
      </c>
      <c r="B6" s="1049" t="str">
        <f>+'[6]ดำเนินงานครุภัณฑ์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50"/>
      <c r="D6" s="1051">
        <f>+D7+D14</f>
        <v>4598500</v>
      </c>
      <c r="E6" s="1051">
        <f t="shared" ref="E6:K6" si="0">+E7+E14</f>
        <v>0</v>
      </c>
      <c r="F6" s="1051">
        <f t="shared" si="0"/>
        <v>2659500</v>
      </c>
      <c r="G6" s="1051">
        <f t="shared" si="0"/>
        <v>0</v>
      </c>
      <c r="H6" s="1051">
        <f t="shared" si="0"/>
        <v>0</v>
      </c>
      <c r="I6" s="1051">
        <f t="shared" si="0"/>
        <v>0</v>
      </c>
      <c r="J6" s="1051">
        <f t="shared" si="0"/>
        <v>1939000</v>
      </c>
      <c r="K6" s="1051">
        <f t="shared" si="0"/>
        <v>0</v>
      </c>
    </row>
    <row r="7" spans="1:11" ht="36" customHeight="1" x14ac:dyDescent="0.25">
      <c r="A7" s="1052">
        <v>1</v>
      </c>
      <c r="B7" s="1053" t="str">
        <f>+'[6]ดำเนินงานครุภัณฑ์ 310061ยั่งยืน'!E7</f>
        <v>โครงการขับเคลื่อนการพัฒนาการศึกษาที่ยั่งยืน</v>
      </c>
      <c r="C7" s="1054" t="str">
        <f>+'[6]ดำเนินงานครุภัณฑ์ 310061ยั่งยืน'!D7</f>
        <v xml:space="preserve">20004 31006100 </v>
      </c>
      <c r="D7" s="1055">
        <f>+D8</f>
        <v>100000</v>
      </c>
      <c r="E7" s="1055">
        <f t="shared" ref="E7:K9" si="1">+E8</f>
        <v>0</v>
      </c>
      <c r="F7" s="1055">
        <f t="shared" si="1"/>
        <v>0</v>
      </c>
      <c r="G7" s="1055"/>
      <c r="H7" s="1055">
        <f t="shared" si="1"/>
        <v>0</v>
      </c>
      <c r="I7" s="1055">
        <f t="shared" si="1"/>
        <v>0</v>
      </c>
      <c r="J7" s="1055">
        <f t="shared" si="1"/>
        <v>100000</v>
      </c>
      <c r="K7" s="1055">
        <f t="shared" si="1"/>
        <v>0</v>
      </c>
    </row>
    <row r="8" spans="1:11" ht="42" customHeight="1" x14ac:dyDescent="0.25">
      <c r="A8" s="1056">
        <v>1.1000000000000001</v>
      </c>
      <c r="B8" s="1057" t="str">
        <f>+'[6]ดำเนินงานครุภัณฑ์ 310061ยั่งยืน'!E8</f>
        <v xml:space="preserve">กิจกรรมการบริหารจัดการโรงเรียนขนาดเล็ก </v>
      </c>
      <c r="C8" s="1058" t="str">
        <f>+'[6]ดำเนินงานครุภัณฑ์ 310061ยั่งยืน'!D8</f>
        <v>20004 67 52010 00000</v>
      </c>
      <c r="D8" s="1059">
        <f>+D9</f>
        <v>100000</v>
      </c>
      <c r="E8" s="1059">
        <f t="shared" si="1"/>
        <v>0</v>
      </c>
      <c r="F8" s="1059">
        <f t="shared" si="1"/>
        <v>0</v>
      </c>
      <c r="G8" s="1059">
        <f t="shared" si="1"/>
        <v>0</v>
      </c>
      <c r="H8" s="1059">
        <f t="shared" si="1"/>
        <v>0</v>
      </c>
      <c r="I8" s="1059">
        <f t="shared" si="1"/>
        <v>0</v>
      </c>
      <c r="J8" s="1059">
        <f t="shared" si="1"/>
        <v>100000</v>
      </c>
      <c r="K8" s="1059">
        <f t="shared" ref="K8" si="2">+K9+K16</f>
        <v>0</v>
      </c>
    </row>
    <row r="9" spans="1:11" ht="37.200000000000003" customHeight="1" x14ac:dyDescent="0.25">
      <c r="A9" s="1060"/>
      <c r="B9" s="1061" t="str">
        <f>+'[6]ดำเนินงานครุภัณฑ์ 310061ยั่งยืน'!E115</f>
        <v>งบลงทุน สิ่งก่อสร้าง 6711320</v>
      </c>
      <c r="C9" s="1062" t="str">
        <f>+'[6]ดำเนินงานครุภัณฑ์ 310061ยั่งยืน'!D115</f>
        <v>6711320</v>
      </c>
      <c r="D9" s="1063">
        <f>+D10</f>
        <v>100000</v>
      </c>
      <c r="E9" s="1063">
        <f t="shared" si="1"/>
        <v>0</v>
      </c>
      <c r="F9" s="1063">
        <f t="shared" si="1"/>
        <v>0</v>
      </c>
      <c r="G9" s="1063"/>
      <c r="H9" s="1063">
        <f t="shared" si="1"/>
        <v>0</v>
      </c>
      <c r="I9" s="1063">
        <f t="shared" si="1"/>
        <v>0</v>
      </c>
      <c r="J9" s="1063">
        <f t="shared" si="1"/>
        <v>100000</v>
      </c>
      <c r="K9" s="1063">
        <f t="shared" si="1"/>
        <v>0</v>
      </c>
    </row>
    <row r="10" spans="1:11" ht="21" customHeight="1" x14ac:dyDescent="0.25">
      <c r="A10" s="1064" t="s">
        <v>39</v>
      </c>
      <c r="B10" s="1065" t="str">
        <f>+'[6]ดำเนินงานครุภัณฑ์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66" t="str">
        <f>+'[6]ดำเนินงานครุภัณฑ์ 310061ยั่งยืน'!D116</f>
        <v>20004 31006100 321AAAA</v>
      </c>
      <c r="D10" s="1067">
        <f>SUM(D11:D13)</f>
        <v>100000</v>
      </c>
      <c r="E10" s="1067">
        <f t="shared" ref="E10:J10" si="3">SUM(E11:E13)</f>
        <v>0</v>
      </c>
      <c r="F10" s="1067">
        <f t="shared" si="3"/>
        <v>0</v>
      </c>
      <c r="G10" s="1067"/>
      <c r="H10" s="1067">
        <f t="shared" si="3"/>
        <v>0</v>
      </c>
      <c r="I10" s="1067">
        <f t="shared" si="3"/>
        <v>0</v>
      </c>
      <c r="J10" s="1067">
        <f t="shared" si="3"/>
        <v>100000</v>
      </c>
      <c r="K10" s="1067">
        <f t="shared" ref="K10" si="4">SUM(K11:K12)</f>
        <v>0</v>
      </c>
    </row>
    <row r="11" spans="1:11" ht="21" customHeight="1" x14ac:dyDescent="0.25">
      <c r="A11" s="1068" t="s">
        <v>75</v>
      </c>
      <c r="B11" s="1069" t="str">
        <f>+'[6]ดำเนินงานครุภัณฑ์ 310061ยั่งยืน'!E117</f>
        <v>ร.ร.วัดราษฎร์บำรุง</v>
      </c>
      <c r="C11" s="1070">
        <f>+'[6]ดำเนินงานครุภัณฑ์ 310061ยั่งยืน'!D118</f>
        <v>4100523172</v>
      </c>
      <c r="D11" s="1071">
        <f>+'[6]ดำเนินงานครุภัณฑ์ 310061ยั่งยืน'!F122</f>
        <v>100000</v>
      </c>
      <c r="E11" s="1071">
        <f>+'[6]ดำเนินงานครุภัณฑ์ 310061ยั่งยืน'!G122</f>
        <v>0</v>
      </c>
      <c r="F11" s="1071">
        <f>+'[6]ดำเนินงานครุภัณฑ์ 310061ยั่งยืน'!H122</f>
        <v>0</v>
      </c>
      <c r="G11" s="1071">
        <f>+'[6]ดำเนินงานครุภัณฑ์ 310061ยั่งยืน'!I122</f>
        <v>0</v>
      </c>
      <c r="H11" s="1071">
        <f>+'[6]ดำเนินงานครุภัณฑ์ 310061ยั่งยืน'!J122</f>
        <v>0</v>
      </c>
      <c r="I11" s="1071">
        <f>+'[6]ดำเนินงานครุภัณฑ์ 310061ยั่งยืน'!K122</f>
        <v>0</v>
      </c>
      <c r="J11" s="1071">
        <f>+'[6]ดำเนินงานครุภัณฑ์ 310061ยั่งยืน'!L122</f>
        <v>100000</v>
      </c>
      <c r="K11" s="1071">
        <f>+D11-E11-F11-G11-H11-I11-J11</f>
        <v>0</v>
      </c>
    </row>
    <row r="12" spans="1:11" ht="21" hidden="1" customHeight="1" x14ac:dyDescent="0.25">
      <c r="A12" s="1068" t="s">
        <v>76</v>
      </c>
      <c r="B12" s="1069"/>
      <c r="C12" s="1072"/>
      <c r="D12" s="1071">
        <f>+'[6]ดำเนินงานครุภัณฑ์ 310061ยั่งยืน'!F16</f>
        <v>0</v>
      </c>
      <c r="E12" s="1071">
        <f>+'[6]ดำเนินงานครุภัณฑ์ 310061ยั่งยืน'!G16</f>
        <v>0</v>
      </c>
      <c r="F12" s="1071">
        <f>+'[6]ดำเนินงานครุภัณฑ์ 310061ยั่งยืน'!H16</f>
        <v>0</v>
      </c>
      <c r="G12" s="1071">
        <f>+'[6]ดำเนินงานครุภัณฑ์ 310061ยั่งยืน'!I16</f>
        <v>0</v>
      </c>
      <c r="H12" s="1071">
        <f>+'[6]ดำเนินงานครุภัณฑ์ 310061ยั่งยืน'!J16</f>
        <v>0</v>
      </c>
      <c r="I12" s="1071">
        <f>+'[6]ดำเนินงานครุภัณฑ์ 310061ยั่งยืน'!K16</f>
        <v>0</v>
      </c>
      <c r="J12" s="1071">
        <f>+'[6]ดำเนินงานครุภัณฑ์ 310061ยั่งยืน'!L16</f>
        <v>0</v>
      </c>
      <c r="K12" s="1071">
        <f>+D12-E12-F12-G12-H12-I12-J12</f>
        <v>0</v>
      </c>
    </row>
    <row r="13" spans="1:11" ht="21" hidden="1" customHeight="1" x14ac:dyDescent="0.25">
      <c r="A13" s="1068" t="s">
        <v>77</v>
      </c>
      <c r="B13" s="1069"/>
      <c r="C13" s="1072"/>
      <c r="D13" s="1071">
        <f>+'[6]ดำเนินงานครุภัณฑ์ 310061ยั่งยืน'!F21</f>
        <v>0</v>
      </c>
      <c r="E13" s="1071">
        <f>+'[6]ดำเนินงานครุภัณฑ์ 310061ยั่งยืน'!G21</f>
        <v>0</v>
      </c>
      <c r="F13" s="1071">
        <f>+'[6]ดำเนินงานครุภัณฑ์ 310061ยั่งยืน'!H21</f>
        <v>0</v>
      </c>
      <c r="G13" s="1071"/>
      <c r="H13" s="1071">
        <f>+'[6]ดำเนินงานครุภัณฑ์ 310061ยั่งยืน'!I21</f>
        <v>0</v>
      </c>
      <c r="I13" s="1071">
        <f>+'[6]ดำเนินงานครุภัณฑ์ 310061ยั่งยืน'!J21</f>
        <v>0</v>
      </c>
      <c r="J13" s="1071">
        <f>+'[6]ดำเนินงานครุภัณฑ์ 310061ยั่งยืน'!K21</f>
        <v>0</v>
      </c>
      <c r="K13" s="1071"/>
    </row>
    <row r="14" spans="1:11" ht="21" customHeight="1" x14ac:dyDescent="0.25">
      <c r="A14" s="1052">
        <v>2</v>
      </c>
      <c r="B14" s="1073" t="str">
        <f>+'[6]ดำเนินงานครุภัณฑ์ 310061ยั่งยืน'!E123</f>
        <v>โครงการโรงเรียนคุณภาพประจำตำบล</v>
      </c>
      <c r="C14" s="1054" t="str">
        <f>+'[6]ดำเนินงานครุภัณฑ์ 310061ยั่งยืน'!D123</f>
        <v>20004 3100B600</v>
      </c>
      <c r="D14" s="1055">
        <f>+D15</f>
        <v>4498500</v>
      </c>
      <c r="E14" s="1055">
        <f t="shared" ref="E14:K14" si="5">+E15</f>
        <v>0</v>
      </c>
      <c r="F14" s="1055">
        <f t="shared" si="5"/>
        <v>2659500</v>
      </c>
      <c r="G14" s="1055"/>
      <c r="H14" s="1055">
        <f t="shared" si="5"/>
        <v>0</v>
      </c>
      <c r="I14" s="1055">
        <f t="shared" si="5"/>
        <v>0</v>
      </c>
      <c r="J14" s="1055">
        <f t="shared" si="5"/>
        <v>1839000</v>
      </c>
      <c r="K14" s="1055">
        <f t="shared" si="5"/>
        <v>0</v>
      </c>
    </row>
    <row r="15" spans="1:11" ht="21" customHeight="1" x14ac:dyDescent="0.25">
      <c r="A15" s="1056">
        <v>2.1</v>
      </c>
      <c r="B15" s="1057" t="str">
        <f>+'[6]ดำเนินงานครุภัณฑ์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58" t="str">
        <f>+'[6]ดำเนินงานครุภัณฑ์ 310061ยั่งยืน'!D124</f>
        <v>20004 67000 7700000</v>
      </c>
      <c r="D15" s="1059">
        <f>+D16+D36</f>
        <v>4498500</v>
      </c>
      <c r="E15" s="1059">
        <f>+E16+E36</f>
        <v>0</v>
      </c>
      <c r="F15" s="1059">
        <f>+F16+F36</f>
        <v>2659500</v>
      </c>
      <c r="G15" s="1059"/>
      <c r="H15" s="1059">
        <f>+H16+H36</f>
        <v>0</v>
      </c>
      <c r="I15" s="1059">
        <f>+I16+I36</f>
        <v>0</v>
      </c>
      <c r="J15" s="1059">
        <f>+J16+J36</f>
        <v>1839000</v>
      </c>
      <c r="K15" s="1059">
        <f>+K16+K36</f>
        <v>0</v>
      </c>
    </row>
    <row r="16" spans="1:11" ht="21" customHeight="1" x14ac:dyDescent="0.25">
      <c r="A16" s="1060"/>
      <c r="B16" s="1061" t="str">
        <f>+'[6]ดำเนินงานครุภัณฑ์ 310061ยั่งยืน'!E125</f>
        <v>งบลงทุน ค่าสิ่งก่อสร้าง 6711320</v>
      </c>
      <c r="C16" s="1062"/>
      <c r="D16" s="1063">
        <f>+D17+D22+D25</f>
        <v>4498500</v>
      </c>
      <c r="E16" s="1063">
        <f t="shared" ref="E16:K16" si="6">+E17+E22+E25</f>
        <v>0</v>
      </c>
      <c r="F16" s="1063">
        <f t="shared" si="6"/>
        <v>2659500</v>
      </c>
      <c r="G16" s="1063">
        <f t="shared" si="6"/>
        <v>0</v>
      </c>
      <c r="H16" s="1063">
        <f t="shared" si="6"/>
        <v>0</v>
      </c>
      <c r="I16" s="1063">
        <f t="shared" si="6"/>
        <v>0</v>
      </c>
      <c r="J16" s="1063">
        <f t="shared" si="6"/>
        <v>1839000</v>
      </c>
      <c r="K16" s="1063">
        <f t="shared" si="6"/>
        <v>0</v>
      </c>
    </row>
    <row r="17" spans="1:11" ht="21" customHeight="1" x14ac:dyDescent="0.25">
      <c r="A17" s="1074" t="s">
        <v>31</v>
      </c>
      <c r="B17" s="43" t="str">
        <f>+'[6]ดำเนินงานครุภัณฑ์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75" t="str">
        <f>+'[6]ดำเนินงานครุภัณฑ์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1340000</v>
      </c>
      <c r="K17" s="42">
        <f>SUM(K18:K21)</f>
        <v>0</v>
      </c>
    </row>
    <row r="18" spans="1:11" ht="21" customHeight="1" x14ac:dyDescent="0.25">
      <c r="A18" s="1076" t="s">
        <v>75</v>
      </c>
      <c r="B18" s="1077" t="str">
        <f>+'[6]ดำเนินงานครุภัณฑ์ 310061ยั่งยืน'!E127</f>
        <v>วัดมงคลรัตน์</v>
      </c>
      <c r="C18" s="1078" t="str">
        <f>+'[6]ดำเนินงานครุภัณฑ์ 310061ยั่งยืน'!D127</f>
        <v>200043100B6003211500</v>
      </c>
      <c r="D18" s="1079">
        <f>+'[6]ดำเนินงานครุภัณฑ์ 310061ยั่งยืน'!F131</f>
        <v>670000</v>
      </c>
      <c r="E18" s="1079">
        <f>+'[6]ดำเนินงานครุภัณฑ์ 310061ยั่งยืน'!G131</f>
        <v>0</v>
      </c>
      <c r="F18" s="1079">
        <f>+'[6]ดำเนินงานครุภัณฑ์ 310061ยั่งยืน'!H131</f>
        <v>0</v>
      </c>
      <c r="G18" s="1079">
        <f>+'[6]ดำเนินงานครุภัณฑ์ 310061ยั่งยืน'!I131</f>
        <v>0</v>
      </c>
      <c r="H18" s="1079">
        <f>+'[6]ดำเนินงานครุภัณฑ์ 310061ยั่งยืน'!J131</f>
        <v>0</v>
      </c>
      <c r="I18" s="1079">
        <f>+'[6]ดำเนินงานครุภัณฑ์ 310061ยั่งยืน'!K131</f>
        <v>0</v>
      </c>
      <c r="J18" s="1079">
        <f>+'[6]ดำเนินงานครุภัณฑ์ 310061ยั่งยืน'!L131</f>
        <v>670000</v>
      </c>
      <c r="K18" s="1079">
        <f>+D18-E18-F18-G18-H18-I18-J18</f>
        <v>0</v>
      </c>
    </row>
    <row r="19" spans="1:11" ht="21" customHeight="1" x14ac:dyDescent="0.25">
      <c r="A19" s="1076"/>
      <c r="B19" s="1077"/>
      <c r="C19" s="1080">
        <f>+'[6]ดำเนินงานครุภัณฑ์ 310061ยั่งยืน'!C127</f>
        <v>4100408104</v>
      </c>
      <c r="D19" s="1079"/>
      <c r="E19" s="1079"/>
      <c r="F19" s="1079"/>
      <c r="G19" s="1079"/>
      <c r="H19" s="1079"/>
      <c r="I19" s="1079"/>
      <c r="J19" s="1079"/>
      <c r="K19" s="1079"/>
    </row>
    <row r="20" spans="1:11" ht="42" customHeight="1" x14ac:dyDescent="0.25">
      <c r="A20" s="1076" t="s">
        <v>76</v>
      </c>
      <c r="B20" s="1077" t="str">
        <f>+'[6]ดำเนินงานครุภัณฑ์ 310061ยั่งยืน'!E132</f>
        <v>วัดสุวรรณ</v>
      </c>
      <c r="C20" s="1078" t="str">
        <f>+'[6]ดำเนินงานครุภัณฑ์ 310061ยั่งยืน'!D132</f>
        <v>200043100B6003211501</v>
      </c>
      <c r="D20" s="1079">
        <f>+'[6]ดำเนินงานครุภัณฑ์ 310061ยั่งยืน'!F136</f>
        <v>670000</v>
      </c>
      <c r="E20" s="1079">
        <f>+'[6]ดำเนินงานครุภัณฑ์ 310061ยั่งยืน'!G136</f>
        <v>0</v>
      </c>
      <c r="F20" s="1079">
        <f>+'[6]ดำเนินงานครุภัณฑ์ 310061ยั่งยืน'!H136</f>
        <v>0</v>
      </c>
      <c r="G20" s="1079">
        <f>+'[6]ดำเนินงานครุภัณฑ์ 310061ยั่งยืน'!I136</f>
        <v>0</v>
      </c>
      <c r="H20" s="1079">
        <f>+'[6]ดำเนินงานครุภัณฑ์ 310061ยั่งยืน'!J136</f>
        <v>0</v>
      </c>
      <c r="I20" s="1079">
        <f>+'[6]ดำเนินงานครุภัณฑ์ 310061ยั่งยืน'!K136</f>
        <v>0</v>
      </c>
      <c r="J20" s="1079">
        <f>+'[6]ดำเนินงานครุภัณฑ์ 310061ยั่งยืน'!L136</f>
        <v>670000</v>
      </c>
      <c r="K20" s="1079">
        <f>+D20-E20-F20-G20-H20-I20-J20</f>
        <v>0</v>
      </c>
    </row>
    <row r="21" spans="1:11" ht="21" customHeight="1" x14ac:dyDescent="0.25">
      <c r="A21" s="1068"/>
      <c r="B21" s="1077"/>
      <c r="C21" s="1080">
        <f>+'[6]ดำเนินงานครุภัณฑ์ 310061ยั่งยืน'!C132</f>
        <v>4100409854</v>
      </c>
      <c r="D21" s="1079"/>
      <c r="E21" s="1079"/>
      <c r="F21" s="1079"/>
      <c r="G21" s="1079"/>
      <c r="H21" s="1079"/>
      <c r="I21" s="1079"/>
      <c r="J21" s="1079"/>
      <c r="K21" s="1079"/>
    </row>
    <row r="22" spans="1:11" ht="21" customHeight="1" x14ac:dyDescent="0.25">
      <c r="A22" s="1074" t="s">
        <v>32</v>
      </c>
      <c r="B22" s="1081" t="str">
        <f>+'[6]ดำเนินงานครุภัณฑ์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082" t="str">
        <f>+'[6]ดำเนินงานครุภัณฑ์ 310061ยั่งยืน'!D137</f>
        <v>ศธ04002/ว   ลว.27 กย 67 โอนครั้งที่ 450</v>
      </c>
      <c r="D22" s="1055">
        <f>+D23</f>
        <v>499000</v>
      </c>
      <c r="E22" s="1055">
        <f t="shared" ref="E22:K22" si="8">+E23</f>
        <v>0</v>
      </c>
      <c r="F22" s="1055">
        <f t="shared" si="8"/>
        <v>0</v>
      </c>
      <c r="G22" s="1055"/>
      <c r="H22" s="1055">
        <f t="shared" si="8"/>
        <v>0</v>
      </c>
      <c r="I22" s="1055">
        <f t="shared" si="8"/>
        <v>0</v>
      </c>
      <c r="J22" s="1055">
        <f t="shared" si="8"/>
        <v>499000</v>
      </c>
      <c r="K22" s="1055">
        <f t="shared" si="8"/>
        <v>0</v>
      </c>
    </row>
    <row r="23" spans="1:11" ht="21" customHeight="1" x14ac:dyDescent="0.25">
      <c r="A23" s="1076" t="s">
        <v>75</v>
      </c>
      <c r="B23" s="1077" t="str">
        <f>+'[6]ดำเนินงานครุภัณฑ์ 310061ยั่งยืน'!E138</f>
        <v>วัดราษฎรบำรุง</v>
      </c>
      <c r="C23" s="1078" t="str">
        <f>+'[6]ดำเนินงานครุภัณฑ์ 310061ยั่งยืน'!D138</f>
        <v xml:space="preserve">20004 3100B600 321ZZZZ                               </v>
      </c>
      <c r="D23" s="1079">
        <f>+'[6]ดำเนินงานครุภัณฑ์ 310061ยั่งยืน'!F142</f>
        <v>499000</v>
      </c>
      <c r="E23" s="1079">
        <f>+'[6]ดำเนินงานครุภัณฑ์ 310061ยั่งยืน'!G142</f>
        <v>0</v>
      </c>
      <c r="F23" s="1079">
        <f>+'[6]ดำเนินงานครุภัณฑ์ 310061ยั่งยืน'!H142</f>
        <v>0</v>
      </c>
      <c r="G23" s="1079">
        <f>+'[6]ดำเนินงานครุภัณฑ์ 310061ยั่งยืน'!I142</f>
        <v>0</v>
      </c>
      <c r="H23" s="1079">
        <f>+'[6]ดำเนินงานครุภัณฑ์ 310061ยั่งยืน'!J142</f>
        <v>0</v>
      </c>
      <c r="I23" s="1079">
        <f>+'[6]ดำเนินงานครุภัณฑ์ 310061ยั่งยืน'!K142</f>
        <v>0</v>
      </c>
      <c r="J23" s="1079">
        <f>+'[6]ดำเนินงานครุภัณฑ์ 310061ยั่งยืน'!L142</f>
        <v>499000</v>
      </c>
      <c r="K23" s="1079">
        <f>+D23-E23-F23-G23-H23-I23-J23</f>
        <v>0</v>
      </c>
    </row>
    <row r="24" spans="1:11" ht="15.75" customHeight="1" x14ac:dyDescent="0.25">
      <c r="A24" s="1076"/>
      <c r="B24" s="1077"/>
      <c r="C24" s="1080">
        <f>+'[6]ดำเนินงานครุภัณฑ์ 310061ยั่งยืน'!C138</f>
        <v>4100306259</v>
      </c>
      <c r="D24" s="1079"/>
      <c r="E24" s="1079"/>
      <c r="F24" s="1079"/>
      <c r="G24" s="1079"/>
      <c r="H24" s="1079"/>
      <c r="I24" s="1079"/>
      <c r="J24" s="1079"/>
      <c r="K24" s="1079"/>
    </row>
    <row r="25" spans="1:11" ht="21" customHeight="1" x14ac:dyDescent="0.25">
      <c r="A25" s="1074" t="s">
        <v>33</v>
      </c>
      <c r="B25" s="1081" t="str">
        <f>+'[6]ดำเนินงานครุภัณฑ์ 310061ยั่งยืน'!E143</f>
        <v xml:space="preserve">อาคารเรียนอนุบาล ขนาด 2 ห้องเรียน </v>
      </c>
      <c r="C25" s="1082" t="str">
        <f>+'[6]ดำเนินงานครุภัณฑ์ 310061ยั่งยืน'!D143</f>
        <v>ศธ04002/ว1787 ลว.7 พค 67 โอนครั้งที่ 5</v>
      </c>
      <c r="D25" s="1055">
        <f>+D26</f>
        <v>2659500</v>
      </c>
      <c r="E25" s="1055">
        <f t="shared" ref="E25:K25" si="9">+E26</f>
        <v>0</v>
      </c>
      <c r="F25" s="1055">
        <f t="shared" si="9"/>
        <v>2659500</v>
      </c>
      <c r="G25" s="1055"/>
      <c r="H25" s="1055">
        <f t="shared" si="9"/>
        <v>0</v>
      </c>
      <c r="I25" s="1055">
        <f t="shared" si="9"/>
        <v>0</v>
      </c>
      <c r="J25" s="1055">
        <f t="shared" si="9"/>
        <v>0</v>
      </c>
      <c r="K25" s="1055">
        <f t="shared" si="9"/>
        <v>0</v>
      </c>
    </row>
    <row r="26" spans="1:11" ht="21" customHeight="1" x14ac:dyDescent="0.25">
      <c r="A26" s="1076" t="s">
        <v>75</v>
      </c>
      <c r="B26" s="1077" t="str">
        <f>+'[6]ดำเนินงานครุภัณฑ์ 310061ยั่งยืน'!E144</f>
        <v>โรงเรียนนิกรราษฎร์บํารุงวิทย์</v>
      </c>
      <c r="C26" s="1078" t="str">
        <f>+'[6]ดำเนินงานครุภัณฑ์ 310061ยั่งยืน'!D144</f>
        <v>200043100B6003211498</v>
      </c>
      <c r="D26" s="1079">
        <f>+'[6]ดำเนินงานครุภัณฑ์ 310061ยั่งยืน'!F162</f>
        <v>2659500</v>
      </c>
      <c r="E26" s="1079">
        <f>+'[6]ดำเนินงานครุภัณฑ์ 310061ยั่งยืน'!G162</f>
        <v>0</v>
      </c>
      <c r="F26" s="1079">
        <f>+'[6]ดำเนินงานครุภัณฑ์ 310061ยั่งยืน'!H162</f>
        <v>2659500</v>
      </c>
      <c r="G26" s="1079">
        <f>+'[6]ดำเนินงานครุภัณฑ์ 310061ยั่งยืน'!I162</f>
        <v>0</v>
      </c>
      <c r="H26" s="1079">
        <f>+'[6]ดำเนินงานครุภัณฑ์ 310061ยั่งยืน'!J162</f>
        <v>0</v>
      </c>
      <c r="I26" s="1079">
        <f>+'[6]ดำเนินงานครุภัณฑ์ 310061ยั่งยืน'!K162</f>
        <v>0</v>
      </c>
      <c r="J26" s="1079">
        <f>+'[6]ดำเนินงานครุภัณฑ์ 310061ยั่งยืน'!L162</f>
        <v>0</v>
      </c>
      <c r="K26" s="1079">
        <f>+D26-E26-F26-G26-H26-I26-J26</f>
        <v>0</v>
      </c>
    </row>
    <row r="27" spans="1:11" ht="21" customHeight="1" x14ac:dyDescent="0.25">
      <c r="A27" s="1076"/>
      <c r="B27" s="1077"/>
      <c r="C27" s="1080">
        <f>+'[6]ดำเนินงานครุภัณฑ์ 310061ยั่งยืน'!C144</f>
        <v>4100432393</v>
      </c>
      <c r="D27" s="1079"/>
      <c r="E27" s="1079"/>
      <c r="F27" s="1079"/>
      <c r="G27" s="1079"/>
      <c r="H27" s="1079"/>
      <c r="I27" s="1079"/>
      <c r="J27" s="1079"/>
      <c r="K27" s="1079"/>
    </row>
    <row r="28" spans="1:11" ht="15" hidden="1" customHeight="1" x14ac:dyDescent="0.25">
      <c r="A28" s="1060"/>
      <c r="B28" s="1061" t="s">
        <v>251</v>
      </c>
      <c r="C28" s="1083">
        <f>+'[6]ดำเนินงานครุภัณฑ์ 310061ยั่งยืน'!D23</f>
        <v>0</v>
      </c>
      <c r="D28" s="1063">
        <f>+D31+D33+D35</f>
        <v>0</v>
      </c>
      <c r="E28" s="1063">
        <f t="shared" ref="E28:K28" si="10">+E31+E33+E35</f>
        <v>0</v>
      </c>
      <c r="F28" s="1063">
        <f t="shared" si="10"/>
        <v>0</v>
      </c>
      <c r="G28" s="1063"/>
      <c r="H28" s="1063">
        <f t="shared" si="10"/>
        <v>0</v>
      </c>
      <c r="I28" s="1063">
        <f t="shared" si="10"/>
        <v>0</v>
      </c>
      <c r="J28" s="1063">
        <f t="shared" si="10"/>
        <v>0</v>
      </c>
      <c r="K28" s="1063">
        <f t="shared" si="10"/>
        <v>0</v>
      </c>
    </row>
    <row r="29" spans="1:11" ht="15" hidden="1" customHeight="1" x14ac:dyDescent="0.25">
      <c r="A29" s="1052">
        <f>+'[6]งบกัน67 350002'!A35</f>
        <v>0</v>
      </c>
      <c r="B29" s="1084" t="str">
        <f>+'[6]ดำเนินงานครุภัณฑ์ 310061ยั่งยืน'!E22</f>
        <v>งบลงทุน ค่าครุภัณฑ์ 6611310</v>
      </c>
      <c r="C29" s="1085">
        <f>+'[6]ดำเนินงานครุภัณฑ์ 310061ยั่งยืน'!C22</f>
        <v>0</v>
      </c>
      <c r="D29" s="1055">
        <f>+D30</f>
        <v>0</v>
      </c>
      <c r="E29" s="1055">
        <f t="shared" ref="E29:K31" si="11">+E30</f>
        <v>0</v>
      </c>
      <c r="F29" s="1055">
        <f t="shared" si="11"/>
        <v>0</v>
      </c>
      <c r="G29" s="1055"/>
      <c r="H29" s="1055">
        <f t="shared" si="11"/>
        <v>0</v>
      </c>
      <c r="I29" s="1055">
        <f t="shared" si="11"/>
        <v>0</v>
      </c>
      <c r="J29" s="1055">
        <f t="shared" si="11"/>
        <v>0</v>
      </c>
      <c r="K29" s="1055">
        <f t="shared" si="11"/>
        <v>0</v>
      </c>
    </row>
    <row r="30" spans="1:11" ht="15" hidden="1" customHeight="1" x14ac:dyDescent="0.25">
      <c r="A30" s="1068">
        <f>+'[6]ดำเนินงานครุภัณฑ์ 310061ยั่งยืน'!A23</f>
        <v>0</v>
      </c>
      <c r="B30" s="1077" t="str">
        <f>+'[6]ดำเนินงานครุภัณฑ์ 310061ยั่งยืน'!E23</f>
        <v>ครุภัณฑ์สำนักงาน 120601</v>
      </c>
      <c r="C30" s="62" t="str">
        <f>+'[6]ดำเนินงานครุภัณฑ์ 310061ยั่งยืน'!D22</f>
        <v>6611310</v>
      </c>
      <c r="D30" s="1079">
        <f>+'[6]ดำเนินงานครุภัณฑ์ 310061ยั่งยืน'!F27</f>
        <v>0</v>
      </c>
      <c r="E30" s="1079">
        <f>+'[6]ดำเนินงานครุภัณฑ์ 310061ยั่งยืน'!G27</f>
        <v>0</v>
      </c>
      <c r="F30" s="1079">
        <f>+'[6]ดำเนินงานครุภัณฑ์ 310061ยั่งยืน'!H27</f>
        <v>0</v>
      </c>
      <c r="G30" s="1079"/>
      <c r="H30" s="1079">
        <f>+'[6]ดำเนินงานครุภัณฑ์ 310061ยั่งยืน'!I27</f>
        <v>0</v>
      </c>
      <c r="I30" s="1079">
        <f>+'[6]ดำเนินงานครุภัณฑ์ 310061ยั่งยืน'!J27</f>
        <v>0</v>
      </c>
      <c r="J30" s="1079">
        <f>+'[6]ดำเนินงานครุภัณฑ์ 310061ยั่งยืน'!K27</f>
        <v>0</v>
      </c>
      <c r="K30" s="1079">
        <f>+'[6]ดำเนินงานครุภัณฑ์ 310061ยั่งยืน'!L27</f>
        <v>0</v>
      </c>
    </row>
    <row r="31" spans="1:11" ht="15" hidden="1" customHeight="1" x14ac:dyDescent="0.25">
      <c r="A31" s="1052" t="str">
        <f>+'[6]งบกัน67 350002'!A37</f>
        <v>1.1.1</v>
      </c>
      <c r="B31" s="1084" t="str">
        <f>+'[6]ดำเนินงานครุภัณฑ์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85" t="str">
        <f>+'[6]ดำเนินงานครุภัณฑ์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55">
        <f>+D32</f>
        <v>0</v>
      </c>
      <c r="E31" s="1055">
        <f t="shared" si="11"/>
        <v>0</v>
      </c>
      <c r="F31" s="1055">
        <f t="shared" si="11"/>
        <v>0</v>
      </c>
      <c r="G31" s="1055"/>
      <c r="H31" s="1055">
        <f t="shared" si="11"/>
        <v>0</v>
      </c>
      <c r="I31" s="1055">
        <f t="shared" si="11"/>
        <v>0</v>
      </c>
      <c r="J31" s="1055">
        <f t="shared" si="11"/>
        <v>0</v>
      </c>
      <c r="K31" s="1055">
        <f t="shared" si="11"/>
        <v>0</v>
      </c>
    </row>
    <row r="32" spans="1:11" ht="15" hidden="1" customHeight="1" x14ac:dyDescent="0.25">
      <c r="A32" s="1068" t="str">
        <f>+'[6]ดำเนินงานครุภัณฑ์ 310061ยั่งยืน'!A25</f>
        <v>1)</v>
      </c>
      <c r="B32" s="1077" t="str">
        <f>+'[6]ดำเนินงานครุภัณฑ์ 310061ยั่งยืน'!E25</f>
        <v>สพป.ปท.2</v>
      </c>
      <c r="C32" s="62" t="str">
        <f>+'[6]ดำเนินงานครุภัณฑ์ 310061ยั่งยืน'!D24</f>
        <v>20004 31006100 3110010</v>
      </c>
      <c r="D32" s="1079">
        <f>+'[6]ดำเนินงานครุภัณฑ์ 310061ยั่งยืน'!F29</f>
        <v>0</v>
      </c>
      <c r="E32" s="1079">
        <f>+'[6]ดำเนินงานครุภัณฑ์ 310061ยั่งยืน'!G29</f>
        <v>0</v>
      </c>
      <c r="F32" s="1079">
        <f>+'[6]ดำเนินงานครุภัณฑ์ 310061ยั่งยืน'!H29</f>
        <v>0</v>
      </c>
      <c r="G32" s="1079"/>
      <c r="H32" s="1079">
        <f>+'[6]ดำเนินงานครุภัณฑ์ 310061ยั่งยืน'!I29</f>
        <v>0</v>
      </c>
      <c r="I32" s="1079">
        <f>+'[6]ดำเนินงานครุภัณฑ์ 310061ยั่งยืน'!J29</f>
        <v>0</v>
      </c>
      <c r="J32" s="1079">
        <f>+'[6]ดำเนินงานครุภัณฑ์ 310061ยั่งยืน'!K29</f>
        <v>0</v>
      </c>
      <c r="K32" s="1079">
        <f>+'[6]ดำเนินงานครุภัณฑ์ 310061ยั่งยืน'!L29</f>
        <v>0</v>
      </c>
    </row>
    <row r="33" spans="1:11" ht="15" hidden="1" customHeight="1" x14ac:dyDescent="0.25">
      <c r="A33" s="1052">
        <f>+'[6]ดำเนินงานครุภัณฑ์ 310061ยั่งยืน'!A30</f>
        <v>2</v>
      </c>
      <c r="B33" s="1086" t="str">
        <f>+'[6]ดำเนินงานครุภัณฑ์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85" t="str">
        <f>+'[6]ดำเนินงานครุภัณฑ์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55">
        <f>+D34</f>
        <v>0</v>
      </c>
      <c r="E33" s="1055">
        <f t="shared" ref="E33:J33" si="12">+E34</f>
        <v>0</v>
      </c>
      <c r="F33" s="1055">
        <f t="shared" si="12"/>
        <v>0</v>
      </c>
      <c r="G33" s="1055"/>
      <c r="H33" s="1055">
        <f t="shared" si="12"/>
        <v>0</v>
      </c>
      <c r="I33" s="1055">
        <f t="shared" si="12"/>
        <v>0</v>
      </c>
      <c r="J33" s="1055">
        <f t="shared" si="12"/>
        <v>0</v>
      </c>
      <c r="K33" s="1055">
        <f>+K34</f>
        <v>0</v>
      </c>
    </row>
    <row r="34" spans="1:11" ht="42" hidden="1" customHeight="1" x14ac:dyDescent="0.25">
      <c r="A34" s="1068" t="str">
        <f>+'[6]ดำเนินงานครุภัณฑ์ 310061ยั่งยืน'!A31</f>
        <v>1)</v>
      </c>
      <c r="B34" s="1087" t="str">
        <f>+'[6]ดำเนินงานครุภัณฑ์ 310061ยั่งยืน'!E31</f>
        <v>สพป.ปท.2</v>
      </c>
      <c r="C34" s="1088" t="str">
        <f>+'[6]ดำเนินงานครุภัณฑ์ 310061ยั่งยืน'!D30</f>
        <v>20005 31006100 3110011</v>
      </c>
      <c r="D34" s="1089">
        <f>+'[6]ดำเนินงานครุภัณฑ์ 310061ยั่งยืน'!F34</f>
        <v>0</v>
      </c>
      <c r="E34" s="1089">
        <f>+'[6]ดำเนินงานครุภัณฑ์ 310061ยั่งยืน'!G34</f>
        <v>0</v>
      </c>
      <c r="F34" s="1089">
        <f>+'[6]ดำเนินงานครุภัณฑ์ 310061ยั่งยืน'!H34</f>
        <v>0</v>
      </c>
      <c r="G34" s="1089"/>
      <c r="H34" s="1089">
        <f>+'[6]ดำเนินงานครุภัณฑ์ 310061ยั่งยืน'!I34</f>
        <v>0</v>
      </c>
      <c r="I34" s="1089">
        <f>+'[6]ดำเนินงานครุภัณฑ์ 310061ยั่งยืน'!J34</f>
        <v>0</v>
      </c>
      <c r="J34" s="1089">
        <f>+'[6]ดำเนินงานครุภัณฑ์ 310061ยั่งยืน'!K34</f>
        <v>0</v>
      </c>
      <c r="K34" s="1089">
        <f>+'[6]ดำเนินงานครุภัณฑ์ 310061ยั่งยืน'!L34</f>
        <v>0</v>
      </c>
    </row>
    <row r="35" spans="1:11" ht="105" hidden="1" customHeight="1" x14ac:dyDescent="0.25">
      <c r="A35" s="1052">
        <f>+'[6]ดำเนินงานครุภัณฑ์ 310061ยั่งยืน'!A35</f>
        <v>3</v>
      </c>
      <c r="B35" s="1086" t="str">
        <f>+'[6]ดำเนินงานครุภัณฑ์ 310061ยั่งยืน'!E35</f>
        <v xml:space="preserve">โพเดียม </v>
      </c>
      <c r="C35" s="1085" t="str">
        <f>+'[6]ดำเนินงานครุภัณฑ์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55">
        <f>+D36</f>
        <v>0</v>
      </c>
      <c r="E35" s="1055">
        <f t="shared" ref="E35:K35" si="13">+E36</f>
        <v>0</v>
      </c>
      <c r="F35" s="1055">
        <f t="shared" si="13"/>
        <v>0</v>
      </c>
      <c r="G35" s="1055"/>
      <c r="H35" s="1055">
        <f t="shared" si="13"/>
        <v>0</v>
      </c>
      <c r="I35" s="1055">
        <f t="shared" si="13"/>
        <v>0</v>
      </c>
      <c r="J35" s="1055">
        <f t="shared" si="13"/>
        <v>0</v>
      </c>
      <c r="K35" s="1055">
        <f t="shared" si="13"/>
        <v>0</v>
      </c>
    </row>
    <row r="36" spans="1:11" ht="42" hidden="1" customHeight="1" x14ac:dyDescent="0.25">
      <c r="A36" s="1068" t="str">
        <f>+'[6]ดำเนินงานครุภัณฑ์ 310061ยั่งยืน'!A36</f>
        <v>1)</v>
      </c>
      <c r="B36" s="1087" t="str">
        <f>+'[6]ดำเนินงานครุภัณฑ์ 310061ยั่งยืน'!E36</f>
        <v>สพป.ปท.2</v>
      </c>
      <c r="C36" s="1088" t="str">
        <f>+'[6]ดำเนินงานครุภัณฑ์ 310061ยั่งยืน'!D35</f>
        <v>20008 31006100 3110014</v>
      </c>
      <c r="D36" s="1089">
        <f>+'[6]ดำเนินงานครุภัณฑ์ 310061ยั่งยืน'!F36</f>
        <v>0</v>
      </c>
      <c r="E36" s="1089">
        <f>+'[6]ดำเนินงานครุภัณฑ์ 310061ยั่งยืน'!G39</f>
        <v>0</v>
      </c>
      <c r="F36" s="1089">
        <f>+'[6]ดำเนินงานครุภัณฑ์ 310061ยั่งยืน'!H39</f>
        <v>0</v>
      </c>
      <c r="G36" s="1089">
        <f>+'[6]ดำเนินงานครุภัณฑ์ 310061ยั่งยืน'!I39</f>
        <v>0</v>
      </c>
      <c r="H36" s="1089">
        <f>+'[6]ดำเนินงานครุภัณฑ์ 310061ยั่งยืน'!J39</f>
        <v>0</v>
      </c>
      <c r="I36" s="1089">
        <f>+'[6]ดำเนินงานครุภัณฑ์ 310061ยั่งยืน'!K39</f>
        <v>0</v>
      </c>
      <c r="J36" s="1089">
        <f>+'[6]ดำเนินงานครุภัณฑ์ 310061ยั่งยืน'!L39</f>
        <v>0</v>
      </c>
      <c r="K36" s="1089">
        <f>+'[6]ดำเนินงานครุภัณฑ์ 310061ยั่งยืน'!L36</f>
        <v>0</v>
      </c>
    </row>
    <row r="37" spans="1:11" ht="21" hidden="1" customHeight="1" x14ac:dyDescent="0.25">
      <c r="A37" s="1060"/>
      <c r="B37" s="1061" t="str">
        <f>+'[6]ดำเนินงานครุภัณฑ์ 310061ยั่งยืน'!E40</f>
        <v>ครุภัณฑ์โฆษณาและเผยแพร่ 120601</v>
      </c>
      <c r="C37" s="1083">
        <f>+'[6]ดำเนินงานครุภัณฑ์ 310061ยั่งยืน'!D27</f>
        <v>0</v>
      </c>
      <c r="D37" s="1063">
        <f>+D38+D40+D42</f>
        <v>0</v>
      </c>
      <c r="E37" s="1063">
        <f t="shared" ref="E37:K37" si="14">+E38+E40+E42</f>
        <v>0</v>
      </c>
      <c r="F37" s="1063">
        <f t="shared" si="14"/>
        <v>0</v>
      </c>
      <c r="G37" s="1063"/>
      <c r="H37" s="1063">
        <f t="shared" si="14"/>
        <v>0</v>
      </c>
      <c r="I37" s="1063">
        <f t="shared" si="14"/>
        <v>0</v>
      </c>
      <c r="J37" s="1063">
        <f t="shared" si="14"/>
        <v>0</v>
      </c>
      <c r="K37" s="1063">
        <f t="shared" si="14"/>
        <v>0</v>
      </c>
    </row>
    <row r="38" spans="1:11" ht="21" hidden="1" customHeight="1" x14ac:dyDescent="0.25">
      <c r="A38" s="1052">
        <f>+'[6]ดำเนินงานครุภัณฑ์ 310061ยั่งยืน'!A41</f>
        <v>1</v>
      </c>
      <c r="B38" s="1084" t="str">
        <f>+'[6]ดำเนินงานครุภัณฑ์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85" t="str">
        <f>+'[6]ดำเนินงานครุภัณฑ์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55">
        <f>+D39</f>
        <v>0</v>
      </c>
      <c r="E38" s="1055">
        <f t="shared" ref="E38:K38" si="15">+E39</f>
        <v>0</v>
      </c>
      <c r="F38" s="1055">
        <f t="shared" si="15"/>
        <v>0</v>
      </c>
      <c r="G38" s="1055"/>
      <c r="H38" s="1055">
        <f t="shared" si="15"/>
        <v>0</v>
      </c>
      <c r="I38" s="1055">
        <f t="shared" si="15"/>
        <v>0</v>
      </c>
      <c r="J38" s="1055">
        <f t="shared" si="15"/>
        <v>0</v>
      </c>
      <c r="K38" s="1055">
        <f t="shared" si="15"/>
        <v>0</v>
      </c>
    </row>
    <row r="39" spans="1:11" ht="21" hidden="1" customHeight="1" x14ac:dyDescent="0.25">
      <c r="A39" s="1068" t="str">
        <f>+'[6]ดำเนินงานครุภัณฑ์ 310061ยั่งยืน'!A42</f>
        <v>1)</v>
      </c>
      <c r="B39" s="1087" t="str">
        <f>+'[6]ดำเนินงานครุภัณฑ์ 310061ยั่งยืน'!E53</f>
        <v>สพป.ปท.2</v>
      </c>
      <c r="C39" s="1088" t="str">
        <f>+'[6]ดำเนินงานครุภัณฑ์ 310061ยั่งยืน'!D41</f>
        <v>20007 31006100 3110012</v>
      </c>
      <c r="D39" s="1089">
        <f>+'[6]ดำเนินงานครุภัณฑ์ 310061ยั่งยืน'!F46</f>
        <v>0</v>
      </c>
      <c r="E39" s="1089">
        <f>+'[6]ดำเนินงานครุภัณฑ์ 310061ยั่งยืน'!G46</f>
        <v>0</v>
      </c>
      <c r="F39" s="1089">
        <f>+'[6]ดำเนินงานครุภัณฑ์ 310061ยั่งยืน'!H46</f>
        <v>0</v>
      </c>
      <c r="G39" s="1089"/>
      <c r="H39" s="1089">
        <f>+'[6]ดำเนินงานครุภัณฑ์ 310061ยั่งยืน'!I46</f>
        <v>0</v>
      </c>
      <c r="I39" s="1089">
        <f>+'[6]ดำเนินงานครุภัณฑ์ 310061ยั่งยืน'!J46</f>
        <v>0</v>
      </c>
      <c r="J39" s="1089">
        <f>+'[6]ดำเนินงานครุภัณฑ์ 310061ยั่งยืน'!K46</f>
        <v>0</v>
      </c>
      <c r="K39" s="1089">
        <f>+'[6]ดำเนินงานครุภัณฑ์ 310061ยั่งยืน'!L46</f>
        <v>0</v>
      </c>
    </row>
    <row r="40" spans="1:11" ht="21" hidden="1" customHeight="1" x14ac:dyDescent="0.25">
      <c r="A40" s="1052">
        <f>+'[6]ดำเนินงานครุภัณฑ์ 310061ยั่งยืน'!A47</f>
        <v>2</v>
      </c>
      <c r="B40" s="1086" t="str">
        <f>+'[6]ดำเนินงานครุภัณฑ์ 310061ยั่งยืน'!E47</f>
        <v xml:space="preserve">ไมโครโฟนไร้สาย </v>
      </c>
      <c r="C40" s="1085" t="str">
        <f>+'[6]ดำเนินงานครุภัณฑ์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55">
        <f>+D41</f>
        <v>0</v>
      </c>
      <c r="E40" s="1055">
        <f t="shared" ref="E40:K40" si="16">+E41</f>
        <v>0</v>
      </c>
      <c r="F40" s="1055">
        <f t="shared" si="16"/>
        <v>0</v>
      </c>
      <c r="G40" s="1055"/>
      <c r="H40" s="1055">
        <f t="shared" si="16"/>
        <v>0</v>
      </c>
      <c r="I40" s="1055">
        <f t="shared" si="16"/>
        <v>0</v>
      </c>
      <c r="J40" s="1055">
        <f t="shared" si="16"/>
        <v>0</v>
      </c>
      <c r="K40" s="1055">
        <f t="shared" si="16"/>
        <v>0</v>
      </c>
    </row>
    <row r="41" spans="1:11" ht="21" hidden="1" customHeight="1" x14ac:dyDescent="0.25">
      <c r="A41" s="1068" t="str">
        <f>+'[6]ดำเนินงานครุภัณฑ์ 310061ยั่งยืน'!A48</f>
        <v>1)</v>
      </c>
      <c r="B41" s="1087" t="str">
        <f>+'[6]ดำเนินงานครุภัณฑ์ 310061ยั่งยืน'!E48</f>
        <v>สพป.ปท.2</v>
      </c>
      <c r="C41" s="1088" t="str">
        <f>+'[6]ดำเนินงานครุภัณฑ์ 310061ยั่งยืน'!D47</f>
        <v>20008 31006100 3110013</v>
      </c>
      <c r="D41" s="1089">
        <f>+'[6]ดำเนินงานครุภัณฑ์ 310061ยั่งยืน'!F51</f>
        <v>0</v>
      </c>
      <c r="E41" s="1089">
        <f>+'[6]ดำเนินงานครุภัณฑ์ 310061ยั่งยืน'!G51</f>
        <v>0</v>
      </c>
      <c r="F41" s="1089">
        <f>+'[6]ดำเนินงานครุภัณฑ์ 310061ยั่งยืน'!H51</f>
        <v>0</v>
      </c>
      <c r="G41" s="1089"/>
      <c r="H41" s="1089">
        <f>+'[6]ดำเนินงานครุภัณฑ์ 310061ยั่งยืน'!I51</f>
        <v>0</v>
      </c>
      <c r="I41" s="1089">
        <f>+'[6]ดำเนินงานครุภัณฑ์ 310061ยั่งยืน'!J51</f>
        <v>0</v>
      </c>
      <c r="J41" s="1089">
        <f>+'[6]ดำเนินงานครุภัณฑ์ 310061ยั่งยืน'!K51</f>
        <v>0</v>
      </c>
      <c r="K41" s="1089">
        <f>+'[6]ดำเนินงานครุภัณฑ์ 310061ยั่งยืน'!L51</f>
        <v>0</v>
      </c>
    </row>
    <row r="42" spans="1:11" ht="21" hidden="1" customHeight="1" x14ac:dyDescent="0.25">
      <c r="A42" s="1052">
        <f>+'[6]ดำเนินงานครุภัณฑ์ 310061ยั่งยืน'!A52</f>
        <v>3</v>
      </c>
      <c r="B42" s="1086" t="str">
        <f>+'[6]ดำเนินงานครุภัณฑ์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85" t="str">
        <f>+'[6]ดำเนินงานครุภัณฑ์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55">
        <f>+D43</f>
        <v>0</v>
      </c>
      <c r="E42" s="1055">
        <f t="shared" ref="E42:K42" si="17">+E43</f>
        <v>0</v>
      </c>
      <c r="F42" s="1055">
        <f t="shared" si="17"/>
        <v>0</v>
      </c>
      <c r="G42" s="1055"/>
      <c r="H42" s="1055">
        <f t="shared" si="17"/>
        <v>0</v>
      </c>
      <c r="I42" s="1055">
        <f t="shared" si="17"/>
        <v>0</v>
      </c>
      <c r="J42" s="1055">
        <f t="shared" si="17"/>
        <v>0</v>
      </c>
      <c r="K42" s="1055">
        <f t="shared" si="17"/>
        <v>0</v>
      </c>
    </row>
    <row r="43" spans="1:11" ht="21" hidden="1" customHeight="1" x14ac:dyDescent="0.25">
      <c r="A43" s="1068" t="str">
        <f>+'[6]ดำเนินงานครุภัณฑ์ 310061ยั่งยืน'!A53</f>
        <v>1)</v>
      </c>
      <c r="B43" s="1087" t="str">
        <f>+'[6]ดำเนินงานครุภัณฑ์ 310061ยั่งยืน'!E53</f>
        <v>สพป.ปท.2</v>
      </c>
      <c r="C43" s="1088" t="str">
        <f>+'[6]ดำเนินงานครุภัณฑ์ 310061ยั่งยืน'!D52</f>
        <v>20009 31006100 3110015</v>
      </c>
      <c r="D43" s="1089">
        <f>+'[6]ดำเนินงานครุภัณฑ์ 310061ยั่งยืน'!F56</f>
        <v>0</v>
      </c>
      <c r="E43" s="1089">
        <f>+'[6]ดำเนินงานครุภัณฑ์ 310061ยั่งยืน'!G56</f>
        <v>0</v>
      </c>
      <c r="F43" s="1089">
        <f>+'[6]ดำเนินงานครุภัณฑ์ 310061ยั่งยืน'!H56</f>
        <v>0</v>
      </c>
      <c r="G43" s="1089"/>
      <c r="H43" s="1089">
        <f>+'[6]ดำเนินงานครุภัณฑ์ 310061ยั่งยืน'!I56</f>
        <v>0</v>
      </c>
      <c r="I43" s="1089">
        <f>+'[6]ดำเนินงานครุภัณฑ์ 310061ยั่งยืน'!J56</f>
        <v>0</v>
      </c>
      <c r="J43" s="1089">
        <f>+'[6]ดำเนินงานครุภัณฑ์ 310061ยั่งยืน'!K56</f>
        <v>0</v>
      </c>
      <c r="K43" s="1089">
        <f>+'[6]ดำเนินงานครุภัณฑ์ 310061ยั่งยืน'!L56</f>
        <v>0</v>
      </c>
    </row>
    <row r="44" spans="1:11" ht="21" hidden="1" customHeight="1" x14ac:dyDescent="0.25">
      <c r="A44" s="1056">
        <v>1.1000000000000001</v>
      </c>
      <c r="B44" s="1057" t="str">
        <f>+'[6]ดำเนินงานครุภัณฑ์ 310061ยั่งยืน'!E142</f>
        <v>รวม</v>
      </c>
      <c r="C44" s="1058">
        <f>+'[6]ดำเนินงานครุภัณฑ์ 310061ยั่งยืน'!D142</f>
        <v>0</v>
      </c>
      <c r="D44" s="1059">
        <f>+D45+D54</f>
        <v>264800</v>
      </c>
      <c r="E44" s="1059">
        <f>+E45+E54</f>
        <v>0</v>
      </c>
      <c r="F44" s="1059">
        <f>+F45+F54</f>
        <v>0</v>
      </c>
      <c r="G44" s="1059"/>
      <c r="H44" s="1059">
        <f>+H45+H54</f>
        <v>0</v>
      </c>
      <c r="I44" s="1059">
        <f>+I45+I54</f>
        <v>264800</v>
      </c>
      <c r="J44" s="1059">
        <f>+J45+J54</f>
        <v>0</v>
      </c>
      <c r="K44" s="1059">
        <f ca="1">+K45+K54</f>
        <v>0</v>
      </c>
    </row>
    <row r="45" spans="1:11" ht="21" hidden="1" customHeight="1" x14ac:dyDescent="0.25">
      <c r="A45" s="1052">
        <f>+'[6]งบกัน67 350002'!A50</f>
        <v>0</v>
      </c>
      <c r="B45" s="1084" t="str">
        <f>+'[6]ดำเนินงานครุภัณฑ์ 310061ยั่งยืน'!E37</f>
        <v>เบิก</v>
      </c>
      <c r="C45" s="1085">
        <f>+'[6]ดำเนินงานครุภัณฑ์ 310061ยั่งยืน'!C37</f>
        <v>20</v>
      </c>
      <c r="D45" s="1055">
        <f>+D46</f>
        <v>0</v>
      </c>
      <c r="E45" s="1055">
        <f t="shared" ref="E45:K45" si="18">+E46</f>
        <v>0</v>
      </c>
      <c r="F45" s="1055">
        <f t="shared" si="18"/>
        <v>0</v>
      </c>
      <c r="G45" s="1055"/>
      <c r="H45" s="1055">
        <f t="shared" si="18"/>
        <v>0</v>
      </c>
      <c r="I45" s="1055">
        <f t="shared" si="18"/>
        <v>0</v>
      </c>
      <c r="J45" s="1055">
        <f t="shared" si="18"/>
        <v>0</v>
      </c>
      <c r="K45" s="1055">
        <f t="shared" si="18"/>
        <v>0</v>
      </c>
    </row>
    <row r="46" spans="1:11" ht="42" hidden="1" customHeight="1" x14ac:dyDescent="0.25">
      <c r="A46" s="1068">
        <f>+'[6]ดำเนินงานครุภัณฑ์ 310061ยั่งยืน'!A38</f>
        <v>0</v>
      </c>
      <c r="B46" s="1077">
        <f>+'[6]ดำเนินงานครุภัณฑ์ 310061ยั่งยืน'!E38</f>
        <v>0</v>
      </c>
      <c r="C46" s="62" t="str">
        <f>+'[6]ดำเนินงานครุภัณฑ์ 310061ยั่งยืน'!D37</f>
        <v>KB3100006110</v>
      </c>
      <c r="D46" s="1079">
        <f>+'[6]ดำเนินงานครุภัณฑ์ 310061ยั่งยืน'!F42</f>
        <v>0</v>
      </c>
      <c r="E46" s="1079">
        <f>+'[6]ดำเนินงานครุภัณฑ์ 310061ยั่งยืน'!G42</f>
        <v>0</v>
      </c>
      <c r="F46" s="1079">
        <f>+'[6]ดำเนินงานครุภัณฑ์ 310061ยั่งยืน'!H42</f>
        <v>0</v>
      </c>
      <c r="G46" s="1079"/>
      <c r="H46" s="1079">
        <f>+'[6]ดำเนินงานครุภัณฑ์ 310061ยั่งยืน'!I42</f>
        <v>0</v>
      </c>
      <c r="I46" s="1079">
        <f>+'[6]ดำเนินงานครุภัณฑ์ 310061ยั่งยืน'!J42</f>
        <v>0</v>
      </c>
      <c r="J46" s="1079">
        <f>+'[6]ดำเนินงานครุภัณฑ์ 310061ยั่งยืน'!K42</f>
        <v>0</v>
      </c>
      <c r="K46" s="1079">
        <f>+'[6]ดำเนินงานครุภัณฑ์ 310061ยั่งยืน'!L42</f>
        <v>0</v>
      </c>
    </row>
    <row r="47" spans="1:11" ht="21" hidden="1" customHeight="1" x14ac:dyDescent="0.25">
      <c r="A47" s="1068"/>
      <c r="B47" s="1087"/>
      <c r="C47" s="1088"/>
      <c r="D47" s="1089"/>
      <c r="E47" s="1089"/>
      <c r="F47" s="1089"/>
      <c r="G47" s="1089"/>
      <c r="H47" s="1089"/>
      <c r="I47" s="1089"/>
      <c r="J47" s="1089"/>
      <c r="K47" s="1089"/>
    </row>
    <row r="48" spans="1:11" ht="21" hidden="1" customHeight="1" x14ac:dyDescent="0.25">
      <c r="A48" s="1068"/>
      <c r="B48" s="1087"/>
      <c r="C48" s="1088"/>
      <c r="D48" s="1089"/>
      <c r="E48" s="1089"/>
      <c r="F48" s="1089"/>
      <c r="G48" s="1089"/>
      <c r="H48" s="1089"/>
      <c r="I48" s="1089"/>
      <c r="J48" s="1089"/>
      <c r="K48" s="1089"/>
    </row>
    <row r="49" spans="1:11" ht="21" hidden="1" customHeight="1" x14ac:dyDescent="0.25">
      <c r="A49" s="1048" t="s">
        <v>78</v>
      </c>
      <c r="B49" s="1090" t="str">
        <f>+'[6]งบกัน67 350002'!E5</f>
        <v>แผนงานพื้นฐานด้านการพัฒนาและเสริมสร้างศักยภาพทรัพยากรมนุษย์</v>
      </c>
      <c r="C49" s="1050"/>
      <c r="D49" s="1091">
        <f>+D50</f>
        <v>6960500</v>
      </c>
      <c r="E49" s="1091">
        <f t="shared" ref="E49:K49" si="19">+E50</f>
        <v>0</v>
      </c>
      <c r="F49" s="1091">
        <f t="shared" si="19"/>
        <v>1201312.69</v>
      </c>
      <c r="G49" s="1091">
        <f t="shared" si="19"/>
        <v>0</v>
      </c>
      <c r="H49" s="1091">
        <f t="shared" si="19"/>
        <v>0</v>
      </c>
      <c r="I49" s="1091">
        <f t="shared" si="19"/>
        <v>264800</v>
      </c>
      <c r="J49" s="1091">
        <f t="shared" si="19"/>
        <v>5494387.3100000005</v>
      </c>
      <c r="K49" s="1091">
        <f t="shared" ca="1" si="19"/>
        <v>6960500</v>
      </c>
    </row>
    <row r="50" spans="1:11" ht="21" hidden="1" customHeight="1" x14ac:dyDescent="0.25">
      <c r="A50" s="1092">
        <v>1</v>
      </c>
      <c r="B50" s="1093" t="str">
        <f>+'[6]งบกัน67 350002'!E6</f>
        <v xml:space="preserve">ผลผลิตผู้จบการศึกษาภาคบังคับ </v>
      </c>
      <c r="C50" s="1094" t="str">
        <f>+'[6]งบกัน67 350002'!D6</f>
        <v>20004 35000200</v>
      </c>
      <c r="D50" s="1095">
        <f>+D51+D73</f>
        <v>6960500</v>
      </c>
      <c r="E50" s="1095">
        <f>+E51+E73</f>
        <v>0</v>
      </c>
      <c r="F50" s="1095">
        <f>+F51+F73</f>
        <v>1201312.69</v>
      </c>
      <c r="G50" s="1095"/>
      <c r="H50" s="1095">
        <f>+H51+H73</f>
        <v>0</v>
      </c>
      <c r="I50" s="1095">
        <f>+I51+I73</f>
        <v>264800</v>
      </c>
      <c r="J50" s="1095">
        <f>+J51+J73</f>
        <v>5494387.3100000005</v>
      </c>
      <c r="K50" s="1095">
        <f ca="1">+K51+K73</f>
        <v>0</v>
      </c>
    </row>
    <row r="51" spans="1:11" ht="21" hidden="1" customHeight="1" x14ac:dyDescent="0.25">
      <c r="A51" s="1056">
        <v>1.1000000000000001</v>
      </c>
      <c r="B51" s="1096" t="s">
        <v>252</v>
      </c>
      <c r="C51" s="1097" t="s">
        <v>253</v>
      </c>
      <c r="D51" s="1098">
        <f>+D52</f>
        <v>264800</v>
      </c>
      <c r="E51" s="1098">
        <f t="shared" ref="E51:J51" si="20">+E52</f>
        <v>0</v>
      </c>
      <c r="F51" s="1098">
        <f t="shared" si="20"/>
        <v>0</v>
      </c>
      <c r="G51" s="1098">
        <f t="shared" ca="1" si="20"/>
        <v>264800</v>
      </c>
      <c r="H51" s="1098">
        <f t="shared" si="20"/>
        <v>0</v>
      </c>
      <c r="I51" s="1098">
        <f t="shared" si="20"/>
        <v>264800</v>
      </c>
      <c r="J51" s="1098">
        <f t="shared" si="20"/>
        <v>0</v>
      </c>
      <c r="K51" s="1099">
        <f t="shared" ref="K51" ca="1" si="21">+K52+K58</f>
        <v>0</v>
      </c>
    </row>
    <row r="52" spans="1:11" ht="42" hidden="1" customHeight="1" x14ac:dyDescent="0.25">
      <c r="A52" s="1060"/>
      <c r="B52" s="1061" t="str">
        <f>+'[6]งบกัน67 350002'!E7</f>
        <v>งบดำเนินงาน</v>
      </c>
      <c r="C52" s="1100">
        <v>6711220</v>
      </c>
      <c r="D52" s="1101">
        <f>+D54</f>
        <v>264800</v>
      </c>
      <c r="E52" s="1101">
        <f t="shared" ref="E52:K52" si="22">+E54</f>
        <v>0</v>
      </c>
      <c r="F52" s="1101">
        <f t="shared" si="22"/>
        <v>0</v>
      </c>
      <c r="G52" s="1101">
        <f t="shared" ca="1" si="22"/>
        <v>0</v>
      </c>
      <c r="H52" s="1101">
        <f t="shared" si="22"/>
        <v>0</v>
      </c>
      <c r="I52" s="1101">
        <f t="shared" si="22"/>
        <v>264800</v>
      </c>
      <c r="J52" s="1101">
        <f t="shared" si="22"/>
        <v>0</v>
      </c>
      <c r="K52" s="1101">
        <f t="shared" ca="1" si="22"/>
        <v>0</v>
      </c>
    </row>
    <row r="53" spans="1:11" ht="21" hidden="1" customHeight="1" x14ac:dyDescent="0.25">
      <c r="A53" s="1102" t="s">
        <v>39</v>
      </c>
      <c r="B53" s="1103" t="s">
        <v>254</v>
      </c>
      <c r="C53" s="1104"/>
      <c r="D53" s="1105">
        <f>+D54</f>
        <v>264800</v>
      </c>
      <c r="E53" s="1105">
        <f t="shared" ref="E53:K53" si="23">+E54</f>
        <v>0</v>
      </c>
      <c r="F53" s="1105">
        <f t="shared" si="23"/>
        <v>0</v>
      </c>
      <c r="G53" s="1105">
        <f t="shared" ca="1" si="23"/>
        <v>0</v>
      </c>
      <c r="H53" s="1105">
        <f t="shared" si="23"/>
        <v>0</v>
      </c>
      <c r="I53" s="1105">
        <f t="shared" si="23"/>
        <v>264800</v>
      </c>
      <c r="J53" s="1105">
        <f t="shared" si="23"/>
        <v>0</v>
      </c>
      <c r="K53" s="1105">
        <f t="shared" ca="1" si="23"/>
        <v>0</v>
      </c>
    </row>
    <row r="54" spans="1:11" ht="42" hidden="1" customHeight="1" x14ac:dyDescent="0.25">
      <c r="A54" s="1068" t="s">
        <v>75</v>
      </c>
      <c r="B54" s="1106" t="s">
        <v>261</v>
      </c>
      <c r="C54" s="1078">
        <v>2.0004350020019999E+18</v>
      </c>
      <c r="D54" s="1089">
        <f>+'[6]งบกัน67 350002'!F16</f>
        <v>264800</v>
      </c>
      <c r="E54" s="1089">
        <f>+'[6]งบกัน67 350002'!G16</f>
        <v>0</v>
      </c>
      <c r="F54" s="1089">
        <f>+'[6]งบกัน67 350002'!H16</f>
        <v>0</v>
      </c>
      <c r="G54" s="1089">
        <f ca="1">+'[6]งบกัน67 350002'!I16</f>
        <v>0</v>
      </c>
      <c r="H54" s="1089">
        <f>+'[6]งบกัน67 350002'!J16</f>
        <v>0</v>
      </c>
      <c r="I54" s="1089">
        <f>+'[6]งบกัน67 350002'!K16</f>
        <v>264800</v>
      </c>
      <c r="J54" s="1089">
        <f>+'[6]งบกัน67 350002'!L16</f>
        <v>0</v>
      </c>
      <c r="K54" s="1089">
        <f ca="1">+D54-E54-F54-G54-H54-I54-J54</f>
        <v>0</v>
      </c>
    </row>
    <row r="55" spans="1:11" ht="21" hidden="1" customHeight="1" x14ac:dyDescent="0.25">
      <c r="A55" s="1068"/>
      <c r="B55" s="1089"/>
      <c r="C55" s="1107"/>
      <c r="D55" s="1089"/>
      <c r="E55" s="1089"/>
      <c r="F55" s="1108"/>
      <c r="G55" s="1108"/>
      <c r="H55" s="1108" t="e">
        <f>+'[6]สิ่งก่อสร้าง งบอุดหนุน  67'!#REF!</f>
        <v>#REF!</v>
      </c>
      <c r="I55" s="1108"/>
      <c r="J55" s="1108" t="e">
        <f>+'[6]สิ่งก่อสร้าง งบอุดหนุน  67'!#REF!</f>
        <v>#REF!</v>
      </c>
      <c r="K55" s="1089" t="e">
        <f>+'[6]สิ่งก่อสร้าง งบอุดหนุน  67'!#REF!</f>
        <v>#REF!</v>
      </c>
    </row>
    <row r="56" spans="1:11" ht="42" hidden="1" customHeight="1" x14ac:dyDescent="0.25">
      <c r="A56" s="1068"/>
      <c r="B56" s="1106"/>
      <c r="C56" s="439"/>
      <c r="D56" s="1089">
        <f>+'[6]สิ่งก่อสร้าง งบอุดหนุน  67'!G76</f>
        <v>457000</v>
      </c>
      <c r="E56" s="1089"/>
      <c r="F56" s="1089">
        <f>+'[6]สิ่งก่อสร้าง งบอุดหนุน  67'!I76</f>
        <v>457000</v>
      </c>
      <c r="G56" s="1089"/>
      <c r="H56" s="1089">
        <f>+'[6]สิ่งก่อสร้าง งบอุดหนุน  67'!J76</f>
        <v>0</v>
      </c>
      <c r="I56" s="1089"/>
      <c r="J56" s="1089">
        <f>+'[6]สิ่งก่อสร้าง งบอุดหนุน  67'!L76</f>
        <v>0</v>
      </c>
      <c r="K56" s="1089">
        <f>+'[6]สิ่งก่อสร้าง งบอุดหนุน  67'!N76</f>
        <v>0</v>
      </c>
    </row>
    <row r="57" spans="1:11" ht="21" hidden="1" customHeight="1" x14ac:dyDescent="0.25">
      <c r="A57" s="1068"/>
      <c r="B57" s="1068"/>
      <c r="C57" s="439"/>
      <c r="D57" s="1068"/>
      <c r="E57" s="1068"/>
      <c r="F57" s="1068"/>
      <c r="G57" s="1068"/>
      <c r="H57" s="1068"/>
      <c r="I57" s="1068"/>
      <c r="J57" s="1068"/>
      <c r="K57" s="1068"/>
    </row>
    <row r="58" spans="1:11" ht="21" hidden="1" customHeight="1" x14ac:dyDescent="0.25">
      <c r="A58" s="1109" t="e">
        <f>+'[6]สิ่งก่อสร้าง งบอุดหนุน  67'!#REF!</f>
        <v>#REF!</v>
      </c>
      <c r="B58" s="1110" t="e">
        <f>+'[6]สิ่งก่อสร้าง งบอุดหนุน  67'!#REF!</f>
        <v>#REF!</v>
      </c>
      <c r="C58" s="1111" t="e">
        <f>+'[6]สิ่งก่อสร้าง งบอุดหนุน  67'!#REF!</f>
        <v>#REF!</v>
      </c>
      <c r="D58" s="1109" t="e">
        <f>+'[6]สิ่งก่อสร้าง งบอุดหนุน  67'!#REF!</f>
        <v>#REF!</v>
      </c>
      <c r="E58" s="1109" t="e">
        <f>+'[6]สิ่งก่อสร้าง งบอุดหนุน  67'!#REF!</f>
        <v>#REF!</v>
      </c>
      <c r="F58" s="1112" t="e">
        <f>+'[6]สิ่งก่อสร้าง งบอุดหนุน  67'!#REF!</f>
        <v>#REF!</v>
      </c>
      <c r="G58" s="1112"/>
      <c r="H58" s="1112" t="e">
        <f>+'[6]สิ่งก่อสร้าง งบอุดหนุน  67'!#REF!</f>
        <v>#REF!</v>
      </c>
      <c r="I58" s="1112" t="e">
        <f>+'[6]สิ่งก่อสร้าง งบอุดหนุน  67'!#REF!</f>
        <v>#REF!</v>
      </c>
      <c r="J58" s="1112" t="e">
        <f>+'[6]สิ่งก่อสร้าง งบอุดหนุน  67'!#REF!</f>
        <v>#REF!</v>
      </c>
      <c r="K58" s="1109" t="e">
        <f>+'[6]สิ่งก่อสร้าง งบอุดหนุน  67'!#REF!</f>
        <v>#REF!</v>
      </c>
    </row>
    <row r="59" spans="1:11" ht="42" hidden="1" customHeight="1" x14ac:dyDescent="0.25">
      <c r="A59" s="1105" t="str">
        <f>+'[6]สิ่งก่อสร้าง งบอุดหนุน  67'!A95</f>
        <v>1.1.2</v>
      </c>
      <c r="B59" s="1113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59" s="1114">
        <f>+'[6]สิ่งก่อสร้าง งบอุดหนุน  67'!F95</f>
        <v>0</v>
      </c>
      <c r="D59" s="1105">
        <f>D60</f>
        <v>499200</v>
      </c>
      <c r="E59" s="1105">
        <f t="shared" ref="E59:K59" si="24">E60</f>
        <v>0</v>
      </c>
      <c r="F59" s="1105">
        <f t="shared" si="24"/>
        <v>0</v>
      </c>
      <c r="G59" s="1105"/>
      <c r="H59" s="1105">
        <f t="shared" si="24"/>
        <v>0</v>
      </c>
      <c r="I59" s="1105">
        <f t="shared" si="24"/>
        <v>0</v>
      </c>
      <c r="J59" s="1105">
        <f t="shared" si="24"/>
        <v>0</v>
      </c>
      <c r="K59" s="1105">
        <f t="shared" si="24"/>
        <v>499200</v>
      </c>
    </row>
    <row r="60" spans="1:11" ht="21" hidden="1" customHeight="1" x14ac:dyDescent="0.25">
      <c r="A60" s="1068" t="str">
        <f>+'[6]สิ่งก่อสร้าง งบอุดหนุน  67'!A96</f>
        <v>1)</v>
      </c>
      <c r="B60" s="1106" t="str">
        <f>+'[6]สิ่งก่อสร้าง งบอุดหนุน  67'!E96</f>
        <v>วัดเกตุประภา</v>
      </c>
      <c r="C60" s="439" t="str">
        <f>+'[6]สิ่งก่อสร้าง งบอุดหนุน  67'!D96</f>
        <v>20004420022004100386</v>
      </c>
      <c r="D60" s="1089">
        <f>+'[6]สิ่งก่อสร้าง งบอุดหนุน  67'!G101</f>
        <v>499200</v>
      </c>
      <c r="E60" s="1089"/>
      <c r="F60" s="1089">
        <f>+'[6]สิ่งก่อสร้าง งบอุดหนุน  67'!I101</f>
        <v>0</v>
      </c>
      <c r="G60" s="1089"/>
      <c r="H60" s="1089">
        <f>+'[6]สิ่งก่อสร้าง งบอุดหนุน  67'!J101</f>
        <v>0</v>
      </c>
      <c r="I60" s="1089">
        <f>+'[6]สิ่งก่อสร้าง งบอุดหนุน  67'!L101</f>
        <v>0</v>
      </c>
      <c r="J60" s="1115"/>
      <c r="K60" s="1089">
        <f>+'[6]สิ่งก่อสร้าง งบอุดหนุน  67'!N101</f>
        <v>499200</v>
      </c>
    </row>
    <row r="61" spans="1:11" s="6" customFormat="1" ht="21" hidden="1" customHeight="1" x14ac:dyDescent="0.25">
      <c r="A61" s="1102" t="e">
        <f>+'[6]สิ่งก่อสร้าง งบอุดหนุน  67'!#REF!</f>
        <v>#REF!</v>
      </c>
      <c r="B61" s="1113" t="e">
        <f>+'[6]สิ่งก่อสร้าง งบอุดหนุน  67'!#REF!</f>
        <v>#REF!</v>
      </c>
      <c r="C61" s="1114" t="e">
        <f>+'[6]สิ่งก่อสร้าง งบอุดหนุน  67'!#REF!</f>
        <v>#REF!</v>
      </c>
      <c r="D61" s="1105" t="e">
        <f>+'[6]สิ่งก่อสร้าง งบอุดหนุน  67'!#REF!</f>
        <v>#REF!</v>
      </c>
      <c r="E61" s="1105" t="e">
        <f>+'[6]สิ่งก่อสร้าง งบอุดหนุน  67'!#REF!</f>
        <v>#REF!</v>
      </c>
      <c r="F61" s="1105" t="e">
        <f>+'[6]สิ่งก่อสร้าง งบอุดหนุน  67'!#REF!</f>
        <v>#REF!</v>
      </c>
      <c r="G61" s="1105"/>
      <c r="H61" s="1105" t="e">
        <f>+'[6]สิ่งก่อสร้าง งบอุดหนุน  67'!#REF!</f>
        <v>#REF!</v>
      </c>
      <c r="I61" s="1105" t="e">
        <f>+'[6]สิ่งก่อสร้าง งบอุดหนุน  67'!#REF!</f>
        <v>#REF!</v>
      </c>
      <c r="J61" s="1105" t="e">
        <f>+'[6]สิ่งก่อสร้าง งบอุดหนุน  67'!#REF!</f>
        <v>#REF!</v>
      </c>
      <c r="K61" s="1105" t="e">
        <f>+'[6]สิ่งก่อสร้าง งบอุดหนุน  67'!#REF!</f>
        <v>#REF!</v>
      </c>
    </row>
    <row r="62" spans="1:11" s="6" customFormat="1" ht="9" hidden="1" customHeight="1" x14ac:dyDescent="0.25">
      <c r="A62" s="1068" t="str">
        <f>+'[6]สิ่งก่อสร้าง งบอุดหนุน  67'!A102</f>
        <v>2)</v>
      </c>
      <c r="B62" s="1106" t="str">
        <f>+'[6]สิ่งก่อสร้าง งบอุดหนุน  67'!E102</f>
        <v>วัดปัญจทายิกาวาส</v>
      </c>
      <c r="C62" s="439">
        <f>+'[6]สิ่งก่อสร้าง งบอุดหนุน  67'!F102</f>
        <v>0</v>
      </c>
      <c r="D62" s="1089">
        <f>+'[6]สิ่งก่อสร้าง งบอุดหนุน  67'!G107</f>
        <v>487000</v>
      </c>
      <c r="E62" s="1089">
        <f>+'[6]สิ่งก่อสร้าง งบอุดหนุน  67'!H107</f>
        <v>0</v>
      </c>
      <c r="F62" s="1108">
        <f>+'[6]สิ่งก่อสร้าง งบอุดหนุน  67'!I107</f>
        <v>0</v>
      </c>
      <c r="G62" s="1108"/>
      <c r="H62" s="1108">
        <f>+'[6]สิ่งก่อสร้าง งบอุดหนุน  67'!J107</f>
        <v>0</v>
      </c>
      <c r="I62" s="1108">
        <f>+'[6]สิ่งก่อสร้าง งบอุดหนุน  67'!L107</f>
        <v>0</v>
      </c>
      <c r="J62" s="1108">
        <f>+'[6]สิ่งก่อสร้าง งบอุดหนุน  67'!M107</f>
        <v>0</v>
      </c>
      <c r="K62" s="1089">
        <f>+'[6]สิ่งก่อสร้าง งบอุดหนุน  67'!N107</f>
        <v>487000</v>
      </c>
    </row>
    <row r="63" spans="1:11" ht="21" hidden="1" customHeight="1" x14ac:dyDescent="0.25">
      <c r="A63" s="1102" t="e">
        <f>+'[6]สิ่งก่อสร้าง งบอุดหนุน  67'!#REF!</f>
        <v>#REF!</v>
      </c>
      <c r="B63" s="1116" t="e">
        <f>+'[6]สิ่งก่อสร้าง งบอุดหนุน  67'!#REF!</f>
        <v>#REF!</v>
      </c>
      <c r="C63" s="1117"/>
      <c r="D63" s="1105">
        <f>+D64</f>
        <v>481500</v>
      </c>
      <c r="E63" s="1105">
        <f t="shared" ref="E63:K63" si="25">+E64</f>
        <v>0</v>
      </c>
      <c r="F63" s="1118">
        <f t="shared" si="25"/>
        <v>0</v>
      </c>
      <c r="G63" s="1118"/>
      <c r="H63" s="1118">
        <f t="shared" si="25"/>
        <v>0</v>
      </c>
      <c r="I63" s="1118">
        <f t="shared" si="25"/>
        <v>0</v>
      </c>
      <c r="J63" s="1118">
        <f t="shared" si="25"/>
        <v>0</v>
      </c>
      <c r="K63" s="1105">
        <f t="shared" si="25"/>
        <v>481500</v>
      </c>
    </row>
    <row r="64" spans="1:11" ht="21" hidden="1" customHeight="1" x14ac:dyDescent="0.25">
      <c r="A64" s="1068" t="str">
        <f>+'[6]สิ่งก่อสร้าง งบอุดหนุน  67'!A108</f>
        <v>3)</v>
      </c>
      <c r="B64" s="1106" t="str">
        <f>+'[6]สิ่งก่อสร้าง งบอุดหนุน  67'!E108</f>
        <v>วัดพวงแก้ว</v>
      </c>
      <c r="C64" s="439">
        <f>+'[6]สิ่งก่อสร้าง งบอุดหนุน  67'!F108</f>
        <v>0</v>
      </c>
      <c r="D64" s="1079">
        <f>+'[6]สิ่งก่อสร้าง งบอุดหนุน  67'!G113</f>
        <v>481500</v>
      </c>
      <c r="E64" s="1079">
        <f>+'[6]สิ่งก่อสร้าง งบอุดหนุน  67'!H113</f>
        <v>0</v>
      </c>
      <c r="F64" s="1079">
        <f>+'[6]สิ่งก่อสร้าง งบอุดหนุน  67'!I113</f>
        <v>0</v>
      </c>
      <c r="G64" s="1079"/>
      <c r="H64" s="1079">
        <f>+'[6]สิ่งก่อสร้าง งบอุดหนุน  67'!J113</f>
        <v>0</v>
      </c>
      <c r="I64" s="1079">
        <f>+'[6]สิ่งก่อสร้าง งบอุดหนุน  67'!L113</f>
        <v>0</v>
      </c>
      <c r="J64" s="1079">
        <f>+'[6]สิ่งก่อสร้าง งบอุดหนุน  67'!M113</f>
        <v>0</v>
      </c>
      <c r="K64" s="1079">
        <f>+'[6]สิ่งก่อสร้าง งบอุดหนุน  67'!N113</f>
        <v>481500</v>
      </c>
    </row>
    <row r="65" spans="1:11" ht="21" hidden="1" customHeight="1" x14ac:dyDescent="0.25">
      <c r="A65" s="1102" t="str">
        <f>+'[6]สิ่งก่อสร้าง งบอุดหนุน  67'!A114</f>
        <v>3.1.6</v>
      </c>
      <c r="B65" s="1116" t="str">
        <f>+'[6]สิ่งก่อสร้าง งบอุดหนุน  67'!E114</f>
        <v xml:space="preserve">เครื่องแท็ปเล็ต แบบ 2 </v>
      </c>
      <c r="C65" s="1117"/>
      <c r="D65" s="1105">
        <f>+'[6]สิ่งก่อสร้าง งบอุดหนุน  67'!G114</f>
        <v>0</v>
      </c>
      <c r="E65" s="1105">
        <f>+'[6]สิ่งก่อสร้าง งบอุดหนุน  67'!H114</f>
        <v>0</v>
      </c>
      <c r="F65" s="1118">
        <f>+'[6]สิ่งก่อสร้าง งบอุดหนุน  67'!I114</f>
        <v>0</v>
      </c>
      <c r="G65" s="1118"/>
      <c r="H65" s="1118">
        <f>+'[6]สิ่งก่อสร้าง งบอุดหนุน  67'!J114</f>
        <v>0</v>
      </c>
      <c r="I65" s="1118">
        <f>+'[6]สิ่งก่อสร้าง งบอุดหนุน  67'!L114</f>
        <v>0</v>
      </c>
      <c r="J65" s="1118">
        <f>+'[6]สิ่งก่อสร้าง งบอุดหนุน  67'!M114</f>
        <v>0</v>
      </c>
      <c r="K65" s="1105">
        <f>+'[6]สิ่งก่อสร้าง งบอุดหนุน  67'!N114</f>
        <v>0</v>
      </c>
    </row>
    <row r="66" spans="1:11" ht="42" hidden="1" customHeight="1" x14ac:dyDescent="0.25">
      <c r="A66" s="1068" t="str">
        <f>+'[6]สิ่งก่อสร้าง งบอุดหนุน  67'!A115</f>
        <v>3.1.6.1</v>
      </c>
      <c r="B66" s="1106" t="str">
        <f>+'[6]สิ่งก่อสร้าง งบอุดหนุน  67'!E115</f>
        <v>สพป.ปท.2 จำนวน 2 เครื่อง</v>
      </c>
      <c r="C66" s="439" t="str">
        <f>+'[6]สิ่งก่อสร้าง งบอุดหนุน  67'!F115</f>
        <v>2000436002110ปท4</v>
      </c>
      <c r="D66" s="1089">
        <f>+'[6]สิ่งก่อสร้าง งบอุดหนุน  67'!G120</f>
        <v>0</v>
      </c>
      <c r="E66" s="1089">
        <f>+'[6]สิ่งก่อสร้าง งบอุดหนุน  67'!H120</f>
        <v>0</v>
      </c>
      <c r="F66" s="1108">
        <f>+'[6]สิ่งก่อสร้าง งบอุดหนุน  67'!I120</f>
        <v>0</v>
      </c>
      <c r="G66" s="1108"/>
      <c r="H66" s="1108">
        <f>+'[6]สิ่งก่อสร้าง งบอุดหนุน  67'!J120</f>
        <v>0</v>
      </c>
      <c r="I66" s="1108">
        <f>+'[6]สิ่งก่อสร้าง งบอุดหนุน  67'!L120</f>
        <v>0</v>
      </c>
      <c r="J66" s="1108">
        <f>+'[6]สิ่งก่อสร้าง งบอุดหนุน  67'!M120</f>
        <v>0</v>
      </c>
      <c r="K66" s="1089">
        <f>+'[6]สิ่งก่อสร้าง งบอุดหนุน  67'!N120</f>
        <v>0</v>
      </c>
    </row>
    <row r="67" spans="1:11" ht="21" hidden="1" customHeight="1" x14ac:dyDescent="0.25">
      <c r="A67" s="1102" t="str">
        <f>+'[6]สิ่งก่อสร้าง งบอุดหนุน  67'!A121</f>
        <v>3.1.7</v>
      </c>
      <c r="B67" s="1119" t="str">
        <f>+'[6]สิ่งก่อสร้าง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67" s="1117"/>
      <c r="D67" s="1105">
        <f>+'[6]สิ่งก่อสร้าง งบอุดหนุน  67'!G121</f>
        <v>0</v>
      </c>
      <c r="E67" s="1105">
        <f>+'[6]สิ่งก่อสร้าง งบอุดหนุน  67'!H121</f>
        <v>0</v>
      </c>
      <c r="F67" s="1118">
        <f>+'[6]สิ่งก่อสร้าง งบอุดหนุน  67'!I121</f>
        <v>0</v>
      </c>
      <c r="G67" s="1118"/>
      <c r="H67" s="1118">
        <f>+'[6]สิ่งก่อสร้าง งบอุดหนุน  67'!J121</f>
        <v>0</v>
      </c>
      <c r="I67" s="1118">
        <f>+'[6]สิ่งก่อสร้าง งบอุดหนุน  67'!L121</f>
        <v>0</v>
      </c>
      <c r="J67" s="1118">
        <f>+'[6]สิ่งก่อสร้าง งบอุดหนุน  67'!M121</f>
        <v>0</v>
      </c>
      <c r="K67" s="1105">
        <f>+'[6]สิ่งก่อสร้าง งบอุดหนุน  67'!N121</f>
        <v>0</v>
      </c>
    </row>
    <row r="68" spans="1:11" ht="42" hidden="1" customHeight="1" x14ac:dyDescent="0.25">
      <c r="A68" s="1068" t="str">
        <f>+'[6]สิ่งก่อสร้าง งบอุดหนุน  67'!A122</f>
        <v>3.1.7.1</v>
      </c>
      <c r="B68" s="1106" t="str">
        <f>+'[6]สิ่งก่อสร้าง งบอุดหนุน  67'!E122</f>
        <v>สพป.ปท.2 จำนวน 3 เครื่อง</v>
      </c>
      <c r="C68" s="439" t="str">
        <f>+'[6]สิ่งก่อสร้าง งบอุดหนุน  67'!F122</f>
        <v>2000436002110DBW</v>
      </c>
      <c r="D68" s="1089">
        <f>+'[6]สิ่งก่อสร้าง งบอุดหนุน  67'!G127</f>
        <v>0</v>
      </c>
      <c r="E68" s="1089">
        <f>+'[6]สิ่งก่อสร้าง งบอุดหนุน  67'!H127</f>
        <v>0</v>
      </c>
      <c r="F68" s="1108">
        <f>+'[6]สิ่งก่อสร้าง งบอุดหนุน  67'!I127</f>
        <v>0</v>
      </c>
      <c r="G68" s="1108"/>
      <c r="H68" s="1108">
        <f>+'[6]สิ่งก่อสร้าง งบอุดหนุน  67'!J127</f>
        <v>0</v>
      </c>
      <c r="I68" s="1108">
        <f>+'[6]สิ่งก่อสร้าง งบอุดหนุน  67'!L127</f>
        <v>0</v>
      </c>
      <c r="J68" s="1108">
        <f>+'[6]สิ่งก่อสร้าง งบอุดหนุน  67'!M127</f>
        <v>0</v>
      </c>
      <c r="K68" s="1089">
        <f>+'[6]สิ่งก่อสร้าง งบอุดหนุน  67'!N127</f>
        <v>0</v>
      </c>
    </row>
    <row r="69" spans="1:11" ht="21" hidden="1" customHeight="1" x14ac:dyDescent="0.25">
      <c r="A69" s="1120">
        <f>+'[6]สิ่งก่อสร้าง งบอุดหนุน  67'!A128</f>
        <v>3.2</v>
      </c>
      <c r="B69" s="1121" t="str">
        <f>+'[6]สิ่งก่อสร้าง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69" s="1122" t="str">
        <f>+'[6]สิ่งก่อสร้าง งบอุดหนุน  67'!F128</f>
        <v>200041300P2792</v>
      </c>
      <c r="D69" s="1123">
        <f>+'[6]สิ่งก่อสร้าง งบอุดหนุน  67'!G128</f>
        <v>0</v>
      </c>
      <c r="E69" s="1123">
        <f>+'[6]สิ่งก่อสร้าง งบอุดหนุน  67'!H128</f>
        <v>0</v>
      </c>
      <c r="F69" s="1124">
        <f>+'[6]สิ่งก่อสร้าง งบอุดหนุน  67'!I128</f>
        <v>0</v>
      </c>
      <c r="G69" s="1124"/>
      <c r="H69" s="1124">
        <f>+'[6]สิ่งก่อสร้าง งบอุดหนุน  67'!J128</f>
        <v>0</v>
      </c>
      <c r="I69" s="1124">
        <f>+'[6]สิ่งก่อสร้าง งบอุดหนุน  67'!L128</f>
        <v>0</v>
      </c>
      <c r="J69" s="1124">
        <f>+'[6]สิ่งก่อสร้าง งบอุดหนุน  67'!M128</f>
        <v>0</v>
      </c>
      <c r="K69" s="1123">
        <f>+'[6]สิ่งก่อสร้าง งบอุดหนุน  67'!N128</f>
        <v>0</v>
      </c>
    </row>
    <row r="70" spans="1:11" ht="42" hidden="1" customHeight="1" x14ac:dyDescent="0.25">
      <c r="A70" s="1109">
        <f>+'[6]สิ่งก่อสร้าง งบอุดหนุน  67'!A129</f>
        <v>0</v>
      </c>
      <c r="B70" s="1125" t="str">
        <f>+'[6]สิ่งก่อสร้าง งบอุดหนุน  67'!E129</f>
        <v>งบดำเนินงาน</v>
      </c>
      <c r="C70" s="1126">
        <v>6711220</v>
      </c>
      <c r="D70" s="1109">
        <f>+'[6]สิ่งก่อสร้าง งบอุดหนุน  67'!G129</f>
        <v>0</v>
      </c>
      <c r="E70" s="1109">
        <f>+'[6]สิ่งก่อสร้าง งบอุดหนุน  67'!H129</f>
        <v>0</v>
      </c>
      <c r="F70" s="1112">
        <f>+'[6]สิ่งก่อสร้าง งบอุดหนุน  67'!I129</f>
        <v>0</v>
      </c>
      <c r="G70" s="1112"/>
      <c r="H70" s="1112">
        <f>+'[6]สิ่งก่อสร้าง งบอุดหนุน  67'!J129</f>
        <v>0</v>
      </c>
      <c r="I70" s="1112">
        <f>+'[6]สิ่งก่อสร้าง งบอุดหนุน  67'!L129</f>
        <v>0</v>
      </c>
      <c r="J70" s="1112">
        <f>+'[6]สิ่งก่อสร้าง งบอุดหนุน  67'!M129</f>
        <v>0</v>
      </c>
      <c r="K70" s="1109">
        <f>+'[6]สิ่งก่อสร้าง งบอุดหนุน  67'!N129</f>
        <v>0</v>
      </c>
    </row>
    <row r="71" spans="1:11" ht="21" hidden="1" customHeight="1" x14ac:dyDescent="0.25">
      <c r="A71" s="1102" t="str">
        <f>+'[6]สิ่งก่อสร้าง งบอุดหนุน  67'!A130</f>
        <v>3.2.1</v>
      </c>
      <c r="B71" s="1119" t="str">
        <f>+'[6]สิ่งก่อสร้าง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1" s="1117"/>
      <c r="D71" s="1105">
        <f>+'[6]สิ่งก่อสร้าง งบอุดหนุน  67'!G130</f>
        <v>0</v>
      </c>
      <c r="E71" s="1105">
        <f>+'[6]สิ่งก่อสร้าง งบอุดหนุน  67'!H130</f>
        <v>0</v>
      </c>
      <c r="F71" s="1118">
        <f>+'[6]สิ่งก่อสร้าง งบอุดหนุน  67'!I130</f>
        <v>0</v>
      </c>
      <c r="G71" s="1118"/>
      <c r="H71" s="1118">
        <f>+'[6]สิ่งก่อสร้าง งบอุดหนุน  67'!J130</f>
        <v>0</v>
      </c>
      <c r="I71" s="1118">
        <f>+'[6]สิ่งก่อสร้าง งบอุดหนุน  67'!L130</f>
        <v>0</v>
      </c>
      <c r="J71" s="1118">
        <f>+'[6]สิ่งก่อสร้าง งบอุดหนุน  67'!M130</f>
        <v>0</v>
      </c>
      <c r="K71" s="1105">
        <f>+'[6]สิ่งก่อสร้าง งบอุดหนุน  67'!N130</f>
        <v>0</v>
      </c>
    </row>
    <row r="72" spans="1:11" ht="21" hidden="1" customHeight="1" x14ac:dyDescent="0.25">
      <c r="A72" s="1068" t="str">
        <f>+'[6]สิ่งก่อสร้าง งบอุดหนุน  67'!A131</f>
        <v>3.2.1.1</v>
      </c>
      <c r="B72" s="1106" t="str">
        <f>+'[6]สิ่งก่อสร้าง งบอุดหนุน  67'!E131</f>
        <v>สพป.ปท.2</v>
      </c>
      <c r="C72" s="439" t="str">
        <f>+'[6]สิ่งก่อสร้าง งบอุดหนุน  67'!F131</f>
        <v>2000436002000000</v>
      </c>
      <c r="D72" s="1089">
        <f>+'[6]สิ่งก่อสร้าง งบอุดหนุน  67'!G136</f>
        <v>0</v>
      </c>
      <c r="E72" s="1089">
        <f>+'[6]สิ่งก่อสร้าง งบอุดหนุน  67'!H136</f>
        <v>0</v>
      </c>
      <c r="F72" s="1108">
        <f>+'[6]สิ่งก่อสร้าง งบอุดหนุน  67'!I136</f>
        <v>0</v>
      </c>
      <c r="G72" s="1108"/>
      <c r="H72" s="1108">
        <f>+'[6]สิ่งก่อสร้าง งบอุดหนุน  67'!J136</f>
        <v>0</v>
      </c>
      <c r="I72" s="1108">
        <f>+'[6]สิ่งก่อสร้าง งบอุดหนุน  67'!L136</f>
        <v>0</v>
      </c>
      <c r="J72" s="1108">
        <f>+'[6]สิ่งก่อสร้าง งบอุดหนุน  67'!M136</f>
        <v>0</v>
      </c>
      <c r="K72" s="1089">
        <f>+'[6]สิ่งก่อสร้าง งบอุดหนุน  67'!N136</f>
        <v>0</v>
      </c>
    </row>
    <row r="73" spans="1:11" ht="63" x14ac:dyDescent="0.25">
      <c r="A73" s="1056">
        <v>1.2</v>
      </c>
      <c r="B73" s="1057" t="str">
        <f>+'[6]งบกัน67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097" t="str">
        <f>+'[6]งบกัน67 350002'!D36</f>
        <v>20004  67 01056 00000</v>
      </c>
      <c r="D73" s="1127">
        <f>+D74</f>
        <v>6695700</v>
      </c>
      <c r="E73" s="1127">
        <f t="shared" ref="E73:K73" si="26">+E74</f>
        <v>0</v>
      </c>
      <c r="F73" s="1127">
        <f t="shared" si="26"/>
        <v>1201312.69</v>
      </c>
      <c r="G73" s="1127"/>
      <c r="H73" s="1127">
        <f t="shared" si="26"/>
        <v>0</v>
      </c>
      <c r="I73" s="1127">
        <f t="shared" si="26"/>
        <v>0</v>
      </c>
      <c r="J73" s="1127">
        <f t="shared" si="26"/>
        <v>5494387.3100000005</v>
      </c>
      <c r="K73" s="1127">
        <f t="shared" si="26"/>
        <v>0</v>
      </c>
    </row>
    <row r="74" spans="1:11" ht="21" hidden="1" customHeight="1" x14ac:dyDescent="0.25">
      <c r="A74" s="1109">
        <f>+'[6]สิ่งก่อสร้าง งบอุดหนุน  67'!A138</f>
        <v>0</v>
      </c>
      <c r="B74" s="1109" t="str">
        <f>+'[6]งบกัน67 350002'!E26</f>
        <v xml:space="preserve">  งบลงทุน ค่าที่ดินและสิ่งก่อสร้าง </v>
      </c>
      <c r="C74" s="1128">
        <f>+'[6]งบกัน67 350002'!D26</f>
        <v>6711320</v>
      </c>
      <c r="D74" s="1109">
        <f>+D75+D78+D81</f>
        <v>6695700</v>
      </c>
      <c r="E74" s="1109">
        <f t="shared" ref="E74:K74" si="27">+E75+E78+E81</f>
        <v>0</v>
      </c>
      <c r="F74" s="1109">
        <f t="shared" si="27"/>
        <v>1201312.69</v>
      </c>
      <c r="G74" s="1109">
        <f t="shared" si="27"/>
        <v>0</v>
      </c>
      <c r="H74" s="1109">
        <f t="shared" si="27"/>
        <v>0</v>
      </c>
      <c r="I74" s="1109">
        <f t="shared" si="27"/>
        <v>0</v>
      </c>
      <c r="J74" s="1109">
        <f t="shared" si="27"/>
        <v>5494387.3100000005</v>
      </c>
      <c r="K74" s="1109">
        <f t="shared" si="27"/>
        <v>0</v>
      </c>
    </row>
    <row r="75" spans="1:11" ht="33.6" hidden="1" customHeight="1" x14ac:dyDescent="0.25">
      <c r="A75" s="1052" t="s">
        <v>194</v>
      </c>
      <c r="B75" s="1129" t="str">
        <f>+'[6]งบกัน67 350002'!E37</f>
        <v>ค่าปรับปรุงซ่อมแซมอาคารเรียน อาคารประกอบและสิ่งก่อสร้างอื่น</v>
      </c>
      <c r="C75" s="1130" t="str">
        <f>+'[6]งบกัน67 350002'!C37</f>
        <v>ศธ 04002/ว1787 ลว 7 พค 67 ครั้งที่ 5</v>
      </c>
      <c r="D75" s="1131">
        <f>SUM(D76:D77)</f>
        <v>580000</v>
      </c>
      <c r="E75" s="1131">
        <f t="shared" ref="E75:K75" si="28">SUM(E76:E77)</f>
        <v>0</v>
      </c>
      <c r="F75" s="1131">
        <f t="shared" si="28"/>
        <v>0</v>
      </c>
      <c r="G75" s="1131">
        <f t="shared" si="28"/>
        <v>0</v>
      </c>
      <c r="H75" s="1131">
        <f t="shared" si="28"/>
        <v>0</v>
      </c>
      <c r="I75" s="1131">
        <f t="shared" si="28"/>
        <v>0</v>
      </c>
      <c r="J75" s="1131">
        <f>SUM(J76:J77)</f>
        <v>580000</v>
      </c>
      <c r="K75" s="1131">
        <f t="shared" si="28"/>
        <v>0</v>
      </c>
    </row>
    <row r="76" spans="1:11" ht="21" hidden="1" customHeight="1" x14ac:dyDescent="0.25">
      <c r="A76" s="1089" t="str">
        <f>+'[6]งบกัน67 350002'!A38</f>
        <v>1)</v>
      </c>
      <c r="B76" s="1106" t="str">
        <f>+'[6]งบกัน67 350002'!E38</f>
        <v>วัดนพรัตนาราม</v>
      </c>
      <c r="C76" s="439" t="str">
        <f>+'[6]งบกัน67 350002'!D38</f>
        <v>20004350002003214523</v>
      </c>
      <c r="D76" s="1089">
        <f>+'[6]งบกัน67 350002'!F44</f>
        <v>580000</v>
      </c>
      <c r="E76" s="1089">
        <f>+'[6]งบกัน67 350002'!G44</f>
        <v>0</v>
      </c>
      <c r="F76" s="1089">
        <f>+'[6]งบกัน67 350002'!H44</f>
        <v>0</v>
      </c>
      <c r="G76" s="1108">
        <f>+'[6]งบกัน67 350002'!I44</f>
        <v>0</v>
      </c>
      <c r="H76" s="1108">
        <f>+'[6]งบกัน67 350002'!J44</f>
        <v>0</v>
      </c>
      <c r="I76" s="1108">
        <f>+'[6]งบกัน67 350002'!K44</f>
        <v>0</v>
      </c>
      <c r="J76" s="1108">
        <f>+'[6]งบกัน67 350002'!L44</f>
        <v>580000</v>
      </c>
      <c r="K76" s="1089">
        <f>+D76-E76-F76-G76-H76-I76-J76</f>
        <v>0</v>
      </c>
    </row>
    <row r="77" spans="1:11" ht="21" hidden="1" customHeight="1" x14ac:dyDescent="0.25">
      <c r="A77" s="1089"/>
      <c r="B77" s="1106"/>
      <c r="C77" s="1078">
        <f>+'[6]งบกัน67 350002'!C38</f>
        <v>4100426445</v>
      </c>
      <c r="D77" s="1089"/>
      <c r="E77" s="1089"/>
      <c r="F77" s="1108"/>
      <c r="G77" s="1108"/>
      <c r="H77" s="1108"/>
      <c r="I77" s="1108"/>
      <c r="J77" s="1108"/>
      <c r="K77" s="1089"/>
    </row>
    <row r="78" spans="1:11" ht="21" hidden="1" customHeight="1" x14ac:dyDescent="0.25">
      <c r="A78" s="1131" t="s">
        <v>195</v>
      </c>
      <c r="B78" s="1132" t="str">
        <f>+'[6]งบกัน67 350002'!E45</f>
        <v xml:space="preserve">ห้องน้ำห้องส้วมนักเรียนชาย 4 ที่/49 </v>
      </c>
      <c r="C78" s="1082" t="str">
        <f>+'[6]งบกัน67 350002'!D46</f>
        <v>20004350002003214508</v>
      </c>
      <c r="D78" s="1131">
        <f>+'[6]งบกัน67 350002'!F52</f>
        <v>306000</v>
      </c>
      <c r="E78" s="1131">
        <f>+'[6]งบกัน67 350002'!G52</f>
        <v>0</v>
      </c>
      <c r="F78" s="1133">
        <f>+'[6]งบกัน67 350002'!H52</f>
        <v>0</v>
      </c>
      <c r="G78" s="1133">
        <f>+'[6]งบกัน67 350002'!I52</f>
        <v>0</v>
      </c>
      <c r="H78" s="1133">
        <f>+'[6]งบกัน67 350002'!J52</f>
        <v>0</v>
      </c>
      <c r="I78" s="1133">
        <f>+'[6]งบกัน67 350002'!K52</f>
        <v>0</v>
      </c>
      <c r="J78" s="1133">
        <f>+'[6]งบกัน67 350002'!L52</f>
        <v>306000</v>
      </c>
      <c r="K78" s="1131">
        <f>+D78-E78-F78-G78-H78-I78-J78</f>
        <v>0</v>
      </c>
    </row>
    <row r="79" spans="1:11" ht="21" hidden="1" customHeight="1" x14ac:dyDescent="0.25">
      <c r="A79" s="1089" t="s">
        <v>75</v>
      </c>
      <c r="B79" s="1106" t="str">
        <f>+'[6]งบกัน67 350002'!E46</f>
        <v xml:space="preserve">โรงเรียนคลองสิบสามผิวศรีราษฏร์บำรุง </v>
      </c>
      <c r="C79" s="439" t="str">
        <f>+'[6]งบกัน67 350002'!D46</f>
        <v>20004350002003214508</v>
      </c>
      <c r="D79" s="1089">
        <f>+'[6]งบกัน67 350002'!F52</f>
        <v>306000</v>
      </c>
      <c r="E79" s="1089">
        <f>+'[6]งบกัน67 350002'!G52</f>
        <v>0</v>
      </c>
      <c r="F79" s="1108">
        <f>+'[6]งบกัน67 350002'!H52</f>
        <v>0</v>
      </c>
      <c r="G79" s="1108">
        <f>+'[6]งบกัน67 350002'!I52</f>
        <v>0</v>
      </c>
      <c r="H79" s="1108">
        <f>+'[6]งบกัน67 350002'!J52</f>
        <v>0</v>
      </c>
      <c r="I79" s="1108">
        <f>+'[6]งบกัน67 350002'!K52</f>
        <v>0</v>
      </c>
      <c r="J79" s="1108">
        <f>+'[6]งบกัน67 350002'!L52</f>
        <v>306000</v>
      </c>
      <c r="K79" s="1089">
        <f>+D79-E79-F79-G79-H79-I79-J79</f>
        <v>0</v>
      </c>
    </row>
    <row r="80" spans="1:11" ht="21" hidden="1" customHeight="1" x14ac:dyDescent="0.25">
      <c r="A80" s="1089"/>
      <c r="B80" s="1106"/>
      <c r="C80" s="1078" t="str">
        <f>+'[6]งบกัน67 350002'!C46</f>
        <v>4100428215 ครบ 12 กย 67</v>
      </c>
      <c r="D80" s="1089"/>
      <c r="E80" s="1089"/>
      <c r="F80" s="1108"/>
      <c r="G80" s="1108"/>
      <c r="H80" s="1108"/>
      <c r="I80" s="1108"/>
      <c r="J80" s="1108"/>
      <c r="K80" s="1089"/>
    </row>
    <row r="81" spans="1:11" ht="21" hidden="1" customHeight="1" x14ac:dyDescent="0.25">
      <c r="A81" s="1052" t="s">
        <v>204</v>
      </c>
      <c r="B81" s="1134" t="str">
        <f>+'[6]งบกัน67 350002'!E53</f>
        <v>อาคารเรียนแบบพิเศษ จัดสรร 38,731,000 บาท ปี67 5,809,700 บาท</v>
      </c>
      <c r="C81" s="1130" t="str">
        <f>+'[6]งบกัน67 350002'!C53</f>
        <v>ศธ 04002/ว1803 ลว 8 พค 67ครั้งที่ 8</v>
      </c>
      <c r="D81" s="1131">
        <f>SUM(D82)</f>
        <v>5809700</v>
      </c>
      <c r="E81" s="1131">
        <f t="shared" ref="E81:K81" si="29">SUM(E82)</f>
        <v>0</v>
      </c>
      <c r="F81" s="1131">
        <f t="shared" si="29"/>
        <v>1201312.69</v>
      </c>
      <c r="G81" s="1131"/>
      <c r="H81" s="1131">
        <f t="shared" si="29"/>
        <v>0</v>
      </c>
      <c r="I81" s="1131">
        <f t="shared" si="29"/>
        <v>0</v>
      </c>
      <c r="J81" s="1131">
        <f t="shared" si="29"/>
        <v>4608387.3100000005</v>
      </c>
      <c r="K81" s="1131">
        <f t="shared" si="29"/>
        <v>0</v>
      </c>
    </row>
    <row r="82" spans="1:11" ht="33.6" hidden="1" customHeight="1" x14ac:dyDescent="0.25">
      <c r="A82" s="1089" t="str">
        <f>+'[6]งบกัน67 350002'!A54</f>
        <v>1)</v>
      </c>
      <c r="B82" s="1089" t="str">
        <f>+'[6]งบกัน67 350002'!E54</f>
        <v xml:space="preserve"> โรงเรียนวัดลาดสนุ่น</v>
      </c>
      <c r="C82" s="1107" t="str">
        <f>+'[6]งบกัน67 350002'!D54</f>
        <v>20004 3500200 3200026</v>
      </c>
      <c r="D82" s="1089">
        <f>+'[6]งบกัน67 350002'!F80</f>
        <v>5809700</v>
      </c>
      <c r="E82" s="1089">
        <f>+'[6]งบกัน67 350002'!G80</f>
        <v>0</v>
      </c>
      <c r="F82" s="1089">
        <f>+'[6]งบกัน67 350002'!H80</f>
        <v>1201312.69</v>
      </c>
      <c r="G82" s="1089">
        <f>+'[6]งบกัน67 350002'!I80</f>
        <v>0</v>
      </c>
      <c r="H82" s="1089">
        <f>+'[6]งบกัน67 350002'!J80</f>
        <v>0</v>
      </c>
      <c r="I82" s="1089">
        <f>+'[6]งบกัน67 350002'!K80</f>
        <v>0</v>
      </c>
      <c r="J82" s="1089">
        <f>+'[6]งบกัน67 350002'!L80</f>
        <v>4608387.3100000005</v>
      </c>
      <c r="K82" s="1089">
        <f>+D82-E82-F82-G82-H82-I82-J82</f>
        <v>0</v>
      </c>
    </row>
    <row r="83" spans="1:11" ht="16.95" hidden="1" customHeight="1" x14ac:dyDescent="0.25">
      <c r="A83" s="1089"/>
      <c r="B83" s="1089"/>
      <c r="C83" s="1135">
        <f>+'[6]งบกัน67 350002'!C54</f>
        <v>4100484429</v>
      </c>
      <c r="D83" s="1089"/>
      <c r="E83" s="1089"/>
      <c r="F83" s="1089"/>
      <c r="G83" s="1089"/>
      <c r="H83" s="1089"/>
      <c r="I83" s="1089"/>
      <c r="J83" s="1089"/>
      <c r="K83" s="1089"/>
    </row>
    <row r="84" spans="1:11" ht="21" hidden="1" customHeight="1" x14ac:dyDescent="0.25">
      <c r="A84" s="1048" t="str">
        <f>+'[6]สิ่งก่อสร้าง งบอุดหนุน  67'!A48</f>
        <v>ค</v>
      </c>
      <c r="B84" s="1090" t="str">
        <f>+'[6]สิ่งก่อสร้าง งบอุดหนุน  67'!E48</f>
        <v>แผนงานยุทธศาสตร์สร้างความเสมอภาคทางการศึกษา</v>
      </c>
      <c r="C84" s="1050"/>
      <c r="D84" s="1091">
        <f>+D85+D132</f>
        <v>4076700</v>
      </c>
      <c r="E84" s="1091">
        <f t="shared" ref="E84:J84" si="30">+E85+E132</f>
        <v>0</v>
      </c>
      <c r="F84" s="1091">
        <f t="shared" si="30"/>
        <v>1911000</v>
      </c>
      <c r="G84" s="1091">
        <f t="shared" si="30"/>
        <v>2165700</v>
      </c>
      <c r="H84" s="1091">
        <f t="shared" si="30"/>
        <v>0</v>
      </c>
      <c r="I84" s="1091">
        <f t="shared" si="30"/>
        <v>0</v>
      </c>
      <c r="J84" s="1091">
        <f t="shared" si="30"/>
        <v>0</v>
      </c>
      <c r="K84" s="1091">
        <f>+K85+K132</f>
        <v>0</v>
      </c>
    </row>
    <row r="85" spans="1:11" ht="21" hidden="1" customHeight="1" x14ac:dyDescent="0.25">
      <c r="A85" s="1092">
        <v>1</v>
      </c>
      <c r="B85" s="1163" t="str">
        <f>+'[6]สิ่งก่อสร้าง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094" t="str">
        <f>+'[6]สิ่งก่อสร้าง งบอุดหนุน  67'!D60</f>
        <v>2000442002200</v>
      </c>
      <c r="D85" s="1095">
        <f>+D86</f>
        <v>4076700</v>
      </c>
      <c r="E85" s="1095">
        <f t="shared" ref="E85:J85" si="31">+E86</f>
        <v>0</v>
      </c>
      <c r="F85" s="1095">
        <f t="shared" si="31"/>
        <v>1911000</v>
      </c>
      <c r="G85" s="1095">
        <f t="shared" si="31"/>
        <v>2165700</v>
      </c>
      <c r="H85" s="1095">
        <f t="shared" si="31"/>
        <v>0</v>
      </c>
      <c r="I85" s="1095">
        <f t="shared" si="31"/>
        <v>0</v>
      </c>
      <c r="J85" s="1095">
        <f t="shared" si="31"/>
        <v>0</v>
      </c>
      <c r="K85" s="1095">
        <f>+K86</f>
        <v>0</v>
      </c>
    </row>
    <row r="86" spans="1:11" ht="21" hidden="1" customHeight="1" x14ac:dyDescent="0.25">
      <c r="A86" s="1136">
        <v>1.1000000000000001</v>
      </c>
      <c r="B86" s="1164" t="str">
        <f>+'[6]สิ่งก่อสร้าง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37" t="str">
        <f>+'[6]สิ่งก่อสร้าง งบอุดหนุน  67'!D61</f>
        <v>20004675199300000</v>
      </c>
      <c r="D86" s="1127">
        <f>+D88</f>
        <v>4076700</v>
      </c>
      <c r="E86" s="1127">
        <f t="shared" ref="E86:J86" si="32">+E88</f>
        <v>0</v>
      </c>
      <c r="F86" s="1127">
        <f t="shared" si="32"/>
        <v>1911000</v>
      </c>
      <c r="G86" s="1127">
        <f t="shared" si="32"/>
        <v>2165700</v>
      </c>
      <c r="H86" s="1127">
        <f t="shared" si="32"/>
        <v>0</v>
      </c>
      <c r="I86" s="1127">
        <f t="shared" si="32"/>
        <v>0</v>
      </c>
      <c r="J86" s="1127">
        <f t="shared" si="32"/>
        <v>0</v>
      </c>
      <c r="K86" s="1127">
        <f>+K88</f>
        <v>0</v>
      </c>
    </row>
    <row r="87" spans="1:11" ht="21" hidden="1" customHeight="1" x14ac:dyDescent="0.25">
      <c r="A87" s="1165" t="s">
        <v>39</v>
      </c>
      <c r="B87" s="1129" t="str">
        <f>+'[6]สิ่งก่อสร้าง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166"/>
      <c r="D87" s="1131">
        <f>+D88</f>
        <v>4076700</v>
      </c>
      <c r="E87" s="1131">
        <f t="shared" ref="E87:J87" si="33">+E88</f>
        <v>0</v>
      </c>
      <c r="F87" s="1131">
        <f t="shared" si="33"/>
        <v>1911000</v>
      </c>
      <c r="G87" s="1131">
        <f t="shared" si="33"/>
        <v>2165700</v>
      </c>
      <c r="H87" s="1131">
        <f t="shared" si="33"/>
        <v>0</v>
      </c>
      <c r="I87" s="1131">
        <f t="shared" si="33"/>
        <v>0</v>
      </c>
      <c r="J87" s="1131">
        <f t="shared" si="33"/>
        <v>0</v>
      </c>
      <c r="K87" s="1131">
        <f>+K88</f>
        <v>0</v>
      </c>
    </row>
    <row r="88" spans="1:11" ht="21" hidden="1" customHeight="1" x14ac:dyDescent="0.25">
      <c r="A88" s="1109">
        <f>+'[6]สิ่งก่อสร้าง งบอุดหนุน  67'!A147</f>
        <v>0</v>
      </c>
      <c r="B88" s="1109" t="str">
        <f>+'[6]สิ่งก่อสร้าง งบอุดหนุน  67'!E62</f>
        <v>งบเงินอุดหนุน</v>
      </c>
      <c r="C88" s="1167" t="str">
        <f>+'[6]สิ่งก่อสร้าง งบอุดหนุน  67'!D62</f>
        <v>6711410</v>
      </c>
      <c r="D88" s="1109">
        <f>+D89+D95</f>
        <v>4076700</v>
      </c>
      <c r="E88" s="1109">
        <f t="shared" ref="E88:K88" si="34">+E89+E95</f>
        <v>0</v>
      </c>
      <c r="F88" s="1109">
        <f t="shared" si="34"/>
        <v>1911000</v>
      </c>
      <c r="G88" s="1109">
        <f t="shared" si="34"/>
        <v>2165700</v>
      </c>
      <c r="H88" s="1109">
        <f t="shared" si="34"/>
        <v>0</v>
      </c>
      <c r="I88" s="1109">
        <f t="shared" si="34"/>
        <v>0</v>
      </c>
      <c r="J88" s="1109">
        <f t="shared" si="34"/>
        <v>0</v>
      </c>
      <c r="K88" s="1109">
        <f t="shared" si="34"/>
        <v>0</v>
      </c>
    </row>
    <row r="89" spans="1:11" ht="21" hidden="1" customHeight="1" x14ac:dyDescent="0.25">
      <c r="A89" s="1131" t="s">
        <v>262</v>
      </c>
      <c r="B89" s="1396" t="str">
        <f>+'[6]สิ่งก่อสร้าง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082" t="str">
        <f>+'[6]สิ่งก่อสร้าง งบอุดหนุน  67'!D64</f>
        <v>ที่  ศธ 04002/ว5898 ลว. 6 ธ.ค. 2567  ครั้งที่ 5</v>
      </c>
      <c r="D89" s="1131">
        <f>SUM(D90:D94)</f>
        <v>2609000</v>
      </c>
      <c r="E89" s="1131">
        <f t="shared" ref="E89:K89" si="35">SUM(E90:E94)</f>
        <v>0</v>
      </c>
      <c r="F89" s="1131">
        <f t="shared" si="35"/>
        <v>1911000</v>
      </c>
      <c r="G89" s="1131">
        <f t="shared" si="35"/>
        <v>698000</v>
      </c>
      <c r="H89" s="1131">
        <f t="shared" si="35"/>
        <v>0</v>
      </c>
      <c r="I89" s="1131">
        <f t="shared" si="35"/>
        <v>0</v>
      </c>
      <c r="J89" s="1131">
        <f t="shared" si="35"/>
        <v>0</v>
      </c>
      <c r="K89" s="1131">
        <f t="shared" si="35"/>
        <v>0</v>
      </c>
    </row>
    <row r="90" spans="1:11" ht="21" x14ac:dyDescent="0.25">
      <c r="A90" s="1168" t="str">
        <f>+'[6]งบกัน67 350002'!A85</f>
        <v>1)</v>
      </c>
      <c r="B90" s="1106" t="str">
        <f>+'[6]สิ่งก่อสร้าง งบอุดหนุน  67'!E65</f>
        <v>โรงเรียนแสนจำหน่ายวิทยา</v>
      </c>
      <c r="C90" s="439" t="str">
        <f>+'[6]สิ่งก่อสร้าง งบอุดหนุน  67'!D65</f>
        <v>20004420022004100386</v>
      </c>
      <c r="D90" s="1089">
        <f>+'[6]สิ่งก่อสร้าง งบอุดหนุน  67'!G70</f>
        <v>499000</v>
      </c>
      <c r="E90" s="1089">
        <f>+'[6]สิ่งก่อสร้าง งบอุดหนุน  67'!H70</f>
        <v>0</v>
      </c>
      <c r="F90" s="1089">
        <f>+'[6]สิ่งก่อสร้าง งบอุดหนุน  67'!I70</f>
        <v>499000</v>
      </c>
      <c r="G90" s="1089">
        <f>+'[6]สิ่งก่อสร้าง งบอุดหนุน  67'!J70</f>
        <v>0</v>
      </c>
      <c r="H90" s="1089">
        <f>+'[6]สิ่งก่อสร้าง งบอุดหนุน  67'!K70</f>
        <v>0</v>
      </c>
      <c r="I90" s="1089">
        <f>+'[6]สิ่งก่อสร้าง งบอุดหนุน  67'!L70</f>
        <v>0</v>
      </c>
      <c r="J90" s="1089">
        <f>+'[6]สิ่งก่อสร้าง งบอุดหนุน  67'!M70</f>
        <v>0</v>
      </c>
      <c r="K90" s="1089">
        <f>+D90-E90-F90-G90-H90-I90--J90</f>
        <v>0</v>
      </c>
    </row>
    <row r="91" spans="1:11" s="6" customFormat="1" ht="30.6" customHeight="1" x14ac:dyDescent="0.25">
      <c r="A91" s="1168" t="str">
        <f>+'[6]สิ่งก่อสร้าง งบอุดหนุน  67'!A71</f>
        <v>2)</v>
      </c>
      <c r="B91" s="1106" t="str">
        <f>+'[6]สิ่งก่อสร้าง งบอุดหนุน  67'!E71</f>
        <v>โรงเรียนวัดขุมแก้ว</v>
      </c>
      <c r="C91" s="439" t="str">
        <f>+'[6]สิ่งก่อสร้าง งบอุดหนุน  67'!D71</f>
        <v>20004420022004100386</v>
      </c>
      <c r="D91" s="1089">
        <f>+'[6]สิ่งก่อสร้าง งบอุดหนุน  67'!G76</f>
        <v>457000</v>
      </c>
      <c r="E91" s="1089">
        <f>+'[6]สิ่งก่อสร้าง งบอุดหนุน  67'!H76</f>
        <v>0</v>
      </c>
      <c r="F91" s="1089">
        <f>+'[6]สิ่งก่อสร้าง งบอุดหนุน  67'!I76</f>
        <v>457000</v>
      </c>
      <c r="G91" s="1089">
        <f>+'[6]สิ่งก่อสร้าง งบอุดหนุน  67'!J76</f>
        <v>0</v>
      </c>
      <c r="H91" s="1089">
        <f>+'[6]สิ่งก่อสร้าง งบอุดหนุน  67'!K76</f>
        <v>0</v>
      </c>
      <c r="I91" s="1089">
        <f>+'[6]สิ่งก่อสร้าง งบอุดหนุน  67'!L76</f>
        <v>0</v>
      </c>
      <c r="J91" s="1089">
        <f>+'[6]สิ่งก่อสร้าง งบอุดหนุน  67'!M76</f>
        <v>0</v>
      </c>
      <c r="K91" s="1089">
        <f t="shared" ref="K91:K93" si="36">+D91-E91-F91-G91-H91-I91--J91</f>
        <v>0</v>
      </c>
    </row>
    <row r="92" spans="1:11" ht="21" x14ac:dyDescent="0.25">
      <c r="A92" s="1168" t="str">
        <f>+'[6]สิ่งก่อสร้าง งบอุดหนุน  67'!A77</f>
        <v>3)</v>
      </c>
      <c r="B92" s="1106" t="str">
        <f>+'[6]สิ่งก่อสร้าง งบอุดหนุน  67'!E77</f>
        <v>โรงเรียนวัดราษฎรบํารุง</v>
      </c>
      <c r="C92" s="439" t="str">
        <f>+'[6]สิ่งก่อสร้าง งบอุดหนุน  67'!D77</f>
        <v>20004420022004100386</v>
      </c>
      <c r="D92" s="1089">
        <f>+'[6]สิ่งก่อสร้าง งบอุดหนุน  67'!G82</f>
        <v>476000</v>
      </c>
      <c r="E92" s="1089">
        <f>+'[6]สิ่งก่อสร้าง งบอุดหนุน  67'!H82</f>
        <v>0</v>
      </c>
      <c r="F92" s="1089">
        <f>+'[6]สิ่งก่อสร้าง งบอุดหนุน  67'!I82</f>
        <v>476000</v>
      </c>
      <c r="G92" s="1089">
        <f>+'[6]สิ่งก่อสร้าง งบอุดหนุน  67'!J82</f>
        <v>0</v>
      </c>
      <c r="H92" s="1089">
        <f>+'[6]สิ่งก่อสร้าง งบอุดหนุน  67'!K82</f>
        <v>0</v>
      </c>
      <c r="I92" s="1089">
        <f>+'[6]สิ่งก่อสร้าง งบอุดหนุน  67'!L82</f>
        <v>0</v>
      </c>
      <c r="J92" s="1089">
        <f>+'[6]สิ่งก่อสร้าง งบอุดหนุน  67'!M82</f>
        <v>0</v>
      </c>
      <c r="K92" s="1089">
        <f t="shared" si="36"/>
        <v>0</v>
      </c>
    </row>
    <row r="93" spans="1:11" ht="15.75" hidden="1" customHeight="1" x14ac:dyDescent="0.25">
      <c r="A93" s="1168" t="str">
        <f>+'[6]สิ่งก่อสร้าง งบอุดหนุน  67'!A83</f>
        <v>4)</v>
      </c>
      <c r="B93" s="1106" t="str">
        <f>+'[6]สิ่งก่อสร้าง งบอุดหนุน  67'!E83</f>
        <v>โรงเรียนรวมราษฎร์สามัคคี</v>
      </c>
      <c r="C93" s="439" t="str">
        <f>+'[6]สิ่งก่อสร้าง งบอุดหนุน  67'!D83</f>
        <v>20004420022004100386</v>
      </c>
      <c r="D93" s="1089">
        <f>+'[6]สิ่งก่อสร้าง งบอุดหนุน  67'!G88</f>
        <v>479000</v>
      </c>
      <c r="E93" s="1089">
        <f>+'[6]สิ่งก่อสร้าง งบอุดหนุน  67'!H88</f>
        <v>0</v>
      </c>
      <c r="F93" s="1089">
        <f>+'[6]สิ่งก่อสร้าง งบอุดหนุน  67'!I88</f>
        <v>479000</v>
      </c>
      <c r="G93" s="1089">
        <f>+'[6]สิ่งก่อสร้าง งบอุดหนุน  67'!J88</f>
        <v>0</v>
      </c>
      <c r="H93" s="1089">
        <f>+'[6]สิ่งก่อสร้าง งบอุดหนุน  67'!K88</f>
        <v>0</v>
      </c>
      <c r="I93" s="1089">
        <f>+'[6]สิ่งก่อสร้าง งบอุดหนุน  67'!L88</f>
        <v>0</v>
      </c>
      <c r="J93" s="1089">
        <f>+'[6]สิ่งก่อสร้าง งบอุดหนุน  67'!M88</f>
        <v>0</v>
      </c>
      <c r="K93" s="1089">
        <f t="shared" si="36"/>
        <v>0</v>
      </c>
    </row>
    <row r="94" spans="1:11" ht="21" x14ac:dyDescent="0.25">
      <c r="A94" s="1168" t="str">
        <f>+'[6]สิ่งก่อสร้าง งบอุดหนุน  67'!A89</f>
        <v>5)</v>
      </c>
      <c r="B94" s="1106" t="str">
        <f>+'[6]สิ่งก่อสร้าง งบอุดหนุน  67'!E89</f>
        <v>โรงเรียนวัดอดิศร</v>
      </c>
      <c r="C94" s="439" t="str">
        <f>+'[6]สิ่งก่อสร้าง งบอุดหนุน  67'!D89</f>
        <v>20004420022004100386</v>
      </c>
      <c r="D94" s="1089">
        <f>+'[6]สิ่งก่อสร้าง งบอุดหนุน  67'!G94</f>
        <v>698000</v>
      </c>
      <c r="E94" s="1089">
        <f>+'[6]สิ่งก่อสร้าง งบอุดหนุน  67'!H94</f>
        <v>0</v>
      </c>
      <c r="F94" s="1089">
        <f>+'[6]สิ่งก่อสร้าง งบอุดหนุน  67'!I94</f>
        <v>0</v>
      </c>
      <c r="G94" s="1089">
        <f>+D94</f>
        <v>698000</v>
      </c>
      <c r="H94" s="1089">
        <f>+'[6]สิ่งก่อสร้าง งบอุดหนุน  67'!K94</f>
        <v>0</v>
      </c>
      <c r="I94" s="1089">
        <f>+'[6]สิ่งก่อสร้าง งบอุดหนุน  67'!L94</f>
        <v>0</v>
      </c>
      <c r="J94" s="1089">
        <f>+'[6]สิ่งก่อสร้าง งบอุดหนุน  67'!M94</f>
        <v>0</v>
      </c>
      <c r="K94" s="1089">
        <f>+D94-E94-F94-G94-H94-I94--J94</f>
        <v>0</v>
      </c>
    </row>
    <row r="95" spans="1:11" ht="63" x14ac:dyDescent="0.25">
      <c r="A95" s="1131" t="s">
        <v>288</v>
      </c>
      <c r="B95" s="1396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95" s="1082" t="str">
        <f>+'[6]สิ่งก่อสร้าง งบอุดหนุน  67'!D95</f>
        <v>ที่  ศธ 04002/ว13 ลว. 2 ม.ค. 2568  ครั้งที่ 10 เลขใบกัน CK00000331</v>
      </c>
      <c r="D95" s="1131">
        <f>SUM(D96:D100)</f>
        <v>1467700</v>
      </c>
      <c r="E95" s="1131">
        <f t="shared" ref="E95:K95" si="37">SUM(E96:E100)</f>
        <v>0</v>
      </c>
      <c r="F95" s="1131">
        <f t="shared" si="37"/>
        <v>0</v>
      </c>
      <c r="G95" s="1131">
        <f t="shared" si="37"/>
        <v>1467700</v>
      </c>
      <c r="H95" s="1131">
        <f t="shared" si="37"/>
        <v>0</v>
      </c>
      <c r="I95" s="1131">
        <f t="shared" si="37"/>
        <v>0</v>
      </c>
      <c r="J95" s="1131">
        <f t="shared" si="37"/>
        <v>0</v>
      </c>
      <c r="K95" s="1131">
        <f t="shared" si="37"/>
        <v>0</v>
      </c>
    </row>
    <row r="96" spans="1:11" ht="21" x14ac:dyDescent="0.25">
      <c r="A96" s="1168" t="str">
        <f>+'[6]สิ่งก่อสร้าง งบอุดหนุน  67'!A96</f>
        <v>1)</v>
      </c>
      <c r="B96" s="1106" t="str">
        <f>+'[6]สิ่งก่อสร้าง งบอุดหนุน  67'!E96</f>
        <v>วัดเกตุประภา</v>
      </c>
      <c r="C96" s="439" t="str">
        <f>+'[6]สิ่งก่อสร้าง งบอุดหนุน  67'!D96</f>
        <v>20004420022004100386</v>
      </c>
      <c r="D96" s="1089">
        <f>+'[6]สิ่งก่อสร้าง งบอุดหนุน  67'!G101</f>
        <v>499200</v>
      </c>
      <c r="E96" s="1089">
        <f>+'[6]สิ่งก่อสร้าง งบอุดหนุน  67'!H101</f>
        <v>0</v>
      </c>
      <c r="F96" s="1089">
        <f>+'[6]สิ่งก่อสร้าง งบอุดหนุน  67'!I101</f>
        <v>0</v>
      </c>
      <c r="G96" s="1089">
        <f>+D96</f>
        <v>499200</v>
      </c>
      <c r="H96" s="1089">
        <f>+'[6]สิ่งก่อสร้าง งบอุดหนุน  67'!K101</f>
        <v>0</v>
      </c>
      <c r="I96" s="1089">
        <f>+'[6]สิ่งก่อสร้าง งบอุดหนุน  67'!L101</f>
        <v>0</v>
      </c>
      <c r="J96" s="1089">
        <f>+'[6]สิ่งก่อสร้าง งบอุดหนุน  67'!M101</f>
        <v>0</v>
      </c>
      <c r="K96" s="1089">
        <f>+D96-E96-F96-G96-H96-I96--J96</f>
        <v>0</v>
      </c>
    </row>
    <row r="97" spans="1:11" ht="15.75" hidden="1" customHeight="1" x14ac:dyDescent="0.25">
      <c r="A97" s="1168" t="str">
        <f>+'[6]สิ่งก่อสร้าง งบอุดหนุน  67'!A102</f>
        <v>2)</v>
      </c>
      <c r="B97" s="1106" t="str">
        <f>+'[6]สิ่งก่อสร้าง งบอุดหนุน  67'!E102</f>
        <v>วัดปัญจทายิกาวาส</v>
      </c>
      <c r="C97" s="439" t="str">
        <f>+'[6]สิ่งก่อสร้าง งบอุดหนุน  67'!D102</f>
        <v>20004420022004100386</v>
      </c>
      <c r="D97" s="1089">
        <f>+'[6]สิ่งก่อสร้าง งบอุดหนุน  67'!G107</f>
        <v>487000</v>
      </c>
      <c r="E97" s="1089">
        <f>+'[6]สิ่งก่อสร้าง งบอุดหนุน  67'!H107</f>
        <v>0</v>
      </c>
      <c r="F97" s="1089">
        <f>+'[6]สิ่งก่อสร้าง งบอุดหนุน  67'!I107</f>
        <v>0</v>
      </c>
      <c r="G97" s="1089">
        <f>+D97</f>
        <v>487000</v>
      </c>
      <c r="H97" s="1089">
        <f>+'[6]สิ่งก่อสร้าง งบอุดหนุน  67'!K107</f>
        <v>0</v>
      </c>
      <c r="I97" s="1089">
        <f>+'[6]สิ่งก่อสร้าง งบอุดหนุน  67'!L107</f>
        <v>0</v>
      </c>
      <c r="J97" s="1089">
        <f>+'[6]สิ่งก่อสร้าง งบอุดหนุน  67'!M107</f>
        <v>0</v>
      </c>
      <c r="K97" s="1089">
        <f t="shared" ref="K97:K99" si="38">+D97-E97-F97-G97-H97-I97--J97</f>
        <v>0</v>
      </c>
    </row>
    <row r="98" spans="1:11" ht="15" hidden="1" customHeight="1" x14ac:dyDescent="0.25">
      <c r="A98" s="1168" t="str">
        <f>+'[6]สิ่งก่อสร้าง งบอุดหนุน  67'!A108</f>
        <v>3)</v>
      </c>
      <c r="B98" s="1106" t="str">
        <f>+'[6]สิ่งก่อสร้าง งบอุดหนุน  67'!E108</f>
        <v>วัดพวงแก้ว</v>
      </c>
      <c r="C98" s="439" t="str">
        <f>+'[6]สิ่งก่อสร้าง งบอุดหนุน  67'!D108</f>
        <v>20004420022004100386</v>
      </c>
      <c r="D98" s="1089">
        <f>+'[6]สิ่งก่อสร้าง งบอุดหนุน  67'!G113</f>
        <v>481500</v>
      </c>
      <c r="E98" s="1089">
        <f>+'[6]สิ่งก่อสร้าง งบอุดหนุน  67'!H113</f>
        <v>0</v>
      </c>
      <c r="F98" s="1089">
        <f>+'[6]สิ่งก่อสร้าง งบอุดหนุน  67'!I113</f>
        <v>0</v>
      </c>
      <c r="G98" s="1089">
        <f>+D98</f>
        <v>481500</v>
      </c>
      <c r="H98" s="1089">
        <f>+'[6]สิ่งก่อสร้าง งบอุดหนุน  67'!K11388</f>
        <v>0</v>
      </c>
      <c r="I98" s="1089">
        <f>+'[6]สิ่งก่อสร้าง งบอุดหนุน  67'!L11388</f>
        <v>0</v>
      </c>
      <c r="J98" s="1089">
        <f>+'[6]สิ่งก่อสร้าง งบอุดหนุน  67'!M113</f>
        <v>0</v>
      </c>
      <c r="K98" s="1089">
        <f t="shared" si="38"/>
        <v>0</v>
      </c>
    </row>
    <row r="99" spans="1:11" ht="15" hidden="1" customHeight="1" x14ac:dyDescent="0.25">
      <c r="A99" s="1168"/>
      <c r="B99" s="1106"/>
      <c r="C99" s="439"/>
      <c r="D99" s="1089"/>
      <c r="E99" s="1089">
        <f>+'[6]สิ่งก่อสร้าง งบอุดหนุน  67'!H94</f>
        <v>0</v>
      </c>
      <c r="F99" s="1089">
        <f>+'[6]สิ่งก่อสร้าง งบอุดหนุน  67'!I94</f>
        <v>0</v>
      </c>
      <c r="G99" s="1089">
        <f>+'[6]สิ่งก่อสร้าง งบอุดหนุน  67'!J94</f>
        <v>0</v>
      </c>
      <c r="H99" s="1089">
        <f>+'[6]สิ่งก่อสร้าง งบอุดหนุน  67'!K94</f>
        <v>0</v>
      </c>
      <c r="I99" s="1089">
        <f>+'[6]สิ่งก่อสร้าง งบอุดหนุน  67'!L94</f>
        <v>0</v>
      </c>
      <c r="J99" s="1089">
        <f>+'[6]สิ่งก่อสร้าง งบอุดหนุน  67'!M94</f>
        <v>0</v>
      </c>
      <c r="K99" s="1089">
        <f t="shared" si="38"/>
        <v>0</v>
      </c>
    </row>
    <row r="100" spans="1:11" ht="15" hidden="1" customHeight="1" x14ac:dyDescent="0.25">
      <c r="A100" s="1168"/>
      <c r="B100" s="1106"/>
      <c r="C100" s="1397"/>
      <c r="D100" s="1089"/>
      <c r="E100" s="1089">
        <f>+'[6]สิ่งก่อสร้าง งบอุดหนุน  67'!H100</f>
        <v>0</v>
      </c>
      <c r="F100" s="1089">
        <f>+'[6]สิ่งก่อสร้าง งบอุดหนุน  67'!I100</f>
        <v>0</v>
      </c>
      <c r="G100" s="1089">
        <f>+'[6]สิ่งก่อสร้าง งบอุดหนุน  67'!J100</f>
        <v>0</v>
      </c>
      <c r="H100" s="1089">
        <f>+'[6]สิ่งก่อสร้าง งบอุดหนุน  67'!K100</f>
        <v>0</v>
      </c>
      <c r="I100" s="1089">
        <f>+'[6]สิ่งก่อสร้าง งบอุดหนุน  67'!L100</f>
        <v>0</v>
      </c>
      <c r="J100" s="1089">
        <f>+'[6]สิ่งก่อสร้าง งบอุดหนุน  67'!M100</f>
        <v>0</v>
      </c>
      <c r="K100" s="1089">
        <f>+D100-E100-F100-G100-H100-I100--J100</f>
        <v>0</v>
      </c>
    </row>
    <row r="101" spans="1:11" ht="15" hidden="1" customHeight="1" x14ac:dyDescent="0.25">
      <c r="A101" s="1060"/>
      <c r="B101" s="1061" t="str">
        <f>+'[6]สิ่งก่อสร้าง งบอุดหนุน  67'!E355</f>
        <v>งบดำเนินงาน</v>
      </c>
      <c r="C101" s="1126"/>
      <c r="D101" s="1063">
        <f t="shared" ref="D101:K101" si="39">+D52</f>
        <v>264800</v>
      </c>
      <c r="E101" s="1063">
        <f t="shared" si="39"/>
        <v>0</v>
      </c>
      <c r="F101" s="1063">
        <f t="shared" si="39"/>
        <v>0</v>
      </c>
      <c r="G101" s="1063">
        <f t="shared" ca="1" si="39"/>
        <v>0</v>
      </c>
      <c r="H101" s="1063">
        <f t="shared" si="39"/>
        <v>0</v>
      </c>
      <c r="I101" s="1063">
        <f t="shared" si="39"/>
        <v>264800</v>
      </c>
      <c r="J101" s="1063">
        <f t="shared" si="39"/>
        <v>0</v>
      </c>
      <c r="K101" s="1063">
        <f t="shared" ca="1" si="39"/>
        <v>0</v>
      </c>
    </row>
    <row r="102" spans="1:11" ht="15" hidden="1" customHeight="1" x14ac:dyDescent="0.25">
      <c r="A102" s="1138"/>
      <c r="B102" s="1139" t="str">
        <f>+B16</f>
        <v>งบลงทุน ค่าสิ่งก่อสร้าง 6711320</v>
      </c>
      <c r="C102" s="1140"/>
      <c r="D102" s="1141"/>
      <c r="E102" s="1141"/>
      <c r="F102" s="1141"/>
      <c r="G102" s="1141"/>
      <c r="H102" s="1141"/>
      <c r="I102" s="1141"/>
      <c r="J102" s="1141"/>
      <c r="K102" s="1141">
        <f>+K16</f>
        <v>0</v>
      </c>
    </row>
    <row r="103" spans="1:11" ht="15" hidden="1" customHeight="1" x14ac:dyDescent="0.25">
      <c r="A103" s="1138"/>
      <c r="B103" s="1139" t="str">
        <f>+B74</f>
        <v xml:space="preserve">  งบลงทุน ค่าที่ดินและสิ่งก่อสร้าง </v>
      </c>
      <c r="C103" s="1140"/>
      <c r="D103" s="1141">
        <f>+D9+D16+D74</f>
        <v>11294200</v>
      </c>
      <c r="E103" s="1141">
        <f t="shared" ref="E103:K103" si="40">+E9+E16+E74</f>
        <v>0</v>
      </c>
      <c r="F103" s="1141">
        <f t="shared" si="40"/>
        <v>3860812.69</v>
      </c>
      <c r="G103" s="1141">
        <f t="shared" si="40"/>
        <v>0</v>
      </c>
      <c r="H103" s="1141">
        <f t="shared" si="40"/>
        <v>0</v>
      </c>
      <c r="I103" s="1141">
        <f t="shared" si="40"/>
        <v>0</v>
      </c>
      <c r="J103" s="1141">
        <f t="shared" si="40"/>
        <v>7433387.3100000005</v>
      </c>
      <c r="K103" s="1141">
        <f t="shared" si="40"/>
        <v>0</v>
      </c>
    </row>
    <row r="104" spans="1:11" ht="15" hidden="1" customHeight="1" x14ac:dyDescent="0.25">
      <c r="A104" s="1060"/>
      <c r="B104" s="1061" t="str">
        <f>+'[6]สิ่งก่อสร้าง งบอุดหนุน  67'!E356</f>
        <v>งบลงทุน</v>
      </c>
      <c r="C104" s="1126"/>
      <c r="D104" s="1063">
        <f>SUM(D102:D103)</f>
        <v>11294200</v>
      </c>
      <c r="E104" s="1063">
        <f t="shared" ref="E104:K104" si="41">SUM(E102:E103)</f>
        <v>0</v>
      </c>
      <c r="F104" s="1063">
        <f t="shared" si="41"/>
        <v>3860812.69</v>
      </c>
      <c r="G104" s="1063">
        <f t="shared" si="41"/>
        <v>0</v>
      </c>
      <c r="H104" s="1063">
        <f t="shared" si="41"/>
        <v>0</v>
      </c>
      <c r="I104" s="1063">
        <f t="shared" si="41"/>
        <v>0</v>
      </c>
      <c r="J104" s="1063">
        <f t="shared" si="41"/>
        <v>7433387.3100000005</v>
      </c>
      <c r="K104" s="1063">
        <f t="shared" si="41"/>
        <v>0</v>
      </c>
    </row>
    <row r="105" spans="1:11" ht="15" hidden="1" customHeight="1" x14ac:dyDescent="0.25">
      <c r="A105" s="1060"/>
      <c r="B105" s="1061" t="str">
        <f>+B88</f>
        <v>งบเงินอุดหนุน</v>
      </c>
      <c r="C105" s="1398">
        <v>8</v>
      </c>
      <c r="D105" s="1063">
        <f>+D88</f>
        <v>4076700</v>
      </c>
      <c r="E105" s="1063">
        <f t="shared" ref="E105:K105" si="42">+E88</f>
        <v>0</v>
      </c>
      <c r="F105" s="1063">
        <f t="shared" si="42"/>
        <v>1911000</v>
      </c>
      <c r="G105" s="1063">
        <f t="shared" si="42"/>
        <v>2165700</v>
      </c>
      <c r="H105" s="1063">
        <f t="shared" si="42"/>
        <v>0</v>
      </c>
      <c r="I105" s="1063">
        <f t="shared" si="42"/>
        <v>0</v>
      </c>
      <c r="J105" s="1063">
        <f t="shared" si="42"/>
        <v>0</v>
      </c>
      <c r="K105" s="1063">
        <f t="shared" si="42"/>
        <v>0</v>
      </c>
    </row>
    <row r="106" spans="1:11" ht="15.75" hidden="1" customHeight="1" x14ac:dyDescent="0.25">
      <c r="A106" s="1060"/>
      <c r="B106" s="1061" t="str">
        <f>+'[6]สิ่งก่อสร้าง งบอุดหนุน  67'!E357</f>
        <v>รวมเงินกันทั้งสิ้น</v>
      </c>
      <c r="C106" s="1126"/>
      <c r="D106" s="1063">
        <f>+D101+D104+D105</f>
        <v>15635700</v>
      </c>
      <c r="E106" s="1063">
        <f t="shared" ref="E106:I106" si="43">+E101+E104+E105</f>
        <v>0</v>
      </c>
      <c r="F106" s="1063">
        <f>+F101+F104+F105</f>
        <v>5771812.6899999995</v>
      </c>
      <c r="G106" s="1063">
        <f>+G105</f>
        <v>2165700</v>
      </c>
      <c r="H106" s="1063">
        <f t="shared" si="43"/>
        <v>0</v>
      </c>
      <c r="I106" s="1063">
        <f t="shared" si="43"/>
        <v>264800</v>
      </c>
      <c r="J106" s="1063">
        <f>+J101+J104+J105</f>
        <v>7433387.3100000005</v>
      </c>
      <c r="K106" s="1109">
        <f>+K105</f>
        <v>0</v>
      </c>
    </row>
    <row r="107" spans="1:11" ht="15.75" hidden="1" customHeight="1" x14ac:dyDescent="0.25">
      <c r="A107" s="1060"/>
      <c r="B107" s="1142" t="s">
        <v>66</v>
      </c>
      <c r="C107" s="1126"/>
      <c r="D107" s="1063"/>
      <c r="E107" s="1245">
        <f>SUM(E106+F106)</f>
        <v>5771812.6899999995</v>
      </c>
      <c r="F107" s="1245"/>
      <c r="G107" s="1143"/>
      <c r="H107" s="1063"/>
      <c r="I107" s="1245">
        <f>+J106+I106</f>
        <v>7698187.3100000005</v>
      </c>
      <c r="J107" s="1245"/>
      <c r="K107" s="1063">
        <f>+K106</f>
        <v>0</v>
      </c>
    </row>
    <row r="108" spans="1:11" ht="15.75" customHeight="1" x14ac:dyDescent="0.25">
      <c r="A108" s="1144"/>
      <c r="B108" s="1145" t="str">
        <f>+'[6]สิ่งก่อสร้าง งบอุดหนุน  67'!E359</f>
        <v>คิดเป็นร้อยละ</v>
      </c>
      <c r="C108" s="1146"/>
      <c r="D108" s="1147">
        <f>36.91+13.85+49.24</f>
        <v>100</v>
      </c>
      <c r="E108" s="1246">
        <f>+E107*100/D106</f>
        <v>36.914322288097111</v>
      </c>
      <c r="F108" s="1247"/>
      <c r="G108" s="1148">
        <f>+G106*100/D106</f>
        <v>13.850994838734435</v>
      </c>
      <c r="H108" s="1147">
        <f>H106*100/D106</f>
        <v>0</v>
      </c>
      <c r="I108" s="1399">
        <v>49.24</v>
      </c>
      <c r="J108" s="1400"/>
      <c r="K108" s="1147">
        <f>+K107*100/D106</f>
        <v>0</v>
      </c>
    </row>
    <row r="109" spans="1:11" ht="21" hidden="1" customHeight="1" x14ac:dyDescent="0.25">
      <c r="A109" s="1149"/>
      <c r="B109" s="1150"/>
      <c r="C109" s="1151"/>
      <c r="D109" s="1152"/>
      <c r="E109" s="1153"/>
      <c r="F109" s="1248"/>
      <c r="G109" s="1248"/>
      <c r="H109" s="1248"/>
      <c r="I109" s="1153"/>
      <c r="J109" s="1153"/>
      <c r="K109" s="1153"/>
    </row>
    <row r="110" spans="1:11" ht="21" hidden="1" customHeight="1" x14ac:dyDescent="0.25">
      <c r="A110" s="1154"/>
      <c r="B110" s="1155" t="s">
        <v>263</v>
      </c>
      <c r="C110" s="1156"/>
      <c r="D110" s="1154"/>
      <c r="E110" s="1249" t="s">
        <v>255</v>
      </c>
      <c r="F110" s="1249"/>
      <c r="G110" s="1249"/>
      <c r="H110" s="1249"/>
      <c r="I110" s="1249"/>
      <c r="J110" s="1249"/>
      <c r="K110" s="1249"/>
    </row>
    <row r="111" spans="1:11" ht="21" x14ac:dyDescent="0.25">
      <c r="A111" s="1154"/>
      <c r="B111" s="57" t="s">
        <v>49</v>
      </c>
      <c r="C111" s="1157"/>
      <c r="D111" s="1043"/>
      <c r="E111" s="1043"/>
      <c r="F111" s="1154"/>
      <c r="G111" s="1154"/>
      <c r="H111" s="1155"/>
      <c r="I111" s="1155"/>
      <c r="J111" s="1155"/>
      <c r="K111" s="1154"/>
    </row>
    <row r="112" spans="1:11" ht="21" x14ac:dyDescent="0.55000000000000004">
      <c r="A112" s="1154"/>
      <c r="B112" s="57" t="s">
        <v>52</v>
      </c>
      <c r="C112" s="1158"/>
      <c r="D112" s="1154"/>
      <c r="E112" s="1159" t="s">
        <v>20</v>
      </c>
      <c r="F112" s="53"/>
      <c r="G112" s="1159"/>
      <c r="H112" s="1154"/>
      <c r="I112" s="1154"/>
      <c r="J112" s="1154"/>
      <c r="K112" s="1154"/>
    </row>
    <row r="113" spans="1:11" ht="21" x14ac:dyDescent="0.55000000000000004">
      <c r="A113" s="1401"/>
      <c r="B113" s="264"/>
      <c r="C113" s="264"/>
      <c r="D113" s="1401"/>
      <c r="E113" s="1402" t="s">
        <v>179</v>
      </c>
      <c r="F113" s="1402"/>
      <c r="G113" s="1402"/>
      <c r="H113" s="1402"/>
      <c r="I113" s="1402"/>
      <c r="J113" s="1403"/>
      <c r="K113" s="1403"/>
    </row>
    <row r="114" spans="1:11" ht="21" x14ac:dyDescent="0.6">
      <c r="A114" s="1401"/>
      <c r="B114" s="1160"/>
      <c r="C114" s="1158"/>
      <c r="D114" s="1401"/>
      <c r="E114" s="1404" t="s">
        <v>51</v>
      </c>
      <c r="F114" s="1404"/>
      <c r="G114" s="1404"/>
      <c r="H114" s="1404"/>
      <c r="I114" s="1404"/>
      <c r="J114" s="54"/>
      <c r="K114" s="54"/>
    </row>
    <row r="115" spans="1:11" ht="21" customHeight="1" x14ac:dyDescent="0.25">
      <c r="A115" s="1154"/>
      <c r="B115" s="1152"/>
      <c r="C115" s="1156"/>
      <c r="D115" s="1154"/>
      <c r="E115" s="1405" t="s">
        <v>44</v>
      </c>
      <c r="F115" s="1405"/>
      <c r="G115" s="1405"/>
      <c r="H115" s="1405"/>
      <c r="I115" s="1405"/>
      <c r="J115" s="1154"/>
      <c r="K115" s="1154"/>
    </row>
    <row r="116" spans="1:11" ht="21" customHeight="1" x14ac:dyDescent="0.6">
      <c r="A116" s="54"/>
      <c r="B116" s="56" t="s">
        <v>289</v>
      </c>
      <c r="C116" s="1157"/>
      <c r="D116" s="1406"/>
      <c r="E116" s="1406"/>
      <c r="F116" s="54"/>
      <c r="G116" s="54"/>
      <c r="H116" s="56"/>
      <c r="I116" s="56"/>
      <c r="J116" s="56"/>
      <c r="K116" s="54"/>
    </row>
    <row r="117" spans="1:11" ht="21" customHeight="1" x14ac:dyDescent="0.6">
      <c r="A117" s="54"/>
      <c r="B117" s="57" t="s">
        <v>49</v>
      </c>
      <c r="C117" s="1157"/>
      <c r="D117" s="54"/>
      <c r="E117" s="54"/>
      <c r="F117" s="54" t="s">
        <v>20</v>
      </c>
      <c r="G117" s="58"/>
      <c r="H117" s="54"/>
      <c r="I117" s="54"/>
      <c r="J117" s="54"/>
      <c r="K117" s="54"/>
    </row>
    <row r="118" spans="1:11" ht="21" customHeight="1" x14ac:dyDescent="0.6">
      <c r="A118" s="59"/>
      <c r="B118" s="55" t="s">
        <v>52</v>
      </c>
      <c r="C118" s="1158"/>
      <c r="D118" s="59"/>
      <c r="E118" s="1260" t="s">
        <v>179</v>
      </c>
      <c r="F118" s="1260"/>
      <c r="G118" s="1260"/>
      <c r="H118" s="1260"/>
      <c r="I118" s="1260"/>
      <c r="J118" s="1260"/>
      <c r="K118" s="1260"/>
    </row>
    <row r="119" spans="1:11" ht="21" customHeight="1" x14ac:dyDescent="0.6">
      <c r="A119" s="59"/>
      <c r="B119" s="60"/>
      <c r="C119" s="1158"/>
      <c r="D119" s="59"/>
      <c r="E119" s="1259" t="s">
        <v>51</v>
      </c>
      <c r="F119" s="1259"/>
      <c r="G119" s="1259"/>
      <c r="H119" s="1259"/>
      <c r="I119" s="1259"/>
      <c r="J119" s="1259"/>
      <c r="K119" s="1259"/>
    </row>
    <row r="120" spans="1:11" ht="21" x14ac:dyDescent="0.6">
      <c r="A120" s="59"/>
      <c r="B120" s="60"/>
      <c r="C120" s="1158"/>
      <c r="D120" s="59"/>
      <c r="E120" s="1259" t="s">
        <v>44</v>
      </c>
      <c r="F120" s="1259"/>
      <c r="G120" s="1259"/>
      <c r="H120" s="1259"/>
      <c r="I120" s="1259"/>
      <c r="J120" s="1259"/>
      <c r="K120" s="1259"/>
    </row>
    <row r="121" spans="1:11" ht="21" x14ac:dyDescent="0.6">
      <c r="A121" s="59"/>
      <c r="B121" s="60"/>
      <c r="C121" s="1158"/>
      <c r="D121" s="59"/>
      <c r="E121" s="54"/>
      <c r="F121" s="55"/>
      <c r="G121" s="55"/>
      <c r="H121" s="55"/>
      <c r="I121" s="55"/>
      <c r="J121" s="55"/>
      <c r="K121" s="55"/>
    </row>
    <row r="122" spans="1:11" ht="21" x14ac:dyDescent="0.6">
      <c r="A122" s="59"/>
      <c r="B122" s="60"/>
      <c r="C122" s="1158"/>
      <c r="D122" s="59"/>
      <c r="E122" s="54"/>
      <c r="F122" s="55"/>
      <c r="G122" s="55"/>
      <c r="H122" s="55"/>
      <c r="I122" s="55"/>
      <c r="J122" s="55"/>
      <c r="K122" s="55"/>
    </row>
    <row r="123" spans="1:11" ht="21" x14ac:dyDescent="0.6">
      <c r="A123" s="59"/>
      <c r="B123" s="60"/>
      <c r="C123" s="1158"/>
      <c r="D123" s="59"/>
      <c r="E123" s="54"/>
      <c r="F123" s="1404" t="s">
        <v>71</v>
      </c>
      <c r="G123" s="1404"/>
      <c r="H123" s="1404"/>
      <c r="I123" s="1404"/>
      <c r="J123" s="55"/>
      <c r="K123" s="55"/>
    </row>
    <row r="124" spans="1:11" ht="24.6" x14ac:dyDescent="0.7">
      <c r="A124" s="180" t="s">
        <v>256</v>
      </c>
      <c r="B124" s="181"/>
      <c r="C124" s="1162"/>
      <c r="D124" s="182"/>
      <c r="E124" s="58" t="s">
        <v>20</v>
      </c>
      <c r="F124" s="264"/>
      <c r="G124" s="56"/>
      <c r="H124" s="56"/>
      <c r="I124" s="186" t="s">
        <v>257</v>
      </c>
      <c r="J124" s="240"/>
      <c r="K124" s="240"/>
    </row>
    <row r="125" spans="1:11" ht="21" x14ac:dyDescent="0.6">
      <c r="A125" s="180" t="s">
        <v>258</v>
      </c>
      <c r="B125" s="181"/>
      <c r="C125" s="1160"/>
      <c r="D125" s="59"/>
      <c r="E125" s="59"/>
      <c r="F125" s="184"/>
      <c r="G125" s="185"/>
      <c r="H125" s="56"/>
      <c r="I125" s="1046" t="s">
        <v>259</v>
      </c>
      <c r="J125" s="59"/>
      <c r="K125" s="183"/>
    </row>
    <row r="126" spans="1:11" ht="21" x14ac:dyDescent="0.6">
      <c r="A126" s="180" t="s">
        <v>52</v>
      </c>
      <c r="B126" s="181"/>
      <c r="C126" s="1160"/>
      <c r="D126" s="59"/>
      <c r="E126" s="59"/>
      <c r="F126" s="1260" t="s">
        <v>260</v>
      </c>
      <c r="G126" s="1260"/>
      <c r="H126" s="1260"/>
      <c r="I126" s="1161"/>
      <c r="J126" s="1161"/>
      <c r="K126" s="1161"/>
    </row>
  </sheetData>
  <sheetProtection insertColumns="0" insertRows="0" deleteColumns="0" deleteRows="0"/>
  <mergeCells count="24">
    <mergeCell ref="E119:K119"/>
    <mergeCell ref="E120:K120"/>
    <mergeCell ref="F123:I123"/>
    <mergeCell ref="F126:H126"/>
    <mergeCell ref="E107:F107"/>
    <mergeCell ref="I107:J107"/>
    <mergeCell ref="E108:F108"/>
    <mergeCell ref="I108:J108"/>
    <mergeCell ref="F109:H109"/>
    <mergeCell ref="E110:K110"/>
    <mergeCell ref="E113:I113"/>
    <mergeCell ref="E114:I114"/>
    <mergeCell ref="E115:I115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118:K118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2"/>
  <sheetViews>
    <sheetView zoomScale="86" zoomScaleNormal="86" workbookViewId="0">
      <selection sqref="A1:K412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1366"/>
      <c r="B1" s="1367"/>
      <c r="C1" s="1368"/>
      <c r="D1" s="1369"/>
      <c r="E1" s="1369"/>
      <c r="F1" s="1369"/>
      <c r="G1" s="1370"/>
      <c r="H1" s="1370"/>
      <c r="I1" s="1371"/>
      <c r="J1" s="1372" t="s">
        <v>181</v>
      </c>
      <c r="K1" s="1373"/>
    </row>
    <row r="2" spans="1:11" x14ac:dyDescent="0.6">
      <c r="A2" s="1374" t="s">
        <v>182</v>
      </c>
      <c r="B2" s="1267"/>
      <c r="C2" s="1267"/>
      <c r="D2" s="1267"/>
      <c r="E2" s="1267"/>
      <c r="F2" s="1267"/>
      <c r="G2" s="1267"/>
      <c r="H2" s="1267"/>
      <c r="I2" s="1267"/>
      <c r="J2" s="1267"/>
      <c r="K2" s="1375"/>
    </row>
    <row r="3" spans="1:11" x14ac:dyDescent="0.6">
      <c r="A3" s="1374" t="s">
        <v>0</v>
      </c>
      <c r="B3" s="1267"/>
      <c r="C3" s="1267"/>
      <c r="D3" s="1267"/>
      <c r="E3" s="1267"/>
      <c r="F3" s="1267"/>
      <c r="G3" s="1267"/>
      <c r="H3" s="1267"/>
      <c r="I3" s="1267"/>
      <c r="J3" s="1267"/>
      <c r="K3" s="1375"/>
    </row>
    <row r="4" spans="1:11" ht="18.75" customHeight="1" x14ac:dyDescent="0.6">
      <c r="A4" s="1376" t="str">
        <f>+[4]งบประจำและงบกลยุทธ์!A4</f>
        <v xml:space="preserve">     ประจำเดือนมกราคม 2568</v>
      </c>
      <c r="B4" s="1268"/>
      <c r="C4" s="1268"/>
      <c r="D4" s="1268"/>
      <c r="E4" s="1268"/>
      <c r="F4" s="1268"/>
      <c r="G4" s="1268"/>
      <c r="H4" s="1268"/>
      <c r="I4" s="1268"/>
      <c r="J4" s="1268"/>
      <c r="K4" s="1377"/>
    </row>
    <row r="5" spans="1:11" x14ac:dyDescent="0.25">
      <c r="A5" s="1269" t="s">
        <v>23</v>
      </c>
      <c r="B5" s="1271" t="s">
        <v>24</v>
      </c>
      <c r="C5" s="1273" t="s">
        <v>37</v>
      </c>
      <c r="D5" s="1275" t="s">
        <v>22</v>
      </c>
      <c r="E5" s="1275" t="s">
        <v>3</v>
      </c>
      <c r="F5" s="1275" t="s">
        <v>38</v>
      </c>
      <c r="G5" s="1275" t="s">
        <v>25</v>
      </c>
      <c r="H5" s="683" t="s">
        <v>5</v>
      </c>
      <c r="I5" s="1271" t="s">
        <v>183</v>
      </c>
      <c r="J5" s="1261" t="s">
        <v>5</v>
      </c>
      <c r="K5" s="1263" t="s">
        <v>184</v>
      </c>
    </row>
    <row r="6" spans="1:11" x14ac:dyDescent="0.25">
      <c r="A6" s="1270"/>
      <c r="B6" s="1272"/>
      <c r="C6" s="1274"/>
      <c r="D6" s="1276"/>
      <c r="E6" s="1276"/>
      <c r="F6" s="1276"/>
      <c r="G6" s="1276"/>
      <c r="H6" s="686"/>
      <c r="I6" s="1272"/>
      <c r="J6" s="1262"/>
      <c r="K6" s="1263"/>
    </row>
    <row r="7" spans="1:11" x14ac:dyDescent="0.25">
      <c r="A7" s="687" t="str">
        <f>[4]ระบบการควบคุมฯ!A37</f>
        <v>ข</v>
      </c>
      <c r="B7" s="688" t="str">
        <f>[4]ระบบการควบคุมฯ!B37</f>
        <v xml:space="preserve">แผนงานยุทธศาสตร์พัฒนาคุณภาพการศึกษาและการเรียนรู้ </v>
      </c>
      <c r="C7" s="1169"/>
      <c r="D7" s="689">
        <f>SUM(D8+D9)</f>
        <v>1994800</v>
      </c>
      <c r="E7" s="689">
        <f t="shared" ref="E7:J7" si="0">SUM(E8+E9)</f>
        <v>1440700</v>
      </c>
      <c r="F7" s="689">
        <f t="shared" si="0"/>
        <v>0</v>
      </c>
      <c r="G7" s="689">
        <f t="shared" si="0"/>
        <v>458700</v>
      </c>
      <c r="H7" s="689">
        <f t="shared" si="0"/>
        <v>0</v>
      </c>
      <c r="I7" s="689">
        <f t="shared" si="0"/>
        <v>0</v>
      </c>
      <c r="J7" s="689">
        <f t="shared" si="0"/>
        <v>95400</v>
      </c>
      <c r="K7" s="690"/>
    </row>
    <row r="8" spans="1:11" x14ac:dyDescent="0.6">
      <c r="A8" s="684"/>
      <c r="B8" s="691" t="str">
        <f>+[4]ระบบการควบคุมฯ!B41</f>
        <v>ครุภัณฑ์ 6811310</v>
      </c>
      <c r="C8" s="1170"/>
      <c r="D8" s="692">
        <f>+D12+D36+D43</f>
        <v>724800</v>
      </c>
      <c r="E8" s="692">
        <f t="shared" ref="E8:J8" si="1">+E12+E36+E43</f>
        <v>263600</v>
      </c>
      <c r="F8" s="692">
        <f t="shared" si="1"/>
        <v>0</v>
      </c>
      <c r="G8" s="692">
        <f t="shared" si="1"/>
        <v>458700</v>
      </c>
      <c r="H8" s="692">
        <f t="shared" si="1"/>
        <v>0</v>
      </c>
      <c r="I8" s="692">
        <f t="shared" si="1"/>
        <v>0</v>
      </c>
      <c r="J8" s="692">
        <f t="shared" si="1"/>
        <v>2500</v>
      </c>
      <c r="K8" s="693">
        <f>+K36</f>
        <v>0</v>
      </c>
    </row>
    <row r="9" spans="1:11" ht="21" hidden="1" customHeight="1" x14ac:dyDescent="0.6">
      <c r="A9" s="684"/>
      <c r="B9" s="694" t="str">
        <f>+[4]ระบบการควบคุมฯ!B42</f>
        <v>สิ่งก่อสร้าง 6811320</v>
      </c>
      <c r="C9" s="1170"/>
      <c r="D9" s="692">
        <f>+D15+D73</f>
        <v>1270000</v>
      </c>
      <c r="E9" s="692">
        <f t="shared" ref="E9:J9" si="2">+E15+E73</f>
        <v>1177100</v>
      </c>
      <c r="F9" s="692">
        <f t="shared" si="2"/>
        <v>0</v>
      </c>
      <c r="G9" s="692">
        <f t="shared" si="2"/>
        <v>0</v>
      </c>
      <c r="H9" s="692">
        <f t="shared" si="2"/>
        <v>0</v>
      </c>
      <c r="I9" s="692">
        <f t="shared" si="2"/>
        <v>0</v>
      </c>
      <c r="J9" s="692">
        <f t="shared" si="2"/>
        <v>92900</v>
      </c>
      <c r="K9" s="693">
        <f t="shared" ref="K9" si="3">+K73+K126</f>
        <v>0</v>
      </c>
    </row>
    <row r="10" spans="1:11" ht="42" hidden="1" customHeight="1" x14ac:dyDescent="0.25">
      <c r="A10" s="695">
        <f>[4]ระบบการควบคุมฯ!A103</f>
        <v>3</v>
      </c>
      <c r="B10" s="696" t="str">
        <f>[4]ระบบการควบคุมฯ!B103</f>
        <v>โครงการขับเคลื่อนการพัฒนาการศึกษาที่ยั่งยืน</v>
      </c>
      <c r="C10" s="1171"/>
      <c r="D10" s="697">
        <f>D11</f>
        <v>249800</v>
      </c>
      <c r="E10" s="697">
        <f t="shared" ref="E10:J11" si="4">E11</f>
        <v>249800</v>
      </c>
      <c r="F10" s="697">
        <f t="shared" si="4"/>
        <v>0</v>
      </c>
      <c r="G10" s="697">
        <f t="shared" si="4"/>
        <v>0</v>
      </c>
      <c r="H10" s="697">
        <f t="shared" si="4"/>
        <v>0</v>
      </c>
      <c r="I10" s="697">
        <f t="shared" si="4"/>
        <v>0</v>
      </c>
      <c r="J10" s="697">
        <f t="shared" si="4"/>
        <v>0</v>
      </c>
      <c r="K10" s="698"/>
    </row>
    <row r="11" spans="1:11" ht="21" hidden="1" customHeight="1" x14ac:dyDescent="0.25">
      <c r="A11" s="699">
        <f>+[4]ระบบการควบคุมฯ!A122</f>
        <v>3.3</v>
      </c>
      <c r="B11" s="700" t="str">
        <f>+[4]ระบบการควบคุมฯ!B122</f>
        <v>กิจกรรมการยกระดับคุณภาพด้านวิทยาศาสตร์ศึกษาเพื่อความเป็นเลิศ</v>
      </c>
      <c r="C11" s="1172" t="str">
        <f>+[4]ระบบการควบคุมฯ!C122</f>
        <v>20004 68 00093 00000</v>
      </c>
      <c r="D11" s="701">
        <f>D12</f>
        <v>249800</v>
      </c>
      <c r="E11" s="701">
        <f t="shared" si="4"/>
        <v>249800</v>
      </c>
      <c r="F11" s="701">
        <f t="shared" si="4"/>
        <v>0</v>
      </c>
      <c r="G11" s="701">
        <f t="shared" si="4"/>
        <v>0</v>
      </c>
      <c r="H11" s="701">
        <f t="shared" si="4"/>
        <v>0</v>
      </c>
      <c r="I11" s="701">
        <f t="shared" si="4"/>
        <v>0</v>
      </c>
      <c r="J11" s="701">
        <f t="shared" si="4"/>
        <v>0</v>
      </c>
      <c r="K11" s="702"/>
    </row>
    <row r="12" spans="1:11" ht="21" hidden="1" customHeight="1" x14ac:dyDescent="0.6">
      <c r="A12" s="684"/>
      <c r="B12" s="703" t="s">
        <v>185</v>
      </c>
      <c r="C12" s="1170"/>
      <c r="D12" s="692">
        <f>+D14</f>
        <v>249800</v>
      </c>
      <c r="E12" s="692">
        <f t="shared" ref="E12:J12" si="5">+E14</f>
        <v>249800</v>
      </c>
      <c r="F12" s="692">
        <f t="shared" si="5"/>
        <v>0</v>
      </c>
      <c r="G12" s="692">
        <f t="shared" si="5"/>
        <v>0</v>
      </c>
      <c r="H12" s="692">
        <f t="shared" si="5"/>
        <v>0</v>
      </c>
      <c r="I12" s="692">
        <f t="shared" si="5"/>
        <v>0</v>
      </c>
      <c r="J12" s="692">
        <f t="shared" si="5"/>
        <v>0</v>
      </c>
      <c r="K12" s="704"/>
    </row>
    <row r="13" spans="1:11" ht="21" hidden="1" customHeight="1" x14ac:dyDescent="0.25">
      <c r="A13" s="705" t="str">
        <f>+[4]ระบบการควบคุมฯ!A132</f>
        <v>3.3.1.1</v>
      </c>
      <c r="B13" s="706" t="str">
        <f>+[4]ระบบการควบคุมฯ!B132</f>
        <v xml:space="preserve">ครุภัณฑ์ห้องปฏิบัติการวิทยาศาสตร์                </v>
      </c>
      <c r="C13" s="1173" t="str">
        <f>+[4]ระบบการควบคุมฯ!C132</f>
        <v>ศธ 04002/ว2582 ลว.  25 ตค 67 โอนครั้งที่ 8</v>
      </c>
      <c r="D13" s="707"/>
      <c r="E13" s="707"/>
      <c r="F13" s="707"/>
      <c r="G13" s="707"/>
      <c r="H13" s="707"/>
      <c r="I13" s="707"/>
      <c r="J13" s="707"/>
      <c r="K13" s="708"/>
    </row>
    <row r="14" spans="1:11" ht="21" hidden="1" customHeight="1" x14ac:dyDescent="0.6">
      <c r="A14" s="65" t="str">
        <f>+[4]ระบบการควบคุมฯ!A133</f>
        <v>1)</v>
      </c>
      <c r="B14" s="709" t="str">
        <f>+[4]ระบบการควบคุมฯ!B133</f>
        <v xml:space="preserve"> โรงเรียนวัดเขียนเขต </v>
      </c>
      <c r="C14" s="1174" t="str">
        <f>+[4]ระบบการควบคุมฯ!C133</f>
        <v>20004 33006300 3110065</v>
      </c>
      <c r="D14" s="710">
        <f>+[4]ระบบการควบคุมฯ!F133</f>
        <v>249800</v>
      </c>
      <c r="E14" s="710">
        <f>+[4]ระบบการควบคุมฯ!G133+[4]ระบบการควบคุมฯ!H133</f>
        <v>249800</v>
      </c>
      <c r="F14" s="710">
        <f>+[4]ระบบการควบคุมฯ!I133+[4]ระบบการควบคุมฯ!J133</f>
        <v>0</v>
      </c>
      <c r="G14" s="710">
        <f>+[4]ระบบการควบคุมฯ!K133+[4]ระบบการควบคุมฯ!L133</f>
        <v>0</v>
      </c>
      <c r="H14" s="710"/>
      <c r="I14" s="710"/>
      <c r="J14" s="710">
        <f>+D14-E14-F14-G14</f>
        <v>0</v>
      </c>
      <c r="K14" s="711"/>
    </row>
    <row r="15" spans="1:11" x14ac:dyDescent="0.6">
      <c r="A15" s="684"/>
      <c r="B15" s="703" t="s">
        <v>186</v>
      </c>
      <c r="C15" s="1170"/>
      <c r="D15" s="692">
        <f>+D17</f>
        <v>214600</v>
      </c>
      <c r="E15" s="692">
        <f t="shared" ref="E15:J15" si="6">+E17</f>
        <v>176100</v>
      </c>
      <c r="F15" s="692">
        <f t="shared" si="6"/>
        <v>0</v>
      </c>
      <c r="G15" s="692">
        <f t="shared" si="6"/>
        <v>0</v>
      </c>
      <c r="H15" s="692">
        <f t="shared" si="6"/>
        <v>0</v>
      </c>
      <c r="I15" s="692">
        <f t="shared" si="6"/>
        <v>0</v>
      </c>
      <c r="J15" s="692">
        <f t="shared" si="6"/>
        <v>38500</v>
      </c>
      <c r="K15" s="704"/>
    </row>
    <row r="16" spans="1:11" ht="42" customHeight="1" x14ac:dyDescent="0.25">
      <c r="A16" s="705" t="str">
        <f>+[4]ระบบการควบคุมฯ!A136</f>
        <v>3.3.2</v>
      </c>
      <c r="B16" s="706" t="str">
        <f>+[4]ระบบการควบคุมฯ!B136</f>
        <v>ปรับปรุงซ่อมแซมห้องปฏิบัติการวิทยาศาสตร์</v>
      </c>
      <c r="C16" s="1173" t="str">
        <f>+[4]ระบบการควบคุมฯ!C136</f>
        <v>ศธ 04002/ว2582 ลว.  25 ตค 67 โอนครั้งที่ 8</v>
      </c>
      <c r="D16" s="712"/>
      <c r="E16" s="712"/>
      <c r="F16" s="712"/>
      <c r="G16" s="712"/>
      <c r="H16" s="712"/>
      <c r="I16" s="712"/>
      <c r="J16" s="712"/>
      <c r="K16" s="708"/>
    </row>
    <row r="17" spans="1:11" x14ac:dyDescent="0.6">
      <c r="A17" s="65" t="str">
        <f>+[4]ระบบการควบคุมฯ!A137</f>
        <v>1)</v>
      </c>
      <c r="B17" s="709" t="str">
        <f>+[4]ระบบการควบคุมฯ!B137</f>
        <v xml:space="preserve"> โรงเรียนวัดเขียนเขต </v>
      </c>
      <c r="C17" s="1174" t="str">
        <f>+[4]ระบบการควบคุมฯ!C137</f>
        <v>20004 33006300 3110064</v>
      </c>
      <c r="D17" s="713">
        <f>+[4]ระบบการควบคุมฯ!F136</f>
        <v>214600</v>
      </c>
      <c r="E17" s="713">
        <f>+[4]ระบบการควบคุมฯ!G136+[4]ระบบการควบคุมฯ!H136</f>
        <v>176100</v>
      </c>
      <c r="F17" s="713">
        <f>+[4]ระบบการควบคุมฯ!I136+[4]ระบบการควบคุมฯ!J136</f>
        <v>0</v>
      </c>
      <c r="G17" s="713">
        <f>+[4]ระบบการควบคุมฯ!K136+[4]ระบบการควบคุมฯ!L136</f>
        <v>0</v>
      </c>
      <c r="H17" s="713"/>
      <c r="I17" s="713"/>
      <c r="J17" s="713">
        <f>+D17-E17-F17-G17</f>
        <v>38500</v>
      </c>
      <c r="K17" s="711"/>
    </row>
    <row r="18" spans="1:11" ht="21" hidden="1" customHeight="1" x14ac:dyDescent="0.6">
      <c r="A18" s="65"/>
      <c r="B18" s="709"/>
      <c r="C18" s="1174"/>
      <c r="D18" s="710"/>
      <c r="E18" s="710"/>
      <c r="F18" s="710"/>
      <c r="G18" s="710"/>
      <c r="H18" s="710"/>
      <c r="I18" s="710"/>
      <c r="J18" s="710"/>
      <c r="K18" s="711"/>
    </row>
    <row r="19" spans="1:11" ht="63" hidden="1" customHeight="1" x14ac:dyDescent="0.6">
      <c r="A19" s="65"/>
      <c r="B19" s="709"/>
      <c r="C19" s="1174"/>
      <c r="D19" s="710"/>
      <c r="E19" s="710"/>
      <c r="F19" s="710"/>
      <c r="G19" s="710"/>
      <c r="H19" s="710"/>
      <c r="I19" s="710"/>
      <c r="J19" s="710"/>
      <c r="K19" s="711"/>
    </row>
    <row r="20" spans="1:11" ht="42" hidden="1" customHeight="1" x14ac:dyDescent="0.25">
      <c r="A20" s="714" t="e">
        <f>+[4]ระบบการควบคุมฯ!#REF!</f>
        <v>#REF!</v>
      </c>
      <c r="B20" s="715" t="e">
        <f>+[4]ระบบการควบคุมฯ!#REF!</f>
        <v>#REF!</v>
      </c>
      <c r="C20" s="1175" t="e">
        <f>+[4]ระบบการควบคุมฯ!#REF!</f>
        <v>#REF!</v>
      </c>
      <c r="D20" s="716">
        <f>+D21</f>
        <v>0</v>
      </c>
      <c r="E20" s="716">
        <f t="shared" ref="E20:J20" si="7">+E21</f>
        <v>0</v>
      </c>
      <c r="F20" s="716">
        <f t="shared" si="7"/>
        <v>0</v>
      </c>
      <c r="G20" s="716">
        <f t="shared" si="7"/>
        <v>0</v>
      </c>
      <c r="H20" s="716">
        <f t="shared" si="7"/>
        <v>0</v>
      </c>
      <c r="I20" s="716" t="str">
        <f t="shared" si="7"/>
        <v xml:space="preserve">ครั้งที่ 201 </v>
      </c>
      <c r="J20" s="716">
        <f t="shared" si="7"/>
        <v>0</v>
      </c>
      <c r="K20" s="717"/>
    </row>
    <row r="21" spans="1:11" ht="42" hidden="1" customHeight="1" x14ac:dyDescent="0.6">
      <c r="A21" s="718" t="str">
        <f>+[4]ระบบการควบคุมฯ!A166</f>
        <v>1)</v>
      </c>
      <c r="B21" s="719" t="e">
        <f>+[4]ระบบการควบคุมฯ!#REF!</f>
        <v>#REF!</v>
      </c>
      <c r="C21" s="1176" t="str">
        <f>+[4]ระบบการควบคุมฯ!C166</f>
        <v>20004 31006100 3110010</v>
      </c>
      <c r="D21" s="720"/>
      <c r="E21" s="720"/>
      <c r="F21" s="720"/>
      <c r="G21" s="721"/>
      <c r="H21" s="722"/>
      <c r="I21" s="723" t="s">
        <v>187</v>
      </c>
      <c r="J21" s="724">
        <f>D21-E21-F21-G21</f>
        <v>0</v>
      </c>
      <c r="K21" s="725"/>
    </row>
    <row r="22" spans="1:11" ht="21" hidden="1" customHeight="1" x14ac:dyDescent="0.6">
      <c r="A22" s="726"/>
      <c r="B22" s="719" t="e">
        <f>+[4]ระบบการควบคุมฯ!#REF!</f>
        <v>#REF!</v>
      </c>
      <c r="C22" s="1176" t="e">
        <f>+[4]ระบบการควบคุมฯ!#REF!</f>
        <v>#REF!</v>
      </c>
      <c r="D22" s="727"/>
      <c r="E22" s="727"/>
      <c r="F22" s="727"/>
      <c r="G22" s="728"/>
      <c r="H22" s="729"/>
      <c r="I22" s="730"/>
      <c r="J22" s="731"/>
      <c r="K22" s="732"/>
    </row>
    <row r="23" spans="1:11" ht="42" hidden="1" customHeight="1" x14ac:dyDescent="0.25">
      <c r="A23" s="714" t="str">
        <f>+[4]ระบบการควบคุมฯ!A167</f>
        <v>3.6.2.2</v>
      </c>
      <c r="B23" s="715" t="str">
        <f>+[4]ระบบการควบคุมฯ!B167</f>
        <v xml:space="preserve">เครื่องปรับอากาศแบบติดผนัง (ระบบ INVERTER) ขนาด 18,000 บีทียู       </v>
      </c>
      <c r="C23" s="1175" t="str">
        <f>+[4]ระบบการควบคุมฯ!C167</f>
        <v>20005 31006100 3110011</v>
      </c>
      <c r="D23" s="716"/>
      <c r="E23" s="716"/>
      <c r="F23" s="716"/>
      <c r="G23" s="716"/>
      <c r="H23" s="716"/>
      <c r="I23" s="716"/>
      <c r="J23" s="733"/>
      <c r="K23" s="717"/>
    </row>
    <row r="24" spans="1:11" ht="63" hidden="1" customHeight="1" x14ac:dyDescent="0.6">
      <c r="A24" s="718" t="str">
        <f>+[4]ระบบการควบคุมฯ!A168</f>
        <v>2)</v>
      </c>
      <c r="B24" s="719" t="str">
        <f>+[4]ระบบการควบคุมฯ!B168</f>
        <v>สพป.ปท.2</v>
      </c>
      <c r="C24" s="1176" t="str">
        <f>+[4]ระบบการควบคุมฯ!C168</f>
        <v>20005 31006100 3110011</v>
      </c>
      <c r="D24" s="720">
        <f>+[4]ระบบการควบคุมฯ!F168</f>
        <v>0</v>
      </c>
      <c r="E24" s="720">
        <f>+[4]ระบบการควบคุมฯ!G168+[4]ระบบการควบคุมฯ!H168</f>
        <v>0</v>
      </c>
      <c r="F24" s="720">
        <f>+[4]ระบบการควบคุมฯ!I168+[4]ระบบการควบคุมฯ!J168</f>
        <v>0</v>
      </c>
      <c r="G24" s="721">
        <f>+[4]ระบบการควบคุมฯ!K168+[4]ระบบการควบคุมฯ!L168</f>
        <v>0</v>
      </c>
      <c r="H24" s="722"/>
      <c r="I24" s="723" t="s">
        <v>188</v>
      </c>
      <c r="J24" s="724">
        <f>D24-E24-F24-G24</f>
        <v>0</v>
      </c>
      <c r="K24" s="725"/>
    </row>
    <row r="25" spans="1:11" ht="21" hidden="1" customHeight="1" x14ac:dyDescent="0.25">
      <c r="A25" s="714" t="str">
        <f>+[4]ระบบการควบคุมฯ!A169</f>
        <v>3.6.2.3</v>
      </c>
      <c r="B25" s="715" t="str">
        <f>+[4]ระบบการควบคุมฯ!B169</f>
        <v xml:space="preserve">โพเดียม </v>
      </c>
      <c r="C25" s="1175" t="str">
        <f>+[4]ระบบการควบคุมฯ!C169</f>
        <v>20008 31006100 3110014</v>
      </c>
      <c r="D25" s="716"/>
      <c r="E25" s="716"/>
      <c r="F25" s="716"/>
      <c r="G25" s="716"/>
      <c r="H25" s="716"/>
      <c r="I25" s="716"/>
      <c r="J25" s="733"/>
      <c r="K25" s="717"/>
    </row>
    <row r="26" spans="1:11" ht="63" hidden="1" customHeight="1" x14ac:dyDescent="0.6">
      <c r="A26" s="718" t="str">
        <f>+[4]ระบบการควบคุมฯ!A170</f>
        <v>3)</v>
      </c>
      <c r="B26" s="719" t="str">
        <f>+[4]ระบบการควบคุมฯ!B170</f>
        <v>สพป.ปท.2</v>
      </c>
      <c r="C26" s="1176" t="str">
        <f>+[4]ระบบการควบคุมฯ!C170</f>
        <v>20008 31006100 3110014</v>
      </c>
      <c r="D26" s="720">
        <f>+[4]ระบบการควบคุมฯ!F170</f>
        <v>0</v>
      </c>
      <c r="E26" s="720">
        <f>+[4]ระบบการควบคุมฯ!G170+[4]ระบบการควบคุมฯ!H170</f>
        <v>0</v>
      </c>
      <c r="F26" s="720">
        <f>+[4]ระบบการควบคุมฯ!I170+[4]ระบบการควบคุมฯ!J170</f>
        <v>0</v>
      </c>
      <c r="G26" s="721">
        <f>+[4]ระบบการควบคุมฯ!K170+[4]ระบบการควบคุมฯ!L170</f>
        <v>0</v>
      </c>
      <c r="H26" s="722"/>
      <c r="I26" s="723" t="s">
        <v>189</v>
      </c>
      <c r="J26" s="724">
        <f>D26-E26-F26-G26</f>
        <v>0</v>
      </c>
      <c r="K26" s="725"/>
    </row>
    <row r="27" spans="1:11" ht="40.799999999999997" hidden="1" customHeight="1" x14ac:dyDescent="0.25">
      <c r="A27" s="319">
        <f>+[4]ระบบการควบคุมฯ!A171</f>
        <v>0</v>
      </c>
      <c r="B27" s="734" t="str">
        <f>+[4]ระบบการควบคุมฯ!B171</f>
        <v>ครุภัณฑ์โฆษณาและเผยแพร่ 120601</v>
      </c>
      <c r="C27" s="1177" t="str">
        <f>+[4]ระบบการควบคุมฯ!C171</f>
        <v>โอนเปลี่ยนแปลงครั้งที่ 1/66 บท.กลุ่มนโยบายและแผน  ที่ ศธ 04087/1957 ลว. 28 กย 66</v>
      </c>
      <c r="D27" s="735">
        <f>SUM(D29:D33)</f>
        <v>0</v>
      </c>
      <c r="E27" s="735">
        <f t="shared" ref="E27:J27" si="8">SUM(E29:E33)</f>
        <v>0</v>
      </c>
      <c r="F27" s="735">
        <f t="shared" si="8"/>
        <v>0</v>
      </c>
      <c r="G27" s="735">
        <f t="shared" si="8"/>
        <v>0</v>
      </c>
      <c r="H27" s="735">
        <f t="shared" si="8"/>
        <v>0</v>
      </c>
      <c r="I27" s="735">
        <f t="shared" si="8"/>
        <v>0</v>
      </c>
      <c r="J27" s="735">
        <f t="shared" si="8"/>
        <v>0</v>
      </c>
      <c r="K27" s="736"/>
    </row>
    <row r="28" spans="1:11" ht="42" hidden="1" customHeight="1" x14ac:dyDescent="0.25">
      <c r="A28" s="714" t="str">
        <f>+[4]ระบบการควบคุมฯ!A172</f>
        <v>3.6.2.4</v>
      </c>
      <c r="B28" s="715" t="str">
        <f>+[4]ระบบการควบคุมฯ!B172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75" t="str">
        <f>+[4]ระบบการควบคุมฯ!C172</f>
        <v>20007 31006100 3110012</v>
      </c>
      <c r="D28" s="716"/>
      <c r="E28" s="716"/>
      <c r="F28" s="716"/>
      <c r="G28" s="716"/>
      <c r="H28" s="716"/>
      <c r="I28" s="716"/>
      <c r="J28" s="733"/>
      <c r="K28" s="717"/>
    </row>
    <row r="29" spans="1:11" ht="56.25" hidden="1" customHeight="1" x14ac:dyDescent="0.6">
      <c r="A29" s="718" t="str">
        <f>+[4]ระบบการควบคุมฯ!A173</f>
        <v>1)</v>
      </c>
      <c r="B29" s="719" t="str">
        <f>+[4]ระบบการควบคุมฯ!B173</f>
        <v>สพป.ปท.2</v>
      </c>
      <c r="C29" s="1176" t="str">
        <f>+C28</f>
        <v>20007 31006100 3110012</v>
      </c>
      <c r="D29" s="720">
        <f>+[4]ระบบการควบคุมฯ!F173</f>
        <v>0</v>
      </c>
      <c r="E29" s="720">
        <f>+[4]ระบบการควบคุมฯ!G173+[4]ระบบการควบคุมฯ!H173</f>
        <v>0</v>
      </c>
      <c r="F29" s="720">
        <f>+[4]ระบบการควบคุมฯ!I173+[4]ระบบการควบคุมฯ!J173</f>
        <v>0</v>
      </c>
      <c r="G29" s="721">
        <f>+[4]ระบบการควบคุมฯ!K173+[4]ระบบการควบคุมฯ!L173</f>
        <v>0</v>
      </c>
      <c r="H29" s="722"/>
      <c r="I29" s="723" t="s">
        <v>187</v>
      </c>
      <c r="J29" s="724">
        <f>D29-E29-F29-G29</f>
        <v>0</v>
      </c>
      <c r="K29" s="725"/>
    </row>
    <row r="30" spans="1:11" ht="42" hidden="1" customHeight="1" x14ac:dyDescent="0.25">
      <c r="A30" s="714" t="str">
        <f>+[4]ระบบการควบคุมฯ!A174</f>
        <v>3.6.2.5</v>
      </c>
      <c r="B30" s="715" t="str">
        <f>+[4]ระบบการควบคุมฯ!B174</f>
        <v xml:space="preserve">ไมโครโฟนไร้สาย </v>
      </c>
      <c r="C30" s="1175" t="str">
        <f>+[4]ระบบการควบคุมฯ!C174</f>
        <v>20008 31006100 3110013</v>
      </c>
      <c r="D30" s="716"/>
      <c r="E30" s="716"/>
      <c r="F30" s="716"/>
      <c r="G30" s="716"/>
      <c r="H30" s="716"/>
      <c r="I30" s="716"/>
      <c r="J30" s="733"/>
      <c r="K30" s="717"/>
    </row>
    <row r="31" spans="1:11" ht="42" hidden="1" customHeight="1" x14ac:dyDescent="0.6">
      <c r="A31" s="718" t="str">
        <f>+[4]ระบบการควบคุมฯ!A175</f>
        <v>2)</v>
      </c>
      <c r="B31" s="719" t="str">
        <f>+[4]ระบบการควบคุมฯ!B175</f>
        <v>สพป.ปท.2</v>
      </c>
      <c r="C31" s="1176" t="str">
        <f>+C30</f>
        <v>20008 31006100 3110013</v>
      </c>
      <c r="D31" s="720">
        <f>+[4]ระบบการควบคุมฯ!F175</f>
        <v>0</v>
      </c>
      <c r="E31" s="720">
        <f>+[4]ระบบการควบคุมฯ!G175+[4]ระบบการควบคุมฯ!H175</f>
        <v>0</v>
      </c>
      <c r="F31" s="720">
        <f>+[4]ระบบการควบคุมฯ!I175+[4]ระบบการควบคุมฯ!J175</f>
        <v>0</v>
      </c>
      <c r="G31" s="721">
        <f>+[4]ระบบการควบคุมฯ!K175+[4]ระบบการควบคุมฯ!L175</f>
        <v>0</v>
      </c>
      <c r="H31" s="722"/>
      <c r="I31" s="723" t="s">
        <v>188</v>
      </c>
      <c r="J31" s="724">
        <f>D31-E31-F31-G31</f>
        <v>0</v>
      </c>
      <c r="K31" s="725"/>
    </row>
    <row r="32" spans="1:11" ht="63" hidden="1" customHeight="1" x14ac:dyDescent="0.25">
      <c r="A32" s="714" t="str">
        <f>+[4]ระบบการควบคุมฯ!A176</f>
        <v>3.6.2.6</v>
      </c>
      <c r="B32" s="715" t="str">
        <f>+[4]ระบบการควบคุมฯ!B176</f>
        <v xml:space="preserve">เครื่องมัลติมีเดีย โปรเจคเตอร์ ระดับ XGA ขนาด 5000 ANSI Lumens  </v>
      </c>
      <c r="C32" s="1175" t="str">
        <f>+[4]ระบบการควบคุมฯ!C176</f>
        <v>20009 31006100 3110015</v>
      </c>
      <c r="D32" s="716"/>
      <c r="E32" s="716"/>
      <c r="F32" s="716"/>
      <c r="G32" s="716"/>
      <c r="H32" s="716"/>
      <c r="I32" s="716"/>
      <c r="J32" s="733"/>
      <c r="K32" s="717"/>
    </row>
    <row r="33" spans="1:11" ht="42" hidden="1" customHeight="1" x14ac:dyDescent="0.6">
      <c r="A33" s="718" t="str">
        <f>+[4]ระบบการควบคุมฯ!A177</f>
        <v>3)</v>
      </c>
      <c r="B33" s="719" t="str">
        <f>+[4]ระบบการควบคุมฯ!B177</f>
        <v>สพป.ปท.2</v>
      </c>
      <c r="C33" s="1176" t="str">
        <f>+C32</f>
        <v>20009 31006100 3110015</v>
      </c>
      <c r="D33" s="720">
        <f>+[4]ระบบการควบคุมฯ!F177</f>
        <v>0</v>
      </c>
      <c r="E33" s="720">
        <f>+[4]ระบบการควบคุมฯ!G177+[4]ระบบการควบคุมฯ!H177</f>
        <v>0</v>
      </c>
      <c r="F33" s="720">
        <f>+[4]ระบบการควบคุมฯ!I177+[4]ระบบการควบคุมฯ!J177</f>
        <v>0</v>
      </c>
      <c r="G33" s="721">
        <f>+[4]ระบบการควบคุมฯ!K177+[4]ระบบการควบคุมฯ!L177</f>
        <v>0</v>
      </c>
      <c r="H33" s="722"/>
      <c r="I33" s="723" t="s">
        <v>189</v>
      </c>
      <c r="J33" s="724">
        <f>D33-E33-F33-G33</f>
        <v>0</v>
      </c>
      <c r="K33" s="725"/>
    </row>
    <row r="34" spans="1:11" x14ac:dyDescent="0.6">
      <c r="A34" s="737">
        <v>1</v>
      </c>
      <c r="B34" s="738" t="str">
        <f>[4]ระบบการควบคุมฯ!B273</f>
        <v>โครงการโรงเรียนคุณภาพ</v>
      </c>
      <c r="C34" s="1178" t="str">
        <f>+[4]ระบบการควบคุมฯ!C273</f>
        <v>20004 3300 B800</v>
      </c>
      <c r="D34" s="739">
        <f t="shared" ref="D34:J34" si="9">+D35+D72+D116</f>
        <v>1090400</v>
      </c>
      <c r="E34" s="739">
        <f t="shared" si="9"/>
        <v>1014800</v>
      </c>
      <c r="F34" s="739">
        <f t="shared" si="9"/>
        <v>0</v>
      </c>
      <c r="G34" s="739">
        <f t="shared" si="9"/>
        <v>21200</v>
      </c>
      <c r="H34" s="739">
        <f t="shared" si="9"/>
        <v>0</v>
      </c>
      <c r="I34" s="739">
        <f t="shared" si="9"/>
        <v>0</v>
      </c>
      <c r="J34" s="739">
        <f t="shared" si="9"/>
        <v>54400</v>
      </c>
      <c r="K34" s="740"/>
    </row>
    <row r="35" spans="1:11" ht="42" customHeight="1" x14ac:dyDescent="0.25">
      <c r="A35" s="741">
        <v>1.1000000000000001</v>
      </c>
      <c r="B35" s="742" t="str">
        <f>[4]ระบบการควบคุมฯ!B281</f>
        <v>กิจกรรมการยกระดับคุณภาพการศึกษาเพื่อขับเคลื่อนโรงเรียนคุณภาพ</v>
      </c>
      <c r="C35" s="1179" t="str">
        <f>+[4]ระบบการควบคุมฯ!C281</f>
        <v>20004 68 00133 00000</v>
      </c>
      <c r="D35" s="743">
        <f>+D36</f>
        <v>35000</v>
      </c>
      <c r="E35" s="743">
        <f t="shared" ref="E35:J36" si="10">+E36</f>
        <v>13800</v>
      </c>
      <c r="F35" s="743">
        <f t="shared" si="10"/>
        <v>0</v>
      </c>
      <c r="G35" s="743">
        <f t="shared" si="10"/>
        <v>21200</v>
      </c>
      <c r="H35" s="743">
        <f t="shared" si="10"/>
        <v>0</v>
      </c>
      <c r="I35" s="743">
        <f t="shared" si="10"/>
        <v>0</v>
      </c>
      <c r="J35" s="743">
        <f t="shared" si="10"/>
        <v>0</v>
      </c>
      <c r="K35" s="744"/>
    </row>
    <row r="36" spans="1:11" ht="42" customHeight="1" x14ac:dyDescent="0.6">
      <c r="A36" s="684"/>
      <c r="B36" s="691" t="str">
        <f>[4]ระบบการควบคุมฯ!B301</f>
        <v>งบลงทุน ค่าครุภัณฑ์   6811310</v>
      </c>
      <c r="C36" s="1170"/>
      <c r="D36" s="692">
        <f>+D37</f>
        <v>35000</v>
      </c>
      <c r="E36" s="692">
        <f t="shared" si="10"/>
        <v>13800</v>
      </c>
      <c r="F36" s="692">
        <f t="shared" si="10"/>
        <v>0</v>
      </c>
      <c r="G36" s="692">
        <f t="shared" si="10"/>
        <v>21200</v>
      </c>
      <c r="H36" s="692">
        <f t="shared" si="10"/>
        <v>0</v>
      </c>
      <c r="I36" s="692">
        <f t="shared" si="10"/>
        <v>0</v>
      </c>
      <c r="J36" s="692">
        <f t="shared" si="10"/>
        <v>0</v>
      </c>
      <c r="K36" s="745"/>
    </row>
    <row r="37" spans="1:11" x14ac:dyDescent="0.6">
      <c r="A37" s="746"/>
      <c r="B37" s="747" t="str">
        <f>+[4]ระบบการควบคุมฯ!B283</f>
        <v>ครุภัณฑ์  งานบ้านงานครัว 120612</v>
      </c>
      <c r="C37" s="1180"/>
      <c r="D37" s="748">
        <f>+D38+D40</f>
        <v>35000</v>
      </c>
      <c r="E37" s="748">
        <f t="shared" ref="E37:J37" si="11">+E38+E40</f>
        <v>13800</v>
      </c>
      <c r="F37" s="748">
        <f t="shared" si="11"/>
        <v>0</v>
      </c>
      <c r="G37" s="748">
        <f t="shared" si="11"/>
        <v>21200</v>
      </c>
      <c r="H37" s="748">
        <f t="shared" si="11"/>
        <v>0</v>
      </c>
      <c r="I37" s="748">
        <f t="shared" si="11"/>
        <v>0</v>
      </c>
      <c r="J37" s="748">
        <f t="shared" si="11"/>
        <v>0</v>
      </c>
      <c r="K37" s="749">
        <f>+[4]ระบบการควบคุมฯ!P757</f>
        <v>0</v>
      </c>
    </row>
    <row r="38" spans="1:11" ht="55.95" customHeight="1" x14ac:dyDescent="0.25">
      <c r="A38" s="750" t="str">
        <f>+[4]ระบบการควบคุมฯ!A284</f>
        <v>5.1.1</v>
      </c>
      <c r="B38" s="751" t="str">
        <f>+[4]ระบบการควบคุมฯ!B284</f>
        <v>เครื่องตัดหญ้า แบบข้ออ่อน 2 เครื่องละ 10,600 บาท</v>
      </c>
      <c r="C38" s="1181" t="str">
        <f>+[4]ระบบการควบคุมฯ!C284</f>
        <v>ที่ ศธ 04087/ว5376/1 พย 67 ครั้งที่ 39</v>
      </c>
      <c r="D38" s="752">
        <f>SUM(D39)</f>
        <v>21200</v>
      </c>
      <c r="E38" s="752">
        <f t="shared" ref="E38:J40" si="12">SUM(E39)</f>
        <v>0</v>
      </c>
      <c r="F38" s="752">
        <f t="shared" si="12"/>
        <v>0</v>
      </c>
      <c r="G38" s="752">
        <f t="shared" si="12"/>
        <v>21200</v>
      </c>
      <c r="H38" s="752">
        <f t="shared" si="12"/>
        <v>0</v>
      </c>
      <c r="I38" s="752">
        <f t="shared" si="12"/>
        <v>0</v>
      </c>
      <c r="J38" s="752">
        <f t="shared" si="12"/>
        <v>0</v>
      </c>
      <c r="K38" s="753"/>
    </row>
    <row r="39" spans="1:11" x14ac:dyDescent="0.6">
      <c r="A39" s="754" t="str">
        <f>+[4]ระบบการควบคุมฯ!A285</f>
        <v>1)</v>
      </c>
      <c r="B39" s="755" t="str">
        <f>+[4]ระบบการควบคุมฯ!B285</f>
        <v>ชุมชนวัดพิชิตปิตยาราม</v>
      </c>
      <c r="C39" s="1182" t="str">
        <f>+[4]ระบบการควบคุมฯ!C285</f>
        <v>200043300B8003110235</v>
      </c>
      <c r="D39" s="756">
        <f>+[4]ระบบการควบคุมฯ!F285</f>
        <v>21200</v>
      </c>
      <c r="E39" s="756">
        <f>+[4]ระบบการควบคุมฯ!G285+[4]ระบบการควบคุมฯ!H285</f>
        <v>0</v>
      </c>
      <c r="F39" s="756">
        <f>+[4]ระบบการควบคุมฯ!I285+[4]ระบบการควบคุมฯ!J285</f>
        <v>0</v>
      </c>
      <c r="G39" s="757">
        <f>+[4]ระบบการควบคุมฯ!K285+[4]ระบบการควบคุมฯ!L285</f>
        <v>21200</v>
      </c>
      <c r="H39" s="758"/>
      <c r="I39" s="759" t="s">
        <v>190</v>
      </c>
      <c r="J39" s="760">
        <f>D39-E39-F39-G39</f>
        <v>0</v>
      </c>
      <c r="K39" s="761"/>
    </row>
    <row r="40" spans="1:11" ht="54" customHeight="1" x14ac:dyDescent="0.25">
      <c r="A40" s="750" t="str">
        <f>+[4]ระบบการควบคุมฯ!A286</f>
        <v>5.1.2</v>
      </c>
      <c r="B40" s="751" t="str">
        <f>+[4]ระบบการควบคุมฯ!B286</f>
        <v xml:space="preserve">เครื่องตัดหญ้า แบบเข็น </v>
      </c>
      <c r="C40" s="1181" t="str">
        <f>+[4]ระบบการควบคุมฯ!C286</f>
        <v>ที่ ศธ 04087/ว5376/1 พย 67 ครั้งที่ 39</v>
      </c>
      <c r="D40" s="752">
        <f>SUM(D41)</f>
        <v>13800</v>
      </c>
      <c r="E40" s="752">
        <f t="shared" si="12"/>
        <v>13800</v>
      </c>
      <c r="F40" s="752">
        <f t="shared" si="12"/>
        <v>0</v>
      </c>
      <c r="G40" s="752">
        <f t="shared" si="12"/>
        <v>0</v>
      </c>
      <c r="H40" s="752">
        <f t="shared" si="12"/>
        <v>0</v>
      </c>
      <c r="I40" s="752">
        <f t="shared" si="12"/>
        <v>0</v>
      </c>
      <c r="J40" s="752">
        <f t="shared" si="12"/>
        <v>0</v>
      </c>
      <c r="K40" s="753"/>
    </row>
    <row r="41" spans="1:11" x14ac:dyDescent="0.6">
      <c r="A41" s="754" t="str">
        <f>+[4]ระบบการควบคุมฯ!A287</f>
        <v>1)</v>
      </c>
      <c r="B41" s="755" t="str">
        <f>+[4]ระบบการควบคุมฯ!B287</f>
        <v>วัดปทุมนายก</v>
      </c>
      <c r="C41" s="1182" t="str">
        <f>+[4]ระบบการควบคุมฯ!C287</f>
        <v>200043300B8003110234</v>
      </c>
      <c r="D41" s="756">
        <f>+[4]ระบบการควบคุมฯ!F287</f>
        <v>13800</v>
      </c>
      <c r="E41" s="756">
        <f>+[4]ระบบการควบคุมฯ!G287+[4]ระบบการควบคุมฯ!H287</f>
        <v>13800</v>
      </c>
      <c r="F41" s="756">
        <f>+[4]ระบบการควบคุมฯ!I287+[4]ระบบการควบคุมฯ!J287</f>
        <v>0</v>
      </c>
      <c r="G41" s="757">
        <f>+[4]ระบบการควบคุมฯ!K287+[4]ระบบการควบคุมฯ!L287</f>
        <v>0</v>
      </c>
      <c r="H41" s="758"/>
      <c r="I41" s="759" t="s">
        <v>190</v>
      </c>
      <c r="J41" s="760">
        <f>D41-E41-F41-G41</f>
        <v>0</v>
      </c>
      <c r="K41" s="761"/>
    </row>
    <row r="42" spans="1:11" ht="42" customHeight="1" x14ac:dyDescent="0.25">
      <c r="A42" s="741">
        <f>+[4]ระบบการควบคุมฯ!A290</f>
        <v>5.3</v>
      </c>
      <c r="B42" s="742" t="str">
        <f>+[4]ระบบการควบคุมฯ!B290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79" t="str">
        <f>+[4]ระบบการควบคุมฯ!C290</f>
        <v>20004 68 00134 00000</v>
      </c>
      <c r="D42" s="743">
        <f>+D43</f>
        <v>440000</v>
      </c>
      <c r="E42" s="743">
        <f t="shared" ref="E42:J42" si="13">+E43</f>
        <v>0</v>
      </c>
      <c r="F42" s="743">
        <f t="shared" si="13"/>
        <v>0</v>
      </c>
      <c r="G42" s="743">
        <f t="shared" si="13"/>
        <v>437500</v>
      </c>
      <c r="H42" s="743">
        <f t="shared" si="13"/>
        <v>0</v>
      </c>
      <c r="I42" s="743">
        <f t="shared" si="13"/>
        <v>0</v>
      </c>
      <c r="J42" s="743">
        <f t="shared" si="13"/>
        <v>2500</v>
      </c>
      <c r="K42" s="744"/>
    </row>
    <row r="43" spans="1:11" x14ac:dyDescent="0.6">
      <c r="A43" s="684"/>
      <c r="B43" s="691" t="str">
        <f>+[4]ระบบการควบคุมฯ!B291</f>
        <v>ค่าครุภัณฑ์   6811310</v>
      </c>
      <c r="C43" s="1170" t="str">
        <f>+[4]ระบบการควบคุมฯ!C291</f>
        <v xml:space="preserve">20004 3300B800 </v>
      </c>
      <c r="D43" s="692">
        <f t="shared" ref="D43:J43" si="14">+D44+D50</f>
        <v>440000</v>
      </c>
      <c r="E43" s="692">
        <f t="shared" si="14"/>
        <v>0</v>
      </c>
      <c r="F43" s="692">
        <f t="shared" si="14"/>
        <v>0</v>
      </c>
      <c r="G43" s="692">
        <f t="shared" si="14"/>
        <v>437500</v>
      </c>
      <c r="H43" s="692">
        <f t="shared" si="14"/>
        <v>0</v>
      </c>
      <c r="I43" s="692">
        <f t="shared" si="14"/>
        <v>0</v>
      </c>
      <c r="J43" s="692">
        <f t="shared" si="14"/>
        <v>2500</v>
      </c>
      <c r="K43" s="745"/>
    </row>
    <row r="44" spans="1:11" s="6" customFormat="1" ht="48" customHeight="1" x14ac:dyDescent="0.6">
      <c r="A44" s="762">
        <f>+[4]ระบบการควบคุมฯ!A292</f>
        <v>0</v>
      </c>
      <c r="B44" s="763" t="str">
        <f>+[4]ระบบการควบคุมฯ!B292</f>
        <v>ครุภัณฑ์สำนักงาน 120601</v>
      </c>
      <c r="C44" s="1180"/>
      <c r="D44" s="748">
        <f t="shared" ref="D44:J44" si="15">+D45+D47+D56+D63+D66</f>
        <v>440000</v>
      </c>
      <c r="E44" s="748">
        <f t="shared" si="15"/>
        <v>0</v>
      </c>
      <c r="F44" s="748">
        <f t="shared" si="15"/>
        <v>0</v>
      </c>
      <c r="G44" s="748">
        <f t="shared" si="15"/>
        <v>437500</v>
      </c>
      <c r="H44" s="748">
        <f t="shared" si="15"/>
        <v>0</v>
      </c>
      <c r="I44" s="748">
        <f t="shared" si="15"/>
        <v>0</v>
      </c>
      <c r="J44" s="748">
        <f t="shared" si="15"/>
        <v>2500</v>
      </c>
      <c r="K44" s="764"/>
    </row>
    <row r="45" spans="1:11" ht="22.2" customHeight="1" x14ac:dyDescent="0.25">
      <c r="A45" s="765" t="str">
        <f>+[4]ระบบการควบคุมฯ!A293</f>
        <v>5.3.1.1</v>
      </c>
      <c r="B45" s="766" t="str">
        <f>+[4]ระบบการควบคุมฯ!B293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183" t="str">
        <f>+[4]ระบบการควบคุมฯ!C293</f>
        <v>ที่ ศธ 04087/ว5376/1 พย 67 ครั้งที่ 39</v>
      </c>
      <c r="D45" s="752">
        <f t="shared" ref="D45:J47" si="16">SUM(D46)</f>
        <v>240000</v>
      </c>
      <c r="E45" s="752">
        <f t="shared" si="16"/>
        <v>0</v>
      </c>
      <c r="F45" s="752">
        <f t="shared" si="16"/>
        <v>0</v>
      </c>
      <c r="G45" s="752">
        <f t="shared" si="16"/>
        <v>240000</v>
      </c>
      <c r="H45" s="752">
        <f t="shared" si="16"/>
        <v>0</v>
      </c>
      <c r="I45" s="752">
        <f t="shared" si="16"/>
        <v>0</v>
      </c>
      <c r="J45" s="752">
        <f t="shared" si="16"/>
        <v>0</v>
      </c>
      <c r="K45" s="753"/>
    </row>
    <row r="46" spans="1:11" ht="26.4" customHeight="1" x14ac:dyDescent="0.25">
      <c r="A46" s="767" t="str">
        <f>+[4]ระบบการควบคุมฯ!A294</f>
        <v>1)</v>
      </c>
      <c r="B46" s="768" t="str">
        <f>+[4]ระบบการควบคุมฯ!B294</f>
        <v xml:space="preserve"> โรงเรียนวัดลาดสนุ่น</v>
      </c>
      <c r="C46" s="1184" t="str">
        <f>+[4]ระบบการควบคุมฯ!C294</f>
        <v>200043300B8003110842</v>
      </c>
      <c r="D46" s="769">
        <f>+[4]ระบบการควบคุมฯ!F294</f>
        <v>240000</v>
      </c>
      <c r="E46" s="769">
        <f>+[4]ระบบการควบคุมฯ!G294+[4]ระบบการควบคุมฯ!H294</f>
        <v>0</v>
      </c>
      <c r="F46" s="769">
        <f>+[4]ระบบการควบคุมฯ!I294+[4]ระบบการควบคุมฯ!J294</f>
        <v>0</v>
      </c>
      <c r="G46" s="757">
        <f>+[4]ระบบการควบคุมฯ!K294+[4]ระบบการควบคุมฯ!L294</f>
        <v>240000</v>
      </c>
      <c r="H46" s="769"/>
      <c r="I46" s="770"/>
      <c r="J46" s="771">
        <f>D46-E46-F46-G46</f>
        <v>0</v>
      </c>
      <c r="K46" s="772"/>
    </row>
    <row r="47" spans="1:11" ht="63" customHeight="1" x14ac:dyDescent="0.25">
      <c r="A47" s="765" t="str">
        <f>+[4]ระบบการควบคุมฯ!A295</f>
        <v>5.3.1.2</v>
      </c>
      <c r="B47" s="766" t="str">
        <f>+[4]ระบบการควบคุมฯ!B295</f>
        <v>เครื่องถ่ายเอกสารระบบดิจิทัล (ขาว-ดำ) ความเร็ว 50 แผ่นต่อนาที โรงเรียนชุมชนบึงบา</v>
      </c>
      <c r="C47" s="1183" t="str">
        <f>+[4]ระบบการควบคุมฯ!C295</f>
        <v>ที่ ศธ 04087/ว5376/1 พย 67 ครั้งที่ 39</v>
      </c>
      <c r="D47" s="752">
        <f t="shared" si="16"/>
        <v>200000</v>
      </c>
      <c r="E47" s="752">
        <f t="shared" si="16"/>
        <v>0</v>
      </c>
      <c r="F47" s="752">
        <f t="shared" si="16"/>
        <v>0</v>
      </c>
      <c r="G47" s="752">
        <f t="shared" si="16"/>
        <v>197500</v>
      </c>
      <c r="H47" s="752">
        <f t="shared" si="16"/>
        <v>0</v>
      </c>
      <c r="I47" s="752">
        <f t="shared" si="16"/>
        <v>0</v>
      </c>
      <c r="J47" s="752">
        <f t="shared" si="16"/>
        <v>2500</v>
      </c>
      <c r="K47" s="753"/>
    </row>
    <row r="48" spans="1:11" x14ac:dyDescent="0.25">
      <c r="A48" s="767" t="str">
        <f>+[4]ระบบการควบคุมฯ!A296</f>
        <v>1)</v>
      </c>
      <c r="B48" s="768" t="str">
        <f>+[4]ระบบการควบคุมฯ!B296</f>
        <v xml:space="preserve">โรงเรียนชุมชนบึงบา </v>
      </c>
      <c r="C48" s="1184" t="str">
        <f>+[4]ระบบการควบคุมฯ!C296</f>
        <v>200043300B8003110841</v>
      </c>
      <c r="D48" s="769">
        <f>+[4]ระบบการควบคุมฯ!F296</f>
        <v>200000</v>
      </c>
      <c r="E48" s="769">
        <f>+[4]ระบบการควบคุมฯ!G296+[4]ระบบการควบคุมฯ!H296</f>
        <v>0</v>
      </c>
      <c r="F48" s="769">
        <f>+[4]ระบบการควบคุมฯ!I296+[4]ระบบการควบคุมฯ!J296</f>
        <v>0</v>
      </c>
      <c r="G48" s="757">
        <f>+[4]ระบบการควบคุมฯ!K296+[4]ระบบการควบคุมฯ!L296</f>
        <v>197500</v>
      </c>
      <c r="H48" s="769"/>
      <c r="I48" s="770"/>
      <c r="J48" s="771">
        <f>D48-E48-F48-G48</f>
        <v>2500</v>
      </c>
      <c r="K48" s="772"/>
    </row>
    <row r="49" spans="1:11" s="6" customFormat="1" ht="57.6" hidden="1" customHeight="1" x14ac:dyDescent="0.6">
      <c r="A49" s="65"/>
      <c r="B49" s="773"/>
      <c r="C49" s="1185"/>
      <c r="D49" s="710"/>
      <c r="E49" s="710"/>
      <c r="F49" s="710"/>
      <c r="G49" s="774"/>
      <c r="H49" s="775"/>
      <c r="I49" s="776"/>
      <c r="J49" s="777"/>
      <c r="K49" s="778"/>
    </row>
    <row r="50" spans="1:11" ht="21" hidden="1" customHeight="1" x14ac:dyDescent="0.25">
      <c r="A50" s="65"/>
      <c r="B50" s="773"/>
      <c r="C50" s="1185"/>
      <c r="D50" s="713"/>
      <c r="E50" s="769"/>
      <c r="F50" s="713"/>
      <c r="G50" s="757"/>
      <c r="H50" s="779"/>
      <c r="I50" s="773"/>
      <c r="J50" s="780">
        <f t="shared" ref="J50:J55" si="17">D50-E50-F50-G50</f>
        <v>0</v>
      </c>
      <c r="K50" s="781"/>
    </row>
    <row r="51" spans="1:11" ht="21" hidden="1" customHeight="1" x14ac:dyDescent="0.6">
      <c r="A51" s="65"/>
      <c r="B51" s="773"/>
      <c r="C51" s="1185"/>
      <c r="D51" s="710"/>
      <c r="E51" s="710"/>
      <c r="F51" s="710"/>
      <c r="G51" s="774"/>
      <c r="H51" s="775"/>
      <c r="I51" s="776"/>
      <c r="J51" s="777">
        <f t="shared" si="17"/>
        <v>0</v>
      </c>
      <c r="K51" s="778"/>
    </row>
    <row r="52" spans="1:11" s="6" customFormat="1" ht="21" hidden="1" customHeight="1" x14ac:dyDescent="0.25">
      <c r="A52" s="65"/>
      <c r="B52" s="773"/>
      <c r="C52" s="1185"/>
      <c r="D52" s="713"/>
      <c r="E52" s="769"/>
      <c r="F52" s="713"/>
      <c r="G52" s="757"/>
      <c r="H52" s="779"/>
      <c r="I52" s="773"/>
      <c r="J52" s="780">
        <f t="shared" si="17"/>
        <v>0</v>
      </c>
      <c r="K52" s="781"/>
    </row>
    <row r="53" spans="1:11" ht="21" hidden="1" customHeight="1" x14ac:dyDescent="0.6">
      <c r="A53" s="65"/>
      <c r="B53" s="773"/>
      <c r="C53" s="1185"/>
      <c r="D53" s="710"/>
      <c r="E53" s="710"/>
      <c r="F53" s="710"/>
      <c r="G53" s="774"/>
      <c r="H53" s="775"/>
      <c r="I53" s="776"/>
      <c r="J53" s="777">
        <f t="shared" si="17"/>
        <v>0</v>
      </c>
      <c r="K53" s="778"/>
    </row>
    <row r="54" spans="1:11" ht="63" hidden="1" customHeight="1" x14ac:dyDescent="0.25">
      <c r="A54" s="65"/>
      <c r="B54" s="773"/>
      <c r="C54" s="1185"/>
      <c r="D54" s="713"/>
      <c r="E54" s="769"/>
      <c r="F54" s="713"/>
      <c r="G54" s="757"/>
      <c r="H54" s="779"/>
      <c r="I54" s="773"/>
      <c r="J54" s="780">
        <f t="shared" si="17"/>
        <v>0</v>
      </c>
      <c r="K54" s="781"/>
    </row>
    <row r="55" spans="1:11" ht="50.4" hidden="1" customHeight="1" x14ac:dyDescent="0.6">
      <c r="A55" s="65"/>
      <c r="B55" s="773"/>
      <c r="C55" s="1185"/>
      <c r="D55" s="710"/>
      <c r="E55" s="710"/>
      <c r="F55" s="710"/>
      <c r="G55" s="774"/>
      <c r="H55" s="775"/>
      <c r="I55" s="776"/>
      <c r="J55" s="777">
        <f t="shared" si="17"/>
        <v>0</v>
      </c>
      <c r="K55" s="778"/>
    </row>
    <row r="56" spans="1:11" ht="21" hidden="1" customHeight="1" x14ac:dyDescent="0.25">
      <c r="A56" s="782" t="s">
        <v>191</v>
      </c>
      <c r="B56" s="783" t="str">
        <f>+[4]ระบบการควบคุมฯ!B323</f>
        <v>โต๊ะเก้าอี้นักเรียนระดับก่อนประถมศึกษา ชุดละ 1,400 บาท</v>
      </c>
      <c r="C56" s="1186" t="str">
        <f>+[4]ระบบการควบคุมฯ!C323</f>
        <v>ศธ04002/ว1802 ลว.8 พค 67 โอนครั้งที่ 7</v>
      </c>
      <c r="D56" s="784">
        <f>SUM(D57:D62)</f>
        <v>0</v>
      </c>
      <c r="E56" s="785">
        <f t="shared" ref="E56:J56" si="18">SUM(E57:E62)</f>
        <v>0</v>
      </c>
      <c r="F56" s="785">
        <f t="shared" si="18"/>
        <v>0</v>
      </c>
      <c r="G56" s="785">
        <f t="shared" si="18"/>
        <v>0</v>
      </c>
      <c r="H56" s="785">
        <f t="shared" si="18"/>
        <v>0</v>
      </c>
      <c r="I56" s="785">
        <f t="shared" si="18"/>
        <v>0</v>
      </c>
      <c r="J56" s="785">
        <f t="shared" si="18"/>
        <v>0</v>
      </c>
      <c r="K56" s="786"/>
    </row>
    <row r="57" spans="1:11" ht="45" hidden="1" customHeight="1" x14ac:dyDescent="0.45">
      <c r="A57" s="787" t="str">
        <f>+[4]ระบบการควบคุมฯ!A325</f>
        <v>1)</v>
      </c>
      <c r="B57" s="788" t="str">
        <f>+[4]ระบบการควบคุมฯ!B325</f>
        <v>โรงเรียนวัดอัยยิการาม</v>
      </c>
      <c r="C57" s="1187" t="str">
        <f>+[4]ระบบการควบคุมฯ!C325</f>
        <v>200043100B6003111308</v>
      </c>
      <c r="D57" s="789"/>
      <c r="E57" s="790"/>
      <c r="F57" s="789"/>
      <c r="G57" s="757"/>
      <c r="H57" s="791"/>
      <c r="I57" s="773"/>
      <c r="J57" s="780">
        <f t="shared" ref="J57:J62" si="19">D57-E57-F57-G57</f>
        <v>0</v>
      </c>
      <c r="K57" s="792"/>
    </row>
    <row r="58" spans="1:11" ht="63" hidden="1" customHeight="1" x14ac:dyDescent="0.45">
      <c r="A58" s="754"/>
      <c r="B58" s="793" t="str">
        <f>+[4]ระบบการควบคุมฯ!B326</f>
        <v>ผูกพัน ครบ 19 มิย 67</v>
      </c>
      <c r="C58" s="1188">
        <f>+[4]ระบบการควบคุมฯ!C326</f>
        <v>4100385714</v>
      </c>
      <c r="D58" s="713"/>
      <c r="E58" s="769"/>
      <c r="F58" s="789"/>
      <c r="G58" s="757"/>
      <c r="H58" s="791"/>
      <c r="I58" s="773"/>
      <c r="J58" s="780">
        <f t="shared" si="19"/>
        <v>0</v>
      </c>
      <c r="K58" s="792"/>
    </row>
    <row r="59" spans="1:11" ht="46.2" hidden="1" customHeight="1" x14ac:dyDescent="0.45">
      <c r="A59" s="754" t="str">
        <f>+[4]ระบบการควบคุมฯ!A327</f>
        <v>2)</v>
      </c>
      <c r="B59" s="793" t="str">
        <f>+[4]ระบบการควบคุมฯ!B327</f>
        <v>โรงเรียนชุมชนประชานิกรอํานวยเวทย์</v>
      </c>
      <c r="C59" s="1188" t="str">
        <f>+[4]ระบบการควบคุมฯ!C327</f>
        <v>200043100B6003111311</v>
      </c>
      <c r="D59" s="713"/>
      <c r="E59" s="769"/>
      <c r="F59" s="789"/>
      <c r="G59" s="757"/>
      <c r="H59" s="791"/>
      <c r="I59" s="773"/>
      <c r="J59" s="780">
        <f t="shared" si="19"/>
        <v>0</v>
      </c>
      <c r="K59" s="792"/>
    </row>
    <row r="60" spans="1:11" ht="21" hidden="1" customHeight="1" x14ac:dyDescent="0.45">
      <c r="A60" s="754"/>
      <c r="B60" s="793" t="str">
        <f>+[4]ระบบการควบคุมฯ!B328</f>
        <v>ผูกพัน ครบ 28 มิย 67</v>
      </c>
      <c r="C60" s="1188">
        <f>+[4]ระบบการควบคุมฯ!C328</f>
        <v>4100398158</v>
      </c>
      <c r="D60" s="713"/>
      <c r="E60" s="769"/>
      <c r="F60" s="789"/>
      <c r="G60" s="757"/>
      <c r="H60" s="791"/>
      <c r="I60" s="773"/>
      <c r="J60" s="780">
        <f t="shared" si="19"/>
        <v>0</v>
      </c>
      <c r="K60" s="792"/>
    </row>
    <row r="61" spans="1:11" ht="21" hidden="1" customHeight="1" x14ac:dyDescent="0.45">
      <c r="A61" s="754" t="str">
        <f>+[4]ระบบการควบคุมฯ!A329</f>
        <v>3)</v>
      </c>
      <c r="B61" s="793" t="str">
        <f>+[4]ระบบการควบคุมฯ!B329</f>
        <v>โรงเรียนนิกรราษฎร์บํารุงวิทย์</v>
      </c>
      <c r="C61" s="1188" t="str">
        <f>+[4]ระบบการควบคุมฯ!C329</f>
        <v>200043100B6003111312</v>
      </c>
      <c r="D61" s="713"/>
      <c r="E61" s="769"/>
      <c r="F61" s="789"/>
      <c r="G61" s="757"/>
      <c r="H61" s="791"/>
      <c r="I61" s="773"/>
      <c r="J61" s="780">
        <f t="shared" si="19"/>
        <v>0</v>
      </c>
      <c r="K61" s="792"/>
    </row>
    <row r="62" spans="1:11" ht="21" hidden="1" customHeight="1" x14ac:dyDescent="0.45">
      <c r="A62" s="754"/>
      <c r="B62" s="793" t="str">
        <f>+[4]ระบบการควบคุมฯ!B330</f>
        <v>ผูกพัน ครบ 28 มิย 67</v>
      </c>
      <c r="C62" s="1188">
        <f>+[4]ระบบการควบคุมฯ!C330</f>
        <v>4100397984</v>
      </c>
      <c r="D62" s="713"/>
      <c r="E62" s="769"/>
      <c r="F62" s="789"/>
      <c r="G62" s="757"/>
      <c r="H62" s="791"/>
      <c r="I62" s="773"/>
      <c r="J62" s="780">
        <f t="shared" si="19"/>
        <v>0</v>
      </c>
      <c r="K62" s="792"/>
    </row>
    <row r="63" spans="1:11" ht="42" hidden="1" customHeight="1" x14ac:dyDescent="0.25">
      <c r="A63" s="782" t="s">
        <v>192</v>
      </c>
      <c r="B63" s="783" t="str">
        <f>+[4]ระบบการควบคุมฯ!B331</f>
        <v xml:space="preserve">โต๊ะเก้าอี้นักเรียนระดับประถมศึกษา ชุดละ 1,500 บาท </v>
      </c>
      <c r="C63" s="1186" t="str">
        <f>+[4]ระบบการควบคุมฯ!C331</f>
        <v>ศธ04002/ว1802 ลว.8 พค 67 โอนครั้งที่ 7</v>
      </c>
      <c r="D63" s="784">
        <f>SUM(D64)</f>
        <v>0</v>
      </c>
      <c r="E63" s="784">
        <f t="shared" ref="E63:J63" si="20">SUM(E64)</f>
        <v>0</v>
      </c>
      <c r="F63" s="784">
        <f t="shared" si="20"/>
        <v>0</v>
      </c>
      <c r="G63" s="784">
        <f t="shared" si="20"/>
        <v>0</v>
      </c>
      <c r="H63" s="785">
        <f t="shared" si="20"/>
        <v>0</v>
      </c>
      <c r="I63" s="785">
        <f t="shared" si="20"/>
        <v>0</v>
      </c>
      <c r="J63" s="785">
        <f t="shared" si="20"/>
        <v>0</v>
      </c>
      <c r="K63" s="786"/>
    </row>
    <row r="64" spans="1:11" ht="21" hidden="1" customHeight="1" x14ac:dyDescent="0.25">
      <c r="A64" s="787" t="str">
        <f>+[4]ระบบการควบคุมฯ!A333</f>
        <v>1)</v>
      </c>
      <c r="B64" s="788" t="str">
        <f>+[4]ระบบการควบคุมฯ!B333</f>
        <v>โรงเรียนวัดขุมแก้ว</v>
      </c>
      <c r="C64" s="1187" t="str">
        <f>+[4]ระบบการควบคุมฯ!C333</f>
        <v>200043100B6003111307</v>
      </c>
      <c r="D64" s="713"/>
      <c r="E64" s="769"/>
      <c r="F64" s="789"/>
      <c r="G64" s="757"/>
      <c r="H64" s="794"/>
      <c r="I64" s="788"/>
      <c r="J64" s="795">
        <f>D64-E64-F64-G64</f>
        <v>0</v>
      </c>
      <c r="K64" s="796"/>
    </row>
    <row r="65" spans="1:11" ht="21" hidden="1" customHeight="1" x14ac:dyDescent="0.25">
      <c r="A65" s="787"/>
      <c r="B65" s="788" t="str">
        <f>+[4]ระบบการควบคุมฯ!B334</f>
        <v>ผูกพัน ครบ 18 มค 68</v>
      </c>
      <c r="C65" s="1187"/>
      <c r="D65" s="789"/>
      <c r="E65" s="789"/>
      <c r="F65" s="789"/>
      <c r="G65" s="797"/>
      <c r="H65" s="794"/>
      <c r="I65" s="788"/>
      <c r="J65" s="795"/>
      <c r="K65" s="796"/>
    </row>
    <row r="66" spans="1:11" ht="21" hidden="1" customHeight="1" x14ac:dyDescent="0.25">
      <c r="A66" s="782" t="s">
        <v>193</v>
      </c>
      <c r="B66" s="798" t="str">
        <f>+[4]ระบบการควบคุมฯ!B335</f>
        <v xml:space="preserve">ครุภัณฑ์พัฒนาทักษะ ระดับก่อนประถมศึกษา แบบ 3 </v>
      </c>
      <c r="C66" s="1189" t="str">
        <f>+[4]ระบบการควบคุมฯ!C335</f>
        <v>200043100B6003111311</v>
      </c>
      <c r="D66" s="799">
        <f>+[4]ระบบการควบคุมฯ!F335</f>
        <v>0</v>
      </c>
      <c r="E66" s="799">
        <f>+[4]ระบบการควบคุมฯ!H335</f>
        <v>0</v>
      </c>
      <c r="F66" s="799">
        <f>+[4]ระบบการควบคุมฯ!J335</f>
        <v>0</v>
      </c>
      <c r="G66" s="800">
        <f>+[4]ระบบการควบคุมฯ!L335</f>
        <v>0</v>
      </c>
      <c r="H66" s="784"/>
      <c r="I66" s="783"/>
      <c r="J66" s="801">
        <f>D66-E66-F66-G66</f>
        <v>0</v>
      </c>
      <c r="K66" s="802"/>
    </row>
    <row r="67" spans="1:11" ht="21" hidden="1" customHeight="1" x14ac:dyDescent="0.25">
      <c r="A67" s="803" t="str">
        <f>+[4]ระบบการควบคุมฯ!A336</f>
        <v>1)</v>
      </c>
      <c r="B67" s="804" t="str">
        <f>+[4]ระบบการควบคุมฯ!B336</f>
        <v xml:space="preserve">โรงเรียนวัดคลองชัน </v>
      </c>
      <c r="C67" s="1190" t="str">
        <f>+[4]ระบบการควบคุมฯ!C336</f>
        <v>20004310116003110798</v>
      </c>
      <c r="D67" s="805">
        <f>+[4]ระบบการควบคุมฯ!F336</f>
        <v>0</v>
      </c>
      <c r="E67" s="805">
        <f>+[4]ระบบการควบคุมฯ!H336</f>
        <v>0</v>
      </c>
      <c r="F67" s="805">
        <f>+[4]ระบบการควบคุมฯ!J336</f>
        <v>0</v>
      </c>
      <c r="G67" s="806">
        <f>+[4]ระบบการควบคุมฯ!L336</f>
        <v>0</v>
      </c>
      <c r="H67" s="807"/>
      <c r="I67" s="808"/>
      <c r="J67" s="809">
        <f>D67-E67-F67-G67</f>
        <v>0</v>
      </c>
      <c r="K67" s="796"/>
    </row>
    <row r="68" spans="1:11" ht="63" hidden="1" customHeight="1" x14ac:dyDescent="0.25">
      <c r="A68" s="803"/>
      <c r="B68" s="810"/>
      <c r="C68" s="821"/>
      <c r="D68" s="805"/>
      <c r="E68" s="805"/>
      <c r="F68" s="805"/>
      <c r="G68" s="806"/>
      <c r="H68" s="807"/>
      <c r="I68" s="808"/>
      <c r="J68" s="809"/>
      <c r="K68" s="796"/>
    </row>
    <row r="69" spans="1:11" ht="21" hidden="1" customHeight="1" x14ac:dyDescent="0.25">
      <c r="A69" s="803"/>
      <c r="B69" s="810"/>
      <c r="C69" s="821"/>
      <c r="D69" s="805"/>
      <c r="E69" s="805"/>
      <c r="F69" s="805"/>
      <c r="G69" s="806"/>
      <c r="H69" s="807"/>
      <c r="I69" s="808"/>
      <c r="J69" s="809"/>
      <c r="K69" s="796"/>
    </row>
    <row r="70" spans="1:11" ht="21" hidden="1" customHeight="1" x14ac:dyDescent="0.25">
      <c r="A70" s="803"/>
      <c r="B70" s="810"/>
      <c r="C70" s="821"/>
      <c r="D70" s="805"/>
      <c r="E70" s="805"/>
      <c r="F70" s="805"/>
      <c r="G70" s="806"/>
      <c r="H70" s="807"/>
      <c r="I70" s="808"/>
      <c r="J70" s="809"/>
      <c r="K70" s="796"/>
    </row>
    <row r="71" spans="1:11" ht="21" hidden="1" customHeight="1" x14ac:dyDescent="0.25">
      <c r="A71" s="803"/>
      <c r="B71" s="810"/>
      <c r="C71" s="821"/>
      <c r="D71" s="805"/>
      <c r="E71" s="805"/>
      <c r="F71" s="805"/>
      <c r="G71" s="806"/>
      <c r="H71" s="807"/>
      <c r="I71" s="808"/>
      <c r="J71" s="809"/>
      <c r="K71" s="796"/>
    </row>
    <row r="72" spans="1:11" ht="42" x14ac:dyDescent="0.25">
      <c r="A72" s="811">
        <v>1.2</v>
      </c>
      <c r="B72" s="812" t="str">
        <f>+[4]ระบบการควบคุมฯ!B338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172" t="str">
        <f>+[4]ระบบการควบคุมฯ!C338</f>
        <v>20004 68 00135 00000</v>
      </c>
      <c r="D72" s="701">
        <f>+D73</f>
        <v>1055400</v>
      </c>
      <c r="E72" s="701">
        <f t="shared" ref="E72:I72" si="21">+E73</f>
        <v>1001000</v>
      </c>
      <c r="F72" s="701">
        <f t="shared" si="21"/>
        <v>0</v>
      </c>
      <c r="G72" s="701">
        <f t="shared" si="21"/>
        <v>0</v>
      </c>
      <c r="H72" s="701">
        <f t="shared" si="21"/>
        <v>0</v>
      </c>
      <c r="I72" s="701">
        <f t="shared" si="21"/>
        <v>0</v>
      </c>
      <c r="J72" s="701">
        <f>+J73</f>
        <v>54400</v>
      </c>
      <c r="K72" s="813"/>
    </row>
    <row r="73" spans="1:11" x14ac:dyDescent="0.6">
      <c r="A73" s="685"/>
      <c r="B73" s="694" t="str">
        <f>+[4]ระบบการควบคุมฯ!B340</f>
        <v>งบลงทุน  ค่าที่ดินและสิ่งก่อสร้าง 6811320</v>
      </c>
      <c r="C73" s="851"/>
      <c r="D73" s="814">
        <f>+D74+D85</f>
        <v>1055400</v>
      </c>
      <c r="E73" s="814">
        <f t="shared" ref="E73:J73" si="22">+E74+E85</f>
        <v>1001000</v>
      </c>
      <c r="F73" s="814">
        <f t="shared" si="22"/>
        <v>0</v>
      </c>
      <c r="G73" s="814">
        <f t="shared" si="22"/>
        <v>0</v>
      </c>
      <c r="H73" s="814">
        <f t="shared" si="22"/>
        <v>0</v>
      </c>
      <c r="I73" s="814">
        <f t="shared" si="22"/>
        <v>0</v>
      </c>
      <c r="J73" s="814">
        <f t="shared" si="22"/>
        <v>54400</v>
      </c>
      <c r="K73" s="815"/>
    </row>
    <row r="74" spans="1:11" x14ac:dyDescent="0.25">
      <c r="A74" s="816" t="s">
        <v>194</v>
      </c>
      <c r="B74" s="817" t="str">
        <f>+[4]ระบบการควบคุมฯ!B341</f>
        <v>ปรับปรุงซ่อมแซมห้องน้ำห้องส้วม</v>
      </c>
      <c r="C74" s="1191" t="str">
        <f>+[4]ระบบการควบคุมฯ!C341</f>
        <v>ศธ04002/ว5174 ลว.21 ตค 67 โอนครั้งที่4</v>
      </c>
      <c r="D74" s="818">
        <f>SUM(D75:D84)</f>
        <v>261000</v>
      </c>
      <c r="E74" s="818">
        <f t="shared" ref="E74:J74" si="23">SUM(E75:E84)</f>
        <v>261000</v>
      </c>
      <c r="F74" s="818">
        <f t="shared" si="23"/>
        <v>0</v>
      </c>
      <c r="G74" s="818">
        <f t="shared" si="23"/>
        <v>0</v>
      </c>
      <c r="H74" s="818">
        <f t="shared" si="23"/>
        <v>0</v>
      </c>
      <c r="I74" s="818">
        <f t="shared" si="23"/>
        <v>0</v>
      </c>
      <c r="J74" s="818">
        <f t="shared" si="23"/>
        <v>0</v>
      </c>
      <c r="K74" s="819"/>
    </row>
    <row r="75" spans="1:11" x14ac:dyDescent="0.25">
      <c r="A75" s="820" t="str">
        <f>+[4]ระบบการควบคุมฯ!A344</f>
        <v>1)</v>
      </c>
      <c r="B75" s="810" t="str">
        <f>+[4]ระบบการควบคุมฯ!B344</f>
        <v>วัดโพสพผลเจริญ</v>
      </c>
      <c r="C75" s="821" t="str">
        <f>+[4]ระบบการควบคุมฯ!C344</f>
        <v>200043300B8003211261</v>
      </c>
      <c r="D75" s="821">
        <f>+[4]ระบบการควบคุมฯ!D344</f>
        <v>261000</v>
      </c>
      <c r="E75" s="769">
        <f>+[4]ระบบการควบคุมฯ!G344+[4]ระบบการควบคุมฯ!H344</f>
        <v>261000</v>
      </c>
      <c r="F75" s="789">
        <f>+[4]ระบบการควบคุมฯ!I344+[4]ระบบการควบคุมฯ!J344</f>
        <v>0</v>
      </c>
      <c r="G75" s="757">
        <f>+[4]ระบบการควบคุมฯ!K344+[4]ระบบการควบคุมฯ!L344</f>
        <v>0</v>
      </c>
      <c r="H75" s="794"/>
      <c r="I75" s="788"/>
      <c r="J75" s="795">
        <f>D75-E75-F75-G75</f>
        <v>0</v>
      </c>
      <c r="K75" s="822"/>
    </row>
    <row r="76" spans="1:11" ht="21" hidden="1" customHeight="1" x14ac:dyDescent="0.25">
      <c r="A76" s="820"/>
      <c r="B76" s="810" t="str">
        <f>+[4]ยุธศาสตร์เรียนดีปร3100116003211!E219</f>
        <v>ผูกพัน  ครบ 12 มค 67</v>
      </c>
      <c r="C76" s="821"/>
      <c r="D76" s="805"/>
      <c r="E76" s="789"/>
      <c r="F76" s="789"/>
      <c r="G76" s="797"/>
      <c r="H76" s="794"/>
      <c r="I76" s="788"/>
      <c r="J76" s="795"/>
      <c r="K76" s="823"/>
    </row>
    <row r="77" spans="1:11" ht="63" hidden="1" customHeight="1" x14ac:dyDescent="0.25">
      <c r="A77" s="824" t="str">
        <f>+[4]ระบบการควบคุมฯ!A346</f>
        <v>2)</v>
      </c>
      <c r="B77" s="804" t="str">
        <f>+[4]ระบบการควบคุมฯ!B346</f>
        <v>วัดมงคลรัตน์</v>
      </c>
      <c r="C77" s="1190" t="str">
        <f>+[4]ระบบการควบคุมฯ!C346</f>
        <v>200043100B6003211500</v>
      </c>
      <c r="D77" s="713"/>
      <c r="E77" s="769"/>
      <c r="F77" s="789"/>
      <c r="G77" s="757"/>
      <c r="H77" s="794"/>
      <c r="I77" s="788"/>
      <c r="J77" s="795">
        <f>D77-E77-F77-G77</f>
        <v>0</v>
      </c>
      <c r="K77" s="825"/>
    </row>
    <row r="78" spans="1:11" ht="21" hidden="1" customHeight="1" x14ac:dyDescent="0.25">
      <c r="A78" s="824"/>
      <c r="B78" s="804" t="str">
        <f>+[4]ยุธศาสตร์เรียนดีปร3100116003211!E231</f>
        <v>ผูกพันครบ  20 มีค 68</v>
      </c>
      <c r="C78" s="1192">
        <f>+[4]ระบบการควบคุมฯ!C347</f>
        <v>4100555915</v>
      </c>
      <c r="D78" s="826"/>
      <c r="E78" s="789"/>
      <c r="F78" s="789"/>
      <c r="G78" s="797"/>
      <c r="H78" s="791"/>
      <c r="I78" s="773"/>
      <c r="J78" s="780"/>
      <c r="K78" s="825"/>
    </row>
    <row r="79" spans="1:11" ht="21" hidden="1" customHeight="1" x14ac:dyDescent="0.25">
      <c r="A79" s="824" t="str">
        <f>+[4]ระบบการควบคุมฯ!A350</f>
        <v>3)</v>
      </c>
      <c r="B79" s="804" t="str">
        <f>+[4]ระบบการควบคุมฯ!B350</f>
        <v>วัดสุวรรณ</v>
      </c>
      <c r="C79" s="1190" t="str">
        <f>+[4]ระบบการควบคุมฯ!C350</f>
        <v>200043100B6003211501</v>
      </c>
      <c r="D79" s="713"/>
      <c r="E79" s="769"/>
      <c r="F79" s="789"/>
      <c r="G79" s="757"/>
      <c r="H79" s="794"/>
      <c r="I79" s="788"/>
      <c r="J79" s="795">
        <f>D79-E79-F79-G79</f>
        <v>0</v>
      </c>
      <c r="K79" s="825"/>
    </row>
    <row r="80" spans="1:11" ht="21" hidden="1" customHeight="1" x14ac:dyDescent="0.25">
      <c r="A80" s="824"/>
      <c r="B80" s="804" t="str">
        <f>+[4]ยุธศาสตร์เรียนดีปร3100116003211!E241</f>
        <v>ผูกพันครบ  18 มิย 68</v>
      </c>
      <c r="C80" s="1190">
        <f>+[4]ระบบการควบคุมฯ!C351</f>
        <v>4100555915</v>
      </c>
      <c r="D80" s="713"/>
      <c r="E80" s="769"/>
      <c r="F80" s="789"/>
      <c r="G80" s="757"/>
      <c r="H80" s="794"/>
      <c r="I80" s="788"/>
      <c r="J80" s="795">
        <f t="shared" ref="J80:J84" si="24">D80-E80-F80-G80</f>
        <v>0</v>
      </c>
      <c r="K80" s="825"/>
    </row>
    <row r="81" spans="1:11" ht="21" hidden="1" customHeight="1" x14ac:dyDescent="0.25">
      <c r="A81" s="824" t="str">
        <f>+[4]ระบบการควบคุมฯ!A353</f>
        <v>4)</v>
      </c>
      <c r="B81" s="804" t="str">
        <f>+[4]ระบบการควบคุมฯ!B353</f>
        <v>วัดจตุพิธวราวาส</v>
      </c>
      <c r="C81" s="1190" t="str">
        <f>+[4]ระบบการควบคุมฯ!C353</f>
        <v>200043100B6003211502</v>
      </c>
      <c r="D81" s="713"/>
      <c r="E81" s="769"/>
      <c r="F81" s="789"/>
      <c r="G81" s="757"/>
      <c r="H81" s="794"/>
      <c r="I81" s="788"/>
      <c r="J81" s="795">
        <f t="shared" si="24"/>
        <v>0</v>
      </c>
      <c r="K81" s="825"/>
    </row>
    <row r="82" spans="1:11" ht="42" hidden="1" customHeight="1" x14ac:dyDescent="0.25">
      <c r="A82" s="824"/>
      <c r="B82" s="804" t="str">
        <f>+[4]ระบบการควบคุมฯ!B354</f>
        <v>ผูกพัน ครบ 25 กค 67</v>
      </c>
      <c r="C82" s="821"/>
      <c r="D82" s="713"/>
      <c r="E82" s="769"/>
      <c r="F82" s="789"/>
      <c r="G82" s="757"/>
      <c r="H82" s="794"/>
      <c r="I82" s="788"/>
      <c r="J82" s="795">
        <f t="shared" si="24"/>
        <v>0</v>
      </c>
      <c r="K82" s="825"/>
    </row>
    <row r="83" spans="1:11" ht="21" hidden="1" customHeight="1" x14ac:dyDescent="0.25">
      <c r="A83" s="824" t="str">
        <f>+[4]ระบบการควบคุมฯ!A355</f>
        <v>5)</v>
      </c>
      <c r="B83" s="808" t="str">
        <f>+[4]ระบบการควบคุมฯ!B355</f>
        <v>วัดจุฬาจินดาราม</v>
      </c>
      <c r="C83" s="829" t="str">
        <f>+[4]ระบบการควบคุมฯ!C355</f>
        <v>200043100B6003211503</v>
      </c>
      <c r="D83" s="713"/>
      <c r="E83" s="769"/>
      <c r="F83" s="789"/>
      <c r="G83" s="757"/>
      <c r="H83" s="794"/>
      <c r="I83" s="788"/>
      <c r="J83" s="795">
        <f t="shared" si="24"/>
        <v>0</v>
      </c>
      <c r="K83" s="825"/>
    </row>
    <row r="84" spans="1:11" ht="42" hidden="1" customHeight="1" x14ac:dyDescent="0.25">
      <c r="A84" s="824"/>
      <c r="B84" s="808" t="str">
        <f>+[4]ระบบการควบคุมฯ!B356</f>
        <v>ผูกพัน ครบ 26 มิย 67</v>
      </c>
      <c r="C84" s="829"/>
      <c r="D84" s="713"/>
      <c r="E84" s="769"/>
      <c r="F84" s="789"/>
      <c r="G84" s="757"/>
      <c r="H84" s="794"/>
      <c r="I84" s="788"/>
      <c r="J84" s="795">
        <f t="shared" si="24"/>
        <v>0</v>
      </c>
      <c r="K84" s="825"/>
    </row>
    <row r="85" spans="1:11" x14ac:dyDescent="0.25">
      <c r="A85" s="816" t="s">
        <v>195</v>
      </c>
      <c r="B85" s="827" t="str">
        <f>+[4]ระบบการควบคุมฯ!B362</f>
        <v xml:space="preserve">ห้องน้ำห้องส้วมนักเรียนหญิง 4 ที่/49 </v>
      </c>
      <c r="C85" s="1191" t="str">
        <f>+[4]ระบบการควบคุมฯ!C362</f>
        <v>ศธ04002/ว5174 ลว.21 ตค 67 โอนครั้งที่4</v>
      </c>
      <c r="D85" s="818">
        <f>SUM(D86:D89)</f>
        <v>794400</v>
      </c>
      <c r="E85" s="818">
        <f t="shared" ref="E85:J85" si="25">SUM(E86:E89)</f>
        <v>740000</v>
      </c>
      <c r="F85" s="818">
        <f t="shared" si="25"/>
        <v>0</v>
      </c>
      <c r="G85" s="818">
        <f t="shared" si="25"/>
        <v>0</v>
      </c>
      <c r="H85" s="818">
        <f t="shared" si="25"/>
        <v>0</v>
      </c>
      <c r="I85" s="818">
        <f t="shared" si="25"/>
        <v>0</v>
      </c>
      <c r="J85" s="818">
        <f t="shared" si="25"/>
        <v>54400</v>
      </c>
      <c r="K85" s="819"/>
    </row>
    <row r="86" spans="1:11" x14ac:dyDescent="0.25">
      <c r="A86" s="824" t="str">
        <f>+[4]ระบบการควบคุมฯ!A363</f>
        <v>1)</v>
      </c>
      <c r="B86" s="828" t="str">
        <f>+[4]ระบบการควบคุมฯ!B363</f>
        <v>วัดแสงสรรค์</v>
      </c>
      <c r="C86" s="829" t="str">
        <f>+[4]ระบบการควบคุมฯ!C363</f>
        <v>200043300B8003211259</v>
      </c>
      <c r="D86" s="829">
        <f>+[4]ระบบการควบคุมฯ!D363</f>
        <v>397200</v>
      </c>
      <c r="E86" s="713">
        <f>+[4]ระบบการควบคุมฯ!G363+[4]ระบบการควบคุมฯ!H363</f>
        <v>370000</v>
      </c>
      <c r="F86" s="713">
        <f>+[4]ระบบการควบคุมฯ!I363+[4]ระบบการควบคุมฯ!J363</f>
        <v>0</v>
      </c>
      <c r="G86" s="830">
        <f>+[4]ระบบการควบคุมฯ!K363+[4]ระบบการควบคุมฯ!L363</f>
        <v>0</v>
      </c>
      <c r="H86" s="791"/>
      <c r="I86" s="773"/>
      <c r="J86" s="780">
        <f>+D86-E86-F86-G86</f>
        <v>27200</v>
      </c>
      <c r="K86" s="825"/>
    </row>
    <row r="87" spans="1:11" x14ac:dyDescent="0.25">
      <c r="A87" s="824"/>
      <c r="B87" s="831" t="s">
        <v>196</v>
      </c>
      <c r="C87" s="829"/>
      <c r="D87" s="832"/>
      <c r="E87" s="713"/>
      <c r="F87" s="713"/>
      <c r="G87" s="830"/>
      <c r="H87" s="791"/>
      <c r="I87" s="773"/>
      <c r="J87" s="780"/>
      <c r="K87" s="825"/>
    </row>
    <row r="88" spans="1:11" x14ac:dyDescent="0.25">
      <c r="A88" s="824" t="str">
        <f>+[4]ระบบการควบคุมฯ!A365</f>
        <v>2)</v>
      </c>
      <c r="B88" s="828" t="str">
        <f>+[4]ระบบการควบคุมฯ!B365</f>
        <v>วัดแสงสรรค์</v>
      </c>
      <c r="C88" s="829" t="str">
        <f>+[4]ระบบการควบคุมฯ!C365</f>
        <v>200043300B8003211260</v>
      </c>
      <c r="D88" s="829">
        <f>+[4]ระบบการควบคุมฯ!D365</f>
        <v>397200</v>
      </c>
      <c r="E88" s="713">
        <f>+[4]ระบบการควบคุมฯ!G365+[4]ระบบการควบคุมฯ!H365</f>
        <v>370000</v>
      </c>
      <c r="F88" s="713">
        <f>+[4]ระบบการควบคุมฯ!I365+[4]ระบบการควบคุมฯ!J365</f>
        <v>0</v>
      </c>
      <c r="G88" s="830">
        <f>+[4]ระบบการควบคุมฯ!K365+[4]ระบบการควบคุมฯ!L365</f>
        <v>0</v>
      </c>
      <c r="H88" s="791"/>
      <c r="I88" s="773"/>
      <c r="J88" s="780">
        <f>+D88-E88-F88-G88</f>
        <v>27200</v>
      </c>
      <c r="K88" s="825"/>
    </row>
    <row r="89" spans="1:11" x14ac:dyDescent="0.25">
      <c r="A89" s="824"/>
      <c r="B89" s="831" t="s">
        <v>196</v>
      </c>
      <c r="C89" s="829"/>
      <c r="D89" s="832"/>
      <c r="E89" s="713"/>
      <c r="F89" s="713"/>
      <c r="G89" s="830"/>
      <c r="H89" s="791"/>
      <c r="I89" s="773"/>
      <c r="J89" s="780"/>
      <c r="K89" s="825"/>
    </row>
    <row r="90" spans="1:11" ht="21" hidden="1" customHeight="1" x14ac:dyDescent="0.25">
      <c r="A90" s="824"/>
      <c r="B90" s="808"/>
      <c r="C90" s="829"/>
      <c r="D90" s="832"/>
      <c r="E90" s="713"/>
      <c r="F90" s="713"/>
      <c r="G90" s="830"/>
      <c r="H90" s="791"/>
      <c r="I90" s="773"/>
      <c r="J90" s="780"/>
      <c r="K90" s="825"/>
    </row>
    <row r="91" spans="1:11" ht="21" hidden="1" customHeight="1" x14ac:dyDescent="0.25">
      <c r="A91" s="824"/>
      <c r="B91" s="808"/>
      <c r="C91" s="829"/>
      <c r="D91" s="832"/>
      <c r="E91" s="713"/>
      <c r="F91" s="713"/>
      <c r="G91" s="830"/>
      <c r="H91" s="791"/>
      <c r="I91" s="773"/>
      <c r="J91" s="780"/>
      <c r="K91" s="825"/>
    </row>
    <row r="92" spans="1:11" ht="21" hidden="1" customHeight="1" x14ac:dyDescent="0.25">
      <c r="A92" s="824"/>
      <c r="B92" s="808"/>
      <c r="C92" s="829"/>
      <c r="D92" s="832"/>
      <c r="E92" s="713"/>
      <c r="F92" s="713"/>
      <c r="G92" s="830"/>
      <c r="H92" s="791"/>
      <c r="I92" s="773"/>
      <c r="J92" s="780"/>
      <c r="K92" s="825"/>
    </row>
    <row r="93" spans="1:11" ht="21" hidden="1" customHeight="1" x14ac:dyDescent="0.25">
      <c r="A93" s="820"/>
      <c r="B93" s="808"/>
      <c r="C93" s="829"/>
      <c r="D93" s="832"/>
      <c r="E93" s="713"/>
      <c r="F93" s="713"/>
      <c r="G93" s="830"/>
      <c r="H93" s="791"/>
      <c r="I93" s="773"/>
      <c r="J93" s="780"/>
      <c r="K93" s="825"/>
    </row>
    <row r="94" spans="1:11" ht="21" hidden="1" customHeight="1" x14ac:dyDescent="0.25">
      <c r="A94" s="816" t="s">
        <v>195</v>
      </c>
      <c r="B94" s="817" t="e">
        <f>+[4]ระบบการควบคุมฯ!#REF!</f>
        <v>#REF!</v>
      </c>
      <c r="C94" s="1191" t="e">
        <f>+[4]ระบบการควบคุมฯ!#REF!</f>
        <v>#REF!</v>
      </c>
      <c r="D94" s="818">
        <f>SUM(D95)</f>
        <v>0</v>
      </c>
      <c r="E94" s="818">
        <f t="shared" ref="E94:J94" si="26">SUM(E95)</f>
        <v>0</v>
      </c>
      <c r="F94" s="818">
        <f t="shared" si="26"/>
        <v>0</v>
      </c>
      <c r="G94" s="818">
        <f t="shared" si="26"/>
        <v>0</v>
      </c>
      <c r="H94" s="818">
        <f t="shared" si="26"/>
        <v>0</v>
      </c>
      <c r="I94" s="818">
        <f t="shared" si="26"/>
        <v>0</v>
      </c>
      <c r="J94" s="818">
        <f t="shared" si="26"/>
        <v>0</v>
      </c>
      <c r="K94" s="833"/>
    </row>
    <row r="95" spans="1:11" ht="21" hidden="1" customHeight="1" x14ac:dyDescent="0.6">
      <c r="A95" s="824" t="e">
        <f>+[4]ระบบการควบคุมฯ!#REF!</f>
        <v>#REF!</v>
      </c>
      <c r="B95" s="834" t="e">
        <f>+[4]ระบบการควบคุมฯ!#REF!</f>
        <v>#REF!</v>
      </c>
      <c r="C95" s="1193" t="e">
        <f>+[4]ระบบการควบคุมฯ!#REF!</f>
        <v>#REF!</v>
      </c>
      <c r="D95" s="713"/>
      <c r="E95" s="769"/>
      <c r="F95" s="789"/>
      <c r="G95" s="757"/>
      <c r="H95" s="794"/>
      <c r="I95" s="788"/>
      <c r="J95" s="795">
        <f t="shared" ref="J95:J96" si="27">D95-E95-F95-G95</f>
        <v>0</v>
      </c>
      <c r="K95" s="825"/>
    </row>
    <row r="96" spans="1:11" ht="42" hidden="1" customHeight="1" x14ac:dyDescent="0.6">
      <c r="A96" s="820"/>
      <c r="B96" s="835" t="s">
        <v>197</v>
      </c>
      <c r="C96" s="1194" t="e">
        <f>+[4]ระบบการควบคุมฯ!#REF!</f>
        <v>#REF!</v>
      </c>
      <c r="D96" s="713"/>
      <c r="E96" s="769"/>
      <c r="F96" s="789"/>
      <c r="G96" s="757"/>
      <c r="H96" s="794"/>
      <c r="I96" s="788"/>
      <c r="J96" s="795">
        <f t="shared" si="27"/>
        <v>0</v>
      </c>
      <c r="K96" s="825"/>
    </row>
    <row r="97" spans="1:11" ht="21" hidden="1" customHeight="1" x14ac:dyDescent="0.6">
      <c r="A97" s="820"/>
      <c r="B97" s="835" t="s">
        <v>198</v>
      </c>
      <c r="C97" s="1194"/>
      <c r="D97" s="713"/>
      <c r="E97" s="790"/>
      <c r="F97" s="789"/>
      <c r="G97" s="797"/>
      <c r="H97" s="794"/>
      <c r="I97" s="788"/>
      <c r="J97" s="795"/>
      <c r="K97" s="825"/>
    </row>
    <row r="98" spans="1:11" ht="21" hidden="1" customHeight="1" x14ac:dyDescent="0.6">
      <c r="A98" s="820"/>
      <c r="B98" s="835" t="s">
        <v>199</v>
      </c>
      <c r="C98" s="1194"/>
      <c r="D98" s="713"/>
      <c r="E98" s="790"/>
      <c r="F98" s="789"/>
      <c r="G98" s="797"/>
      <c r="H98" s="794"/>
      <c r="I98" s="788"/>
      <c r="J98" s="795"/>
      <c r="K98" s="825"/>
    </row>
    <row r="99" spans="1:11" ht="21" hidden="1" customHeight="1" x14ac:dyDescent="0.6">
      <c r="A99" s="820"/>
      <c r="B99" s="835" t="s">
        <v>200</v>
      </c>
      <c r="C99" s="1194"/>
      <c r="D99" s="713"/>
      <c r="E99" s="790"/>
      <c r="F99" s="789"/>
      <c r="G99" s="797"/>
      <c r="H99" s="794"/>
      <c r="I99" s="788"/>
      <c r="J99" s="795"/>
      <c r="K99" s="825"/>
    </row>
    <row r="100" spans="1:11" ht="21" hidden="1" customHeight="1" x14ac:dyDescent="0.6">
      <c r="A100" s="820"/>
      <c r="B100" s="835" t="s">
        <v>201</v>
      </c>
      <c r="C100" s="1194"/>
      <c r="D100" s="713"/>
      <c r="E100" s="790"/>
      <c r="F100" s="789"/>
      <c r="G100" s="797"/>
      <c r="H100" s="794"/>
      <c r="I100" s="788"/>
      <c r="J100" s="795"/>
      <c r="K100" s="825"/>
    </row>
    <row r="101" spans="1:11" ht="42" hidden="1" customHeight="1" x14ac:dyDescent="0.6">
      <c r="A101" s="820"/>
      <c r="B101" s="835" t="s">
        <v>202</v>
      </c>
      <c r="C101" s="1194"/>
      <c r="D101" s="713"/>
      <c r="E101" s="790"/>
      <c r="F101" s="789"/>
      <c r="G101" s="797"/>
      <c r="H101" s="794"/>
      <c r="I101" s="788"/>
      <c r="J101" s="795"/>
      <c r="K101" s="825"/>
    </row>
    <row r="102" spans="1:11" ht="42" hidden="1" customHeight="1" x14ac:dyDescent="0.6">
      <c r="A102" s="820"/>
      <c r="B102" s="835" t="s">
        <v>203</v>
      </c>
      <c r="C102" s="1194"/>
      <c r="D102" s="713"/>
      <c r="E102" s="790"/>
      <c r="F102" s="789"/>
      <c r="G102" s="797"/>
      <c r="H102" s="794"/>
      <c r="I102" s="788"/>
      <c r="J102" s="795"/>
      <c r="K102" s="825"/>
    </row>
    <row r="103" spans="1:11" ht="42" hidden="1" customHeight="1" x14ac:dyDescent="0.6">
      <c r="A103" s="820"/>
      <c r="B103" s="835"/>
      <c r="C103" s="1194"/>
      <c r="D103" s="713"/>
      <c r="E103" s="790"/>
      <c r="F103" s="789"/>
      <c r="G103" s="797"/>
      <c r="H103" s="794"/>
      <c r="I103" s="788"/>
      <c r="J103" s="795"/>
      <c r="K103" s="825"/>
    </row>
    <row r="104" spans="1:11" ht="21" hidden="1" customHeight="1" x14ac:dyDescent="0.6">
      <c r="A104" s="820"/>
      <c r="B104" s="835"/>
      <c r="C104" s="1194"/>
      <c r="D104" s="713"/>
      <c r="E104" s="790"/>
      <c r="F104" s="789"/>
      <c r="G104" s="797"/>
      <c r="H104" s="794"/>
      <c r="I104" s="788"/>
      <c r="J104" s="795"/>
      <c r="K104" s="825"/>
    </row>
    <row r="105" spans="1:11" ht="21" hidden="1" customHeight="1" x14ac:dyDescent="0.6">
      <c r="A105" s="820"/>
      <c r="B105" s="835"/>
      <c r="C105" s="1194"/>
      <c r="D105" s="713"/>
      <c r="E105" s="790"/>
      <c r="F105" s="789"/>
      <c r="G105" s="797"/>
      <c r="H105" s="794"/>
      <c r="I105" s="788"/>
      <c r="J105" s="795"/>
      <c r="K105" s="825"/>
    </row>
    <row r="106" spans="1:11" ht="42" hidden="1" customHeight="1" x14ac:dyDescent="0.6">
      <c r="A106" s="820"/>
      <c r="B106" s="835"/>
      <c r="C106" s="1194"/>
      <c r="D106" s="713"/>
      <c r="E106" s="790"/>
      <c r="F106" s="789"/>
      <c r="G106" s="797"/>
      <c r="H106" s="794"/>
      <c r="I106" s="788"/>
      <c r="J106" s="795"/>
      <c r="K106" s="825"/>
    </row>
    <row r="107" spans="1:11" ht="21" hidden="1" customHeight="1" x14ac:dyDescent="0.6">
      <c r="A107" s="820"/>
      <c r="B107" s="836"/>
      <c r="C107" s="1194"/>
      <c r="D107" s="713"/>
      <c r="E107" s="790"/>
      <c r="F107" s="789"/>
      <c r="G107" s="797"/>
      <c r="H107" s="794"/>
      <c r="I107" s="788"/>
      <c r="J107" s="795"/>
      <c r="K107" s="825"/>
    </row>
    <row r="108" spans="1:11" ht="21" hidden="1" customHeight="1" x14ac:dyDescent="0.6">
      <c r="A108" s="820"/>
      <c r="B108" s="836"/>
      <c r="C108" s="1194"/>
      <c r="D108" s="713"/>
      <c r="E108" s="790"/>
      <c r="F108" s="789"/>
      <c r="G108" s="797"/>
      <c r="H108" s="794"/>
      <c r="I108" s="788"/>
      <c r="J108" s="795"/>
      <c r="K108" s="825"/>
    </row>
    <row r="109" spans="1:11" ht="40.799999999999997" hidden="1" customHeight="1" x14ac:dyDescent="0.25">
      <c r="A109" s="816" t="s">
        <v>204</v>
      </c>
      <c r="B109" s="817" t="e">
        <f>+[4]ระบบการควบคุมฯ!#REF!</f>
        <v>#REF!</v>
      </c>
      <c r="C109" s="1191" t="e">
        <f>+[4]ระบบการควบคุมฯ!#REF!</f>
        <v>#REF!</v>
      </c>
      <c r="D109" s="818" t="e">
        <f>SUM(D110)</f>
        <v>#REF!</v>
      </c>
      <c r="E109" s="818" t="e">
        <f t="shared" ref="E109:J109" si="28">SUM(E110)</f>
        <v>#REF!</v>
      </c>
      <c r="F109" s="818" t="e">
        <f t="shared" si="28"/>
        <v>#REF!</v>
      </c>
      <c r="G109" s="818" t="e">
        <f t="shared" si="28"/>
        <v>#REF!</v>
      </c>
      <c r="H109" s="818">
        <f t="shared" si="28"/>
        <v>0</v>
      </c>
      <c r="I109" s="818">
        <f t="shared" si="28"/>
        <v>0</v>
      </c>
      <c r="J109" s="818" t="e">
        <f t="shared" si="28"/>
        <v>#REF!</v>
      </c>
      <c r="K109" s="833"/>
    </row>
    <row r="110" spans="1:11" ht="21" hidden="1" customHeight="1" x14ac:dyDescent="0.6">
      <c r="A110" s="824" t="e">
        <f>+[4]ระบบการควบคุมฯ!#REF!</f>
        <v>#REF!</v>
      </c>
      <c r="B110" s="834" t="e">
        <f>+[4]ระบบการควบคุมฯ!#REF!</f>
        <v>#REF!</v>
      </c>
      <c r="C110" s="1195" t="e">
        <f>+[4]ระบบการควบคุมฯ!#REF!</f>
        <v>#REF!</v>
      </c>
      <c r="D110" s="837" t="e">
        <f>+[4]ระบบการควบคุมฯ!#REF!</f>
        <v>#REF!</v>
      </c>
      <c r="E110" s="838" t="e">
        <f>+[4]ระบบการควบคุมฯ!#REF!</f>
        <v>#REF!</v>
      </c>
      <c r="F110" s="839" t="e">
        <f>+[4]ระบบการควบคุมฯ!#REF!</f>
        <v>#REF!</v>
      </c>
      <c r="G110" s="840" t="e">
        <f>+[4]ระบบการควบคุมฯ!#REF!</f>
        <v>#REF!</v>
      </c>
      <c r="H110" s="775"/>
      <c r="I110" s="776"/>
      <c r="J110" s="777" t="e">
        <f>D110-E110-F110-G110</f>
        <v>#REF!</v>
      </c>
      <c r="K110" s="841"/>
    </row>
    <row r="111" spans="1:11" ht="63" hidden="1" customHeight="1" x14ac:dyDescent="0.6">
      <c r="A111" s="824"/>
      <c r="B111" s="834" t="str">
        <f>+[4]ยุธศาสตร์เรียนดีปร3100116003211!D324</f>
        <v>ทำสัญญา 19 ธค 65 ครบ 16 มีค 66</v>
      </c>
      <c r="C111" s="1193"/>
      <c r="D111" s="837"/>
      <c r="E111" s="839"/>
      <c r="F111" s="839"/>
      <c r="G111" s="840"/>
      <c r="H111" s="775"/>
      <c r="I111" s="776"/>
      <c r="J111" s="777">
        <f>D111-E111-F111-G111</f>
        <v>0</v>
      </c>
      <c r="K111" s="841"/>
    </row>
    <row r="112" spans="1:11" ht="42" hidden="1" customHeight="1" x14ac:dyDescent="0.25">
      <c r="A112" s="816" t="e">
        <f>+[4]ระบบการควบคุมฯ!#REF!</f>
        <v>#REF!</v>
      </c>
      <c r="B112" s="817" t="e">
        <f>+[4]ระบบการควบคุมฯ!#REF!</f>
        <v>#REF!</v>
      </c>
      <c r="C112" s="1191" t="e">
        <f>+[4]ระบบการควบคุมฯ!#REF!</f>
        <v>#REF!</v>
      </c>
      <c r="D112" s="818" t="e">
        <f>SUM(D113)</f>
        <v>#REF!</v>
      </c>
      <c r="E112" s="818" t="e">
        <f t="shared" ref="E112:J112" si="29">SUM(E113)</f>
        <v>#REF!</v>
      </c>
      <c r="F112" s="818" t="e">
        <f t="shared" si="29"/>
        <v>#REF!</v>
      </c>
      <c r="G112" s="818" t="e">
        <f t="shared" si="29"/>
        <v>#REF!</v>
      </c>
      <c r="H112" s="818">
        <f t="shared" si="29"/>
        <v>0</v>
      </c>
      <c r="I112" s="818">
        <f t="shared" si="29"/>
        <v>0</v>
      </c>
      <c r="J112" s="818" t="e">
        <f t="shared" si="29"/>
        <v>#REF!</v>
      </c>
      <c r="K112" s="833"/>
    </row>
    <row r="113" spans="1:11" ht="42" hidden="1" customHeight="1" x14ac:dyDescent="0.25">
      <c r="A113" s="803" t="e">
        <f>+[4]ระบบการควบคุมฯ!#REF!</f>
        <v>#REF!</v>
      </c>
      <c r="B113" s="808" t="e">
        <f>+[4]ระบบการควบคุมฯ!#REF!</f>
        <v>#REF!</v>
      </c>
      <c r="C113" s="829" t="e">
        <f>+[4]ระบบการควบคุมฯ!#REF!</f>
        <v>#REF!</v>
      </c>
      <c r="D113" s="832" t="e">
        <f>+[4]ระบบการควบคุมฯ!#REF!</f>
        <v>#REF!</v>
      </c>
      <c r="E113" s="842" t="e">
        <f>+[4]ระบบการควบคุมฯ!#REF!+[4]ระบบการควบคุมฯ!#REF!</f>
        <v>#REF!</v>
      </c>
      <c r="F113" s="713" t="e">
        <f>+[4]ระบบการควบคุมฯ!#REF!+[4]ระบบการควบคุมฯ!#REF!</f>
        <v>#REF!</v>
      </c>
      <c r="G113" s="830" t="e">
        <f>+[4]ระบบการควบคุมฯ!#REF!+[4]ระบบการควบคุมฯ!#REF!</f>
        <v>#REF!</v>
      </c>
      <c r="H113" s="791"/>
      <c r="I113" s="773"/>
      <c r="J113" s="780" t="e">
        <f>D113-E113-F113-G113</f>
        <v>#REF!</v>
      </c>
      <c r="K113" s="825"/>
    </row>
    <row r="114" spans="1:11" ht="42" hidden="1" customHeight="1" x14ac:dyDescent="0.6">
      <c r="A114" s="803"/>
      <c r="B114" s="843" t="s">
        <v>205</v>
      </c>
      <c r="C114" s="1196"/>
      <c r="D114" s="844"/>
      <c r="E114" s="710"/>
      <c r="F114" s="710"/>
      <c r="G114" s="774"/>
      <c r="H114" s="775"/>
      <c r="I114" s="776"/>
      <c r="J114" s="777">
        <f>D114-E114-F114-G114</f>
        <v>0</v>
      </c>
      <c r="K114" s="841"/>
    </row>
    <row r="115" spans="1:11" ht="42" hidden="1" customHeight="1" x14ac:dyDescent="0.6">
      <c r="A115" s="803"/>
      <c r="B115" s="843"/>
      <c r="C115" s="1196"/>
      <c r="D115" s="844"/>
      <c r="E115" s="710"/>
      <c r="F115" s="710"/>
      <c r="G115" s="774"/>
      <c r="H115" s="775"/>
      <c r="I115" s="776"/>
      <c r="J115" s="777"/>
      <c r="K115" s="841"/>
    </row>
    <row r="116" spans="1:11" ht="42" hidden="1" customHeight="1" x14ac:dyDescent="0.45">
      <c r="A116" s="811">
        <v>1.3</v>
      </c>
      <c r="B116" s="812" t="str">
        <f>+[4]ระบบการควบคุมฯ!B370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6" s="1172" t="str">
        <f>+[4]ระบบการควบคุมฯ!C370</f>
        <v>20004 68 00079 00000</v>
      </c>
      <c r="D116" s="701">
        <f>+D117+D121</f>
        <v>0</v>
      </c>
      <c r="E116" s="701">
        <f t="shared" ref="E116:J116" si="30">+E117+E121</f>
        <v>0</v>
      </c>
      <c r="F116" s="701">
        <f t="shared" si="30"/>
        <v>0</v>
      </c>
      <c r="G116" s="701">
        <f t="shared" si="30"/>
        <v>0</v>
      </c>
      <c r="H116" s="701">
        <f t="shared" si="30"/>
        <v>0</v>
      </c>
      <c r="I116" s="701">
        <f t="shared" si="30"/>
        <v>0</v>
      </c>
      <c r="J116" s="701">
        <f t="shared" si="30"/>
        <v>0</v>
      </c>
      <c r="K116" s="845"/>
    </row>
    <row r="117" spans="1:11" ht="42" hidden="1" customHeight="1" x14ac:dyDescent="0.6">
      <c r="A117" s="684"/>
      <c r="B117" s="691" t="str">
        <f>+B36</f>
        <v>งบลงทุน ค่าครุภัณฑ์   6811310</v>
      </c>
      <c r="C117" s="1170"/>
      <c r="D117" s="692">
        <f>+D118+D123</f>
        <v>0</v>
      </c>
      <c r="E117" s="692">
        <f t="shared" ref="E117:J117" si="31">+E118+E123</f>
        <v>0</v>
      </c>
      <c r="F117" s="692">
        <f t="shared" si="31"/>
        <v>0</v>
      </c>
      <c r="G117" s="692">
        <f t="shared" si="31"/>
        <v>0</v>
      </c>
      <c r="H117" s="692">
        <f t="shared" si="31"/>
        <v>0</v>
      </c>
      <c r="I117" s="692">
        <f t="shared" si="31"/>
        <v>0</v>
      </c>
      <c r="J117" s="692">
        <f t="shared" si="31"/>
        <v>0</v>
      </c>
      <c r="K117" s="745"/>
    </row>
    <row r="118" spans="1:11" ht="42" hidden="1" customHeight="1" x14ac:dyDescent="0.25">
      <c r="A118" s="846" t="s">
        <v>206</v>
      </c>
      <c r="B118" s="847" t="str">
        <f>+[4]ระบบการควบคุมฯ!B378</f>
        <v>เงินชดเชยค่างานก่อสร้างตามสัญญาแบบปรับราคาได้ (ค่า K)</v>
      </c>
      <c r="C118" s="1191" t="str">
        <f>+[4]ระบบการควบคุมฯ!C378</f>
        <v>ศธ04002/ว4285 ลว.13 กย 67 โอนครั้งที่ 401</v>
      </c>
      <c r="D118" s="848">
        <f>+D119</f>
        <v>0</v>
      </c>
      <c r="E118" s="848">
        <f t="shared" ref="E118:J118" si="32">+E119</f>
        <v>0</v>
      </c>
      <c r="F118" s="848">
        <f t="shared" si="32"/>
        <v>0</v>
      </c>
      <c r="G118" s="848">
        <f t="shared" si="32"/>
        <v>0</v>
      </c>
      <c r="H118" s="848">
        <f t="shared" si="32"/>
        <v>0</v>
      </c>
      <c r="I118" s="848">
        <f t="shared" si="32"/>
        <v>0</v>
      </c>
      <c r="J118" s="848">
        <f t="shared" si="32"/>
        <v>0</v>
      </c>
      <c r="K118" s="819"/>
    </row>
    <row r="119" spans="1:11" ht="42" hidden="1" customHeight="1" x14ac:dyDescent="0.25">
      <c r="A119" s="820" t="str">
        <f>+[4]ระบบการควบคุมฯ!A379</f>
        <v>1)</v>
      </c>
      <c r="B119" s="849" t="str">
        <f>+[4]ระบบการควบคุมฯ!B379</f>
        <v>โรงเรียนธัญญสิทธิศิลป์</v>
      </c>
      <c r="C119" s="1197" t="str">
        <f>+[4]ระบบการควบคุมฯ!C379</f>
        <v>20004 3100B600 321YYY</v>
      </c>
      <c r="D119" s="805">
        <f>+[4]ระบบการควบคุมฯ!D379</f>
        <v>0</v>
      </c>
      <c r="E119" s="805">
        <f>+[4]ระบบการควบคุมฯ!E379</f>
        <v>0</v>
      </c>
      <c r="F119" s="805">
        <f>+[4]ระบบการควบคุมฯ!F379</f>
        <v>0</v>
      </c>
      <c r="G119" s="805">
        <f>+[4]ระบบการควบคุมฯ!G379</f>
        <v>0</v>
      </c>
      <c r="H119" s="805">
        <f>+[4]ระบบการควบคุมฯ!H379</f>
        <v>0</v>
      </c>
      <c r="I119" s="805">
        <f>+[4]ระบบการควบคุมฯ!I379</f>
        <v>0</v>
      </c>
      <c r="J119" s="805">
        <f>+[4]ระบบการควบคุมฯ!J379</f>
        <v>0</v>
      </c>
      <c r="K119" s="822"/>
    </row>
    <row r="120" spans="1:11" ht="42" hidden="1" customHeight="1" x14ac:dyDescent="0.25">
      <c r="A120" s="820"/>
      <c r="B120" s="850" t="str">
        <f>+[4]ยุธศาสตร์เรียนดีปร3100116003211!E373</f>
        <v>ทำสัญญญา  9 มค 66 ครบ 25 มีค 66</v>
      </c>
      <c r="C120" s="1197"/>
      <c r="D120" s="805"/>
      <c r="E120" s="805"/>
      <c r="F120" s="805"/>
      <c r="G120" s="805"/>
      <c r="H120" s="805"/>
      <c r="I120" s="805"/>
      <c r="J120" s="805"/>
      <c r="K120" s="823"/>
    </row>
    <row r="121" spans="1:11" ht="42" hidden="1" customHeight="1" x14ac:dyDescent="0.6">
      <c r="A121" s="685"/>
      <c r="B121" s="694" t="str">
        <f>+[4]ระบบการควบคุมฯ!B371</f>
        <v>งบลงทุน  ค่าครุภัณฑ์ 6711310</v>
      </c>
      <c r="C121" s="851">
        <f>+C117</f>
        <v>0</v>
      </c>
      <c r="D121" s="814">
        <f>+D123</f>
        <v>0</v>
      </c>
      <c r="E121" s="814">
        <f t="shared" ref="E121:J121" si="33">+E123</f>
        <v>0</v>
      </c>
      <c r="F121" s="814">
        <f t="shared" si="33"/>
        <v>0</v>
      </c>
      <c r="G121" s="814">
        <f t="shared" si="33"/>
        <v>0</v>
      </c>
      <c r="H121" s="814">
        <f t="shared" si="33"/>
        <v>0</v>
      </c>
      <c r="I121" s="814">
        <f t="shared" si="33"/>
        <v>0</v>
      </c>
      <c r="J121" s="814">
        <f t="shared" si="33"/>
        <v>0</v>
      </c>
      <c r="K121" s="815"/>
    </row>
    <row r="122" spans="1:11" ht="42" hidden="1" customHeight="1" x14ac:dyDescent="0.6">
      <c r="A122" s="852"/>
      <c r="B122" s="853" t="str">
        <f>+[4]ระบบการควบคุมฯ!B372</f>
        <v>ครุภัณฑ์การศึกษา 120611</v>
      </c>
      <c r="C122" s="1198"/>
      <c r="D122" s="854">
        <f>+D123</f>
        <v>0</v>
      </c>
      <c r="E122" s="854">
        <f t="shared" ref="E122:J123" si="34">+E123</f>
        <v>0</v>
      </c>
      <c r="F122" s="854">
        <f t="shared" si="34"/>
        <v>0</v>
      </c>
      <c r="G122" s="854">
        <f t="shared" si="34"/>
        <v>0</v>
      </c>
      <c r="H122" s="854">
        <f t="shared" si="34"/>
        <v>0</v>
      </c>
      <c r="I122" s="854">
        <f t="shared" si="34"/>
        <v>0</v>
      </c>
      <c r="J122" s="854">
        <f t="shared" si="34"/>
        <v>0</v>
      </c>
      <c r="K122" s="855"/>
    </row>
    <row r="123" spans="1:11" ht="42" hidden="1" customHeight="1" x14ac:dyDescent="0.25">
      <c r="A123" s="846" t="s">
        <v>207</v>
      </c>
      <c r="B123" s="847" t="str">
        <f>+[4]ระบบการควบคุมฯ!B373</f>
        <v xml:space="preserve">โต๊ะเก้าอี้นักเรียนระดับประถมศึกษา ชุดละ 1,500 บาท </v>
      </c>
      <c r="C123" s="1191" t="str">
        <f>+[4]ระบบการควบคุมฯ!C373</f>
        <v>ศธ04002/ว1802 ลว.8 พค 67 โอนครั้งที่ 7</v>
      </c>
      <c r="D123" s="848">
        <f>+D124</f>
        <v>0</v>
      </c>
      <c r="E123" s="848">
        <f t="shared" si="34"/>
        <v>0</v>
      </c>
      <c r="F123" s="848">
        <f t="shared" si="34"/>
        <v>0</v>
      </c>
      <c r="G123" s="848">
        <f t="shared" si="34"/>
        <v>0</v>
      </c>
      <c r="H123" s="848">
        <f t="shared" si="34"/>
        <v>0</v>
      </c>
      <c r="I123" s="848">
        <f t="shared" si="34"/>
        <v>0</v>
      </c>
      <c r="J123" s="848">
        <f t="shared" si="34"/>
        <v>0</v>
      </c>
      <c r="K123" s="819"/>
    </row>
    <row r="124" spans="1:11" ht="42" hidden="1" customHeight="1" x14ac:dyDescent="0.45">
      <c r="A124" s="820" t="str">
        <f>+[4]ระบบการควบคุมฯ!A389</f>
        <v>1)</v>
      </c>
      <c r="B124" s="856" t="str">
        <f>+[4]ระบบการควบคุมฯ!B374</f>
        <v xml:space="preserve">โรงเรียนชุมชนบึงบา </v>
      </c>
      <c r="C124" s="949" t="str">
        <f>+[4]ระบบการควบคุมฯ!C374</f>
        <v>200043100B6003113826</v>
      </c>
      <c r="D124" s="713"/>
      <c r="E124" s="769"/>
      <c r="F124" s="789"/>
      <c r="G124" s="757"/>
      <c r="H124" s="794"/>
      <c r="I124" s="788"/>
      <c r="J124" s="795">
        <f t="shared" ref="J124" si="35">D124-E124-F124-G124</f>
        <v>0</v>
      </c>
      <c r="K124" s="792"/>
    </row>
    <row r="125" spans="1:11" ht="42" hidden="1" customHeight="1" x14ac:dyDescent="0.6">
      <c r="A125" s="824"/>
      <c r="B125" s="856" t="str">
        <f>+[4]ระบบการควบคุมฯ!B375</f>
        <v>ผูกพันครบ 19 มิย 67</v>
      </c>
      <c r="C125" s="949">
        <f>+[4]ระบบการควบคุมฯ!C375</f>
        <v>4100392644</v>
      </c>
      <c r="D125" s="837"/>
      <c r="E125" s="839"/>
      <c r="F125" s="839"/>
      <c r="G125" s="840"/>
      <c r="H125" s="775"/>
      <c r="I125" s="776"/>
      <c r="J125" s="777"/>
      <c r="K125" s="857"/>
    </row>
    <row r="126" spans="1:11" ht="21" hidden="1" customHeight="1" x14ac:dyDescent="0.6">
      <c r="A126" s="684"/>
      <c r="B126" s="691" t="str">
        <f>+[4]ระบบการควบคุมฯ!B377</f>
        <v>งบลงทุน  ค่าที่ดินสิ่งก่อสร้าง 6711320</v>
      </c>
      <c r="C126" s="1170"/>
      <c r="D126" s="692">
        <f>+D127</f>
        <v>0</v>
      </c>
      <c r="E126" s="692">
        <f t="shared" ref="E126:J126" si="36">+E127</f>
        <v>0</v>
      </c>
      <c r="F126" s="692">
        <f t="shared" si="36"/>
        <v>0</v>
      </c>
      <c r="G126" s="692">
        <f t="shared" si="36"/>
        <v>0</v>
      </c>
      <c r="H126" s="692">
        <f t="shared" si="36"/>
        <v>0</v>
      </c>
      <c r="I126" s="692">
        <f t="shared" si="36"/>
        <v>0</v>
      </c>
      <c r="J126" s="692">
        <f t="shared" si="36"/>
        <v>0</v>
      </c>
      <c r="K126" s="745"/>
    </row>
    <row r="127" spans="1:11" ht="21" hidden="1" customHeight="1" x14ac:dyDescent="0.25">
      <c r="A127" s="846" t="str">
        <f>+[4]ระบบการควบคุมฯ!A378</f>
        <v>5.3.2</v>
      </c>
      <c r="B127" s="847" t="str">
        <f>+[4]ระบบการควบคุมฯ!B378</f>
        <v>เงินชดเชยค่างานก่อสร้างตามสัญญาแบบปรับราคาได้ (ค่า K)</v>
      </c>
      <c r="C127" s="1191" t="str">
        <f>+[4]ระบบการควบคุมฯ!C378</f>
        <v>ศธ04002/ว4285 ลว.13 กย 67 โอนครั้งที่ 401</v>
      </c>
      <c r="D127" s="848">
        <f>SUM(D128:D130)</f>
        <v>0</v>
      </c>
      <c r="E127" s="848">
        <f t="shared" ref="E127:J127" si="37">SUM(E128:E130)</f>
        <v>0</v>
      </c>
      <c r="F127" s="848">
        <f t="shared" si="37"/>
        <v>0</v>
      </c>
      <c r="G127" s="848">
        <f t="shared" si="37"/>
        <v>0</v>
      </c>
      <c r="H127" s="848">
        <f t="shared" si="37"/>
        <v>0</v>
      </c>
      <c r="I127" s="848">
        <f t="shared" si="37"/>
        <v>0</v>
      </c>
      <c r="J127" s="848">
        <f t="shared" si="37"/>
        <v>0</v>
      </c>
      <c r="K127" s="819"/>
    </row>
    <row r="128" spans="1:11" ht="21" hidden="1" customHeight="1" x14ac:dyDescent="0.6">
      <c r="A128" s="858" t="str">
        <f>+[4]ระบบการควบคุมฯ!A379</f>
        <v>1)</v>
      </c>
      <c r="B128" s="849" t="str">
        <f>+[4]ระบบการควบคุมฯ!B379</f>
        <v>โรงเรียนธัญญสิทธิศิลป์</v>
      </c>
      <c r="C128" s="1197" t="str">
        <f>+[4]ระบบการควบคุมฯ!C379</f>
        <v>20004 3100B600 321YYY</v>
      </c>
      <c r="D128" s="713"/>
      <c r="E128" s="769"/>
      <c r="F128" s="789"/>
      <c r="G128" s="757"/>
      <c r="H128" s="794"/>
      <c r="I128" s="788"/>
      <c r="J128" s="795">
        <f t="shared" ref="J128:J130" si="38">D128-E128-F128-G128</f>
        <v>0</v>
      </c>
      <c r="K128" s="859"/>
    </row>
    <row r="129" spans="1:11" ht="21" hidden="1" customHeight="1" x14ac:dyDescent="0.6">
      <c r="A129" s="858" t="str">
        <f>+[4]ระบบการควบคุมฯ!A380</f>
        <v>2)</v>
      </c>
      <c r="B129" s="849" t="str">
        <f>+[4]ระบบการควบคุมฯ!B380</f>
        <v>โรงเรียนชุมชนเลิศพินิจพิทยาคม</v>
      </c>
      <c r="C129" s="1197" t="str">
        <f>+[4]ระบบการควบคุมฯ!C380</f>
        <v>20004 3100B600 321YYY</v>
      </c>
      <c r="D129" s="713"/>
      <c r="E129" s="769"/>
      <c r="F129" s="789"/>
      <c r="G129" s="757"/>
      <c r="H129" s="775"/>
      <c r="I129" s="776"/>
      <c r="J129" s="795">
        <f t="shared" si="38"/>
        <v>0</v>
      </c>
      <c r="K129" s="860"/>
    </row>
    <row r="130" spans="1:11" ht="21" hidden="1" customHeight="1" x14ac:dyDescent="0.6">
      <c r="A130" s="858" t="str">
        <f>+[4]ระบบการควบคุมฯ!A381</f>
        <v>3)</v>
      </c>
      <c r="B130" s="849" t="str">
        <f>+[4]ระบบการควบคุมฯ!B381</f>
        <v>โรงเรียนชุมชนประชานิกรณ์อำนวยเวทย์</v>
      </c>
      <c r="C130" s="1197" t="str">
        <f>+[4]ระบบการควบคุมฯ!C381</f>
        <v>20004 3100B600 321YYY</v>
      </c>
      <c r="D130" s="713"/>
      <c r="E130" s="769"/>
      <c r="F130" s="789"/>
      <c r="G130" s="757"/>
      <c r="H130" s="775"/>
      <c r="I130" s="776"/>
      <c r="J130" s="795">
        <f t="shared" si="38"/>
        <v>0</v>
      </c>
      <c r="K130" s="861"/>
    </row>
    <row r="131" spans="1:11" ht="21" hidden="1" customHeight="1" x14ac:dyDescent="0.6">
      <c r="A131" s="824"/>
      <c r="B131" s="834"/>
      <c r="C131" s="1193"/>
      <c r="D131" s="837"/>
      <c r="E131" s="839"/>
      <c r="F131" s="839"/>
      <c r="G131" s="840"/>
      <c r="H131" s="775"/>
      <c r="I131" s="776"/>
      <c r="J131" s="777">
        <f>D131-E131-F131-G131</f>
        <v>0</v>
      </c>
      <c r="K131" s="841"/>
    </row>
    <row r="132" spans="1:11" ht="21" hidden="1" customHeight="1" x14ac:dyDescent="0.6">
      <c r="A132" s="862" t="str">
        <f>+[4]ระบบการควบคุมฯ!A524</f>
        <v>ง</v>
      </c>
      <c r="B132" s="863" t="str">
        <f>+[4]ระบบการควบคุมฯ!B524</f>
        <v>แผนงานพื้นฐานด้านการพัฒนาและเสริมสร้างศักยภาพทรัพยากรมนุษย์</v>
      </c>
      <c r="C132" s="1199"/>
      <c r="D132" s="45">
        <f>+D133+D149</f>
        <v>20521300</v>
      </c>
      <c r="E132" s="45">
        <f t="shared" ref="E132:J132" si="39">+E133+E149</f>
        <v>16543440</v>
      </c>
      <c r="F132" s="45">
        <f t="shared" si="39"/>
        <v>0</v>
      </c>
      <c r="G132" s="45">
        <f t="shared" si="39"/>
        <v>3405740</v>
      </c>
      <c r="H132" s="45">
        <f t="shared" ca="1" si="39"/>
        <v>0</v>
      </c>
      <c r="I132" s="45">
        <f t="shared" ca="1" si="39"/>
        <v>0</v>
      </c>
      <c r="J132" s="45">
        <f t="shared" si="39"/>
        <v>572120</v>
      </c>
      <c r="K132" s="864">
        <f t="shared" ref="E132:K135" si="40">+K133</f>
        <v>0</v>
      </c>
    </row>
    <row r="133" spans="1:11" ht="21" hidden="1" customHeight="1" x14ac:dyDescent="0.25">
      <c r="A133" s="865">
        <f>+[4]ระบบการควบคุมฯ!A527</f>
        <v>1</v>
      </c>
      <c r="B133" s="866" t="str">
        <f>+[4]ระบบการควบคุมฯ!B527</f>
        <v xml:space="preserve">ผลผลิตผู้จบการศึกษาก่อนประถมศึกษา </v>
      </c>
      <c r="C133" s="1200" t="str">
        <f>+[4]ระบบการควบคุมฯ!C527</f>
        <v>20004 3720 1000 2000000</v>
      </c>
      <c r="D133" s="51">
        <f>+D134</f>
        <v>0</v>
      </c>
      <c r="E133" s="51">
        <f t="shared" si="40"/>
        <v>0</v>
      </c>
      <c r="F133" s="51">
        <f t="shared" si="40"/>
        <v>0</v>
      </c>
      <c r="G133" s="51">
        <f t="shared" si="40"/>
        <v>0</v>
      </c>
      <c r="H133" s="51">
        <f t="shared" si="40"/>
        <v>0</v>
      </c>
      <c r="I133" s="51">
        <f t="shared" si="40"/>
        <v>0</v>
      </c>
      <c r="J133" s="51">
        <f t="shared" si="40"/>
        <v>0</v>
      </c>
      <c r="K133" s="867">
        <f t="shared" si="40"/>
        <v>0</v>
      </c>
    </row>
    <row r="134" spans="1:11" ht="21" hidden="1" customHeight="1" x14ac:dyDescent="0.25">
      <c r="A134" s="868">
        <v>1.1000000000000001</v>
      </c>
      <c r="B134" s="869" t="str">
        <f>+[4]ระบบการควบคุมฯ!B532</f>
        <v xml:space="preserve">กิจกรรมการจัดการศึกษาก่อนประถมศึกษา  </v>
      </c>
      <c r="C134" s="1201" t="str">
        <f>+[4]ระบบการควบคุมฯ!C532</f>
        <v>20004 68 05162 00000</v>
      </c>
      <c r="D134" s="50">
        <f>+D135</f>
        <v>0</v>
      </c>
      <c r="E134" s="50">
        <f t="shared" si="40"/>
        <v>0</v>
      </c>
      <c r="F134" s="50">
        <f t="shared" si="40"/>
        <v>0</v>
      </c>
      <c r="G134" s="50">
        <f t="shared" si="40"/>
        <v>0</v>
      </c>
      <c r="H134" s="50">
        <f t="shared" si="40"/>
        <v>0</v>
      </c>
      <c r="I134" s="50">
        <f t="shared" si="40"/>
        <v>0</v>
      </c>
      <c r="J134" s="50">
        <f t="shared" si="40"/>
        <v>0</v>
      </c>
      <c r="K134" s="870">
        <f t="shared" si="40"/>
        <v>0</v>
      </c>
    </row>
    <row r="135" spans="1:11" ht="21" hidden="1" customHeight="1" x14ac:dyDescent="0.6">
      <c r="A135" s="871"/>
      <c r="B135" s="872" t="str">
        <f>+[4]ระบบการควบคุมฯ!B530</f>
        <v>ค่าครุภัณฑ์ 6811310</v>
      </c>
      <c r="C135" s="1170"/>
      <c r="D135" s="692">
        <f>+D136</f>
        <v>0</v>
      </c>
      <c r="E135" s="692">
        <f t="shared" si="40"/>
        <v>0</v>
      </c>
      <c r="F135" s="692">
        <f t="shared" si="40"/>
        <v>0</v>
      </c>
      <c r="G135" s="692">
        <f t="shared" si="40"/>
        <v>0</v>
      </c>
      <c r="H135" s="692">
        <f t="shared" si="40"/>
        <v>0</v>
      </c>
      <c r="I135" s="692">
        <f t="shared" si="40"/>
        <v>0</v>
      </c>
      <c r="J135" s="692">
        <f t="shared" si="40"/>
        <v>0</v>
      </c>
      <c r="K135" s="873"/>
    </row>
    <row r="136" spans="1:11" ht="21" hidden="1" customHeight="1" x14ac:dyDescent="0.6">
      <c r="A136" s="871"/>
      <c r="B136" s="872" t="str">
        <f>+[4]ระบบการควบคุมฯ!B589</f>
        <v>ครุภัณฑ์การศึกษา 120611</v>
      </c>
      <c r="C136" s="1170"/>
      <c r="D136" s="692">
        <f>+D137+D144</f>
        <v>0</v>
      </c>
      <c r="E136" s="692">
        <f t="shared" ref="E136:J136" si="41">+E137+E144</f>
        <v>0</v>
      </c>
      <c r="F136" s="692">
        <f t="shared" si="41"/>
        <v>0</v>
      </c>
      <c r="G136" s="692">
        <f t="shared" si="41"/>
        <v>0</v>
      </c>
      <c r="H136" s="692">
        <f t="shared" si="41"/>
        <v>0</v>
      </c>
      <c r="I136" s="692">
        <f t="shared" si="41"/>
        <v>0</v>
      </c>
      <c r="J136" s="692">
        <f t="shared" si="41"/>
        <v>0</v>
      </c>
      <c r="K136" s="873"/>
    </row>
    <row r="137" spans="1:11" ht="21" hidden="1" customHeight="1" x14ac:dyDescent="0.25">
      <c r="A137" s="874" t="s">
        <v>39</v>
      </c>
      <c r="B137" s="875" t="str">
        <f>+[4]ระบบการควบคุมฯ!B590</f>
        <v>เครื่องเล่นสนามระดับก่อนประถมศึกษาแบบ 2</v>
      </c>
      <c r="C137" s="1202" t="str">
        <f>+[4]ระบบการควบคุมฯ!C590</f>
        <v>ศธ04002/ว1802 ลว.8 พค 67 โอนครั้งที่ 7</v>
      </c>
      <c r="D137" s="876">
        <f>SUM(D138:D143)</f>
        <v>0</v>
      </c>
      <c r="E137" s="876">
        <f t="shared" ref="E137:J137" si="42">SUM(E138:E143)</f>
        <v>0</v>
      </c>
      <c r="F137" s="876">
        <f t="shared" si="42"/>
        <v>0</v>
      </c>
      <c r="G137" s="876">
        <f t="shared" si="42"/>
        <v>0</v>
      </c>
      <c r="H137" s="876">
        <f t="shared" si="42"/>
        <v>0</v>
      </c>
      <c r="I137" s="876">
        <f t="shared" si="42"/>
        <v>0</v>
      </c>
      <c r="J137" s="876">
        <f t="shared" si="42"/>
        <v>0</v>
      </c>
      <c r="K137" s="877"/>
    </row>
    <row r="138" spans="1:11" ht="21" hidden="1" customHeight="1" x14ac:dyDescent="0.6">
      <c r="A138" s="878" t="str">
        <f>+[4]ระบบการควบคุมฯ!A591</f>
        <v>1)</v>
      </c>
      <c r="B138" s="879" t="str">
        <f>+[4]ระบบการควบคุมฯ!B591</f>
        <v>โรงเรียนทองพูลอุทิศ</v>
      </c>
      <c r="C138" s="1203" t="str">
        <f>+[4]ระบบการควบคุมฯ!C591</f>
        <v>20004350001003110490</v>
      </c>
      <c r="D138" s="713"/>
      <c r="E138" s="769"/>
      <c r="F138" s="789"/>
      <c r="G138" s="757"/>
      <c r="H138" s="794"/>
      <c r="I138" s="788"/>
      <c r="J138" s="795">
        <f t="shared" ref="J138:J148" si="43">D138-E138-F138-G138</f>
        <v>0</v>
      </c>
      <c r="K138" s="792"/>
    </row>
    <row r="139" spans="1:11" ht="21" hidden="1" customHeight="1" x14ac:dyDescent="0.6">
      <c r="A139" s="878"/>
      <c r="B139" s="879" t="str">
        <f>+[4]ระบบการควบคุมฯ!B592</f>
        <v>ผูกพัน ครบ 16 กค 67</v>
      </c>
      <c r="C139" s="1203">
        <f>+[4]ระบบการควบคุมฯ!C592</f>
        <v>4100385427</v>
      </c>
      <c r="D139" s="713"/>
      <c r="E139" s="769"/>
      <c r="F139" s="789"/>
      <c r="G139" s="757"/>
      <c r="H139" s="794"/>
      <c r="I139" s="788"/>
      <c r="J139" s="795">
        <f t="shared" si="43"/>
        <v>0</v>
      </c>
      <c r="K139" s="792"/>
    </row>
    <row r="140" spans="1:11" ht="21" hidden="1" customHeight="1" x14ac:dyDescent="0.6">
      <c r="A140" s="878" t="str">
        <f>+[4]ระบบการควบคุมฯ!A593</f>
        <v>2)</v>
      </c>
      <c r="B140" s="879" t="str">
        <f>+[4]ระบบการควบคุมฯ!B593</f>
        <v>โรงเรียนวัดชัยมังคลาราม</v>
      </c>
      <c r="C140" s="1203" t="str">
        <f>+[4]ระบบการควบคุมฯ!C593</f>
        <v>20004350001003110491</v>
      </c>
      <c r="D140" s="713"/>
      <c r="E140" s="769"/>
      <c r="F140" s="789"/>
      <c r="G140" s="757"/>
      <c r="H140" s="794"/>
      <c r="I140" s="788"/>
      <c r="J140" s="795">
        <f t="shared" si="43"/>
        <v>0</v>
      </c>
      <c r="K140" s="857"/>
    </row>
    <row r="141" spans="1:11" ht="21" hidden="1" customHeight="1" x14ac:dyDescent="0.6">
      <c r="A141" s="878"/>
      <c r="B141" s="879" t="str">
        <f>+[4]ระบบการควบคุมฯ!B594</f>
        <v>ผูกพัน ครบ 16 กค 67</v>
      </c>
      <c r="C141" s="1203">
        <f>+[4]ระบบการควบคุมฯ!C594</f>
        <v>4100398102</v>
      </c>
      <c r="D141" s="713"/>
      <c r="E141" s="769"/>
      <c r="F141" s="789"/>
      <c r="G141" s="757"/>
      <c r="H141" s="794"/>
      <c r="I141" s="788"/>
      <c r="J141" s="795">
        <f t="shared" si="43"/>
        <v>0</v>
      </c>
      <c r="K141" s="857"/>
    </row>
    <row r="142" spans="1:11" ht="21" hidden="1" customHeight="1" x14ac:dyDescent="0.6">
      <c r="A142" s="878" t="str">
        <f>+[4]ระบบการควบคุมฯ!A595</f>
        <v>3)</v>
      </c>
      <c r="B142" s="879" t="str">
        <f>+[4]ระบบการควบคุมฯ!B595</f>
        <v>โรงเรียนวัดดอนใหญ่</v>
      </c>
      <c r="C142" s="1203" t="str">
        <f>+[4]ระบบการควบคุมฯ!C595</f>
        <v>20004350001003110492</v>
      </c>
      <c r="D142" s="713"/>
      <c r="E142" s="769"/>
      <c r="F142" s="789"/>
      <c r="G142" s="757"/>
      <c r="H142" s="794"/>
      <c r="I142" s="788"/>
      <c r="J142" s="795">
        <f t="shared" si="43"/>
        <v>0</v>
      </c>
      <c r="K142" s="857"/>
    </row>
    <row r="143" spans="1:11" ht="21" hidden="1" customHeight="1" x14ac:dyDescent="0.6">
      <c r="A143" s="878"/>
      <c r="B143" s="879" t="str">
        <f>+[4]ระบบการควบคุมฯ!B596</f>
        <v>ผูกพัน ครบ 19 กค 67</v>
      </c>
      <c r="C143" s="1203">
        <f>+[4]ระบบการควบคุมฯ!C596</f>
        <v>410034351</v>
      </c>
      <c r="D143" s="713"/>
      <c r="E143" s="769"/>
      <c r="F143" s="789"/>
      <c r="G143" s="757"/>
      <c r="H143" s="794"/>
      <c r="I143" s="788"/>
      <c r="J143" s="795">
        <f t="shared" si="43"/>
        <v>0</v>
      </c>
      <c r="K143" s="857"/>
    </row>
    <row r="144" spans="1:11" ht="21" hidden="1" customHeight="1" x14ac:dyDescent="0.25">
      <c r="A144" s="874" t="str">
        <f>+[4]ระบบการควบคุมฯ!A603</f>
        <v>1.1.2</v>
      </c>
      <c r="B144" s="875" t="str">
        <f>+[4]ระบบการควบคุมฯ!B603</f>
        <v xml:space="preserve">เครื่องเล่นสนามระดับก่อนประถมศึกษา แบบ 1 </v>
      </c>
      <c r="C144" s="1202" t="str">
        <f>+[4]ระบบการควบคุมฯ!C603</f>
        <v>ศธ04002/ว1802 ลว.8 พค 67 โอนครั้งที่ 7</v>
      </c>
      <c r="D144" s="876">
        <f>SUM(D145:D146)</f>
        <v>0</v>
      </c>
      <c r="E144" s="876">
        <f t="shared" ref="E144:J144" si="44">SUM(E145:E146)</f>
        <v>0</v>
      </c>
      <c r="F144" s="876">
        <f t="shared" si="44"/>
        <v>0</v>
      </c>
      <c r="G144" s="876">
        <f t="shared" si="44"/>
        <v>0</v>
      </c>
      <c r="H144" s="876">
        <f t="shared" si="44"/>
        <v>0</v>
      </c>
      <c r="I144" s="876">
        <f t="shared" si="44"/>
        <v>0</v>
      </c>
      <c r="J144" s="876">
        <f t="shared" si="44"/>
        <v>0</v>
      </c>
      <c r="K144" s="877"/>
    </row>
    <row r="145" spans="1:11" ht="21" hidden="1" customHeight="1" x14ac:dyDescent="0.6">
      <c r="A145" s="878" t="str">
        <f>+[4]ระบบการควบคุมฯ!A604</f>
        <v>1)</v>
      </c>
      <c r="B145" s="880" t="str">
        <f>+[4]ระบบการควบคุมฯ!B604</f>
        <v>โรงเรียนวัดแสงมณี</v>
      </c>
      <c r="C145" s="1203" t="str">
        <f>+[4]ระบบการควบคุมฯ!C604</f>
        <v>20004350001003110493</v>
      </c>
      <c r="D145" s="713"/>
      <c r="E145" s="769"/>
      <c r="F145" s="789"/>
      <c r="G145" s="757"/>
      <c r="H145" s="794"/>
      <c r="I145" s="788"/>
      <c r="J145" s="795">
        <f t="shared" ref="J145:J146" si="45">D145-E145-F145-G145</f>
        <v>0</v>
      </c>
      <c r="K145" s="792"/>
    </row>
    <row r="146" spans="1:11" ht="21" hidden="1" customHeight="1" x14ac:dyDescent="0.6">
      <c r="A146" s="878"/>
      <c r="B146" s="880" t="str">
        <f>+[4]ระบบการควบคุมฯ!B605</f>
        <v>ผูกพัน ครบ 9 กค 67</v>
      </c>
      <c r="C146" s="1203">
        <f>+[4]ระบบการควบคุมฯ!C605</f>
        <v>4100394811</v>
      </c>
      <c r="D146" s="713"/>
      <c r="E146" s="769"/>
      <c r="F146" s="789"/>
      <c r="G146" s="757"/>
      <c r="H146" s="794"/>
      <c r="I146" s="788"/>
      <c r="J146" s="795">
        <f t="shared" si="45"/>
        <v>0</v>
      </c>
      <c r="K146" s="792"/>
    </row>
    <row r="147" spans="1:11" ht="21" hidden="1" customHeight="1" x14ac:dyDescent="0.6">
      <c r="A147" s="878">
        <f>+[4]ระบบการควบคุมฯ!A597</f>
        <v>0</v>
      </c>
      <c r="B147" s="879">
        <f>+[4]ระบบการควบคุมฯ!B597</f>
        <v>0</v>
      </c>
      <c r="C147" s="1203">
        <f>+[4]ระบบการควบคุมฯ!C597</f>
        <v>0</v>
      </c>
      <c r="D147" s="713" t="e">
        <f>+[4]ระบบการควบคุมฯ!#REF!</f>
        <v>#REF!</v>
      </c>
      <c r="E147" s="769" t="e">
        <f>+[4]ระบบการควบคุมฯ!#REF!+[4]ระบบการควบคุมฯ!#REF!</f>
        <v>#REF!</v>
      </c>
      <c r="F147" s="789">
        <f>+[4]ระบบการควบคุมฯ!J399</f>
        <v>0</v>
      </c>
      <c r="G147" s="757" t="e">
        <f>+[4]ระบบการควบคุมฯ!#REF!+[4]ระบบการควบคุมฯ!#REF!</f>
        <v>#REF!</v>
      </c>
      <c r="H147" s="794"/>
      <c r="I147" s="788"/>
      <c r="J147" s="795" t="e">
        <f t="shared" si="43"/>
        <v>#REF!</v>
      </c>
      <c r="K147" s="857"/>
    </row>
    <row r="148" spans="1:11" ht="21" hidden="1" customHeight="1" x14ac:dyDescent="0.6">
      <c r="A148" s="878"/>
      <c r="B148" s="879">
        <f>+[4]ระบบการควบคุมฯ!B598</f>
        <v>0</v>
      </c>
      <c r="C148" s="1203">
        <f>+[4]ระบบการควบคุมฯ!C598</f>
        <v>0</v>
      </c>
      <c r="D148" s="713" t="e">
        <f>+[4]ระบบการควบคุมฯ!#REF!</f>
        <v>#REF!</v>
      </c>
      <c r="E148" s="769" t="e">
        <f>+[4]ระบบการควบคุมฯ!#REF!+[4]ระบบการควบคุมฯ!#REF!</f>
        <v>#REF!</v>
      </c>
      <c r="F148" s="789">
        <f>+[4]ระบบการควบคุมฯ!J400</f>
        <v>0</v>
      </c>
      <c r="G148" s="757" t="e">
        <f>+[4]ระบบการควบคุมฯ!#REF!+[4]ระบบการควบคุมฯ!#REF!</f>
        <v>#REF!</v>
      </c>
      <c r="H148" s="794"/>
      <c r="I148" s="788"/>
      <c r="J148" s="795" t="e">
        <f t="shared" si="43"/>
        <v>#REF!</v>
      </c>
      <c r="K148" s="857"/>
    </row>
    <row r="149" spans="1:11" x14ac:dyDescent="0.25">
      <c r="A149" s="881">
        <f>+[4]ระบบการควบคุมฯ!A618</f>
        <v>0</v>
      </c>
      <c r="B149" s="882" t="str">
        <f>+[4]ระบบการควบคุมฯ!B618</f>
        <v>ผลผลิตผู้จบการศึกษาขั้นพื้นฐาน</v>
      </c>
      <c r="C149" s="1191" t="str">
        <f>+[4]ระบบการควบคุมฯ!C618</f>
        <v>20004 3720 1000 2000000</v>
      </c>
      <c r="D149" s="51">
        <f>SUM(D150:D151)</f>
        <v>20521300</v>
      </c>
      <c r="E149" s="51">
        <f t="shared" ref="E149:J149" si="46">SUM(E150:E151)</f>
        <v>16543440</v>
      </c>
      <c r="F149" s="51">
        <f t="shared" si="46"/>
        <v>0</v>
      </c>
      <c r="G149" s="51">
        <f t="shared" si="46"/>
        <v>3405740</v>
      </c>
      <c r="H149" s="51">
        <f t="shared" ca="1" si="46"/>
        <v>0</v>
      </c>
      <c r="I149" s="51">
        <f t="shared" ca="1" si="46"/>
        <v>0</v>
      </c>
      <c r="J149" s="51">
        <f t="shared" si="46"/>
        <v>572120</v>
      </c>
      <c r="K149" s="883"/>
    </row>
    <row r="150" spans="1:11" x14ac:dyDescent="0.6">
      <c r="A150" s="884"/>
      <c r="B150" s="885" t="str">
        <f>+[4]ระบบการควบคุมฯ!B622</f>
        <v>งบลงทุน ครุภัณฑ์ 6811310</v>
      </c>
      <c r="C150" s="1204"/>
      <c r="D150" s="47">
        <f t="shared" ref="D150:J150" si="47">+D153+D184+D195+D315+D349</f>
        <v>444000</v>
      </c>
      <c r="E150" s="47">
        <f t="shared" si="47"/>
        <v>194400</v>
      </c>
      <c r="F150" s="47">
        <f t="shared" si="47"/>
        <v>0</v>
      </c>
      <c r="G150" s="47">
        <f t="shared" si="47"/>
        <v>247100</v>
      </c>
      <c r="H150" s="47">
        <f t="shared" ca="1" si="47"/>
        <v>205400</v>
      </c>
      <c r="I150" s="47">
        <f t="shared" ca="1" si="47"/>
        <v>205400</v>
      </c>
      <c r="J150" s="47">
        <f t="shared" si="47"/>
        <v>2500</v>
      </c>
      <c r="K150" s="886"/>
    </row>
    <row r="151" spans="1:11" ht="42" customHeight="1" x14ac:dyDescent="0.25">
      <c r="A151" s="887"/>
      <c r="B151" s="888" t="str">
        <f>+[4]ระบบการควบคุมฯ!B623</f>
        <v>งบลงทุน สิ่งก่อสร้าง 6811320</v>
      </c>
      <c r="C151" s="1177"/>
      <c r="D151" s="48">
        <f>+D216+D316+D350</f>
        <v>20077300</v>
      </c>
      <c r="E151" s="48">
        <f t="shared" ref="E151:J151" si="48">+E216+E316+E350</f>
        <v>16349040</v>
      </c>
      <c r="F151" s="48">
        <f t="shared" si="48"/>
        <v>0</v>
      </c>
      <c r="G151" s="48">
        <f t="shared" si="48"/>
        <v>3158640</v>
      </c>
      <c r="H151" s="48">
        <f t="shared" si="48"/>
        <v>0</v>
      </c>
      <c r="I151" s="48">
        <f t="shared" si="48"/>
        <v>0</v>
      </c>
      <c r="J151" s="48">
        <f t="shared" si="48"/>
        <v>569620</v>
      </c>
      <c r="K151" s="889"/>
    </row>
    <row r="152" spans="1:11" x14ac:dyDescent="0.6">
      <c r="A152" s="699">
        <v>2.1</v>
      </c>
      <c r="B152" s="890" t="str">
        <f>+[4]ระบบการควบคุมฯ!B749</f>
        <v>กิจกรรมการจัดการศึกษาประถมศึกษาสำหรับโรงเรียนปกติ</v>
      </c>
      <c r="C152" s="1205" t="s">
        <v>208</v>
      </c>
      <c r="D152" s="52">
        <f>+D153</f>
        <v>28000</v>
      </c>
      <c r="E152" s="52">
        <f t="shared" ref="E152:J152" si="49">+E153</f>
        <v>0</v>
      </c>
      <c r="F152" s="52">
        <f t="shared" si="49"/>
        <v>0</v>
      </c>
      <c r="G152" s="52">
        <f t="shared" si="49"/>
        <v>28000</v>
      </c>
      <c r="H152" s="52">
        <f t="shared" si="49"/>
        <v>0</v>
      </c>
      <c r="I152" s="52">
        <f t="shared" si="49"/>
        <v>0</v>
      </c>
      <c r="J152" s="52">
        <f t="shared" si="49"/>
        <v>0</v>
      </c>
      <c r="K152" s="891"/>
    </row>
    <row r="153" spans="1:11" x14ac:dyDescent="0.6">
      <c r="A153" s="884"/>
      <c r="B153" s="892" t="str">
        <f>+[4]ระบบการควบคุมฯ!B756</f>
        <v>งบลงทุน  ค่าครุภัณฑ์  6811310</v>
      </c>
      <c r="C153" s="1204"/>
      <c r="D153" s="47">
        <f>+D154+D163+D172</f>
        <v>28000</v>
      </c>
      <c r="E153" s="47">
        <f t="shared" ref="E153:J153" si="50">+E154+E163+E172</f>
        <v>0</v>
      </c>
      <c r="F153" s="47">
        <f t="shared" si="50"/>
        <v>0</v>
      </c>
      <c r="G153" s="47">
        <f t="shared" si="50"/>
        <v>28000</v>
      </c>
      <c r="H153" s="47">
        <f t="shared" si="50"/>
        <v>0</v>
      </c>
      <c r="I153" s="47">
        <f t="shared" si="50"/>
        <v>0</v>
      </c>
      <c r="J153" s="47">
        <f t="shared" si="50"/>
        <v>0</v>
      </c>
      <c r="K153" s="893"/>
    </row>
    <row r="154" spans="1:11" ht="21" hidden="1" customHeight="1" x14ac:dyDescent="0.6">
      <c r="A154" s="894" t="str">
        <f>+[4]ระบบการควบคุมฯ!A780</f>
        <v>2.1.5.2</v>
      </c>
      <c r="B154" s="895" t="str">
        <f>+[4]ระบบการควบคุมฯ!B848</f>
        <v>ครุภัณฑ์โฆษณาและเผยแพร่ 120604</v>
      </c>
      <c r="C154" s="1206"/>
      <c r="D154" s="896">
        <f>+D155</f>
        <v>0</v>
      </c>
      <c r="E154" s="896">
        <f t="shared" ref="E154:K154" si="51">+E155</f>
        <v>0</v>
      </c>
      <c r="F154" s="896">
        <f t="shared" si="51"/>
        <v>0</v>
      </c>
      <c r="G154" s="896">
        <f t="shared" si="51"/>
        <v>0</v>
      </c>
      <c r="H154" s="896">
        <f t="shared" si="51"/>
        <v>0</v>
      </c>
      <c r="I154" s="896">
        <f t="shared" si="51"/>
        <v>0</v>
      </c>
      <c r="J154" s="896">
        <f t="shared" si="51"/>
        <v>0</v>
      </c>
      <c r="K154" s="897">
        <f t="shared" si="51"/>
        <v>0</v>
      </c>
    </row>
    <row r="155" spans="1:11" ht="63" hidden="1" customHeight="1" x14ac:dyDescent="0.25">
      <c r="A155" s="898" t="str">
        <f>+[4]ระบบการควบคุมฯ!A781</f>
        <v>2.1.5.2.1</v>
      </c>
      <c r="B155" s="899" t="str">
        <f>+[4]ระบบการควบคุมฯ!B781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75" t="str">
        <f>+[4]ระบบการควบคุมฯ!C781</f>
        <v>ศธ04002/ว1802 ลว.8 พค 67 โอนครั้งที่ 7</v>
      </c>
      <c r="D155" s="716">
        <f>SUM(D156:D161)</f>
        <v>0</v>
      </c>
      <c r="E155" s="716">
        <f t="shared" ref="E155:G155" si="52">SUM(E156:E161)</f>
        <v>0</v>
      </c>
      <c r="F155" s="716">
        <f t="shared" si="52"/>
        <v>0</v>
      </c>
      <c r="G155" s="716">
        <f t="shared" si="52"/>
        <v>0</v>
      </c>
      <c r="H155" s="900"/>
      <c r="I155" s="901"/>
      <c r="J155" s="902">
        <f t="shared" ref="J155:J156" si="53">D155-E155-F155-G155</f>
        <v>0</v>
      </c>
      <c r="K155" s="903"/>
    </row>
    <row r="156" spans="1:11" ht="21" hidden="1" customHeight="1" x14ac:dyDescent="0.25">
      <c r="A156" s="904" t="str">
        <f>+[4]ระบบการควบคุมฯ!A782</f>
        <v>1)</v>
      </c>
      <c r="B156" s="905" t="str">
        <f>+[4]ระบบการควบคุมฯ!B782</f>
        <v>โรงเรียนวัดทศทิศ</v>
      </c>
      <c r="C156" s="949" t="str">
        <f>+[4]ระบบการควบคุมฯ!C782</f>
        <v>20004350002003112042</v>
      </c>
      <c r="D156" s="713"/>
      <c r="E156" s="769"/>
      <c r="F156" s="789"/>
      <c r="G156" s="757"/>
      <c r="H156" s="794"/>
      <c r="I156" s="788"/>
      <c r="J156" s="795">
        <f t="shared" si="53"/>
        <v>0</v>
      </c>
      <c r="K156" s="906"/>
    </row>
    <row r="157" spans="1:11" ht="21" hidden="1" customHeight="1" x14ac:dyDescent="0.25">
      <c r="A157" s="904">
        <f>+[4]ระบบการควบคุมฯ!A783</f>
        <v>0</v>
      </c>
      <c r="B157" s="905" t="str">
        <f>+[4]ระบบการควบคุมฯ!B783</f>
        <v>ผูกพัน ครบ 26 มิย 67</v>
      </c>
      <c r="C157" s="949">
        <f>+[4]ระบบการควบคุมฯ!C783</f>
        <v>4100395240</v>
      </c>
      <c r="D157" s="789"/>
      <c r="E157" s="789"/>
      <c r="F157" s="789"/>
      <c r="G157" s="797"/>
      <c r="H157" s="794"/>
      <c r="I157" s="788"/>
      <c r="J157" s="789"/>
      <c r="K157" s="906"/>
    </row>
    <row r="158" spans="1:11" ht="21" hidden="1" customHeight="1" x14ac:dyDescent="0.25">
      <c r="A158" s="904" t="str">
        <f>+[4]ระบบการควบคุมฯ!A785</f>
        <v>2)</v>
      </c>
      <c r="B158" s="905" t="str">
        <f>+[4]ระบบการควบคุมฯ!B785</f>
        <v>โรงเรียนวัดนิเทศน์</v>
      </c>
      <c r="C158" s="949" t="str">
        <f>+[4]ระบบการควบคุมฯ!C785</f>
        <v>20004350002003112043</v>
      </c>
      <c r="D158" s="713"/>
      <c r="E158" s="769"/>
      <c r="F158" s="789"/>
      <c r="G158" s="757"/>
      <c r="H158" s="794"/>
      <c r="I158" s="788"/>
      <c r="J158" s="795">
        <f t="shared" ref="J158" si="54">D158-E158-F158-G158</f>
        <v>0</v>
      </c>
      <c r="K158" s="906"/>
    </row>
    <row r="159" spans="1:11" ht="21" hidden="1" customHeight="1" x14ac:dyDescent="0.25">
      <c r="A159" s="904">
        <f>+[4]ระบบการควบคุมฯ!A786</f>
        <v>0</v>
      </c>
      <c r="B159" s="905" t="str">
        <f>+[4]ระบบการควบคุมฯ!B786</f>
        <v>ผูกพัน ครบ 27 พค 67</v>
      </c>
      <c r="C159" s="949">
        <f>+[4]ระบบการควบคุมฯ!C786</f>
        <v>4100397975</v>
      </c>
      <c r="D159" s="789"/>
      <c r="E159" s="789"/>
      <c r="F159" s="789"/>
      <c r="G159" s="797"/>
      <c r="H159" s="794"/>
      <c r="I159" s="788"/>
      <c r="J159" s="789"/>
      <c r="K159" s="906"/>
    </row>
    <row r="160" spans="1:11" ht="21" hidden="1" customHeight="1" x14ac:dyDescent="0.25">
      <c r="A160" s="904" t="str">
        <f>+[4]ระบบการควบคุมฯ!A787</f>
        <v>3)</v>
      </c>
      <c r="B160" s="905" t="str">
        <f>+[4]ระบบการควบคุมฯ!B787</f>
        <v>โรงเรียนวัดสอนดีศรีเจริญ</v>
      </c>
      <c r="C160" s="949" t="str">
        <f>+[4]ระบบการควบคุมฯ!C787</f>
        <v>20004350002003112047</v>
      </c>
      <c r="D160" s="713"/>
      <c r="E160" s="769"/>
      <c r="F160" s="789"/>
      <c r="G160" s="757"/>
      <c r="H160" s="794"/>
      <c r="I160" s="788"/>
      <c r="J160" s="795">
        <f t="shared" ref="J160" si="55">D160-E160-F160-G160</f>
        <v>0</v>
      </c>
      <c r="K160" s="906"/>
    </row>
    <row r="161" spans="1:11" ht="21" hidden="1" customHeight="1" x14ac:dyDescent="0.25">
      <c r="A161" s="904">
        <f>+[4]ระบบการควบคุมฯ!A788</f>
        <v>0</v>
      </c>
      <c r="B161" s="905" t="str">
        <f>+[4]ระบบการควบคุมฯ!B788</f>
        <v>ผูกพัน ครบ 27 พค 67</v>
      </c>
      <c r="C161" s="949">
        <f>+[4]ระบบการควบคุมฯ!C788</f>
        <v>4100396028</v>
      </c>
      <c r="D161" s="789"/>
      <c r="E161" s="789"/>
      <c r="F161" s="789"/>
      <c r="G161" s="797"/>
      <c r="H161" s="794"/>
      <c r="I161" s="788"/>
      <c r="J161" s="789"/>
      <c r="K161" s="906"/>
    </row>
    <row r="162" spans="1:11" ht="21" hidden="1" customHeight="1" x14ac:dyDescent="0.25">
      <c r="A162" s="787"/>
      <c r="B162" s="788"/>
      <c r="C162" s="1187"/>
      <c r="D162" s="789"/>
      <c r="E162" s="789"/>
      <c r="F162" s="789"/>
      <c r="G162" s="797"/>
      <c r="H162" s="794"/>
      <c r="I162" s="788"/>
      <c r="J162" s="789"/>
      <c r="K162" s="906"/>
    </row>
    <row r="163" spans="1:11" x14ac:dyDescent="0.6">
      <c r="A163" s="894">
        <f>+[4]ระบบการควบคุมฯ!A806</f>
        <v>0</v>
      </c>
      <c r="B163" s="895" t="str">
        <f>+[4]ระบบการควบคุมฯ!B806</f>
        <v>ครุภัณฑ์งานบ้านงานครัว 120612</v>
      </c>
      <c r="C163" s="1206"/>
      <c r="D163" s="896">
        <f>+D164+D167</f>
        <v>28000</v>
      </c>
      <c r="E163" s="896">
        <f t="shared" ref="E163:K163" si="56">+E164+E167</f>
        <v>0</v>
      </c>
      <c r="F163" s="896">
        <f t="shared" si="56"/>
        <v>0</v>
      </c>
      <c r="G163" s="896">
        <f t="shared" si="56"/>
        <v>28000</v>
      </c>
      <c r="H163" s="896">
        <f t="shared" si="56"/>
        <v>0</v>
      </c>
      <c r="I163" s="896">
        <f t="shared" si="56"/>
        <v>0</v>
      </c>
      <c r="J163" s="896">
        <f t="shared" si="56"/>
        <v>0</v>
      </c>
      <c r="K163" s="897">
        <f t="shared" si="56"/>
        <v>0</v>
      </c>
    </row>
    <row r="164" spans="1:11" x14ac:dyDescent="0.25">
      <c r="A164" s="898" t="str">
        <f>+[4]ระบบการควบคุมฯ!A807</f>
        <v>1.5.2.1</v>
      </c>
      <c r="B164" s="907" t="str">
        <f>+[4]ระบบการควบคุมฯ!B807</f>
        <v>เครื่องตัดหญ้า แบบข้ออ่อน  เครื่องละ 105,0000 บาท</v>
      </c>
      <c r="C164" s="1175" t="str">
        <f>+[4]ระบบการควบคุมฯ!C807</f>
        <v>ศธ04002/ว5376 ลว. 1 พย 67 โอนครั้งที่ 39</v>
      </c>
      <c r="D164" s="716">
        <f>SUM(D165:D166)</f>
        <v>10600</v>
      </c>
      <c r="E164" s="716">
        <f t="shared" ref="E164:J164" si="57">SUM(E165:E166)</f>
        <v>0</v>
      </c>
      <c r="F164" s="716">
        <f t="shared" si="57"/>
        <v>0</v>
      </c>
      <c r="G164" s="716">
        <f t="shared" si="57"/>
        <v>10600</v>
      </c>
      <c r="H164" s="716">
        <f t="shared" si="57"/>
        <v>0</v>
      </c>
      <c r="I164" s="716">
        <f t="shared" si="57"/>
        <v>0</v>
      </c>
      <c r="J164" s="716">
        <f t="shared" si="57"/>
        <v>0</v>
      </c>
      <c r="K164" s="908"/>
    </row>
    <row r="165" spans="1:11" x14ac:dyDescent="0.25">
      <c r="A165" s="904" t="str">
        <f>+[4]ระบบการควบคุมฯ!A808</f>
        <v>1)</v>
      </c>
      <c r="B165" s="780" t="str">
        <f>+[4]ระบบการควบคุมฯ!B808</f>
        <v>โรงเรียนวัดสมุหราษฎร์บํารุง</v>
      </c>
      <c r="C165" s="1185" t="str">
        <f>+[4]ระบบการควบคุมฯ!C808</f>
        <v>20004370010003111465</v>
      </c>
      <c r="D165" s="713">
        <f>+[4]ระบบการควบคุมฯ!F808</f>
        <v>10600</v>
      </c>
      <c r="E165" s="769">
        <f>+[4]ระบบการควบคุมฯ!G808+[4]ระบบการควบคุมฯ!H808</f>
        <v>0</v>
      </c>
      <c r="F165" s="789">
        <f>+[4]ระบบการควบคุมฯ!I808+[4]ระบบการควบคุมฯ!J808</f>
        <v>0</v>
      </c>
      <c r="G165" s="757">
        <f>+[4]ระบบการควบคุมฯ!K808+[4]ระบบการควบคุมฯ!L808</f>
        <v>10600</v>
      </c>
      <c r="H165" s="794"/>
      <c r="I165" s="788"/>
      <c r="J165" s="795">
        <f t="shared" ref="J165" si="58">D165-E165-F165-G165</f>
        <v>0</v>
      </c>
      <c r="K165" s="909"/>
    </row>
    <row r="166" spans="1:11" x14ac:dyDescent="0.25">
      <c r="A166" s="904">
        <f>+[4]ระบบการควบคุมฯ!A809</f>
        <v>0</v>
      </c>
      <c r="B166" s="780">
        <f>+[4]ระบบการควบคุมฯ!B809</f>
        <v>0</v>
      </c>
      <c r="C166" s="1185">
        <f>+[4]ระบบการควบคุมฯ!C809</f>
        <v>0</v>
      </c>
      <c r="D166" s="789"/>
      <c r="E166" s="789"/>
      <c r="F166" s="789"/>
      <c r="G166" s="797"/>
      <c r="H166" s="794"/>
      <c r="I166" s="788"/>
      <c r="J166" s="789"/>
      <c r="K166" s="909"/>
    </row>
    <row r="167" spans="1:11" x14ac:dyDescent="0.25">
      <c r="A167" s="898" t="str">
        <f>+[4]ระบบการควบคุมฯ!A812</f>
        <v>1.5.2.2</v>
      </c>
      <c r="B167" s="907" t="str">
        <f>+[4]ระบบการควบคุมฯ!B812</f>
        <v xml:space="preserve">เครื่องตัดแต่งพุ่มไม้ ขนาด 29.5 นิ้ว </v>
      </c>
      <c r="C167" s="1175" t="str">
        <f>+[4]ระบบการควบคุมฯ!C812</f>
        <v>ศธ04002/ว5376 ลว. 1 พย 67 โอนครั้งที่ 39</v>
      </c>
      <c r="D167" s="716">
        <f>SUM(D168:D169)</f>
        <v>17400</v>
      </c>
      <c r="E167" s="716">
        <f t="shared" ref="E167:J167" si="59">SUM(E168:E169)</f>
        <v>0</v>
      </c>
      <c r="F167" s="716">
        <f t="shared" si="59"/>
        <v>0</v>
      </c>
      <c r="G167" s="716">
        <f t="shared" si="59"/>
        <v>17400</v>
      </c>
      <c r="H167" s="716">
        <f t="shared" si="59"/>
        <v>0</v>
      </c>
      <c r="I167" s="716">
        <f t="shared" si="59"/>
        <v>0</v>
      </c>
      <c r="J167" s="716">
        <f t="shared" si="59"/>
        <v>0</v>
      </c>
      <c r="K167" s="908"/>
    </row>
    <row r="168" spans="1:11" x14ac:dyDescent="0.25">
      <c r="A168" s="904" t="str">
        <f>+[4]ระบบการควบคุมฯ!A813</f>
        <v>1)</v>
      </c>
      <c r="B168" s="856" t="str">
        <f>+[4]ระบบการควบคุมฯ!B813</f>
        <v>โรงเรียนวัดพวงแก้ว</v>
      </c>
      <c r="C168" s="949" t="str">
        <f>+[4]ระบบการควบคุมฯ!C813</f>
        <v>20004370010003111466</v>
      </c>
      <c r="D168" s="713">
        <f>+[4]ระบบการควบคุมฯ!F813</f>
        <v>17400</v>
      </c>
      <c r="E168" s="769">
        <f>+[4]ระบบการควบคุมฯ!G813+[4]ระบบการควบคุมฯ!H813</f>
        <v>0</v>
      </c>
      <c r="F168" s="789">
        <f>+[4]ระบบการควบคุมฯ!I813+[4]ระบบการควบคุมฯ!J813</f>
        <v>0</v>
      </c>
      <c r="G168" s="757">
        <f>+[4]ระบบการควบคุมฯ!K813+[4]ระบบการควบคุมฯ!L813</f>
        <v>17400</v>
      </c>
      <c r="H168" s="794"/>
      <c r="I168" s="788"/>
      <c r="J168" s="795">
        <f t="shared" ref="J168" si="60">D168-E168-F168-G168</f>
        <v>0</v>
      </c>
      <c r="K168" s="909"/>
    </row>
    <row r="169" spans="1:11" ht="21" hidden="1" customHeight="1" x14ac:dyDescent="0.25">
      <c r="A169" s="904"/>
      <c r="B169" s="856"/>
      <c r="C169" s="949"/>
      <c r="D169" s="789"/>
      <c r="E169" s="789"/>
      <c r="F169" s="789"/>
      <c r="G169" s="797"/>
      <c r="H169" s="794"/>
      <c r="I169" s="788"/>
      <c r="J169" s="789"/>
      <c r="K169" s="909"/>
    </row>
    <row r="170" spans="1:11" ht="21" hidden="1" customHeight="1" x14ac:dyDescent="0.25">
      <c r="A170" s="904"/>
      <c r="B170" s="905"/>
      <c r="C170" s="949"/>
      <c r="D170" s="713"/>
      <c r="E170" s="769"/>
      <c r="F170" s="789"/>
      <c r="G170" s="757"/>
      <c r="H170" s="794"/>
      <c r="I170" s="788"/>
      <c r="J170" s="795">
        <f t="shared" ref="J170" si="61">D170-E170-F170-G170</f>
        <v>0</v>
      </c>
      <c r="K170" s="906"/>
    </row>
    <row r="171" spans="1:11" ht="21" hidden="1" customHeight="1" x14ac:dyDescent="0.25">
      <c r="A171" s="904"/>
      <c r="B171" s="905">
        <f>+[4]ระบบการควบคุมฯ!B796</f>
        <v>0</v>
      </c>
      <c r="C171" s="949">
        <f>+[4]ระบบการควบคุมฯ!C796</f>
        <v>0</v>
      </c>
      <c r="D171" s="789"/>
      <c r="E171" s="789"/>
      <c r="F171" s="789"/>
      <c r="G171" s="797"/>
      <c r="H171" s="794"/>
      <c r="I171" s="788"/>
      <c r="J171" s="789"/>
      <c r="K171" s="906"/>
    </row>
    <row r="172" spans="1:11" ht="21" hidden="1" customHeight="1" x14ac:dyDescent="0.6">
      <c r="A172" s="910" t="s">
        <v>31</v>
      </c>
      <c r="B172" s="895" t="str">
        <f>+[4]ระบบการควบคุมฯ!B865</f>
        <v xml:space="preserve">ครุภัณฑ์การศึกษา 120611 </v>
      </c>
      <c r="C172" s="1206"/>
      <c r="D172" s="896">
        <f>+D173+D176</f>
        <v>0</v>
      </c>
      <c r="E172" s="896">
        <f t="shared" ref="E172:J172" si="62">+E173+E176</f>
        <v>0</v>
      </c>
      <c r="F172" s="896">
        <f t="shared" si="62"/>
        <v>0</v>
      </c>
      <c r="G172" s="896">
        <f>+G173+G176</f>
        <v>0</v>
      </c>
      <c r="H172" s="896">
        <f t="shared" si="62"/>
        <v>0</v>
      </c>
      <c r="I172" s="896">
        <f t="shared" si="62"/>
        <v>0</v>
      </c>
      <c r="J172" s="896">
        <f t="shared" si="62"/>
        <v>0</v>
      </c>
      <c r="K172" s="897">
        <f t="shared" ref="E172:K173" si="63">+K173</f>
        <v>0</v>
      </c>
    </row>
    <row r="173" spans="1:11" ht="21" hidden="1" customHeight="1" x14ac:dyDescent="0.25">
      <c r="A173" s="782" t="s">
        <v>209</v>
      </c>
      <c r="B173" s="911" t="str">
        <f>+[4]ระบบการควบคุมฯ!B866</f>
        <v>ครุภัณฑ์งานอาชีพระดับประถมศึกษา แบบ 2 จำนวน 1 ชุด</v>
      </c>
      <c r="C173" s="1186" t="str">
        <f>+[4]ระบบการควบคุมฯ!C866</f>
        <v>ศธ04002/ว1802 ลว.8 พค 67 โอนครั้งที่ 7</v>
      </c>
      <c r="D173" s="912">
        <f>+D174</f>
        <v>0</v>
      </c>
      <c r="E173" s="912">
        <f t="shared" si="63"/>
        <v>0</v>
      </c>
      <c r="F173" s="912">
        <f t="shared" si="63"/>
        <v>0</v>
      </c>
      <c r="G173" s="912">
        <f t="shared" si="63"/>
        <v>0</v>
      </c>
      <c r="H173" s="912">
        <f t="shared" si="63"/>
        <v>0</v>
      </c>
      <c r="I173" s="912">
        <f t="shared" si="63"/>
        <v>0</v>
      </c>
      <c r="J173" s="912">
        <f t="shared" si="63"/>
        <v>0</v>
      </c>
      <c r="K173" s="913"/>
    </row>
    <row r="174" spans="1:11" ht="21" hidden="1" customHeight="1" x14ac:dyDescent="0.25">
      <c r="A174" s="65" t="str">
        <f>+[4]ระบบการควบคุมฯ!A867</f>
        <v>1)</v>
      </c>
      <c r="B174" s="905" t="str">
        <f>+[4]ระบบการควบคุมฯ!B867</f>
        <v>โรงเรียนกลางคลองสิบ</v>
      </c>
      <c r="C174" s="949" t="str">
        <f>+[4]ระบบการควบคุมฯ!C867</f>
        <v>20004350002003112040</v>
      </c>
      <c r="D174" s="713"/>
      <c r="E174" s="769"/>
      <c r="F174" s="789"/>
      <c r="G174" s="757"/>
      <c r="H174" s="794"/>
      <c r="I174" s="788"/>
      <c r="J174" s="795">
        <f t="shared" ref="J174" si="64">D174-E174-F174-G174</f>
        <v>0</v>
      </c>
      <c r="K174" s="906"/>
    </row>
    <row r="175" spans="1:11" ht="21" hidden="1" customHeight="1" x14ac:dyDescent="0.25">
      <c r="A175" s="333">
        <f>+[4]ระบบการควบคุมฯ!A868</f>
        <v>0</v>
      </c>
      <c r="B175" s="905" t="str">
        <f>+[4]ระบบการควบคุมฯ!B868</f>
        <v>ผูกพัน ครบ 16 มิย 67</v>
      </c>
      <c r="C175" s="949">
        <f>+[4]ระบบการควบคุมฯ!C868</f>
        <v>4100394375</v>
      </c>
      <c r="D175" s="789"/>
      <c r="E175" s="789"/>
      <c r="F175" s="789"/>
      <c r="G175" s="797"/>
      <c r="H175" s="794"/>
      <c r="I175" s="788"/>
      <c r="J175" s="789"/>
      <c r="K175" s="906"/>
    </row>
    <row r="176" spans="1:11" ht="21" hidden="1" customHeight="1" x14ac:dyDescent="0.25">
      <c r="A176" s="914" t="s">
        <v>210</v>
      </c>
      <c r="B176" s="915" t="str">
        <f>+[4]ระบบการควบคุมฯ!B876</f>
        <v>โต๊ะเก้าอี้นักเรียน ระดับประถมศึกษา ชุดละ 1500 บาท</v>
      </c>
      <c r="C176" s="1186" t="str">
        <f>+[4]ระบบการควบคุมฯ!C876</f>
        <v>ศธ04002/ว1802 ลว.8 พค 67 โอนครั้งที่ 7</v>
      </c>
      <c r="D176" s="912">
        <f>SUM(D177:D181)</f>
        <v>0</v>
      </c>
      <c r="E176" s="912">
        <f t="shared" ref="E176:J176" si="65">SUM(E177:E181)</f>
        <v>0</v>
      </c>
      <c r="F176" s="912">
        <f t="shared" si="65"/>
        <v>0</v>
      </c>
      <c r="G176" s="912">
        <f t="shared" si="65"/>
        <v>0</v>
      </c>
      <c r="H176" s="912">
        <f t="shared" si="65"/>
        <v>0</v>
      </c>
      <c r="I176" s="912">
        <f t="shared" si="65"/>
        <v>0</v>
      </c>
      <c r="J176" s="912">
        <f t="shared" si="65"/>
        <v>0</v>
      </c>
      <c r="K176" s="913"/>
    </row>
    <row r="177" spans="1:11" ht="21" hidden="1" customHeight="1" x14ac:dyDescent="0.45">
      <c r="A177" s="333" t="str">
        <f>+[4]ระบบการควบคุมฯ!A877</f>
        <v>1)</v>
      </c>
      <c r="B177" s="916" t="str">
        <f>+[4]ระบบการควบคุมฯ!B877</f>
        <v>โรงเรียนคลองสิบสามผิวศรีราษฏร์บำรุง</v>
      </c>
      <c r="C177" s="1185" t="str">
        <f>+[4]ระบบการควบคุมฯ!C877</f>
        <v>20004350002003112045</v>
      </c>
      <c r="D177" s="713"/>
      <c r="E177" s="769"/>
      <c r="F177" s="789"/>
      <c r="G177" s="757"/>
      <c r="H177" s="794"/>
      <c r="I177" s="788"/>
      <c r="J177" s="795">
        <f t="shared" ref="J177" si="66">D177-E177-F177-G177</f>
        <v>0</v>
      </c>
      <c r="K177" s="857"/>
    </row>
    <row r="178" spans="1:11" ht="21" hidden="1" customHeight="1" x14ac:dyDescent="0.45">
      <c r="A178" s="333">
        <f>+[4]ระบบการควบคุมฯ!A878</f>
        <v>0</v>
      </c>
      <c r="B178" s="916" t="str">
        <f>+[4]ระบบการควบคุมฯ!B878</f>
        <v>ผูกพัน ครบ 19 มิย 67</v>
      </c>
      <c r="C178" s="1185">
        <f>+[4]ระบบการควบคุมฯ!C878</f>
        <v>4100395365</v>
      </c>
      <c r="D178" s="789"/>
      <c r="E178" s="789"/>
      <c r="F178" s="789"/>
      <c r="G178" s="797"/>
      <c r="H178" s="794"/>
      <c r="I178" s="788"/>
      <c r="J178" s="789"/>
      <c r="K178" s="857"/>
    </row>
    <row r="179" spans="1:11" ht="21" hidden="1" customHeight="1" x14ac:dyDescent="0.45">
      <c r="A179" s="333" t="str">
        <f>+[4]ระบบการควบคุมฯ!A880</f>
        <v>2)</v>
      </c>
      <c r="B179" s="916" t="str">
        <f>+[4]ระบบการควบคุมฯ!B880</f>
        <v>โรงเรียนวัดพวงแก้ว</v>
      </c>
      <c r="C179" s="1185" t="str">
        <f>+[4]ระบบการควบคุมฯ!C880</f>
        <v>20004350002003112046</v>
      </c>
      <c r="D179" s="713"/>
      <c r="E179" s="769"/>
      <c r="F179" s="789"/>
      <c r="G179" s="757"/>
      <c r="H179" s="794"/>
      <c r="I179" s="788"/>
      <c r="J179" s="795">
        <f t="shared" ref="J179" si="67">D179-E179-F179-G179</f>
        <v>0</v>
      </c>
      <c r="K179" s="857"/>
    </row>
    <row r="180" spans="1:11" ht="21" hidden="1" customHeight="1" x14ac:dyDescent="0.45">
      <c r="A180" s="333">
        <f>+[4]ระบบการควบคุมฯ!A881</f>
        <v>0</v>
      </c>
      <c r="B180" s="916" t="str">
        <f>+[4]ระบบการควบคุมฯ!B881</f>
        <v>ผูกพัน ครบ 26 มิย 67</v>
      </c>
      <c r="C180" s="1185">
        <f>+[4]ระบบการควบคุมฯ!C881</f>
        <v>4100395151</v>
      </c>
      <c r="D180" s="789"/>
      <c r="E180" s="789"/>
      <c r="F180" s="789"/>
      <c r="G180" s="797"/>
      <c r="H180" s="794"/>
      <c r="I180" s="788"/>
      <c r="J180" s="789"/>
      <c r="K180" s="857"/>
    </row>
    <row r="181" spans="1:11" ht="21" hidden="1" customHeight="1" x14ac:dyDescent="0.25">
      <c r="A181" s="333" t="str">
        <f>+[4]ระบบการควบคุมฯ!A883</f>
        <v>3)</v>
      </c>
      <c r="B181" s="916" t="str">
        <f>+[4]ระบบการควบคุมฯ!B883</f>
        <v>โรงเรียนหิรัญพงษ์อนุสรณ์</v>
      </c>
      <c r="C181" s="1185" t="str">
        <f>+[4]ระบบการควบคุมฯ!C883</f>
        <v>20004350002003112048</v>
      </c>
      <c r="D181" s="713"/>
      <c r="E181" s="769"/>
      <c r="F181" s="789"/>
      <c r="G181" s="757"/>
      <c r="H181" s="794"/>
      <c r="I181" s="788"/>
      <c r="J181" s="795">
        <f t="shared" ref="J181" si="68">D181-E181-F181-G181</f>
        <v>0</v>
      </c>
      <c r="K181" s="906"/>
    </row>
    <row r="182" spans="1:11" ht="21" hidden="1" customHeight="1" x14ac:dyDescent="0.45">
      <c r="A182" s="333">
        <f>+[4]ระบบการควบคุมฯ!A884</f>
        <v>0</v>
      </c>
      <c r="B182" s="916" t="str">
        <f>+[4]ระบบการควบคุมฯ!B884</f>
        <v>ผูกพัน ครบ 7 มิย 67</v>
      </c>
      <c r="C182" s="1185">
        <f>+[4]ระบบการควบคุมฯ!C884</f>
        <v>4100392574</v>
      </c>
      <c r="D182" s="789"/>
      <c r="E182" s="789"/>
      <c r="F182" s="789"/>
      <c r="G182" s="797"/>
      <c r="H182" s="794"/>
      <c r="I182" s="788"/>
      <c r="J182" s="789"/>
      <c r="K182" s="857"/>
    </row>
    <row r="183" spans="1:11" ht="21" hidden="1" customHeight="1" x14ac:dyDescent="0.6">
      <c r="A183" s="699" t="str">
        <f>+[4]ระบบการควบคุมฯ!A890</f>
        <v>1.5.1.2</v>
      </c>
      <c r="B183" s="890" t="str">
        <f>+[4]ระบบการควบคุมฯ!B890</f>
        <v xml:space="preserve">กิจกรรมรองเทคโนโลยีดิจิทัลเพื่อการศึกษาขั้นพื้นฐาน </v>
      </c>
      <c r="C183" s="1205" t="str">
        <f>+[4]ระบบการควบคุมฯ!C890</f>
        <v>20004 67 05164 00063</v>
      </c>
      <c r="D183" s="52">
        <f>+D184</f>
        <v>0</v>
      </c>
      <c r="E183" s="52">
        <f t="shared" ref="E183:J183" si="69">+E184</f>
        <v>0</v>
      </c>
      <c r="F183" s="52">
        <f t="shared" si="69"/>
        <v>0</v>
      </c>
      <c r="G183" s="52">
        <f t="shared" si="69"/>
        <v>0</v>
      </c>
      <c r="H183" s="52">
        <f t="shared" si="69"/>
        <v>0</v>
      </c>
      <c r="I183" s="52">
        <f t="shared" si="69"/>
        <v>0</v>
      </c>
      <c r="J183" s="52">
        <f t="shared" si="69"/>
        <v>0</v>
      </c>
      <c r="K183" s="891"/>
    </row>
    <row r="184" spans="1:11" ht="21" hidden="1" customHeight="1" x14ac:dyDescent="0.6">
      <c r="A184" s="884"/>
      <c r="B184" s="885" t="str">
        <f>+[4]ระบบการควบคุมฯ!B896</f>
        <v xml:space="preserve"> งบลงทุน ค่าครุภัณฑ์ 6711310</v>
      </c>
      <c r="C184" s="1204" t="str">
        <f>+[4]ระบบการควบคุมฯ!C896</f>
        <v>20004 35000200 2000000</v>
      </c>
      <c r="D184" s="47">
        <f>+D185+D190</f>
        <v>0</v>
      </c>
      <c r="E184" s="47">
        <f t="shared" ref="E184:J184" si="70">+E185+E190</f>
        <v>0</v>
      </c>
      <c r="F184" s="47">
        <f t="shared" si="70"/>
        <v>0</v>
      </c>
      <c r="G184" s="47">
        <f t="shared" si="70"/>
        <v>0</v>
      </c>
      <c r="H184" s="47">
        <f t="shared" si="70"/>
        <v>0</v>
      </c>
      <c r="I184" s="47">
        <f t="shared" si="70"/>
        <v>0</v>
      </c>
      <c r="J184" s="47">
        <f t="shared" si="70"/>
        <v>0</v>
      </c>
      <c r="K184" s="893"/>
    </row>
    <row r="185" spans="1:11" ht="21" hidden="1" customHeight="1" x14ac:dyDescent="0.6">
      <c r="A185" s="811"/>
      <c r="B185" s="917">
        <f>+[4]ระบบการควบคุมฯ!B862</f>
        <v>0</v>
      </c>
      <c r="C185" s="1205"/>
      <c r="D185" s="918">
        <f>+D186</f>
        <v>0</v>
      </c>
      <c r="E185" s="918">
        <f t="shared" ref="E185:K185" si="71">+E186</f>
        <v>0</v>
      </c>
      <c r="F185" s="918">
        <f t="shared" si="71"/>
        <v>0</v>
      </c>
      <c r="G185" s="918">
        <f t="shared" si="71"/>
        <v>0</v>
      </c>
      <c r="H185" s="918">
        <f t="shared" si="71"/>
        <v>0</v>
      </c>
      <c r="I185" s="918">
        <f t="shared" si="71"/>
        <v>0</v>
      </c>
      <c r="J185" s="918">
        <f t="shared" si="71"/>
        <v>0</v>
      </c>
      <c r="K185" s="919">
        <f t="shared" si="71"/>
        <v>0</v>
      </c>
    </row>
    <row r="186" spans="1:11" ht="21" hidden="1" customHeight="1" x14ac:dyDescent="0.25">
      <c r="A186" s="65" t="s">
        <v>31</v>
      </c>
      <c r="B186" s="856">
        <f>+[4]ระบบการควบคุมฯ!B863</f>
        <v>0</v>
      </c>
      <c r="C186" s="949">
        <f>+[4]ระบบการควบคุมฯ!C863</f>
        <v>0</v>
      </c>
      <c r="D186" s="713">
        <f>+[4]ระบบการควบคุมฯ!F863</f>
        <v>0</v>
      </c>
      <c r="E186" s="713">
        <f>+[4]ระบบการควบคุมฯ!G863+[4]ระบบการควบคุมฯ!H863</f>
        <v>0</v>
      </c>
      <c r="F186" s="713">
        <f>+[4]ระบบการควบคุมฯ!I863+[4]ระบบการควบคุมฯ!J863</f>
        <v>0</v>
      </c>
      <c r="G186" s="713">
        <f>+[4]ระบบการควบคุมฯ!K863+[4]ระบบการควบคุมฯ!L863</f>
        <v>0</v>
      </c>
      <c r="H186" s="713">
        <f>+[4]ระบบการควบคุมฯ!J863</f>
        <v>0</v>
      </c>
      <c r="I186" s="713">
        <f>+[4]ระบบการควบคุมฯ!K863</f>
        <v>0</v>
      </c>
      <c r="J186" s="713">
        <f>+D186-E186-G186</f>
        <v>0</v>
      </c>
      <c r="K186" s="906"/>
    </row>
    <row r="187" spans="1:11" ht="21" hidden="1" customHeight="1" x14ac:dyDescent="0.25">
      <c r="A187" s="65">
        <f>+[4]ระบบการควบคุมฯ!A864</f>
        <v>0</v>
      </c>
      <c r="B187" s="920">
        <f>+[4]ระบบการควบคุมฯ!B864</f>
        <v>0</v>
      </c>
      <c r="C187" s="1185">
        <f>+[4]ระบบการควบคุมฯ!C864</f>
        <v>0</v>
      </c>
      <c r="D187" s="713">
        <f>+[4]ระบบการควบคุมฯ!D864</f>
        <v>0</v>
      </c>
      <c r="E187" s="789">
        <f>+[4]ระบบการควบคุมฯ!G864+[4]ระบบการควบคุมฯ!H864</f>
        <v>0</v>
      </c>
      <c r="F187" s="789">
        <f>+[4]ระบบการควบคุมฯ!I864+[4]ระบบการควบคุมฯ!J864</f>
        <v>0</v>
      </c>
      <c r="G187" s="797">
        <f>+[4]ระบบการควบคุมฯ!K864+[4]ระบบการควบคุมฯ!L864</f>
        <v>0</v>
      </c>
      <c r="H187" s="791"/>
      <c r="I187" s="773"/>
      <c r="J187" s="713">
        <f>+D187-E187-G187</f>
        <v>0</v>
      </c>
      <c r="K187" s="906"/>
    </row>
    <row r="188" spans="1:11" ht="21" hidden="1" customHeight="1" x14ac:dyDescent="0.25">
      <c r="A188" s="787"/>
      <c r="B188" s="921"/>
      <c r="C188" s="1187"/>
      <c r="D188" s="789"/>
      <c r="E188" s="789"/>
      <c r="F188" s="789"/>
      <c r="G188" s="797"/>
      <c r="H188" s="794"/>
      <c r="I188" s="788"/>
      <c r="J188" s="789"/>
      <c r="K188" s="906"/>
    </row>
    <row r="189" spans="1:11" ht="21" hidden="1" customHeight="1" x14ac:dyDescent="0.25">
      <c r="A189" s="787"/>
      <c r="B189" s="921"/>
      <c r="C189" s="1187"/>
      <c r="D189" s="789"/>
      <c r="E189" s="789"/>
      <c r="F189" s="789"/>
      <c r="G189" s="797"/>
      <c r="H189" s="794"/>
      <c r="I189" s="788"/>
      <c r="J189" s="789"/>
      <c r="K189" s="906"/>
    </row>
    <row r="190" spans="1:11" ht="21" hidden="1" customHeight="1" x14ac:dyDescent="0.6">
      <c r="A190" s="922" t="str">
        <f>+[4]ระบบการควบคุมฯ!A897</f>
        <v>2.1.2.1</v>
      </c>
      <c r="B190" s="917" t="str">
        <f>+[4]ระบบการควบคุมฯ!B897</f>
        <v>ครุภัณฑ์คอมพิวเตอร์  120610</v>
      </c>
      <c r="C190" s="1205"/>
      <c r="D190" s="918">
        <f>+D191</f>
        <v>0</v>
      </c>
      <c r="E190" s="918">
        <f t="shared" ref="E190:K191" si="72">+E191</f>
        <v>0</v>
      </c>
      <c r="F190" s="918">
        <f t="shared" si="72"/>
        <v>0</v>
      </c>
      <c r="G190" s="918">
        <f t="shared" si="72"/>
        <v>0</v>
      </c>
      <c r="H190" s="918">
        <f t="shared" si="72"/>
        <v>0</v>
      </c>
      <c r="I190" s="918">
        <f t="shared" si="72"/>
        <v>0</v>
      </c>
      <c r="J190" s="918">
        <f t="shared" si="72"/>
        <v>0</v>
      </c>
      <c r="K190" s="919">
        <f t="shared" si="72"/>
        <v>0</v>
      </c>
    </row>
    <row r="191" spans="1:11" ht="63" hidden="1" customHeight="1" x14ac:dyDescent="0.25">
      <c r="A191" s="782" t="s">
        <v>209</v>
      </c>
      <c r="B191" s="915" t="str">
        <f>+[4]ระบบการควบคุมฯ!B898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86" t="str">
        <f>+[4]ระบบการควบคุมฯ!C898</f>
        <v>ศธ 04002/ว2002 ลว 23 พค 67 โอนครั้งที่ 46</v>
      </c>
      <c r="D191" s="912">
        <f>+D192</f>
        <v>0</v>
      </c>
      <c r="E191" s="912">
        <f t="shared" si="72"/>
        <v>0</v>
      </c>
      <c r="F191" s="912">
        <f t="shared" si="72"/>
        <v>0</v>
      </c>
      <c r="G191" s="912">
        <f t="shared" si="72"/>
        <v>0</v>
      </c>
      <c r="H191" s="912">
        <f t="shared" si="72"/>
        <v>0</v>
      </c>
      <c r="I191" s="912">
        <f t="shared" si="72"/>
        <v>0</v>
      </c>
      <c r="J191" s="912">
        <f t="shared" si="72"/>
        <v>0</v>
      </c>
      <c r="K191" s="913"/>
    </row>
    <row r="192" spans="1:11" ht="21" hidden="1" customHeight="1" x14ac:dyDescent="0.25">
      <c r="A192" s="65" t="str">
        <f>+[4]ระบบการควบคุมฯ!A899</f>
        <v>1)</v>
      </c>
      <c r="B192" s="856" t="str">
        <f>+[4]ระบบการควบคุมฯ!B899</f>
        <v xml:space="preserve">โรงเรียนชุมชนบึงบา </v>
      </c>
      <c r="C192" s="949" t="str">
        <f>+[4]ระบบการควบคุมฯ!C899</f>
        <v>20004350002003110247</v>
      </c>
      <c r="D192" s="713"/>
      <c r="E192" s="769"/>
      <c r="F192" s="789"/>
      <c r="G192" s="757"/>
      <c r="H192" s="794"/>
      <c r="I192" s="788"/>
      <c r="J192" s="795">
        <f t="shared" ref="J192" si="73">D192-E192-F192-G192</f>
        <v>0</v>
      </c>
      <c r="K192" s="923"/>
    </row>
    <row r="193" spans="1:11" ht="21" hidden="1" customHeight="1" x14ac:dyDescent="0.25">
      <c r="A193" s="65"/>
      <c r="B193" s="856"/>
      <c r="C193" s="949"/>
      <c r="D193" s="713"/>
      <c r="E193" s="790"/>
      <c r="F193" s="789"/>
      <c r="G193" s="797"/>
      <c r="H193" s="794"/>
      <c r="I193" s="788"/>
      <c r="J193" s="795"/>
      <c r="K193" s="923"/>
    </row>
    <row r="194" spans="1:11" ht="42" hidden="1" customHeight="1" x14ac:dyDescent="0.25">
      <c r="A194" s="699">
        <v>2.2000000000000002</v>
      </c>
      <c r="B194" s="812" t="str">
        <f>+[4]ระบบการควบคุมฯ!B976</f>
        <v xml:space="preserve">กิจกรรมการจัดการศึกษามัธยมศึกษาตอนต้นสำหรับโรงเรียนปกติ  </v>
      </c>
      <c r="C194" s="1207" t="s">
        <v>211</v>
      </c>
      <c r="D194" s="50">
        <f>+D195</f>
        <v>210600</v>
      </c>
      <c r="E194" s="50">
        <f t="shared" ref="E194:K194" si="74">+E195</f>
        <v>0</v>
      </c>
      <c r="F194" s="50">
        <f t="shared" si="74"/>
        <v>0</v>
      </c>
      <c r="G194" s="50">
        <f t="shared" si="74"/>
        <v>208100</v>
      </c>
      <c r="H194" s="50">
        <f t="shared" si="74"/>
        <v>0</v>
      </c>
      <c r="I194" s="50">
        <f t="shared" si="74"/>
        <v>0</v>
      </c>
      <c r="J194" s="50">
        <f t="shared" si="74"/>
        <v>2500</v>
      </c>
      <c r="K194" s="870">
        <f t="shared" si="74"/>
        <v>0</v>
      </c>
    </row>
    <row r="195" spans="1:11" ht="21" hidden="1" customHeight="1" x14ac:dyDescent="0.6">
      <c r="A195" s="924"/>
      <c r="B195" s="872" t="str">
        <f>+[4]ระบบการควบคุมฯ!B978</f>
        <v>งบลงทุน ค่าครุภัณฑ์ 6811310</v>
      </c>
      <c r="C195" s="1170"/>
      <c r="D195" s="47">
        <f>+D196+D199</f>
        <v>210600</v>
      </c>
      <c r="E195" s="47">
        <f t="shared" ref="E195:G195" si="75">+E196+E199</f>
        <v>0</v>
      </c>
      <c r="F195" s="47">
        <f t="shared" si="75"/>
        <v>0</v>
      </c>
      <c r="G195" s="47">
        <f t="shared" si="75"/>
        <v>208100</v>
      </c>
      <c r="H195" s="47">
        <f>+H196+H199</f>
        <v>0</v>
      </c>
      <c r="I195" s="47">
        <f t="shared" ref="I195:K195" si="76">+I196+I199</f>
        <v>0</v>
      </c>
      <c r="J195" s="47">
        <f t="shared" si="76"/>
        <v>2500</v>
      </c>
      <c r="K195" s="47">
        <f t="shared" si="76"/>
        <v>0</v>
      </c>
    </row>
    <row r="196" spans="1:11" ht="21" hidden="1" customHeight="1" x14ac:dyDescent="0.6">
      <c r="A196" s="1208">
        <f>+[4]ระบบการควบคุมฯ!A993</f>
        <v>0</v>
      </c>
      <c r="B196" s="926" t="str">
        <f>+[4]ระบบการควบคุมฯ!B993</f>
        <v>ครุภัณฑ์สำนักงาน 120601</v>
      </c>
      <c r="C196" s="1209"/>
      <c r="D196" s="927">
        <f>+D197</f>
        <v>200000</v>
      </c>
      <c r="E196" s="927">
        <f t="shared" ref="E196:J197" si="77">+E197</f>
        <v>0</v>
      </c>
      <c r="F196" s="927">
        <f t="shared" si="77"/>
        <v>0</v>
      </c>
      <c r="G196" s="927">
        <f t="shared" si="77"/>
        <v>197500</v>
      </c>
      <c r="H196" s="927">
        <f t="shared" si="77"/>
        <v>0</v>
      </c>
      <c r="I196" s="927">
        <f t="shared" si="77"/>
        <v>0</v>
      </c>
      <c r="J196" s="927">
        <f t="shared" si="77"/>
        <v>2500</v>
      </c>
      <c r="K196" s="928"/>
    </row>
    <row r="197" spans="1:11" ht="42" hidden="1" customHeight="1" x14ac:dyDescent="0.25">
      <c r="A197" s="914" t="str">
        <f>+[4]ระบบการควบคุมฯ!A994</f>
        <v>1.6.2.1</v>
      </c>
      <c r="B197" s="915" t="str">
        <f>+[4]ระบบการควบคุมฯ!B994</f>
        <v>เครื่องถ่ายเอกสารระบบดิจิทัล (ขาว-ดำ) ความเร็ว 50 แผ่นต่อนาที</v>
      </c>
      <c r="C197" s="1186" t="str">
        <f>+[4]ระบบการควบคุมฯ!C994</f>
        <v>ที่ ศธ04002/ว5376 ลว 1 พย 67 ครั้งที่ 39</v>
      </c>
      <c r="D197" s="912">
        <f>+D198</f>
        <v>200000</v>
      </c>
      <c r="E197" s="912">
        <f t="shared" si="77"/>
        <v>0</v>
      </c>
      <c r="F197" s="912">
        <f t="shared" si="77"/>
        <v>0</v>
      </c>
      <c r="G197" s="912">
        <f t="shared" si="77"/>
        <v>197500</v>
      </c>
      <c r="H197" s="912">
        <f t="shared" si="77"/>
        <v>0</v>
      </c>
      <c r="I197" s="912">
        <f t="shared" si="77"/>
        <v>0</v>
      </c>
      <c r="J197" s="912">
        <f t="shared" si="77"/>
        <v>2500</v>
      </c>
      <c r="K197" s="913"/>
    </row>
    <row r="198" spans="1:11" ht="21" hidden="1" customHeight="1" x14ac:dyDescent="0.25">
      <c r="A198" s="929" t="str">
        <f>+[4]ระบบการควบคุมฯ!A995</f>
        <v>1)</v>
      </c>
      <c r="B198" s="856" t="str">
        <f>+[4]ระบบการควบคุมฯ!B995</f>
        <v>สพป.ปทุมธานี เขต 2</v>
      </c>
      <c r="C198" s="949" t="str">
        <f>+[4]ระบบการควบคุมฯ!C995</f>
        <v>20004370010003112315</v>
      </c>
      <c r="D198" s="713">
        <f>+[4]ระบบการควบคุมฯ!F995</f>
        <v>200000</v>
      </c>
      <c r="E198" s="713">
        <f>+[4]ระบบการควบคุมฯ!G995+[4]ระบบการควบคุมฯ!H995</f>
        <v>0</v>
      </c>
      <c r="F198" s="713">
        <f>+[4]ระบบการควบคุมฯ!I995+[4]ระบบการควบคุมฯ!J995</f>
        <v>0</v>
      </c>
      <c r="G198" s="830">
        <f>+[4]ระบบการควบคุมฯ!K995+[4]ระบบการควบคุมฯ!L995</f>
        <v>197500</v>
      </c>
      <c r="H198" s="791"/>
      <c r="I198" s="779"/>
      <c r="J198" s="713">
        <f>+D198-E198-G198</f>
        <v>2500</v>
      </c>
      <c r="K198" s="906"/>
    </row>
    <row r="199" spans="1:11" ht="21" hidden="1" customHeight="1" x14ac:dyDescent="0.6">
      <c r="A199" s="910">
        <f>+[4]ระบบการควบคุมฯ!A996</f>
        <v>0</v>
      </c>
      <c r="B199" s="895" t="str">
        <f>+[4]ระบบการควบคุมฯ!B996</f>
        <v>ครุภัณฑ์งานบ้านงานครัว 120612</v>
      </c>
      <c r="C199" s="1206"/>
      <c r="D199" s="896">
        <f>+D200+D202+D205</f>
        <v>10600</v>
      </c>
      <c r="E199" s="896">
        <f t="shared" ref="E199:J199" si="78">+E200+E202+E205</f>
        <v>0</v>
      </c>
      <c r="F199" s="896">
        <f t="shared" si="78"/>
        <v>0</v>
      </c>
      <c r="G199" s="896">
        <f t="shared" si="78"/>
        <v>10600</v>
      </c>
      <c r="H199" s="896">
        <f t="shared" si="78"/>
        <v>0</v>
      </c>
      <c r="I199" s="896">
        <f t="shared" si="78"/>
        <v>0</v>
      </c>
      <c r="J199" s="896">
        <f t="shared" si="78"/>
        <v>0</v>
      </c>
      <c r="K199" s="919">
        <f>+K200</f>
        <v>0</v>
      </c>
    </row>
    <row r="200" spans="1:11" ht="21" hidden="1" customHeight="1" x14ac:dyDescent="0.25">
      <c r="A200" s="914" t="str">
        <f>+[4]ระบบการควบคุมฯ!A997</f>
        <v>1.6.2.2</v>
      </c>
      <c r="B200" s="915" t="str">
        <f>+[4]ระบบการควบคุมฯ!B997</f>
        <v xml:space="preserve">เครื่องตัดหญ้า แบบข้ออ่อน </v>
      </c>
      <c r="C200" s="1186" t="str">
        <f>+[4]ระบบการควบคุมฯ!C997</f>
        <v>ที่ ศธ04002/ว5376 ลว 1 พย 67 ครั้งที่ 39</v>
      </c>
      <c r="D200" s="912">
        <f>+D201</f>
        <v>10600</v>
      </c>
      <c r="E200" s="912">
        <f t="shared" ref="E200:J200" si="79">+E201</f>
        <v>0</v>
      </c>
      <c r="F200" s="912">
        <f t="shared" si="79"/>
        <v>0</v>
      </c>
      <c r="G200" s="912">
        <f t="shared" si="79"/>
        <v>10600</v>
      </c>
      <c r="H200" s="912">
        <f t="shared" si="79"/>
        <v>0</v>
      </c>
      <c r="I200" s="912">
        <f t="shared" si="79"/>
        <v>0</v>
      </c>
      <c r="J200" s="912">
        <f t="shared" si="79"/>
        <v>0</v>
      </c>
      <c r="K200" s="913"/>
    </row>
    <row r="201" spans="1:11" ht="21" hidden="1" customHeight="1" x14ac:dyDescent="0.25">
      <c r="A201" s="929" t="str">
        <f>+[4]ระบบการควบคุมฯ!A998</f>
        <v>1)</v>
      </c>
      <c r="B201" s="856" t="str">
        <f>+[4]ระบบการควบคุมฯ!B998</f>
        <v>สพป.ปทุมธานี เขต 2</v>
      </c>
      <c r="C201" s="949" t="str">
        <f>+[4]ระบบการควบคุมฯ!C998</f>
        <v>20004370010003112316</v>
      </c>
      <c r="D201" s="713">
        <f>+[4]ระบบการควบคุมฯ!F998</f>
        <v>10600</v>
      </c>
      <c r="E201" s="713">
        <f>+[4]ระบบการควบคุมฯ!G998+[4]ระบบการควบคุมฯ!H998</f>
        <v>0</v>
      </c>
      <c r="F201" s="713">
        <f>+[4]ระบบการควบคุมฯ!I998+[4]ระบบการควบคุมฯ!J998</f>
        <v>0</v>
      </c>
      <c r="G201" s="830">
        <f>+[4]ระบบการควบคุมฯ!K998+[4]ระบบการควบคุมฯ!L998</f>
        <v>10600</v>
      </c>
      <c r="H201" s="791"/>
      <c r="I201" s="779"/>
      <c r="J201" s="713">
        <f>+D201-E201-G201</f>
        <v>0</v>
      </c>
      <c r="K201" s="906"/>
    </row>
    <row r="202" spans="1:11" ht="21" hidden="1" customHeight="1" x14ac:dyDescent="0.25">
      <c r="A202" s="914" t="s">
        <v>210</v>
      </c>
      <c r="B202" s="915" t="str">
        <f>+[4]ระบบการควบคุมฯ!B1035</f>
        <v>ครุภัณฑ์เทคโนโลยีดิจิตอล แบบ 2</v>
      </c>
      <c r="C202" s="1186">
        <f>+[4]ระบบการควบคุมฯ!C1035</f>
        <v>0</v>
      </c>
      <c r="D202" s="912">
        <f>+D203+D204</f>
        <v>0</v>
      </c>
      <c r="E202" s="912">
        <f t="shared" ref="E202:J202" si="80">+E203+E204</f>
        <v>0</v>
      </c>
      <c r="F202" s="912">
        <f t="shared" si="80"/>
        <v>0</v>
      </c>
      <c r="G202" s="912">
        <f t="shared" si="80"/>
        <v>0</v>
      </c>
      <c r="H202" s="912">
        <f t="shared" si="80"/>
        <v>0</v>
      </c>
      <c r="I202" s="912">
        <f t="shared" si="80"/>
        <v>0</v>
      </c>
      <c r="J202" s="912">
        <f t="shared" si="80"/>
        <v>0</v>
      </c>
      <c r="K202" s="913"/>
    </row>
    <row r="203" spans="1:11" ht="21" hidden="1" customHeight="1" x14ac:dyDescent="0.25">
      <c r="A203" s="929" t="str">
        <f>+[4]ระบบการควบคุมฯ!A1036</f>
        <v>1)</v>
      </c>
      <c r="B203" s="916" t="str">
        <f>+[4]ระบบการควบคุมฯ!B1036</f>
        <v>วัดทศทิศ</v>
      </c>
      <c r="C203" s="1185" t="str">
        <f>+[4]ระบบการควบคุมฯ!C1036</f>
        <v>20004350002003112995</v>
      </c>
      <c r="D203" s="713">
        <f>+[4]ระบบการควบคุมฯ!D1036</f>
        <v>0</v>
      </c>
      <c r="E203" s="789">
        <f>+[4]ระบบการควบคุมฯ!G1036+[4]ระบบการควบคุมฯ!H1036</f>
        <v>0</v>
      </c>
      <c r="F203" s="789">
        <f>+[4]ระบบการควบคุมฯ!I1036+[4]ระบบการควบคุมฯ!J1036</f>
        <v>0</v>
      </c>
      <c r="G203" s="797">
        <f>+[4]ระบบการควบคุมฯ!K1036+[4]ระบบการควบคุมฯ!L1036</f>
        <v>0</v>
      </c>
      <c r="H203" s="930"/>
      <c r="I203" s="931"/>
      <c r="J203" s="713">
        <f>+D203-E203-G203</f>
        <v>0</v>
      </c>
      <c r="K203" s="906"/>
    </row>
    <row r="204" spans="1:11" ht="21" hidden="1" customHeight="1" x14ac:dyDescent="0.25">
      <c r="A204" s="929" t="str">
        <f>+[4]ระบบการควบคุมฯ!A1037</f>
        <v>2)</v>
      </c>
      <c r="B204" s="916" t="str">
        <f>+[4]ระบบการควบคุมฯ!B1037</f>
        <v>วัดสมุหราษฎร์บํารุง</v>
      </c>
      <c r="C204" s="1185" t="str">
        <f>+[4]ระบบการควบคุมฯ!C1037</f>
        <v>20004350002003112996</v>
      </c>
      <c r="D204" s="713">
        <f>+[4]ระบบการควบคุมฯ!D1037</f>
        <v>0</v>
      </c>
      <c r="E204" s="789">
        <f>+[4]ระบบการควบคุมฯ!G1037+[4]ระบบการควบคุมฯ!H1037</f>
        <v>0</v>
      </c>
      <c r="F204" s="789">
        <f>+[4]ระบบการควบคุมฯ!I1037+[4]ระบบการควบคุมฯ!J1037</f>
        <v>0</v>
      </c>
      <c r="G204" s="797">
        <f>+[4]ระบบการควบคุมฯ!K1037+[4]ระบบการควบคุมฯ!L1037</f>
        <v>0</v>
      </c>
      <c r="H204" s="930"/>
      <c r="I204" s="931"/>
      <c r="J204" s="932">
        <f>+D204-E204-G204</f>
        <v>0</v>
      </c>
      <c r="K204" s="906"/>
    </row>
    <row r="205" spans="1:11" ht="21" hidden="1" customHeight="1" x14ac:dyDescent="0.25">
      <c r="A205" s="914" t="str">
        <f>+[4]ระบบการควบคุมฯ!A1038</f>
        <v>2.2.1.1</v>
      </c>
      <c r="B205" s="915" t="str">
        <f>+[4]ระบบการควบคุมฯ!B1038</f>
        <v xml:space="preserve">โต๊ะเก้าอี้นักเรียน ระดับประถมศึกษา </v>
      </c>
      <c r="C205" s="1186" t="str">
        <f>+[4]ระบบการควบคุมฯ!C1038</f>
        <v>ศธ04002/ว1802 ลว.8 พค 67 โอนครั้งที่ 7</v>
      </c>
      <c r="D205" s="912">
        <f>+D206</f>
        <v>0</v>
      </c>
      <c r="E205" s="912">
        <f t="shared" ref="E205:J205" si="81">+E206</f>
        <v>0</v>
      </c>
      <c r="F205" s="912">
        <f t="shared" si="81"/>
        <v>0</v>
      </c>
      <c r="G205" s="912">
        <f t="shared" si="81"/>
        <v>0</v>
      </c>
      <c r="H205" s="912">
        <f t="shared" si="81"/>
        <v>0</v>
      </c>
      <c r="I205" s="912">
        <f t="shared" si="81"/>
        <v>0</v>
      </c>
      <c r="J205" s="912">
        <f t="shared" si="81"/>
        <v>0</v>
      </c>
      <c r="K205" s="913"/>
    </row>
    <row r="206" spans="1:11" ht="21" hidden="1" customHeight="1" x14ac:dyDescent="0.45">
      <c r="A206" s="929" t="str">
        <f>+[4]ระบบการควบคุมฯ!A1039</f>
        <v>1)</v>
      </c>
      <c r="B206" s="933" t="str">
        <f>+[4]ระบบการควบคุมฯ!B1039</f>
        <v>โรงเรียนวัดลาดสนุ่น</v>
      </c>
      <c r="C206" s="1185" t="str">
        <f>+[4]ระบบการควบคุมฯ!C1039</f>
        <v>20004350002003114141</v>
      </c>
      <c r="D206" s="713"/>
      <c r="E206" s="769"/>
      <c r="F206" s="789"/>
      <c r="G206" s="757"/>
      <c r="H206" s="794"/>
      <c r="I206" s="788"/>
      <c r="J206" s="795">
        <f t="shared" ref="J206" si="82">D206-E206-F206-G206</f>
        <v>0</v>
      </c>
      <c r="K206" s="857"/>
    </row>
    <row r="207" spans="1:11" ht="21" hidden="1" customHeight="1" x14ac:dyDescent="0.45">
      <c r="A207" s="929"/>
      <c r="B207" s="933" t="str">
        <f>+[4]ระบบการควบคุมฯ!B1040</f>
        <v>ผูกพัน</v>
      </c>
      <c r="C207" s="1185">
        <f>+[4]ระบบการควบคุมฯ!C1040</f>
        <v>4100549690</v>
      </c>
      <c r="D207" s="713"/>
      <c r="E207" s="790"/>
      <c r="F207" s="789"/>
      <c r="G207" s="797"/>
      <c r="H207" s="794"/>
      <c r="I207" s="788"/>
      <c r="J207" s="795"/>
      <c r="K207" s="857"/>
    </row>
    <row r="208" spans="1:11" ht="42" hidden="1" customHeight="1" x14ac:dyDescent="0.25">
      <c r="A208" s="914" t="str">
        <f>+[4]ระบบการควบคุมฯ!A1424</f>
        <v>3.2.1</v>
      </c>
      <c r="B208" s="915" t="str">
        <f>+[4]ระบบการควบคุมฯ!B1424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186" t="str">
        <f>+[4]ระบบการควบคุมฯ!C1424</f>
        <v>ศธ04002/ว3478 ลว.21 ส.ค.66 โอนครั้งที่ 782</v>
      </c>
      <c r="D208" s="912">
        <f>SUM(D209:D210)</f>
        <v>0</v>
      </c>
      <c r="E208" s="912">
        <f t="shared" ref="E208:J208" si="83">SUM(E209:E210)</f>
        <v>0</v>
      </c>
      <c r="F208" s="912">
        <f t="shared" si="83"/>
        <v>0</v>
      </c>
      <c r="G208" s="912">
        <f t="shared" si="83"/>
        <v>0</v>
      </c>
      <c r="H208" s="912">
        <f t="shared" si="83"/>
        <v>0</v>
      </c>
      <c r="I208" s="912">
        <f t="shared" si="83"/>
        <v>0</v>
      </c>
      <c r="J208" s="912">
        <f t="shared" si="83"/>
        <v>0</v>
      </c>
      <c r="K208" s="913"/>
    </row>
    <row r="209" spans="1:11" ht="21" hidden="1" customHeight="1" x14ac:dyDescent="0.6">
      <c r="A209" s="934" t="str">
        <f>+[4]ระบบการควบคุมฯ!A1425</f>
        <v>1)</v>
      </c>
      <c r="B209" s="935" t="str">
        <f>+[4]ระบบการควบคุมฯ!B1425</f>
        <v>โรงเรียนวัดพืชอุดม</v>
      </c>
      <c r="C209" s="1210" t="str">
        <f>+[4]ระบบการควบคุมฯ!C1425</f>
        <v xml:space="preserve">20004 35000300 321ZZZZ </v>
      </c>
      <c r="D209" s="789">
        <f>+[4]ระบบการควบคุมฯ!D1425</f>
        <v>0</v>
      </c>
      <c r="E209" s="789">
        <f>+[4]ระบบการควบคุมฯ!G1425+[4]ระบบการควบคุมฯ!H1425</f>
        <v>0</v>
      </c>
      <c r="F209" s="789">
        <f>+[4]ระบบการควบคุมฯ!I1425+[4]ระบบการควบคุมฯ!J1425</f>
        <v>0</v>
      </c>
      <c r="G209" s="797">
        <f>+[4]ระบบการควบคุมฯ!K1425+[4]ระบบการควบคุมฯ!L1425</f>
        <v>0</v>
      </c>
      <c r="H209" s="936"/>
      <c r="I209" s="937"/>
      <c r="J209" s="789">
        <f>+D209-E209-F209-G209</f>
        <v>0</v>
      </c>
      <c r="K209" s="857"/>
    </row>
    <row r="210" spans="1:11" ht="21" hidden="1" customHeight="1" x14ac:dyDescent="0.6">
      <c r="A210" s="934" t="str">
        <f>+[4]ระบบการควบคุมฯ!A1426</f>
        <v>2)</v>
      </c>
      <c r="B210" s="935" t="str">
        <f>+[4]ระบบการควบคุมฯ!B1426</f>
        <v>โรงเรียนรวมราษฎร์สามัคคี</v>
      </c>
      <c r="C210" s="1210" t="str">
        <f>+[4]ระบบการควบคุมฯ!C1426</f>
        <v xml:space="preserve">20004 35000300 321ZZZZ </v>
      </c>
      <c r="D210" s="789">
        <f>+[4]ระบบการควบคุมฯ!D1426</f>
        <v>0</v>
      </c>
      <c r="E210" s="789">
        <f>+[4]ระบบการควบคุมฯ!G1426+[4]ระบบการควบคุมฯ!H1426</f>
        <v>0</v>
      </c>
      <c r="F210" s="789">
        <f>+[4]ระบบการควบคุมฯ!I1426+[4]ระบบการควบคุมฯ!J1426</f>
        <v>0</v>
      </c>
      <c r="G210" s="797">
        <f>+[4]ระบบการควบคุมฯ!K1426+[4]ระบบการควบคุมฯ!L1426</f>
        <v>0</v>
      </c>
      <c r="H210" s="936"/>
      <c r="I210" s="937"/>
      <c r="J210" s="789">
        <f>+D210-E210-F210-G210</f>
        <v>0</v>
      </c>
      <c r="K210" s="857"/>
    </row>
    <row r="211" spans="1:11" ht="63" x14ac:dyDescent="0.45">
      <c r="A211" s="741">
        <f>+[4]ระบบการควบคุมฯ!A1110</f>
        <v>1.8</v>
      </c>
      <c r="B211" s="938" t="str">
        <f>+[4]ระบบการควบคุมฯ!B1110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179" t="str">
        <f>+[4]ระบบการควบคุมฯ!C1110</f>
        <v>20004 68 5201500000</v>
      </c>
      <c r="D211" s="743"/>
      <c r="E211" s="743"/>
      <c r="F211" s="743"/>
      <c r="G211" s="939"/>
      <c r="H211" s="940"/>
      <c r="I211" s="940"/>
      <c r="J211" s="743"/>
      <c r="K211" s="845"/>
    </row>
    <row r="212" spans="1:11" x14ac:dyDescent="0.45">
      <c r="A212" s="941">
        <f>+[4]ระบบการควบคุมฯ!A1111</f>
        <v>0</v>
      </c>
      <c r="B212" s="938" t="str">
        <f>+[4]ระบบการควบคุมฯ!B1111</f>
        <v xml:space="preserve"> งบดำเนินงาน 68112xx</v>
      </c>
      <c r="C212" s="1179"/>
      <c r="D212" s="743"/>
      <c r="E212" s="743"/>
      <c r="F212" s="743"/>
      <c r="G212" s="939"/>
      <c r="H212" s="940"/>
      <c r="I212" s="940"/>
      <c r="J212" s="743"/>
      <c r="K212" s="845"/>
    </row>
    <row r="213" spans="1:11" x14ac:dyDescent="0.45">
      <c r="A213" s="741">
        <f>+[4]ระบบการควบคุมฯ!A1131</f>
        <v>1.9</v>
      </c>
      <c r="B213" s="938" t="str">
        <f>+[4]ระบบการควบคุมฯ!B1131</f>
        <v xml:space="preserve">กิจกรรมช่วยเหลือกลุ่มเป้าหมายทางสังคม  </v>
      </c>
      <c r="C213" s="1179" t="str">
        <f>+[4]ระบบการควบคุมฯ!C1131</f>
        <v>20004 68 62408 00000</v>
      </c>
      <c r="D213" s="743"/>
      <c r="E213" s="743"/>
      <c r="F213" s="743"/>
      <c r="G213" s="939"/>
      <c r="H213" s="940"/>
      <c r="I213" s="940"/>
      <c r="J213" s="743"/>
      <c r="K213" s="845"/>
    </row>
    <row r="214" spans="1:11" ht="21" hidden="1" customHeight="1" x14ac:dyDescent="0.45">
      <c r="A214" s="934"/>
      <c r="B214" s="942"/>
      <c r="C214" s="1210"/>
      <c r="D214" s="789"/>
      <c r="E214" s="789"/>
      <c r="F214" s="789"/>
      <c r="G214" s="797"/>
      <c r="H214" s="936"/>
      <c r="I214" s="937"/>
      <c r="J214" s="789"/>
      <c r="K214" s="857"/>
    </row>
    <row r="215" spans="1:11" ht="42" x14ac:dyDescent="0.25">
      <c r="A215" s="943">
        <f>+[4]ระบบการควบคุมฯ!A1146</f>
        <v>1.1000000000000001</v>
      </c>
      <c r="B215" s="944" t="str">
        <f>+[4]ระบบการควบคุมฯ!B1146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211" t="str">
        <f>+[4]ระบบการควบคุมฯ!C1146</f>
        <v>20004  68 01056 00000</v>
      </c>
      <c r="D215" s="945">
        <f t="shared" ref="D215:J215" si="84">+D216</f>
        <v>19090400</v>
      </c>
      <c r="E215" s="945">
        <f t="shared" si="84"/>
        <v>15819390</v>
      </c>
      <c r="F215" s="945">
        <f t="shared" si="84"/>
        <v>0</v>
      </c>
      <c r="G215" s="945">
        <f t="shared" si="84"/>
        <v>3158640</v>
      </c>
      <c r="H215" s="945">
        <f t="shared" si="84"/>
        <v>0</v>
      </c>
      <c r="I215" s="945">
        <f t="shared" si="84"/>
        <v>0</v>
      </c>
      <c r="J215" s="945">
        <f t="shared" si="84"/>
        <v>112370</v>
      </c>
      <c r="K215" s="870"/>
    </row>
    <row r="216" spans="1:11" x14ac:dyDescent="0.6">
      <c r="A216" s="884"/>
      <c r="B216" s="946" t="str">
        <f>+[4]ระบบการควบคุมฯ!B1147</f>
        <v>ค่าที่ดินและสิ่งก่อสร้าง 6811320</v>
      </c>
      <c r="C216" s="1204"/>
      <c r="D216" s="47">
        <f>+D217+D222+D263+D267+D274+D291+D293</f>
        <v>19090400</v>
      </c>
      <c r="E216" s="47">
        <f t="shared" ref="E216:J216" si="85">+E217+E222+E263+E267+E274+E291+E293</f>
        <v>15819390</v>
      </c>
      <c r="F216" s="47">
        <f t="shared" si="85"/>
        <v>0</v>
      </c>
      <c r="G216" s="47">
        <f t="shared" si="85"/>
        <v>3158640</v>
      </c>
      <c r="H216" s="47">
        <f t="shared" si="85"/>
        <v>0</v>
      </c>
      <c r="I216" s="47">
        <f t="shared" si="85"/>
        <v>0</v>
      </c>
      <c r="J216" s="47">
        <f t="shared" si="85"/>
        <v>112370</v>
      </c>
      <c r="K216" s="893"/>
    </row>
    <row r="217" spans="1:11" ht="42" x14ac:dyDescent="0.25">
      <c r="A217" s="947" t="str">
        <f>+[4]ระบบการควบคุมฯ!A1148</f>
        <v>1.10.1</v>
      </c>
      <c r="B217" s="948" t="str">
        <f>+[4]ระบบการควบคุมฯ!B1148</f>
        <v xml:space="preserve">ปรับปรุงซ่อมแซมอาคารเรียนอาคารประกอบและสิ่งก่อสร้างอื่น 2 โรงเรียน </v>
      </c>
      <c r="C217" s="1200" t="str">
        <f>+[4]ระบบการควบคุมฯ!C1148</f>
        <v>ศธ 04002/ว5174 ลว 21 ตค 67 ครั้งที่ 4</v>
      </c>
      <c r="D217" s="51">
        <f>SUM(D218:D221)</f>
        <v>734000</v>
      </c>
      <c r="E217" s="51">
        <f t="shared" ref="E217:J217" si="86">SUM(E218:E221)</f>
        <v>730000</v>
      </c>
      <c r="F217" s="51">
        <f t="shared" si="86"/>
        <v>0</v>
      </c>
      <c r="G217" s="51">
        <f t="shared" si="86"/>
        <v>0</v>
      </c>
      <c r="H217" s="51">
        <f t="shared" si="86"/>
        <v>0</v>
      </c>
      <c r="I217" s="51">
        <f t="shared" si="86"/>
        <v>0</v>
      </c>
      <c r="J217" s="51">
        <f t="shared" si="86"/>
        <v>4000</v>
      </c>
      <c r="K217" s="883"/>
    </row>
    <row r="218" spans="1:11" x14ac:dyDescent="0.25">
      <c r="A218" s="65" t="str">
        <f>+[4]ระบบการควบคุมฯ!A1149</f>
        <v>1)</v>
      </c>
      <c r="B218" s="773" t="str">
        <f>+[4]ระบบการควบคุมฯ!B1149</f>
        <v>นิกรราษฎร์บูรณะ(เหราบัตย์อุทิศ)</v>
      </c>
      <c r="C218" s="949" t="str">
        <f>+[4]ระบบการควบคุมฯ!C1149</f>
        <v>20004370010003210924</v>
      </c>
      <c r="D218" s="949">
        <f>+[4]ระบบการควบคุมฯ!D1149</f>
        <v>235000</v>
      </c>
      <c r="E218" s="769">
        <f>+[4]ระบบการควบคุมฯ!G1149+[4]ระบบการควบคุมฯ!H1149</f>
        <v>235000</v>
      </c>
      <c r="F218" s="789">
        <f>+[4]ระบบการควบคุมฯ!I1149+[4]ระบบการควบคุมฯ!J1149</f>
        <v>0</v>
      </c>
      <c r="G218" s="757">
        <f>+[4]ระบบการควบคุมฯ!K1149+[4]ระบบการควบคุมฯ!L1149</f>
        <v>0</v>
      </c>
      <c r="H218" s="794"/>
      <c r="I218" s="788"/>
      <c r="J218" s="795">
        <f t="shared" ref="J218:J262" si="87">D218-E218-F218-G218</f>
        <v>0</v>
      </c>
      <c r="K218" s="906"/>
    </row>
    <row r="219" spans="1:11" x14ac:dyDescent="0.25">
      <c r="A219" s="65"/>
      <c r="B219" s="779" t="str">
        <f>+[4]ระบบการควบคุมฯ!B1150</f>
        <v>ครบ 27 มค 68</v>
      </c>
      <c r="C219" s="949">
        <f>+[4]ระบบการควบคุมฯ!C1150</f>
        <v>4100554857</v>
      </c>
      <c r="D219" s="713"/>
      <c r="E219" s="769"/>
      <c r="F219" s="789"/>
      <c r="G219" s="757"/>
      <c r="H219" s="794"/>
      <c r="I219" s="788"/>
      <c r="J219" s="795">
        <f t="shared" si="87"/>
        <v>0</v>
      </c>
      <c r="K219" s="906"/>
    </row>
    <row r="220" spans="1:11" x14ac:dyDescent="0.25">
      <c r="A220" s="65" t="str">
        <f>+[4]ระบบการควบคุมฯ!A1151</f>
        <v>2)</v>
      </c>
      <c r="B220" s="779" t="str">
        <f>+[4]ระบบการควบคุมฯ!B1151</f>
        <v>วัดธรรมราษฏร์เจริญผล</v>
      </c>
      <c r="C220" s="949" t="str">
        <f>+[4]ระบบการควบคุมฯ!C1151</f>
        <v>20004370010003210925</v>
      </c>
      <c r="D220" s="949">
        <f>+[4]ระบบการควบคุมฯ!D1151</f>
        <v>499000</v>
      </c>
      <c r="E220" s="769">
        <f>+[4]ระบบการควบคุมฯ!G1151+[4]ระบบการควบคุมฯ!H1151</f>
        <v>495000</v>
      </c>
      <c r="F220" s="789">
        <f>+[4]ระบบการควบคุมฯ!I1151+[4]ระบบการควบคุมฯ!J1151</f>
        <v>0</v>
      </c>
      <c r="G220" s="757">
        <f>+[4]ระบบการควบคุมฯ!K1151+[4]ระบบการควบคุมฯ!L1151</f>
        <v>0</v>
      </c>
      <c r="H220" s="794"/>
      <c r="I220" s="788"/>
      <c r="J220" s="795">
        <f t="shared" si="87"/>
        <v>4000</v>
      </c>
      <c r="K220" s="906"/>
    </row>
    <row r="221" spans="1:11" x14ac:dyDescent="0.25">
      <c r="A221" s="65"/>
      <c r="B221" s="779" t="str">
        <f>+[4]ระบบการควบคุมฯ!B1152</f>
        <v>ครบ 27 มค 67</v>
      </c>
      <c r="C221" s="1378">
        <f>+[4]ระบบการควบคุมฯ!C1152</f>
        <v>4100554844</v>
      </c>
      <c r="D221" s="713"/>
      <c r="E221" s="769"/>
      <c r="F221" s="789"/>
      <c r="G221" s="757"/>
      <c r="H221" s="794"/>
      <c r="I221" s="788"/>
      <c r="J221" s="795">
        <f t="shared" si="87"/>
        <v>0</v>
      </c>
      <c r="K221" s="906"/>
    </row>
    <row r="222" spans="1:11" x14ac:dyDescent="0.25">
      <c r="A222" s="947" t="str">
        <f>+[4]ระบบการควบคุมฯ!A1154</f>
        <v>1.10.2</v>
      </c>
      <c r="B222" s="948" t="str">
        <f>+[4]ระบบการควบคุมฯ!B1154</f>
        <v xml:space="preserve">ปรับปรุงซ่อมแซมห้องน้ำห้องส้วม 2 โรงเรียน </v>
      </c>
      <c r="C222" s="1200" t="str">
        <f>+[4]ระบบการควบคุมฯ!C1154</f>
        <v>ศธ 04002/ว5174 ลว 21 ตค 67 ครั้งที่ 4</v>
      </c>
      <c r="D222" s="51">
        <f>SUM(D223:D226)</f>
        <v>302000</v>
      </c>
      <c r="E222" s="51">
        <f t="shared" ref="E222:J222" si="88">SUM(E223:E226)</f>
        <v>302000</v>
      </c>
      <c r="F222" s="51">
        <f t="shared" si="88"/>
        <v>0</v>
      </c>
      <c r="G222" s="51">
        <f t="shared" si="88"/>
        <v>0</v>
      </c>
      <c r="H222" s="51">
        <f t="shared" si="88"/>
        <v>0</v>
      </c>
      <c r="I222" s="51">
        <f t="shared" si="88"/>
        <v>0</v>
      </c>
      <c r="J222" s="51">
        <f t="shared" si="88"/>
        <v>0</v>
      </c>
      <c r="K222" s="883"/>
    </row>
    <row r="223" spans="1:11" x14ac:dyDescent="0.25">
      <c r="A223" s="65" t="str">
        <f>+[4]ระบบการควบคุมฯ!A1155</f>
        <v>3)</v>
      </c>
      <c r="B223" s="773" t="str">
        <f>+[4]ระบบการควบคุมฯ!B1155</f>
        <v>นิกรราษฎร์บูรณะ (เหราบัตย์อุทิศ)</v>
      </c>
      <c r="C223" s="949" t="str">
        <f>+[4]ระบบการควบคุมฯ!C1155</f>
        <v>20004370010003213244</v>
      </c>
      <c r="D223" s="949">
        <f>+[4]ระบบการควบคุมฯ!D1155</f>
        <v>187000</v>
      </c>
      <c r="E223" s="769">
        <f>+[4]ระบบการควบคุมฯ!G1155+[4]ระบบการควบคุมฯ!H1155</f>
        <v>187000</v>
      </c>
      <c r="F223" s="789">
        <f>+[4]ระบบการควบคุมฯ!I1155+[4]ระบบการควบคุมฯ!J1155</f>
        <v>0</v>
      </c>
      <c r="G223" s="757">
        <f>+[4]ระบบการควบคุมฯ!K1155+[4]ระบบการควบคุมฯ!L1155</f>
        <v>0</v>
      </c>
      <c r="H223" s="794"/>
      <c r="I223" s="788"/>
      <c r="J223" s="795">
        <f t="shared" si="87"/>
        <v>0</v>
      </c>
      <c r="K223" s="906"/>
    </row>
    <row r="224" spans="1:11" x14ac:dyDescent="0.25">
      <c r="A224" s="65"/>
      <c r="B224" s="773" t="str">
        <f>+[4]ระบบการควบคุมฯ!B1156</f>
        <v>ครบ 27 มค 67</v>
      </c>
      <c r="C224" s="949">
        <f>+[4]ระบบการควบคุมฯ!C1156</f>
        <v>4100554844</v>
      </c>
      <c r="D224" s="713"/>
      <c r="E224" s="769"/>
      <c r="F224" s="789"/>
      <c r="G224" s="757"/>
      <c r="H224" s="794"/>
      <c r="I224" s="788"/>
      <c r="J224" s="795">
        <f t="shared" si="87"/>
        <v>0</v>
      </c>
      <c r="K224" s="906"/>
    </row>
    <row r="225" spans="1:11" x14ac:dyDescent="0.25">
      <c r="A225" s="65" t="str">
        <f>+[4]ระบบการควบคุมฯ!A1157</f>
        <v>4)</v>
      </c>
      <c r="B225" s="773" t="str">
        <f>+[4]ระบบการควบคุมฯ!B1157</f>
        <v>วัดนพรัตนาราม</v>
      </c>
      <c r="C225" s="949" t="str">
        <f>+[4]ระบบการควบคุมฯ!C1157</f>
        <v>20004370010003213243</v>
      </c>
      <c r="D225" s="949">
        <f>+[4]ระบบการควบคุมฯ!D1157</f>
        <v>115000</v>
      </c>
      <c r="E225" s="769">
        <f>+[4]ระบบการควบคุมฯ!G1157+[4]ระบบการควบคุมฯ!H1157</f>
        <v>115000</v>
      </c>
      <c r="F225" s="789">
        <f>+[4]ระบบการควบคุมฯ!I1157+[4]ระบบการควบคุมฯ!J1157</f>
        <v>0</v>
      </c>
      <c r="G225" s="757">
        <f>+[4]ระบบการควบคุมฯ!K1157+[4]ระบบการควบคุมฯ!L1157</f>
        <v>0</v>
      </c>
      <c r="H225" s="794"/>
      <c r="I225" s="788"/>
      <c r="J225" s="795">
        <f t="shared" si="87"/>
        <v>0</v>
      </c>
      <c r="K225" s="906"/>
    </row>
    <row r="226" spans="1:11" x14ac:dyDescent="0.25">
      <c r="A226" s="65"/>
      <c r="B226" s="773" t="str">
        <f>+[4]ระบบการควบคุมฯ!B1158</f>
        <v>ครบ 23 มค 68</v>
      </c>
      <c r="C226" s="949">
        <f>+[4]ระบบการควบคุมฯ!C1158</f>
        <v>4100557656</v>
      </c>
      <c r="D226" s="713"/>
      <c r="E226" s="769"/>
      <c r="F226" s="789"/>
      <c r="G226" s="757"/>
      <c r="H226" s="794"/>
      <c r="I226" s="788"/>
      <c r="J226" s="795">
        <f t="shared" si="87"/>
        <v>0</v>
      </c>
      <c r="K226" s="906"/>
    </row>
    <row r="227" spans="1:11" ht="21" hidden="1" customHeight="1" x14ac:dyDescent="0.25">
      <c r="A227" s="65" t="str">
        <f>+[4]ระบบการควบคุมฯ!A1160</f>
        <v>5)</v>
      </c>
      <c r="B227" s="773" t="str">
        <f>+[4]ระบบการควบคุมฯ!B1160</f>
        <v>วัดกลางคลองสี่</v>
      </c>
      <c r="C227" s="949" t="str">
        <f>+[4]ระบบการควบคุมฯ!C1160</f>
        <v>20004350002003214513</v>
      </c>
      <c r="D227" s="713"/>
      <c r="E227" s="769"/>
      <c r="F227" s="789"/>
      <c r="G227" s="757"/>
      <c r="H227" s="794"/>
      <c r="I227" s="788"/>
      <c r="J227" s="795">
        <f t="shared" si="87"/>
        <v>0</v>
      </c>
      <c r="K227" s="906"/>
    </row>
    <row r="228" spans="1:11" ht="21" hidden="1" customHeight="1" x14ac:dyDescent="0.25">
      <c r="A228" s="65"/>
      <c r="B228" s="773" t="str">
        <f>+[4]ระบบการควบคุมฯ!B1161</f>
        <v>ครบ 15 มิย 67</v>
      </c>
      <c r="C228" s="949">
        <f>+[4]ระบบการควบคุมฯ!C1161</f>
        <v>4100396155</v>
      </c>
      <c r="D228" s="713"/>
      <c r="E228" s="769"/>
      <c r="F228" s="789"/>
      <c r="G228" s="757"/>
      <c r="H228" s="794"/>
      <c r="I228" s="788"/>
      <c r="J228" s="795">
        <f t="shared" si="87"/>
        <v>0</v>
      </c>
      <c r="K228" s="906"/>
    </row>
    <row r="229" spans="1:11" ht="21" hidden="1" customHeight="1" x14ac:dyDescent="0.25">
      <c r="A229" s="65" t="str">
        <f>+[4]ระบบการควบคุมฯ!A1162</f>
        <v>6)</v>
      </c>
      <c r="B229" s="773" t="str">
        <f>+[4]ระบบการควบคุมฯ!B1162</f>
        <v>วัดนิเทศน์</v>
      </c>
      <c r="C229" s="949" t="str">
        <f>+[4]ระบบการควบคุมฯ!C1162</f>
        <v>20004350002003214514</v>
      </c>
      <c r="D229" s="713"/>
      <c r="E229" s="769"/>
      <c r="F229" s="789"/>
      <c r="G229" s="757"/>
      <c r="H229" s="794"/>
      <c r="I229" s="788"/>
      <c r="J229" s="795">
        <f t="shared" si="87"/>
        <v>0</v>
      </c>
      <c r="K229" s="906"/>
    </row>
    <row r="230" spans="1:11" ht="21" hidden="1" customHeight="1" x14ac:dyDescent="0.25">
      <c r="A230" s="65"/>
      <c r="B230" s="773" t="str">
        <f>+[4]ระบบการควบคุมฯ!B1163</f>
        <v>ครบ 27 สค 67</v>
      </c>
      <c r="C230" s="949">
        <f>+[4]ระบบการควบคุมฯ!C1163</f>
        <v>4100402151</v>
      </c>
      <c r="D230" s="713"/>
      <c r="E230" s="769"/>
      <c r="F230" s="789"/>
      <c r="G230" s="757"/>
      <c r="H230" s="794"/>
      <c r="I230" s="788"/>
      <c r="J230" s="795">
        <f t="shared" si="87"/>
        <v>0</v>
      </c>
      <c r="K230" s="906"/>
    </row>
    <row r="231" spans="1:11" ht="21" hidden="1" customHeight="1" x14ac:dyDescent="0.25">
      <c r="A231" s="65"/>
      <c r="B231" s="773" t="str">
        <f>+[4]ระบบการควบคุมฯ!B1164</f>
        <v>ผูกพัน งวด 1 222,000 บาท</v>
      </c>
      <c r="C231" s="949">
        <f>+[4]ระบบการควบคุมฯ!C1164</f>
        <v>0</v>
      </c>
      <c r="D231" s="713"/>
      <c r="E231" s="769"/>
      <c r="F231" s="789"/>
      <c r="G231" s="757"/>
      <c r="H231" s="794"/>
      <c r="I231" s="788"/>
      <c r="J231" s="795">
        <f t="shared" si="87"/>
        <v>0</v>
      </c>
      <c r="K231" s="906"/>
    </row>
    <row r="232" spans="1:11" ht="21" hidden="1" customHeight="1" x14ac:dyDescent="0.25">
      <c r="A232" s="65"/>
      <c r="B232" s="773" t="str">
        <f>+[4]ระบบการควบคุมฯ!B1165</f>
        <v>งวด 2 518,000 บาท</v>
      </c>
      <c r="C232" s="949">
        <f>+[4]ระบบการควบคุมฯ!C1165</f>
        <v>0</v>
      </c>
      <c r="D232" s="713"/>
      <c r="E232" s="769"/>
      <c r="F232" s="789"/>
      <c r="G232" s="757"/>
      <c r="H232" s="794"/>
      <c r="I232" s="788"/>
      <c r="J232" s="795">
        <f t="shared" si="87"/>
        <v>0</v>
      </c>
      <c r="K232" s="906"/>
    </row>
    <row r="233" spans="1:11" ht="21" hidden="1" customHeight="1" x14ac:dyDescent="0.25">
      <c r="A233" s="65" t="str">
        <f>+[4]ระบบการควบคุมฯ!A1167</f>
        <v>7)</v>
      </c>
      <c r="B233" s="773" t="str">
        <f>+[4]ระบบการควบคุมฯ!B1167</f>
        <v>วัดประชุมราษฏร์</v>
      </c>
      <c r="C233" s="949" t="str">
        <f>+[4]ระบบการควบคุมฯ!C1167</f>
        <v>20004350002003214515</v>
      </c>
      <c r="D233" s="713"/>
      <c r="E233" s="769"/>
      <c r="F233" s="789"/>
      <c r="G233" s="757"/>
      <c r="H233" s="794"/>
      <c r="I233" s="788"/>
      <c r="J233" s="950">
        <f t="shared" si="87"/>
        <v>0</v>
      </c>
      <c r="K233" s="906"/>
    </row>
    <row r="234" spans="1:11" ht="21" hidden="1" customHeight="1" x14ac:dyDescent="0.25">
      <c r="A234" s="65"/>
      <c r="B234" s="773" t="str">
        <f>+[4]ระบบการควบคุมฯ!B1165</f>
        <v>งวด 2 518,000 บาท</v>
      </c>
      <c r="C234" s="949">
        <f>+[4]ระบบการควบคุมฯ!C1165</f>
        <v>0</v>
      </c>
      <c r="D234" s="713"/>
      <c r="E234" s="769"/>
      <c r="F234" s="789"/>
      <c r="G234" s="757"/>
      <c r="H234" s="794"/>
      <c r="I234" s="788"/>
      <c r="J234" s="795">
        <f t="shared" si="87"/>
        <v>0</v>
      </c>
      <c r="K234" s="906"/>
    </row>
    <row r="235" spans="1:11" ht="21" hidden="1" customHeight="1" x14ac:dyDescent="0.25">
      <c r="A235" s="65" t="str">
        <f>+[4]ระบบการควบคุมฯ!A1169</f>
        <v>8)</v>
      </c>
      <c r="B235" s="773" t="str">
        <f>+[4]ระบบการควบคุมฯ!B1169</f>
        <v>วัดประยูรธรรมาราม</v>
      </c>
      <c r="C235" s="949" t="str">
        <f>+[4]ระบบการควบคุมฯ!C1169</f>
        <v>20004350002003214516</v>
      </c>
      <c r="D235" s="713"/>
      <c r="E235" s="769"/>
      <c r="F235" s="789"/>
      <c r="G235" s="757"/>
      <c r="H235" s="794"/>
      <c r="I235" s="788"/>
      <c r="J235" s="795">
        <f t="shared" si="87"/>
        <v>0</v>
      </c>
      <c r="K235" s="906"/>
    </row>
    <row r="236" spans="1:11" ht="21" hidden="1" customHeight="1" x14ac:dyDescent="0.25">
      <c r="A236" s="65"/>
      <c r="B236" s="773" t="str">
        <f>+[4]ระบบการควบคุมฯ!B1168</f>
        <v>ครบ 19 มิย 67</v>
      </c>
      <c r="C236" s="949">
        <f>+[4]ระบบการควบคุมฯ!C1168</f>
        <v>4100395245</v>
      </c>
      <c r="D236" s="713"/>
      <c r="E236" s="769"/>
      <c r="F236" s="789"/>
      <c r="G236" s="757"/>
      <c r="H236" s="794"/>
      <c r="I236" s="788"/>
      <c r="J236" s="795">
        <f t="shared" si="87"/>
        <v>0</v>
      </c>
      <c r="K236" s="906"/>
    </row>
    <row r="237" spans="1:11" ht="21" hidden="1" customHeight="1" x14ac:dyDescent="0.25">
      <c r="A237" s="65" t="str">
        <f>+[4]ระบบการควบคุมฯ!A1171</f>
        <v>9)</v>
      </c>
      <c r="B237" s="773" t="str">
        <f>+[4]ระบบการควบคุมฯ!B1171</f>
        <v>วัดลานนา</v>
      </c>
      <c r="C237" s="949" t="str">
        <f>+[4]ระบบการควบคุมฯ!C1171</f>
        <v>20004350002003214517</v>
      </c>
      <c r="D237" s="713"/>
      <c r="E237" s="769"/>
      <c r="F237" s="789"/>
      <c r="G237" s="757"/>
      <c r="H237" s="794"/>
      <c r="I237" s="788"/>
      <c r="J237" s="795">
        <f t="shared" si="87"/>
        <v>0</v>
      </c>
      <c r="K237" s="906"/>
    </row>
    <row r="238" spans="1:11" ht="21" hidden="1" customHeight="1" x14ac:dyDescent="0.25">
      <c r="A238" s="65"/>
      <c r="B238" s="773" t="str">
        <f>+[4]ระบบการควบคุมฯ!B1170</f>
        <v>ครบ 26 มิย 67</v>
      </c>
      <c r="C238" s="949">
        <f>+[4]ระบบการควบคุมฯ!C1170</f>
        <v>4100397176</v>
      </c>
      <c r="D238" s="713"/>
      <c r="E238" s="769"/>
      <c r="F238" s="789"/>
      <c r="G238" s="757"/>
      <c r="H238" s="794"/>
      <c r="I238" s="788"/>
      <c r="J238" s="795">
        <f t="shared" si="87"/>
        <v>0</v>
      </c>
      <c r="K238" s="906"/>
    </row>
    <row r="239" spans="1:11" ht="21" hidden="1" customHeight="1" x14ac:dyDescent="0.25">
      <c r="A239" s="65" t="str">
        <f>+[4]ระบบการควบคุมฯ!A1173</f>
        <v>10)</v>
      </c>
      <c r="B239" s="773" t="str">
        <f>+[4]ระบบการควบคุมฯ!B1173</f>
        <v>วัดอดิศร</v>
      </c>
      <c r="C239" s="949" t="str">
        <f>+[4]ระบบการควบคุมฯ!C1173</f>
        <v>20004350002003214518</v>
      </c>
      <c r="D239" s="713"/>
      <c r="E239" s="769"/>
      <c r="F239" s="789"/>
      <c r="G239" s="757"/>
      <c r="H239" s="794"/>
      <c r="I239" s="788"/>
      <c r="J239" s="795">
        <f t="shared" si="87"/>
        <v>0</v>
      </c>
      <c r="K239" s="906"/>
    </row>
    <row r="240" spans="1:11" ht="21" hidden="1" customHeight="1" x14ac:dyDescent="0.25">
      <c r="A240" s="65"/>
      <c r="B240" s="773" t="str">
        <f>+[4]ระบบการควบคุมฯ!B1172</f>
        <v>ครบ 19 มิ.ย.67</v>
      </c>
      <c r="C240" s="949" t="str">
        <f>+[4]ระบบการควบคุมฯ!C1172</f>
        <v>ครบ 19 มิย 67</v>
      </c>
      <c r="D240" s="713"/>
      <c r="E240" s="769"/>
      <c r="F240" s="789"/>
      <c r="G240" s="757"/>
      <c r="H240" s="794"/>
      <c r="I240" s="788"/>
      <c r="J240" s="795">
        <f t="shared" si="87"/>
        <v>0</v>
      </c>
      <c r="K240" s="906"/>
    </row>
    <row r="241" spans="1:11" ht="21" hidden="1" customHeight="1" x14ac:dyDescent="0.25">
      <c r="A241" s="65" t="str">
        <f>+[4]ระบบการควบคุมฯ!A1175</f>
        <v>11)</v>
      </c>
      <c r="B241" s="773" t="str">
        <f>+[4]ระบบการควบคุมฯ!B1175</f>
        <v>สหราษฎร์บํารุง</v>
      </c>
      <c r="C241" s="949" t="str">
        <f>+[4]ระบบการควบคุมฯ!C1175</f>
        <v>20004350002003214519</v>
      </c>
      <c r="D241" s="713"/>
      <c r="E241" s="769"/>
      <c r="F241" s="789"/>
      <c r="G241" s="757"/>
      <c r="H241" s="794"/>
      <c r="I241" s="788"/>
      <c r="J241" s="795">
        <f t="shared" si="87"/>
        <v>0</v>
      </c>
      <c r="K241" s="906"/>
    </row>
    <row r="242" spans="1:11" ht="21" hidden="1" customHeight="1" x14ac:dyDescent="0.25">
      <c r="A242" s="65"/>
      <c r="B242" s="773" t="str">
        <f>+[4]ระบบการควบคุมฯ!B1174</f>
        <v>ครบ 26 กค 67</v>
      </c>
      <c r="C242" s="949" t="str">
        <f>+[4]ระบบการควบคุมฯ!C1174</f>
        <v>4100393861</v>
      </c>
      <c r="D242" s="713"/>
      <c r="E242" s="769"/>
      <c r="F242" s="789"/>
      <c r="G242" s="757"/>
      <c r="H242" s="794"/>
      <c r="I242" s="788"/>
      <c r="J242" s="795">
        <f t="shared" si="87"/>
        <v>0</v>
      </c>
      <c r="K242" s="906"/>
    </row>
    <row r="243" spans="1:11" ht="21" hidden="1" customHeight="1" x14ac:dyDescent="0.25">
      <c r="A243" s="65" t="str">
        <f>+[4]ระบบการควบคุมฯ!A1177</f>
        <v>12)</v>
      </c>
      <c r="B243" s="773" t="str">
        <f>+[4]ระบบการควบคุมฯ!B1177</f>
        <v>คลอง 11 ศาลาครุ (เทียมอุปถัมภ์)</v>
      </c>
      <c r="C243" s="949" t="str">
        <f>+[4]ระบบการควบคุมฯ!C1177</f>
        <v>20004350002003214520</v>
      </c>
      <c r="D243" s="713"/>
      <c r="E243" s="769"/>
      <c r="F243" s="789"/>
      <c r="G243" s="757"/>
      <c r="H243" s="794"/>
      <c r="I243" s="788"/>
      <c r="J243" s="795">
        <f t="shared" si="87"/>
        <v>0</v>
      </c>
      <c r="K243" s="906"/>
    </row>
    <row r="244" spans="1:11" ht="21" hidden="1" customHeight="1" x14ac:dyDescent="0.25">
      <c r="A244" s="65"/>
      <c r="B244" s="773" t="str">
        <f>+[4]ระบบการควบคุมฯ!B1176</f>
        <v>ครบ 14 มิย 67</v>
      </c>
      <c r="C244" s="949" t="str">
        <f>+[4]ระบบการควบคุมฯ!C1176</f>
        <v>4100394897</v>
      </c>
      <c r="D244" s="713"/>
      <c r="E244" s="769"/>
      <c r="F244" s="789"/>
      <c r="G244" s="757"/>
      <c r="H244" s="794"/>
      <c r="I244" s="788"/>
      <c r="J244" s="795">
        <f t="shared" si="87"/>
        <v>0</v>
      </c>
      <c r="K244" s="906"/>
    </row>
    <row r="245" spans="1:11" ht="21" hidden="1" customHeight="1" x14ac:dyDescent="0.25">
      <c r="A245" s="65" t="str">
        <f>+[4]ระบบการควบคุมฯ!A1179</f>
        <v>13)</v>
      </c>
      <c r="B245" s="773" t="str">
        <f>+[4]ระบบการควบคุมฯ!B1179</f>
        <v>คลองสิบสามผิวศรีราษฏร์บำรุง</v>
      </c>
      <c r="C245" s="949" t="str">
        <f>+[4]ระบบการควบคุมฯ!C1179</f>
        <v>20004350002003214521</v>
      </c>
      <c r="D245" s="713"/>
      <c r="E245" s="769"/>
      <c r="F245" s="789"/>
      <c r="G245" s="757"/>
      <c r="H245" s="794"/>
      <c r="I245" s="788"/>
      <c r="J245" s="795">
        <f t="shared" si="87"/>
        <v>0</v>
      </c>
      <c r="K245" s="906"/>
    </row>
    <row r="246" spans="1:11" ht="21" hidden="1" customHeight="1" x14ac:dyDescent="0.25">
      <c r="A246" s="65"/>
      <c r="B246" s="951" t="str">
        <f>+[4]ระบบการควบคุมฯ!B1178</f>
        <v>ครบ 15 กค 67</v>
      </c>
      <c r="C246" s="949" t="str">
        <f>+[4]ระบบการควบคุมฯ!C1178</f>
        <v>4100398138</v>
      </c>
      <c r="D246" s="713"/>
      <c r="E246" s="769"/>
      <c r="F246" s="789"/>
      <c r="G246" s="757"/>
      <c r="H246" s="794"/>
      <c r="I246" s="788"/>
      <c r="J246" s="795">
        <f t="shared" si="87"/>
        <v>0</v>
      </c>
      <c r="K246" s="906"/>
    </row>
    <row r="247" spans="1:11" ht="21" hidden="1" customHeight="1" x14ac:dyDescent="0.25">
      <c r="A247" s="65" t="str">
        <f>+[4]ระบบการควบคุมฯ!A1182</f>
        <v>14)</v>
      </c>
      <c r="B247" s="773" t="str">
        <f>+[4]ระบบการควบคุมฯ!B1182</f>
        <v>วัดเจริญบุญ</v>
      </c>
      <c r="C247" s="949" t="str">
        <f>+[4]ระบบการควบคุมฯ!C1182</f>
        <v>20004350002003214522</v>
      </c>
      <c r="D247" s="713"/>
      <c r="E247" s="769"/>
      <c r="F247" s="789"/>
      <c r="G247" s="757"/>
      <c r="H247" s="794"/>
      <c r="I247" s="788"/>
      <c r="J247" s="950">
        <f t="shared" si="87"/>
        <v>0</v>
      </c>
      <c r="K247" s="906"/>
    </row>
    <row r="248" spans="1:11" ht="21" hidden="1" customHeight="1" x14ac:dyDescent="0.25">
      <c r="A248" s="65"/>
      <c r="B248" s="773" t="str">
        <f>+[4]ระบบการควบคุมฯ!B1183</f>
        <v>ครบ 17 กค 67</v>
      </c>
      <c r="C248" s="949" t="str">
        <f>+[4]ระบบการควบคุมฯ!C1183</f>
        <v>4100396212</v>
      </c>
      <c r="D248" s="713"/>
      <c r="E248" s="769"/>
      <c r="F248" s="789"/>
      <c r="G248" s="757"/>
      <c r="H248" s="794"/>
      <c r="I248" s="788"/>
      <c r="J248" s="795">
        <f t="shared" si="87"/>
        <v>0</v>
      </c>
      <c r="K248" s="906"/>
    </row>
    <row r="249" spans="1:11" ht="21" hidden="1" customHeight="1" x14ac:dyDescent="0.25">
      <c r="A249" s="65" t="str">
        <f>+[4]ระบบการควบคุมฯ!A1184</f>
        <v>15)</v>
      </c>
      <c r="B249" s="773" t="str">
        <f>+[4]ระบบการควบคุมฯ!B1184</f>
        <v>วัดนพรัตนาราม</v>
      </c>
      <c r="C249" s="949" t="str">
        <f>+[4]ระบบการควบคุมฯ!C1184</f>
        <v>20004350002003214523</v>
      </c>
      <c r="D249" s="949">
        <f>+[4]ระบบการควบคุมฯ!D1184</f>
        <v>0</v>
      </c>
      <c r="E249" s="769">
        <f>+[4]ระบบการควบคุมฯ!G1179+[4]ระบบการควบคุมฯ!H1179</f>
        <v>0</v>
      </c>
      <c r="F249" s="789">
        <f>+[4]ระบบการควบคุมฯ!I1179+[4]ระบบการควบคุมฯ!J1179</f>
        <v>0</v>
      </c>
      <c r="G249" s="757">
        <f>+[4]ระบบการควบคุมฯ!K1179+[4]ระบบการควบคุมฯ!L1179</f>
        <v>0</v>
      </c>
      <c r="H249" s="794"/>
      <c r="I249" s="788"/>
      <c r="J249" s="795">
        <f t="shared" si="87"/>
        <v>0</v>
      </c>
      <c r="K249" s="906"/>
    </row>
    <row r="250" spans="1:11" ht="21" hidden="1" customHeight="1" x14ac:dyDescent="0.25">
      <c r="A250" s="65"/>
      <c r="B250" s="952" t="str">
        <f>+[4]ระบบการควบคุมฯ!B1185</f>
        <v>งวด 1  174,000 บาท ครบ 16 กค 67</v>
      </c>
      <c r="C250" s="1212">
        <f>+[4]ระบบการควบคุมฯ!C1185</f>
        <v>4100426445</v>
      </c>
      <c r="D250" s="713"/>
      <c r="E250" s="769"/>
      <c r="F250" s="789"/>
      <c r="G250" s="757"/>
      <c r="H250" s="794"/>
      <c r="I250" s="788"/>
      <c r="J250" s="795">
        <f t="shared" si="87"/>
        <v>0</v>
      </c>
      <c r="K250" s="906"/>
    </row>
    <row r="251" spans="1:11" ht="21" hidden="1" customHeight="1" x14ac:dyDescent="0.25">
      <c r="A251" s="65"/>
      <c r="B251" s="952" t="str">
        <f>+[4]ระบบการควบคุมฯ!B1186</f>
        <v>งวด 2 406,000 ครบ 14 กย 67</v>
      </c>
      <c r="C251" s="1213"/>
      <c r="D251" s="713"/>
      <c r="E251" s="769"/>
      <c r="F251" s="789"/>
      <c r="G251" s="757"/>
      <c r="H251" s="794"/>
      <c r="I251" s="788"/>
      <c r="J251" s="795"/>
      <c r="K251" s="906"/>
    </row>
    <row r="252" spans="1:11" ht="21" hidden="1" customHeight="1" x14ac:dyDescent="0.25">
      <c r="A252" s="65" t="str">
        <f>+[4]ระบบการควบคุมฯ!A1188</f>
        <v>16)</v>
      </c>
      <c r="B252" s="773" t="str">
        <f>+[4]ระบบการควบคุมฯ!B1188</f>
        <v>วัดพวงแก้ว</v>
      </c>
      <c r="C252" s="949" t="str">
        <f>+[4]ระบบการควบคุมฯ!C1188</f>
        <v>20004350002003214524</v>
      </c>
      <c r="D252" s="713"/>
      <c r="E252" s="769"/>
      <c r="F252" s="789"/>
      <c r="G252" s="757"/>
      <c r="H252" s="794"/>
      <c r="I252" s="788"/>
      <c r="J252" s="795">
        <f t="shared" si="87"/>
        <v>0</v>
      </c>
      <c r="K252" s="906"/>
    </row>
    <row r="253" spans="1:11" ht="21" hidden="1" customHeight="1" x14ac:dyDescent="0.25">
      <c r="A253" s="65"/>
      <c r="B253" s="773" t="str">
        <f>+[4]ระบบการควบคุมฯ!B1189</f>
        <v>ครบ 2 สค 67</v>
      </c>
      <c r="C253" s="949" t="str">
        <f>+[4]ระบบการควบคุมฯ!C1189</f>
        <v>4100402841</v>
      </c>
      <c r="D253" s="713"/>
      <c r="E253" s="769"/>
      <c r="F253" s="789"/>
      <c r="G253" s="757"/>
      <c r="H253" s="794"/>
      <c r="I253" s="788"/>
      <c r="J253" s="795">
        <f t="shared" si="87"/>
        <v>0</v>
      </c>
      <c r="K253" s="906"/>
    </row>
    <row r="254" spans="1:11" ht="21" hidden="1" customHeight="1" x14ac:dyDescent="0.25">
      <c r="A254" s="65" t="str">
        <f>+[4]ระบบการควบคุมฯ!A1190</f>
        <v>17)</v>
      </c>
      <c r="B254" s="773" t="str">
        <f>+[4]ระบบการควบคุมฯ!B1190</f>
        <v>วัดสุขบุญฑริการาม</v>
      </c>
      <c r="C254" s="949" t="str">
        <f>+[4]ระบบการควบคุมฯ!C1190</f>
        <v>20004350002003214525</v>
      </c>
      <c r="D254" s="713"/>
      <c r="E254" s="769"/>
      <c r="F254" s="789"/>
      <c r="G254" s="757"/>
      <c r="H254" s="794"/>
      <c r="I254" s="788"/>
      <c r="J254" s="795">
        <f t="shared" si="87"/>
        <v>0</v>
      </c>
      <c r="K254" s="906"/>
    </row>
    <row r="255" spans="1:11" ht="21" hidden="1" customHeight="1" x14ac:dyDescent="0.25">
      <c r="A255" s="65"/>
      <c r="B255" s="773" t="str">
        <f>+[4]ระบบการควบคุมฯ!B1191</f>
        <v>ครบ 27 มิย 67</v>
      </c>
      <c r="C255" s="949" t="str">
        <f>+[4]ระบบการควบคุมฯ!C1191</f>
        <v>4100396195</v>
      </c>
      <c r="D255" s="713"/>
      <c r="E255" s="769"/>
      <c r="F255" s="789"/>
      <c r="G255" s="757"/>
      <c r="H255" s="794"/>
      <c r="I255" s="788"/>
      <c r="J255" s="795">
        <f t="shared" si="87"/>
        <v>0</v>
      </c>
      <c r="K255" s="906"/>
    </row>
    <row r="256" spans="1:11" ht="21" hidden="1" customHeight="1" x14ac:dyDescent="0.25">
      <c r="A256" s="65" t="str">
        <f>+[4]ระบบการควบคุมฯ!A1192</f>
        <v>18)</v>
      </c>
      <c r="B256" s="773" t="str">
        <f>+[4]ระบบการควบคุมฯ!B1192</f>
        <v>วัดแสงมณี</v>
      </c>
      <c r="C256" s="949" t="str">
        <f>+[4]ระบบการควบคุมฯ!C1192</f>
        <v>20004350002003214526</v>
      </c>
      <c r="D256" s="713"/>
      <c r="E256" s="769"/>
      <c r="F256" s="789"/>
      <c r="G256" s="757"/>
      <c r="H256" s="794"/>
      <c r="I256" s="788"/>
      <c r="J256" s="795">
        <f t="shared" si="87"/>
        <v>0</v>
      </c>
      <c r="K256" s="906"/>
    </row>
    <row r="257" spans="1:11" ht="21" hidden="1" customHeight="1" x14ac:dyDescent="0.25">
      <c r="A257" s="65"/>
      <c r="B257" s="773" t="str">
        <f>+[4]ระบบการควบคุมฯ!B1193</f>
        <v>ครบ 30 กค 67</v>
      </c>
      <c r="C257" s="949" t="str">
        <f>+[4]ระบบการควบคุมฯ!C1193</f>
        <v>4100400728</v>
      </c>
      <c r="D257" s="713"/>
      <c r="E257" s="769"/>
      <c r="F257" s="789"/>
      <c r="G257" s="757"/>
      <c r="H257" s="794"/>
      <c r="I257" s="788"/>
      <c r="J257" s="795">
        <f t="shared" si="87"/>
        <v>0</v>
      </c>
      <c r="K257" s="906"/>
    </row>
    <row r="258" spans="1:11" ht="21" hidden="1" customHeight="1" x14ac:dyDescent="0.25">
      <c r="A258" s="65" t="str">
        <f>+[4]ระบบการควบคุมฯ!A1194</f>
        <v>19)</v>
      </c>
      <c r="B258" s="773" t="str">
        <f>+[4]ระบบการควบคุมฯ!B1194</f>
        <v>หิรัญพงษ์อนุสรณ์</v>
      </c>
      <c r="C258" s="949" t="str">
        <f>+[4]ระบบการควบคุมฯ!C1194</f>
        <v>20004350002003214527</v>
      </c>
      <c r="D258" s="713"/>
      <c r="E258" s="769"/>
      <c r="F258" s="789"/>
      <c r="G258" s="757"/>
      <c r="H258" s="794"/>
      <c r="I258" s="788"/>
      <c r="J258" s="795">
        <f t="shared" si="87"/>
        <v>0</v>
      </c>
      <c r="K258" s="906"/>
    </row>
    <row r="259" spans="1:11" ht="21" hidden="1" customHeight="1" x14ac:dyDescent="0.25">
      <c r="A259" s="65"/>
      <c r="B259" s="773" t="str">
        <f>+[4]ระบบการควบคุมฯ!B1195</f>
        <v>ครบ 22 มิย 67</v>
      </c>
      <c r="C259" s="949" t="str">
        <f>+[4]ระบบการควบคุมฯ!C1195</f>
        <v>4100402448</v>
      </c>
      <c r="D259" s="713"/>
      <c r="E259" s="769"/>
      <c r="F259" s="789"/>
      <c r="G259" s="757"/>
      <c r="H259" s="794"/>
      <c r="I259" s="788"/>
      <c r="J259" s="795">
        <f t="shared" si="87"/>
        <v>0</v>
      </c>
      <c r="K259" s="906"/>
    </row>
    <row r="260" spans="1:11" ht="21" hidden="1" customHeight="1" x14ac:dyDescent="0.25">
      <c r="A260" s="65" t="str">
        <f>+[4]ระบบการควบคุมฯ!A1197</f>
        <v>20)</v>
      </c>
      <c r="B260" s="773" t="str">
        <f>+[4]ระบบการควบคุมฯ!B1197</f>
        <v>อยู่ประชานุเคราะห์</v>
      </c>
      <c r="C260" s="949" t="str">
        <f>+[4]ระบบการควบคุมฯ!C1197</f>
        <v>20004350002003214528</v>
      </c>
      <c r="D260" s="713"/>
      <c r="E260" s="769"/>
      <c r="F260" s="789"/>
      <c r="G260" s="757"/>
      <c r="H260" s="794"/>
      <c r="I260" s="788"/>
      <c r="J260" s="795">
        <f t="shared" si="87"/>
        <v>0</v>
      </c>
      <c r="K260" s="906"/>
    </row>
    <row r="261" spans="1:11" ht="21" hidden="1" customHeight="1" x14ac:dyDescent="0.25">
      <c r="A261" s="333">
        <f>+[4]ระบบการควบคุมฯ!A1198</f>
        <v>0</v>
      </c>
      <c r="B261" s="773" t="str">
        <f>+[4]ระบบการควบคุมฯ!B1198</f>
        <v>ครบ 6 มิย 67</v>
      </c>
      <c r="C261" s="949" t="str">
        <f>+[4]ระบบการควบคุมฯ!C1198</f>
        <v>4100402861</v>
      </c>
      <c r="D261" s="713"/>
      <c r="E261" s="769"/>
      <c r="F261" s="789"/>
      <c r="G261" s="757"/>
      <c r="H261" s="794"/>
      <c r="I261" s="788"/>
      <c r="J261" s="795">
        <f t="shared" si="87"/>
        <v>0</v>
      </c>
      <c r="K261" s="906"/>
    </row>
    <row r="262" spans="1:11" ht="40.799999999999997" hidden="1" customHeight="1" x14ac:dyDescent="0.25">
      <c r="A262" s="333">
        <f>+[4]ระบบการควบคุมฯ!A1199</f>
        <v>0</v>
      </c>
      <c r="B262" s="953" t="str">
        <f>+[4]ระบบการควบคุมฯ!B1199</f>
        <v>โอนกลับส่วนกลาง</v>
      </c>
      <c r="C262" s="949" t="str">
        <f>+[4]ระบบการควบคุมฯ!C1199</f>
        <v>ศธ04002/ว4285 ลว.13 กย 67 โอนครั้งที่ 401</v>
      </c>
      <c r="D262" s="713"/>
      <c r="E262" s="769"/>
      <c r="F262" s="789"/>
      <c r="G262" s="757"/>
      <c r="H262" s="794"/>
      <c r="I262" s="788"/>
      <c r="J262" s="795">
        <f t="shared" si="87"/>
        <v>0</v>
      </c>
      <c r="K262" s="906"/>
    </row>
    <row r="263" spans="1:11" x14ac:dyDescent="0.25">
      <c r="A263" s="954" t="str">
        <f>+[4]ระบบการควบคุมฯ!A1201</f>
        <v>1.10.3</v>
      </c>
      <c r="B263" s="899" t="str">
        <f>+[4]ระบบการควบคุมฯ!B1201</f>
        <v>ห้องส้วม OBEC 4 ที่/61 ชาย-หญิง (ชาย 2 ที่ หญิง 2 ที่)</v>
      </c>
      <c r="C263" s="1175" t="str">
        <f>+[4]ระบบการควบคุมฯ!C1201</f>
        <v>ศธ 04002/ว5174 ลว 21 ตค 67 ครั้งที่ 4</v>
      </c>
      <c r="D263" s="716">
        <f>+D264</f>
        <v>565200</v>
      </c>
      <c r="E263" s="716">
        <f t="shared" ref="E263:J263" si="89">+E264</f>
        <v>456890</v>
      </c>
      <c r="F263" s="716">
        <f t="shared" si="89"/>
        <v>0</v>
      </c>
      <c r="G263" s="716">
        <f t="shared" si="89"/>
        <v>0</v>
      </c>
      <c r="H263" s="716">
        <f t="shared" si="89"/>
        <v>0</v>
      </c>
      <c r="I263" s="716">
        <f t="shared" si="89"/>
        <v>0</v>
      </c>
      <c r="J263" s="716">
        <f t="shared" si="89"/>
        <v>108310</v>
      </c>
      <c r="K263" s="903"/>
    </row>
    <row r="264" spans="1:11" x14ac:dyDescent="0.25">
      <c r="A264" s="65" t="str">
        <f>+[4]ระบบการควบคุมฯ!A1202</f>
        <v>1)</v>
      </c>
      <c r="B264" s="920" t="str">
        <f>+[4]ระบบการควบคุมฯ!B1202</f>
        <v>โรงเรียนวัดราษฎรบำรุง</v>
      </c>
      <c r="C264" s="949" t="str">
        <f>+[4]ระบบการควบคุมฯ!C1202</f>
        <v>20004370010003213242</v>
      </c>
      <c r="D264" s="949">
        <f>+[4]ระบบการควบคุมฯ!D1202</f>
        <v>565200</v>
      </c>
      <c r="E264" s="949">
        <f>+[4]ระบบการควบคุมฯ!G1202+[4]ระบบการควบคุมฯ!H1202</f>
        <v>456890</v>
      </c>
      <c r="F264" s="789">
        <f>+[4]ระบบการควบคุมฯ!I1202+[4]ระบบการควบคุมฯ!J1202</f>
        <v>0</v>
      </c>
      <c r="G264" s="757">
        <f>+[4]ระบบการควบคุมฯ!K1202+[4]ระบบการควบคุมฯ!L1202</f>
        <v>0</v>
      </c>
      <c r="H264" s="794"/>
      <c r="I264" s="788"/>
      <c r="J264" s="795">
        <f t="shared" ref="J264:J266" si="90">D264-E264-F264-G264</f>
        <v>108310</v>
      </c>
      <c r="K264" s="906"/>
    </row>
    <row r="265" spans="1:11" ht="21" hidden="1" customHeight="1" x14ac:dyDescent="0.25">
      <c r="A265" s="65"/>
      <c r="B265" s="920" t="str">
        <f>+[4]ระบบการควบคุมฯ!B1203</f>
        <v>ครบ 26 มค 68</v>
      </c>
      <c r="C265" s="949" t="str">
        <f>+[4]ระบบการควบคุมฯ!C1203</f>
        <v>งวด 1 จำนวน 137067 บาท</v>
      </c>
      <c r="D265" s="713"/>
      <c r="E265" s="769"/>
      <c r="F265" s="789"/>
      <c r="G265" s="757"/>
      <c r="H265" s="794"/>
      <c r="I265" s="788"/>
      <c r="J265" s="795">
        <f t="shared" si="90"/>
        <v>0</v>
      </c>
      <c r="K265" s="906"/>
    </row>
    <row r="266" spans="1:11" ht="21" hidden="1" customHeight="1" x14ac:dyDescent="0.25">
      <c r="A266" s="65"/>
      <c r="B266" s="920" t="str">
        <f>+[4]ระบบการควบคุมฯ!B1204</f>
        <v>ครบ 25 กพ 68</v>
      </c>
      <c r="C266" s="949" t="str">
        <f>+[4]ระบบการควบคุมฯ!C1204</f>
        <v>งวด 2 จำนวน 137067 บาท</v>
      </c>
      <c r="D266" s="713"/>
      <c r="E266" s="769"/>
      <c r="F266" s="789"/>
      <c r="G266" s="757"/>
      <c r="H266" s="794"/>
      <c r="I266" s="788"/>
      <c r="J266" s="795">
        <f t="shared" si="90"/>
        <v>0</v>
      </c>
      <c r="K266" s="906"/>
    </row>
    <row r="267" spans="1:11" ht="21" hidden="1" customHeight="1" x14ac:dyDescent="0.25">
      <c r="A267" s="954"/>
      <c r="B267" s="955"/>
      <c r="C267" s="1175"/>
      <c r="D267" s="716"/>
      <c r="E267" s="716"/>
      <c r="F267" s="716"/>
      <c r="G267" s="716"/>
      <c r="H267" s="716">
        <f t="shared" ref="H267:I267" si="91">SUM(H268:H273)</f>
        <v>0</v>
      </c>
      <c r="I267" s="716">
        <f t="shared" si="91"/>
        <v>0</v>
      </c>
      <c r="J267" s="716">
        <f>+D267-E267-G267</f>
        <v>0</v>
      </c>
      <c r="K267" s="903"/>
    </row>
    <row r="268" spans="1:11" ht="21" hidden="1" customHeight="1" x14ac:dyDescent="0.25">
      <c r="A268" s="65"/>
      <c r="B268" s="956"/>
      <c r="C268" s="949"/>
      <c r="D268" s="713"/>
      <c r="E268" s="769"/>
      <c r="F268" s="789"/>
      <c r="G268" s="757"/>
      <c r="H268" s="794"/>
      <c r="I268" s="788"/>
      <c r="J268" s="795">
        <f t="shared" ref="J268:J270" si="92">D268-E268-F268-G268</f>
        <v>0</v>
      </c>
      <c r="K268" s="906"/>
    </row>
    <row r="269" spans="1:11" ht="21" hidden="1" customHeight="1" x14ac:dyDescent="0.25">
      <c r="A269" s="65"/>
      <c r="B269" s="957"/>
      <c r="C269" s="1185"/>
      <c r="D269" s="713"/>
      <c r="E269" s="769"/>
      <c r="F269" s="789"/>
      <c r="G269" s="757"/>
      <c r="H269" s="794"/>
      <c r="I269" s="788"/>
      <c r="J269" s="795"/>
      <c r="K269" s="906"/>
    </row>
    <row r="270" spans="1:11" ht="21" hidden="1" customHeight="1" x14ac:dyDescent="0.25">
      <c r="A270" s="65"/>
      <c r="B270" s="957"/>
      <c r="C270" s="1185"/>
      <c r="D270" s="713"/>
      <c r="E270" s="769"/>
      <c r="F270" s="789"/>
      <c r="G270" s="757"/>
      <c r="H270" s="794"/>
      <c r="I270" s="788"/>
      <c r="J270" s="795">
        <f t="shared" si="92"/>
        <v>0</v>
      </c>
      <c r="K270" s="906"/>
    </row>
    <row r="271" spans="1:11" ht="21" hidden="1" customHeight="1" x14ac:dyDescent="0.25">
      <c r="A271" s="65"/>
      <c r="B271" s="957"/>
      <c r="C271" s="949"/>
      <c r="D271" s="713"/>
      <c r="E271" s="713"/>
      <c r="F271" s="713"/>
      <c r="G271" s="830"/>
      <c r="H271" s="779"/>
      <c r="I271" s="773"/>
      <c r="J271" s="713"/>
      <c r="K271" s="906"/>
    </row>
    <row r="272" spans="1:11" ht="21" hidden="1" customHeight="1" x14ac:dyDescent="0.25">
      <c r="A272" s="333"/>
      <c r="B272" s="953"/>
      <c r="C272" s="949"/>
      <c r="D272" s="713"/>
      <c r="E272" s="713"/>
      <c r="F272" s="713"/>
      <c r="G272" s="830"/>
      <c r="H272" s="779"/>
      <c r="I272" s="779"/>
      <c r="J272" s="713">
        <f>+D272-E272-F272-G272</f>
        <v>0</v>
      </c>
      <c r="K272" s="958"/>
    </row>
    <row r="273" spans="1:11" ht="21" hidden="1" customHeight="1" x14ac:dyDescent="0.25">
      <c r="A273" s="333"/>
      <c r="B273" s="953"/>
      <c r="C273" s="949"/>
      <c r="D273" s="713"/>
      <c r="E273" s="713"/>
      <c r="F273" s="713"/>
      <c r="G273" s="830"/>
      <c r="H273" s="779"/>
      <c r="I273" s="779"/>
      <c r="J273" s="713">
        <f>+D273-E273-F273-G273</f>
        <v>0</v>
      </c>
      <c r="K273" s="958"/>
    </row>
    <row r="274" spans="1:11" ht="42" x14ac:dyDescent="0.45">
      <c r="A274" s="705" t="str">
        <f>+[4]ระบบการควบคุมฯ!A1207</f>
        <v>1.10.4</v>
      </c>
      <c r="B274" s="959" t="str">
        <f>+[4]ระบบการควบคุมฯ!B1207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173" t="str">
        <f>+[4]ระบบการควบคุมฯ!C1207</f>
        <v>ที่ ศธ 04002/ว5187/21 ตค 67 ครั้งที่ 5</v>
      </c>
      <c r="D274" s="707">
        <f t="shared" ref="D274:I274" si="93">SUM(D275)</f>
        <v>3158700</v>
      </c>
      <c r="E274" s="707">
        <f t="shared" si="93"/>
        <v>0</v>
      </c>
      <c r="F274" s="707">
        <f t="shared" si="93"/>
        <v>0</v>
      </c>
      <c r="G274" s="707">
        <f t="shared" si="93"/>
        <v>3158640</v>
      </c>
      <c r="H274" s="707">
        <f t="shared" si="93"/>
        <v>0</v>
      </c>
      <c r="I274" s="707">
        <f t="shared" si="93"/>
        <v>0</v>
      </c>
      <c r="J274" s="707">
        <f>+D274-E274-F274-G274</f>
        <v>60</v>
      </c>
      <c r="K274" s="960"/>
    </row>
    <row r="275" spans="1:11" x14ac:dyDescent="0.25">
      <c r="A275" s="65" t="str">
        <f>+[4]ระบบการควบคุมฯ!A1208</f>
        <v>1)</v>
      </c>
      <c r="B275" s="773" t="str">
        <f>+[4]ระบบการควบคุมฯ!B1312</f>
        <v>ร.ร.ชุมชนเลิศพินิจพิทยาคม</v>
      </c>
      <c r="C275" s="1185" t="str">
        <f>+[4]ระบบการควบคุมฯ!C1208</f>
        <v>20004370010003220010</v>
      </c>
      <c r="D275" s="713">
        <f>+[4]ระบบการควบคุมฯ!F1208</f>
        <v>3158700</v>
      </c>
      <c r="E275" s="713">
        <f>+[4]ระบบการควบคุมฯ!G1208+[4]ระบบการควบคุมฯ!H1208</f>
        <v>0</v>
      </c>
      <c r="F275" s="713">
        <f>+[4]ระบบการควบคุมฯ!I1208+[4]ระบบการควบคุมฯ!J1208</f>
        <v>0</v>
      </c>
      <c r="G275" s="830">
        <f>+[4]ระบบการควบคุมฯ!K1208+[4]ระบบการควบคุมฯ!L1208</f>
        <v>3158640</v>
      </c>
      <c r="H275" s="791"/>
      <c r="I275" s="773"/>
      <c r="J275" s="713">
        <f>+D275-E275-G275</f>
        <v>60</v>
      </c>
      <c r="K275" s="906"/>
    </row>
    <row r="276" spans="1:11" ht="21" hidden="1" customHeight="1" x14ac:dyDescent="0.6">
      <c r="A276" s="65"/>
      <c r="B276" s="773" t="str">
        <f>+[4]ระบบการควบคุมฯ!B1313</f>
        <v>สัญญา 19,260,000.00 บาท  งบ64  4,623,600</v>
      </c>
      <c r="C276" s="1174"/>
      <c r="D276" s="710"/>
      <c r="E276" s="710"/>
      <c r="F276" s="710"/>
      <c r="G276" s="774"/>
      <c r="H276" s="961"/>
      <c r="I276" s="776"/>
      <c r="J276" s="776"/>
      <c r="K276" s="711"/>
    </row>
    <row r="277" spans="1:11" ht="21" hidden="1" customHeight="1" x14ac:dyDescent="0.6">
      <c r="A277" s="65"/>
      <c r="B277" s="773" t="str">
        <f>+[4]ระบบการควบคุมฯ!B1314</f>
        <v>ปี 64</v>
      </c>
      <c r="C277" s="1174"/>
      <c r="D277" s="710"/>
      <c r="E277" s="710"/>
      <c r="F277" s="710"/>
      <c r="G277" s="774"/>
      <c r="H277" s="961"/>
      <c r="I277" s="776"/>
      <c r="J277" s="776"/>
      <c r="K277" s="711"/>
    </row>
    <row r="278" spans="1:11" ht="21" hidden="1" customHeight="1" x14ac:dyDescent="0.6">
      <c r="A278" s="65"/>
      <c r="B278" s="773" t="str">
        <f>+[4]ระบบการควบคุมฯ!B1315</f>
        <v>งวดที่ 1  1,155,600 บาท ครบ 9 มี.ค. 64</v>
      </c>
      <c r="C278" s="1174">
        <f>1155600*4</f>
        <v>4622400</v>
      </c>
      <c r="D278" s="710"/>
      <c r="E278" s="710"/>
      <c r="F278" s="710"/>
      <c r="G278" s="774"/>
      <c r="H278" s="961"/>
      <c r="I278" s="776"/>
      <c r="J278" s="776"/>
      <c r="K278" s="711"/>
    </row>
    <row r="279" spans="1:11" ht="21" hidden="1" customHeight="1" x14ac:dyDescent="0.6">
      <c r="A279" s="65"/>
      <c r="B279" s="773" t="str">
        <f>+[4]ระบบการควบคุมฯ!B1316</f>
        <v>งวดที่ 2  1,155,600 บาท ครบ 18 เม.ย. 64</v>
      </c>
      <c r="C279" s="1174"/>
      <c r="D279" s="710"/>
      <c r="E279" s="710"/>
      <c r="F279" s="710"/>
      <c r="G279" s="774"/>
      <c r="H279" s="961"/>
      <c r="I279" s="776"/>
      <c r="J279" s="776"/>
      <c r="K279" s="711"/>
    </row>
    <row r="280" spans="1:11" ht="21" hidden="1" customHeight="1" x14ac:dyDescent="0.6">
      <c r="A280" s="65"/>
      <c r="B280" s="773" t="str">
        <f>+[4]ระบบการควบคุมฯ!B1317</f>
        <v>งวดที่ 3  1,155,600 บาท ครบ 18 พ.ค. 64</v>
      </c>
      <c r="C280" s="1174"/>
      <c r="D280" s="710"/>
      <c r="E280" s="710"/>
      <c r="F280" s="710"/>
      <c r="G280" s="774"/>
      <c r="H280" s="961"/>
      <c r="I280" s="776"/>
      <c r="J280" s="776"/>
      <c r="K280" s="711"/>
    </row>
    <row r="281" spans="1:11" ht="21" hidden="1" customHeight="1" x14ac:dyDescent="0.6">
      <c r="A281" s="65"/>
      <c r="B281" s="773" t="str">
        <f>+[4]ระบบการควบคุมฯ!B1318</f>
        <v>งวดที่ 4  1,155,600 บาท ครบ 17 มิ.ย. 64</v>
      </c>
      <c r="C281" s="1174"/>
      <c r="D281" s="710"/>
      <c r="E281" s="710"/>
      <c r="F281" s="710"/>
      <c r="G281" s="774"/>
      <c r="H281" s="961"/>
      <c r="I281" s="776"/>
      <c r="J281" s="776"/>
      <c r="K281" s="711"/>
    </row>
    <row r="282" spans="1:11" ht="21" hidden="1" customHeight="1" x14ac:dyDescent="0.6">
      <c r="A282" s="65"/>
      <c r="B282" s="773" t="str">
        <f>+[4]ระบบการควบคุมฯ!B1319</f>
        <v>งวดที่ 5 บางส่วน 1,200 บาท ครบ 17 ก.ค. 64</v>
      </c>
      <c r="C282" s="1174"/>
      <c r="D282" s="710"/>
      <c r="E282" s="710"/>
      <c r="F282" s="710"/>
      <c r="G282" s="774"/>
      <c r="H282" s="961"/>
      <c r="I282" s="776"/>
      <c r="J282" s="776"/>
      <c r="K282" s="711"/>
    </row>
    <row r="283" spans="1:11" ht="21" hidden="1" customHeight="1" x14ac:dyDescent="0.6">
      <c r="A283" s="65" t="s">
        <v>212</v>
      </c>
      <c r="B283" s="773" t="str">
        <f>+[4]ระบบการควบคุมฯ!B1320</f>
        <v>ปี 65</v>
      </c>
      <c r="C283" s="1174"/>
      <c r="D283" s="710"/>
      <c r="E283" s="710"/>
      <c r="F283" s="710"/>
      <c r="G283" s="774"/>
      <c r="H283" s="961"/>
      <c r="I283" s="776"/>
      <c r="J283" s="776"/>
      <c r="K283" s="711"/>
    </row>
    <row r="284" spans="1:11" ht="21" hidden="1" customHeight="1" x14ac:dyDescent="0.6">
      <c r="A284" s="65"/>
      <c r="B284" s="773" t="str">
        <f>+[4]ระบบการควบคุมฯ!B1321</f>
        <v>งวด 5 บางส่วน ครบ 18 มิ.ย. 64/1,154,400</v>
      </c>
      <c r="C284" s="1174"/>
      <c r="D284" s="710"/>
      <c r="E284" s="710"/>
      <c r="F284" s="710"/>
      <c r="G284" s="774"/>
      <c r="H284" s="961"/>
      <c r="I284" s="776"/>
      <c r="J284" s="776"/>
      <c r="K284" s="711"/>
    </row>
    <row r="285" spans="1:11" ht="21" hidden="1" customHeight="1" x14ac:dyDescent="0.6">
      <c r="A285" s="65"/>
      <c r="B285" s="773" t="str">
        <f>+[4]ระบบการควบคุมฯ!B1322</f>
        <v>งวด 6 ครบ 16 ส.ค.64 /1,155,600</v>
      </c>
      <c r="C285" s="1174"/>
      <c r="D285" s="710"/>
      <c r="E285" s="710"/>
      <c r="F285" s="710"/>
      <c r="G285" s="774"/>
      <c r="H285" s="961"/>
      <c r="I285" s="776"/>
      <c r="J285" s="776"/>
      <c r="K285" s="711"/>
    </row>
    <row r="286" spans="1:11" ht="21" hidden="1" customHeight="1" x14ac:dyDescent="0.6">
      <c r="A286" s="65"/>
      <c r="B286" s="773" t="str">
        <f>+[4]ระบบการควบคุมฯ!B1323</f>
        <v>งวด 7 ครบ 25 ก.ย 64 /1,540,800</v>
      </c>
      <c r="C286" s="1174"/>
      <c r="D286" s="710"/>
      <c r="E286" s="710"/>
      <c r="F286" s="710"/>
      <c r="G286" s="774"/>
      <c r="H286" s="961"/>
      <c r="I286" s="776"/>
      <c r="J286" s="776"/>
      <c r="K286" s="711"/>
    </row>
    <row r="287" spans="1:11" ht="21" hidden="1" customHeight="1" x14ac:dyDescent="0.6">
      <c r="A287" s="65"/>
      <c r="B287" s="773" t="str">
        <f>+[4]ระบบการควบคุมฯ!B1324</f>
        <v>งวด 8 ครบ 4 พ.ย. 64 /1,540,800</v>
      </c>
      <c r="C287" s="1174"/>
      <c r="D287" s="710"/>
      <c r="E287" s="710"/>
      <c r="F287" s="710"/>
      <c r="G287" s="774"/>
      <c r="H287" s="961"/>
      <c r="I287" s="776"/>
      <c r="J287" s="776"/>
      <c r="K287" s="711"/>
    </row>
    <row r="288" spans="1:11" ht="21" hidden="1" customHeight="1" x14ac:dyDescent="0.6">
      <c r="A288" s="65"/>
      <c r="B288" s="773" t="str">
        <f>+[4]ระบบการควบคุมฯ!B1325</f>
        <v>งวด 9 ครบ 14 พ.ย.64/ 1,540,800</v>
      </c>
      <c r="C288" s="1174"/>
      <c r="D288" s="710"/>
      <c r="E288" s="710"/>
      <c r="F288" s="710"/>
      <c r="G288" s="774"/>
      <c r="H288" s="961"/>
      <c r="I288" s="776"/>
      <c r="J288" s="776"/>
      <c r="K288" s="711"/>
    </row>
    <row r="289" spans="1:11" ht="21" hidden="1" customHeight="1" x14ac:dyDescent="0.6">
      <c r="A289" s="65"/>
      <c r="B289" s="773" t="str">
        <f>+[4]ระบบการควบคุมฯ!B1326</f>
        <v>งวด 10 ครบ 15 ธ.ค64/ 1,926,000</v>
      </c>
      <c r="C289" s="1174"/>
      <c r="D289" s="710"/>
      <c r="E289" s="710"/>
      <c r="F289" s="710"/>
      <c r="G289" s="774"/>
      <c r="H289" s="961"/>
      <c r="I289" s="776"/>
      <c r="J289" s="776"/>
      <c r="K289" s="711"/>
    </row>
    <row r="290" spans="1:11" ht="21" hidden="1" customHeight="1" x14ac:dyDescent="0.6">
      <c r="A290" s="65"/>
      <c r="B290" s="773" t="str">
        <f>+[4]ระบบการควบคุมฯ!B1327</f>
        <v>งวด 11 ครบ 4 มี.ค.65 /2,311,200</v>
      </c>
      <c r="C290" s="1174"/>
      <c r="D290" s="710"/>
      <c r="E290" s="710"/>
      <c r="F290" s="710"/>
      <c r="G290" s="774"/>
      <c r="H290" s="961"/>
      <c r="I290" s="776"/>
      <c r="J290" s="776"/>
      <c r="K290" s="711"/>
    </row>
    <row r="291" spans="1:11" ht="42" hidden="1" customHeight="1" x14ac:dyDescent="0.45">
      <c r="A291" s="705" t="s">
        <v>213</v>
      </c>
      <c r="B291" s="959" t="str">
        <f>+[4]ระบบการควบคุมฯ!B1235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173"/>
      <c r="D291" s="707">
        <f t="shared" ref="D291:I291" si="94">SUM(D292)</f>
        <v>0</v>
      </c>
      <c r="E291" s="707">
        <f t="shared" si="94"/>
        <v>0</v>
      </c>
      <c r="F291" s="707">
        <f t="shared" si="94"/>
        <v>0</v>
      </c>
      <c r="G291" s="707">
        <f t="shared" si="94"/>
        <v>0</v>
      </c>
      <c r="H291" s="707">
        <f t="shared" si="94"/>
        <v>0</v>
      </c>
      <c r="I291" s="707">
        <f t="shared" si="94"/>
        <v>0</v>
      </c>
      <c r="J291" s="707">
        <f>+D291-E291-F291-G291</f>
        <v>0</v>
      </c>
      <c r="K291" s="960"/>
    </row>
    <row r="292" spans="1:11" ht="21" hidden="1" customHeight="1" x14ac:dyDescent="0.25">
      <c r="A292" s="65" t="str">
        <f>+[4]ระบบการควบคุมฯ!A1236</f>
        <v>1)</v>
      </c>
      <c r="B292" s="773" t="str">
        <f>+[4]ระบบการควบคุมฯ!B1236</f>
        <v xml:space="preserve"> โรงเรียนวัดกลางคลองสี่ </v>
      </c>
      <c r="C292" s="1185" t="str">
        <f>+[4]ระบบการควบคุมฯ!C1236</f>
        <v>20004350002003214557</v>
      </c>
      <c r="D292" s="713">
        <f>+[4]ระบบการควบคุมฯ!F1236</f>
        <v>0</v>
      </c>
      <c r="E292" s="713">
        <f>+[4]ระบบการควบคุมฯ!G1236+[4]ระบบการควบคุมฯ!H1236</f>
        <v>0</v>
      </c>
      <c r="F292" s="713">
        <f>+[4]ระบบการควบคุมฯ!I1236+[4]ระบบการควบคุมฯ!J1236</f>
        <v>0</v>
      </c>
      <c r="G292" s="830">
        <f>+[4]ระบบการควบคุมฯ!K1236+[4]ระบบการควบคุมฯ!L1236</f>
        <v>0</v>
      </c>
      <c r="H292" s="791"/>
      <c r="I292" s="773"/>
      <c r="J292" s="713">
        <f>+D292-E292-G292</f>
        <v>0</v>
      </c>
      <c r="K292" s="906" t="s">
        <v>214</v>
      </c>
    </row>
    <row r="293" spans="1:11" x14ac:dyDescent="0.25">
      <c r="A293" s="962" t="s">
        <v>215</v>
      </c>
      <c r="B293" s="963" t="str">
        <f>+[4]ระบบการควบคุมฯ!B1237</f>
        <v>อาคารเรียนแบบพิเศษ โรงเรียนวัดลาดสนุ่น</v>
      </c>
      <c r="C293" s="1214" t="str">
        <f>+[4]ระบบการควบคุมฯ!C1237</f>
        <v>ศธ 04002/ว5187 ลว 21 ตค 67ครั้งที่ 5</v>
      </c>
      <c r="D293" s="964">
        <f>+D294</f>
        <v>14330500</v>
      </c>
      <c r="E293" s="964">
        <f t="shared" ref="E293:J293" si="95">+E294</f>
        <v>14330500</v>
      </c>
      <c r="F293" s="964">
        <f t="shared" si="95"/>
        <v>0</v>
      </c>
      <c r="G293" s="964">
        <f t="shared" si="95"/>
        <v>0</v>
      </c>
      <c r="H293" s="964">
        <f t="shared" si="95"/>
        <v>0</v>
      </c>
      <c r="I293" s="964">
        <f t="shared" si="95"/>
        <v>0</v>
      </c>
      <c r="J293" s="964">
        <f t="shared" si="95"/>
        <v>0</v>
      </c>
      <c r="K293" s="965"/>
    </row>
    <row r="294" spans="1:11" x14ac:dyDescent="0.25">
      <c r="A294" s="65" t="str">
        <f>+[4]ระบบการควบคุมฯ!A1239</f>
        <v>1)</v>
      </c>
      <c r="B294" s="773" t="str">
        <f>+[4]ระบบการควบคุมฯ!B1239</f>
        <v xml:space="preserve"> โรงเรียนวัดลาดสนุ่น</v>
      </c>
      <c r="C294" s="1185" t="str">
        <f>+[4]ระบบการควบคุมฯ!C1239</f>
        <v>20004370010003220011</v>
      </c>
      <c r="D294" s="713">
        <f>+[4]ระบบการควบคุมฯ!D1239</f>
        <v>14330500</v>
      </c>
      <c r="E294" s="713">
        <f>+[4]ระบบการควบคุมฯ!G1239+[4]ระบบการควบคุมฯ!H1239</f>
        <v>14330500</v>
      </c>
      <c r="F294" s="713">
        <f>+[4]ระบบการควบคุมฯ!I1239+[4]ระบบการควบคุมฯ!J1239</f>
        <v>0</v>
      </c>
      <c r="G294" s="713">
        <f>+[4]ระบบการควบคุมฯ!K1239+[4]ระบบการควบคุมฯ!L1239</f>
        <v>0</v>
      </c>
      <c r="H294" s="794"/>
      <c r="I294" s="788"/>
      <c r="J294" s="795">
        <f t="shared" ref="J294" si="96">D294-E294-F294-G294</f>
        <v>0</v>
      </c>
      <c r="K294" s="906"/>
    </row>
    <row r="295" spans="1:11" x14ac:dyDescent="0.25">
      <c r="A295" s="65"/>
      <c r="B295" s="966" t="s">
        <v>216</v>
      </c>
      <c r="C295" s="952" t="s">
        <v>217</v>
      </c>
      <c r="D295" s="713"/>
      <c r="E295" s="769"/>
      <c r="F295" s="789"/>
      <c r="G295" s="757"/>
      <c r="H295" s="794"/>
      <c r="I295" s="788"/>
      <c r="J295" s="795"/>
      <c r="K295" s="906"/>
    </row>
    <row r="296" spans="1:11" x14ac:dyDescent="0.55000000000000004">
      <c r="A296" s="65"/>
      <c r="B296" s="920" t="s">
        <v>218</v>
      </c>
      <c r="C296" s="1215">
        <v>4100533888</v>
      </c>
      <c r="D296" s="713"/>
      <c r="E296" s="769"/>
      <c r="F296" s="789"/>
      <c r="G296" s="757"/>
      <c r="H296" s="794"/>
      <c r="I296" s="788"/>
      <c r="J296" s="795"/>
      <c r="K296" s="906"/>
    </row>
    <row r="297" spans="1:11" x14ac:dyDescent="0.55000000000000004">
      <c r="A297" s="65"/>
      <c r="B297" s="920" t="s">
        <v>219</v>
      </c>
      <c r="C297" s="353" t="s">
        <v>220</v>
      </c>
      <c r="D297" s="713"/>
      <c r="E297" s="769"/>
      <c r="F297" s="789"/>
      <c r="G297" s="757"/>
      <c r="H297" s="794"/>
      <c r="I297" s="788"/>
      <c r="J297" s="795"/>
      <c r="K297" s="906"/>
    </row>
    <row r="298" spans="1:11" x14ac:dyDescent="0.25">
      <c r="A298" s="65"/>
      <c r="B298" s="920" t="s">
        <v>221</v>
      </c>
      <c r="C298" s="1185"/>
      <c r="D298" s="713"/>
      <c r="E298" s="769"/>
      <c r="F298" s="789"/>
      <c r="G298" s="757"/>
      <c r="H298" s="794"/>
      <c r="I298" s="788"/>
      <c r="J298" s="795"/>
      <c r="K298" s="906"/>
    </row>
    <row r="299" spans="1:11" x14ac:dyDescent="0.25">
      <c r="A299" s="65"/>
      <c r="B299" s="967" t="s">
        <v>222</v>
      </c>
      <c r="C299" s="1185"/>
      <c r="D299" s="713"/>
      <c r="E299" s="769"/>
      <c r="F299" s="789"/>
      <c r="G299" s="757"/>
      <c r="H299" s="794"/>
      <c r="I299" s="788"/>
      <c r="J299" s="795"/>
      <c r="K299" s="906"/>
    </row>
    <row r="300" spans="1:11" x14ac:dyDescent="0.25">
      <c r="A300" s="65"/>
      <c r="B300" s="920" t="s">
        <v>223</v>
      </c>
      <c r="C300" s="1185"/>
      <c r="D300" s="713"/>
      <c r="E300" s="769"/>
      <c r="F300" s="789"/>
      <c r="G300" s="757"/>
      <c r="H300" s="794"/>
      <c r="I300" s="788"/>
      <c r="J300" s="795"/>
      <c r="K300" s="906"/>
    </row>
    <row r="301" spans="1:11" x14ac:dyDescent="0.25">
      <c r="A301" s="65"/>
      <c r="B301" s="920" t="s">
        <v>224</v>
      </c>
      <c r="C301" s="1185"/>
      <c r="D301" s="713"/>
      <c r="E301" s="769"/>
      <c r="F301" s="789"/>
      <c r="G301" s="757"/>
      <c r="H301" s="794"/>
      <c r="I301" s="788"/>
      <c r="J301" s="795"/>
      <c r="K301" s="906"/>
    </row>
    <row r="302" spans="1:11" x14ac:dyDescent="0.25">
      <c r="A302" s="65"/>
      <c r="B302" s="920" t="s">
        <v>225</v>
      </c>
      <c r="C302" s="1185"/>
      <c r="D302" s="713"/>
      <c r="E302" s="769"/>
      <c r="F302" s="789"/>
      <c r="G302" s="757"/>
      <c r="H302" s="794"/>
      <c r="I302" s="788"/>
      <c r="J302" s="795"/>
      <c r="K302" s="906"/>
    </row>
    <row r="303" spans="1:11" x14ac:dyDescent="0.25">
      <c r="A303" s="65"/>
      <c r="B303" s="920" t="s">
        <v>226</v>
      </c>
      <c r="C303" s="1185"/>
      <c r="D303" s="713"/>
      <c r="E303" s="769"/>
      <c r="F303" s="789"/>
      <c r="G303" s="757"/>
      <c r="H303" s="794"/>
      <c r="I303" s="788"/>
      <c r="J303" s="795"/>
      <c r="K303" s="906"/>
    </row>
    <row r="304" spans="1:11" x14ac:dyDescent="0.25">
      <c r="A304" s="65"/>
      <c r="B304" s="920" t="s">
        <v>227</v>
      </c>
      <c r="C304" s="1185"/>
      <c r="D304" s="713"/>
      <c r="E304" s="769"/>
      <c r="F304" s="789"/>
      <c r="G304" s="757"/>
      <c r="H304" s="794"/>
      <c r="I304" s="788"/>
      <c r="J304" s="795"/>
      <c r="K304" s="906"/>
    </row>
    <row r="305" spans="1:11" x14ac:dyDescent="0.25">
      <c r="A305" s="65"/>
      <c r="B305" s="920" t="s">
        <v>228</v>
      </c>
      <c r="C305" s="1185"/>
      <c r="D305" s="713"/>
      <c r="E305" s="769"/>
      <c r="F305" s="789"/>
      <c r="G305" s="757"/>
      <c r="H305" s="794"/>
      <c r="I305" s="788"/>
      <c r="J305" s="795"/>
      <c r="K305" s="906"/>
    </row>
    <row r="306" spans="1:11" x14ac:dyDescent="0.25">
      <c r="A306" s="65"/>
      <c r="B306" s="920" t="s">
        <v>229</v>
      </c>
      <c r="C306" s="1185"/>
      <c r="D306" s="713"/>
      <c r="E306" s="769"/>
      <c r="F306" s="789"/>
      <c r="G306" s="757"/>
      <c r="H306" s="794"/>
      <c r="I306" s="788"/>
      <c r="J306" s="795"/>
      <c r="K306" s="906"/>
    </row>
    <row r="307" spans="1:11" x14ac:dyDescent="0.25">
      <c r="A307" s="65"/>
      <c r="B307" s="920" t="s">
        <v>230</v>
      </c>
      <c r="C307" s="1185"/>
      <c r="D307" s="713"/>
      <c r="E307" s="769"/>
      <c r="F307" s="789"/>
      <c r="G307" s="757"/>
      <c r="H307" s="794"/>
      <c r="I307" s="788"/>
      <c r="J307" s="795"/>
      <c r="K307" s="906"/>
    </row>
    <row r="308" spans="1:11" x14ac:dyDescent="0.25">
      <c r="A308" s="65"/>
      <c r="B308" s="920" t="s">
        <v>231</v>
      </c>
      <c r="C308" s="1185"/>
      <c r="D308" s="713"/>
      <c r="E308" s="769"/>
      <c r="F308" s="789"/>
      <c r="G308" s="757"/>
      <c r="H308" s="794"/>
      <c r="I308" s="788"/>
      <c r="J308" s="795"/>
      <c r="K308" s="906"/>
    </row>
    <row r="309" spans="1:11" x14ac:dyDescent="0.25">
      <c r="A309" s="65"/>
      <c r="B309" s="920" t="s">
        <v>232</v>
      </c>
      <c r="C309" s="1185"/>
      <c r="D309" s="713"/>
      <c r="E309" s="769"/>
      <c r="F309" s="789"/>
      <c r="G309" s="757"/>
      <c r="H309" s="794"/>
      <c r="I309" s="788"/>
      <c r="J309" s="795"/>
      <c r="K309" s="906"/>
    </row>
    <row r="310" spans="1:11" x14ac:dyDescent="0.25">
      <c r="A310" s="65"/>
      <c r="B310" s="920" t="s">
        <v>233</v>
      </c>
      <c r="C310" s="1185"/>
      <c r="D310" s="713"/>
      <c r="E310" s="769"/>
      <c r="F310" s="789"/>
      <c r="G310" s="757"/>
      <c r="H310" s="794"/>
      <c r="I310" s="788"/>
      <c r="J310" s="795"/>
      <c r="K310" s="906"/>
    </row>
    <row r="311" spans="1:11" x14ac:dyDescent="0.25">
      <c r="A311" s="65"/>
      <c r="B311" s="920" t="s">
        <v>234</v>
      </c>
      <c r="C311" s="1185"/>
      <c r="D311" s="713"/>
      <c r="E311" s="769"/>
      <c r="F311" s="789"/>
      <c r="G311" s="757"/>
      <c r="H311" s="794"/>
      <c r="I311" s="788"/>
      <c r="J311" s="795"/>
      <c r="K311" s="906"/>
    </row>
    <row r="312" spans="1:11" x14ac:dyDescent="0.25">
      <c r="A312" s="65"/>
      <c r="B312" s="920" t="s">
        <v>235</v>
      </c>
      <c r="C312" s="1185"/>
      <c r="D312" s="713"/>
      <c r="E312" s="769"/>
      <c r="F312" s="789"/>
      <c r="G312" s="757"/>
      <c r="H312" s="794"/>
      <c r="I312" s="788"/>
      <c r="J312" s="795"/>
      <c r="K312" s="906"/>
    </row>
    <row r="313" spans="1:11" x14ac:dyDescent="0.25">
      <c r="A313" s="65"/>
      <c r="B313" s="920" t="str">
        <f>+[4]ระบบการควบคุมฯ!B1259</f>
        <v>งวดที่ 16  5,595,000 ครบ 18 กพ 69</v>
      </c>
      <c r="C313" s="1185"/>
      <c r="D313" s="713"/>
      <c r="E313" s="769"/>
      <c r="F313" s="789"/>
      <c r="G313" s="757"/>
      <c r="H313" s="794"/>
      <c r="I313" s="788"/>
      <c r="J313" s="795"/>
      <c r="K313" s="906"/>
    </row>
    <row r="314" spans="1:11" ht="63" x14ac:dyDescent="0.25">
      <c r="A314" s="943">
        <f>+[4]ระบบการควบคุมฯ!A1338</f>
        <v>1.1100000000000001</v>
      </c>
      <c r="B314" s="968" t="str">
        <f>+[4]ระบบการควบคุมฯ!B1338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211" t="str">
        <f>+[4]ระบบการควบคุมฯ!C1338</f>
        <v>20004 68 8580600000</v>
      </c>
      <c r="D314" s="945">
        <f>SUM(D315:D316)</f>
        <v>1192300</v>
      </c>
      <c r="E314" s="945">
        <f t="shared" ref="E314:J314" si="97">SUM(E315:E316)</f>
        <v>724050</v>
      </c>
      <c r="F314" s="945">
        <f t="shared" si="97"/>
        <v>0</v>
      </c>
      <c r="G314" s="945">
        <f t="shared" si="97"/>
        <v>11000</v>
      </c>
      <c r="H314" s="945">
        <f t="shared" ca="1" si="97"/>
        <v>0</v>
      </c>
      <c r="I314" s="945">
        <f t="shared" ca="1" si="97"/>
        <v>0</v>
      </c>
      <c r="J314" s="945">
        <f t="shared" si="97"/>
        <v>457250</v>
      </c>
      <c r="K314" s="870"/>
    </row>
    <row r="315" spans="1:11" x14ac:dyDescent="0.6">
      <c r="A315" s="884"/>
      <c r="B315" s="946" t="str">
        <f>+[4]ระบบการควบคุมฯ!B1339</f>
        <v>งบลงทุน  ค่าครุภัณฑ์ 6811310</v>
      </c>
      <c r="C315" s="1204"/>
      <c r="D315" s="47">
        <f>+D317+D330+D333</f>
        <v>205400</v>
      </c>
      <c r="E315" s="47">
        <f t="shared" ref="E315:J315" si="98">+E317+E330+E333</f>
        <v>194400</v>
      </c>
      <c r="F315" s="47">
        <f t="shared" si="98"/>
        <v>0</v>
      </c>
      <c r="G315" s="47">
        <f t="shared" si="98"/>
        <v>11000</v>
      </c>
      <c r="H315" s="47">
        <f t="shared" ca="1" si="98"/>
        <v>0</v>
      </c>
      <c r="I315" s="47">
        <f t="shared" ca="1" si="98"/>
        <v>0</v>
      </c>
      <c r="J315" s="47">
        <f t="shared" si="98"/>
        <v>0</v>
      </c>
      <c r="K315" s="893"/>
    </row>
    <row r="316" spans="1:11" x14ac:dyDescent="0.6">
      <c r="A316" s="884"/>
      <c r="B316" s="946" t="str">
        <f>+[4]ระบบการควบคุมฯ!B1340</f>
        <v>งบลงทุน  ค่าที่ดินและสิ่งก่อสร้าง 6811320</v>
      </c>
      <c r="C316" s="1204"/>
      <c r="D316" s="47">
        <f>+D336</f>
        <v>986900</v>
      </c>
      <c r="E316" s="47">
        <f t="shared" ref="E316:J316" si="99">+E336</f>
        <v>529650</v>
      </c>
      <c r="F316" s="47">
        <f t="shared" si="99"/>
        <v>0</v>
      </c>
      <c r="G316" s="47">
        <f t="shared" si="99"/>
        <v>0</v>
      </c>
      <c r="H316" s="47">
        <f t="shared" si="99"/>
        <v>0</v>
      </c>
      <c r="I316" s="47">
        <f t="shared" si="99"/>
        <v>0</v>
      </c>
      <c r="J316" s="47">
        <f t="shared" si="99"/>
        <v>457250</v>
      </c>
      <c r="K316" s="893"/>
    </row>
    <row r="317" spans="1:11" x14ac:dyDescent="0.6">
      <c r="A317" s="884"/>
      <c r="B317" s="946" t="str">
        <f>+[4]ระบบการควบคุมฯ!B1341</f>
        <v>ครุภัณฑ์สำนักงาน 120601</v>
      </c>
      <c r="C317" s="1204"/>
      <c r="D317" s="47">
        <f>+D318+D321+D323+D325+D327</f>
        <v>149400</v>
      </c>
      <c r="E317" s="47">
        <f t="shared" ref="E317:J317" si="100">+E318+E321+E323+E325+E327</f>
        <v>138400</v>
      </c>
      <c r="F317" s="47">
        <f t="shared" si="100"/>
        <v>0</v>
      </c>
      <c r="G317" s="47">
        <f t="shared" si="100"/>
        <v>11000</v>
      </c>
      <c r="H317" s="47">
        <f t="shared" ca="1" si="100"/>
        <v>0</v>
      </c>
      <c r="I317" s="47">
        <f t="shared" ca="1" si="100"/>
        <v>0</v>
      </c>
      <c r="J317" s="47">
        <f t="shared" si="100"/>
        <v>0</v>
      </c>
      <c r="K317" s="893"/>
    </row>
    <row r="318" spans="1:11" ht="42" x14ac:dyDescent="0.6">
      <c r="A318" s="969" t="str">
        <f>+[4]ระบบการควบคุมฯ!A1342</f>
        <v>1.11.1.1</v>
      </c>
      <c r="B318" s="970" t="str">
        <f>+[4]ระบบการควบคุมฯ!B1342</f>
        <v xml:space="preserve">เครื่องเจาะกระดาษและเข้าเล่ม แบบเจาะกระดาษไฟฟ้าและเข้าเล่มมือโยก </v>
      </c>
      <c r="C318" s="1216" t="str">
        <f>+[4]ระบบการควบคุมฯ!C1342</f>
        <v>ศธ 04002/ว5678  ลว 21  พย 67ครั้งที่ 76</v>
      </c>
      <c r="D318" s="971">
        <f>SUM(D319:D320)</f>
        <v>37000</v>
      </c>
      <c r="E318" s="971">
        <f t="shared" ref="E318:J318" si="101">SUM(E319:E320)</f>
        <v>37000</v>
      </c>
      <c r="F318" s="971">
        <f t="shared" si="101"/>
        <v>0</v>
      </c>
      <c r="G318" s="971">
        <f t="shared" si="101"/>
        <v>0</v>
      </c>
      <c r="H318" s="971">
        <f t="shared" si="101"/>
        <v>0</v>
      </c>
      <c r="I318" s="971">
        <f t="shared" si="101"/>
        <v>0</v>
      </c>
      <c r="J318" s="971">
        <f t="shared" si="101"/>
        <v>0</v>
      </c>
      <c r="K318" s="972"/>
    </row>
    <row r="319" spans="1:11" x14ac:dyDescent="0.6">
      <c r="A319" s="973" t="str">
        <f>+[4]ระบบการควบคุมฯ!A1343</f>
        <v>1)</v>
      </c>
      <c r="B319" s="973" t="str">
        <f>+[4]ระบบการควบคุมฯ!B1343</f>
        <v>โรงเรียนร่วมใจประสิทธิ์</v>
      </c>
      <c r="C319" s="1217" t="str">
        <f>+[4]ระบบการควบคุมฯ!C1343</f>
        <v>20004370010003112870</v>
      </c>
      <c r="D319" s="44">
        <f>+[4]ระบบการควบคุมฯ!F1343</f>
        <v>18500</v>
      </c>
      <c r="E319" s="44">
        <f>+[4]ระบบการควบคุมฯ!G1343+[4]ระบบการควบคุมฯ!H1343</f>
        <v>18500</v>
      </c>
      <c r="F319" s="44">
        <f>+[4]ระบบการควบคุมฯ!I1343+[4]ระบบการควบคุมฯ!J1343</f>
        <v>0</v>
      </c>
      <c r="G319" s="44">
        <f>+[4]ระบบการควบคุมฯ!K1343+[4]ระบบการควบคุมฯ!L1343</f>
        <v>0</v>
      </c>
      <c r="H319" s="44">
        <f>+H341+H350+H391+H395+H402+H419+H421</f>
        <v>0</v>
      </c>
      <c r="I319" s="44">
        <f>+I341+I350+I391+I395+I402+I419+I421</f>
        <v>0</v>
      </c>
      <c r="J319" s="44">
        <f>+D319-E319-F319-G319</f>
        <v>0</v>
      </c>
      <c r="K319" s="974"/>
    </row>
    <row r="320" spans="1:11" x14ac:dyDescent="0.6">
      <c r="A320" s="973" t="str">
        <f>+[4]ระบบการควบคุมฯ!A1344</f>
        <v>2)</v>
      </c>
      <c r="B320" s="973" t="str">
        <f>+[4]ระบบการควบคุมฯ!B1344</f>
        <v>โรงเรียนรวมราษฎร์สามัคคี</v>
      </c>
      <c r="C320" s="1217" t="str">
        <f>+[4]ระบบการควบคุมฯ!C1344</f>
        <v>20004370010003112871</v>
      </c>
      <c r="D320" s="44">
        <f>+[4]ระบบการควบคุมฯ!F1344</f>
        <v>18500</v>
      </c>
      <c r="E320" s="44">
        <f>+[4]ระบบการควบคุมฯ!G1344+[4]ระบบการควบคุมฯ!H1344</f>
        <v>18500</v>
      </c>
      <c r="F320" s="44">
        <f>+[4]ระบบการควบคุมฯ!I1344+[4]ระบบการควบคุมฯ!J1344</f>
        <v>0</v>
      </c>
      <c r="G320" s="44">
        <f>+[4]ระบบการควบคุมฯ!K1344+[4]ระบบการควบคุมฯ!L1344</f>
        <v>0</v>
      </c>
      <c r="H320" s="44">
        <f>+H343+H351+H392+H396+H403+H420+H422</f>
        <v>0</v>
      </c>
      <c r="I320" s="44">
        <f>+I343+I351+I392+I396+I403+I420+I422</f>
        <v>0</v>
      </c>
      <c r="J320" s="44">
        <f>+D320-E320-F320-G320</f>
        <v>0</v>
      </c>
      <c r="K320" s="974"/>
    </row>
    <row r="321" spans="1:11" ht="42" x14ac:dyDescent="0.25">
      <c r="A321" s="975" t="str">
        <f>+[4]ระบบการควบคุมฯ!A1345</f>
        <v>1.11.1.2</v>
      </c>
      <c r="B321" s="976" t="str">
        <f>+[4]ระบบการควบคุมฯ!B1345</f>
        <v>เครื่องถ่ายเอกสารระบบดิจิทัล (ขาว-ดำ) ความเร็ว 20 แผ่นต่อนาที</v>
      </c>
      <c r="C321" s="1200" t="str">
        <f>+[4]ระบบการควบคุมฯ!C1345</f>
        <v>ศธ 04002/ว5678  ลว 21  พย 67ครั้งที่ 76</v>
      </c>
      <c r="D321" s="51">
        <f>SUM(D322)</f>
        <v>92100</v>
      </c>
      <c r="E321" s="51">
        <f t="shared" ref="E321:J321" si="102">SUM(E322)</f>
        <v>92100</v>
      </c>
      <c r="F321" s="51">
        <f t="shared" si="102"/>
        <v>0</v>
      </c>
      <c r="G321" s="51">
        <f t="shared" si="102"/>
        <v>0</v>
      </c>
      <c r="H321" s="51">
        <f t="shared" si="102"/>
        <v>0</v>
      </c>
      <c r="I321" s="51">
        <f t="shared" si="102"/>
        <v>0</v>
      </c>
      <c r="J321" s="51">
        <f t="shared" si="102"/>
        <v>0</v>
      </c>
      <c r="K321" s="883"/>
    </row>
    <row r="322" spans="1:11" x14ac:dyDescent="0.6">
      <c r="A322" s="973" t="str">
        <f>+[4]ระบบการควบคุมฯ!A1346</f>
        <v>1)</v>
      </c>
      <c r="B322" s="973" t="str">
        <f>+[4]ระบบการควบคุมฯ!B1346</f>
        <v>โรงเรียนร่วมใจประสิทธิ์</v>
      </c>
      <c r="C322" s="1217" t="str">
        <f>+[4]ระบบการควบคุมฯ!C1346</f>
        <v>20004370010003112876</v>
      </c>
      <c r="D322" s="44">
        <f>+[4]ระบบการควบคุมฯ!F1346</f>
        <v>92100</v>
      </c>
      <c r="E322" s="44">
        <f>+[4]ระบบการควบคุมฯ!G1346+[4]ระบบการควบคุมฯ!H1346</f>
        <v>92100</v>
      </c>
      <c r="F322" s="44">
        <f>+[4]ระบบการควบคุมฯ!I1346+[4]ระบบการควบคุมฯ!J1346</f>
        <v>0</v>
      </c>
      <c r="G322" s="44">
        <f>+[4]ระบบการควบคุมฯ!K1346+[4]ระบบการควบคุมฯ!L1346</f>
        <v>0</v>
      </c>
      <c r="H322" s="44">
        <f>+H345+H353+H394+H398+H405+H422+H424</f>
        <v>0</v>
      </c>
      <c r="I322" s="44">
        <f>+I345+I353+I394+I398+I405+I422+I424</f>
        <v>0</v>
      </c>
      <c r="J322" s="44">
        <f>+D322-E322-F322-G322</f>
        <v>0</v>
      </c>
      <c r="K322" s="974"/>
    </row>
    <row r="323" spans="1:11" x14ac:dyDescent="0.25">
      <c r="A323" s="975" t="str">
        <f>+[4]ระบบการควบคุมฯ!A1347</f>
        <v>1.11.1.3</v>
      </c>
      <c r="B323" s="975" t="str">
        <f>+[4]ระบบการควบคุมฯ!B1347</f>
        <v xml:space="preserve">เก้าอี้ครู </v>
      </c>
      <c r="C323" s="1200" t="str">
        <f>+[4]ระบบการควบคุมฯ!C1347</f>
        <v>ศธ 04002/ว5678  ลว 21  พย 67ครั้งที่ 76</v>
      </c>
      <c r="D323" s="51">
        <f>SUM(D324)</f>
        <v>1300</v>
      </c>
      <c r="E323" s="51">
        <f t="shared" ref="E323:J323" si="103">SUM(E324)</f>
        <v>1300</v>
      </c>
      <c r="F323" s="51">
        <f t="shared" si="103"/>
        <v>0</v>
      </c>
      <c r="G323" s="51">
        <f t="shared" si="103"/>
        <v>0</v>
      </c>
      <c r="H323" s="51">
        <f t="shared" ca="1" si="103"/>
        <v>0</v>
      </c>
      <c r="I323" s="51">
        <f t="shared" ca="1" si="103"/>
        <v>0</v>
      </c>
      <c r="J323" s="51">
        <f t="shared" si="103"/>
        <v>0</v>
      </c>
      <c r="K323" s="883"/>
    </row>
    <row r="324" spans="1:11" x14ac:dyDescent="0.6">
      <c r="A324" s="973" t="str">
        <f>+[4]ระบบการควบคุมฯ!A1348</f>
        <v>1)</v>
      </c>
      <c r="B324" s="973" t="str">
        <f>+[4]ระบบการควบคุมฯ!B1348</f>
        <v>โรงเรียนรวมราษฎร์สามัคคี</v>
      </c>
      <c r="C324" s="1217" t="str">
        <f>+[4]ระบบการควบคุมฯ!C1348</f>
        <v>20004370010003112868</v>
      </c>
      <c r="D324" s="44">
        <f>+[4]ระบบการควบคุมฯ!F1348</f>
        <v>1300</v>
      </c>
      <c r="E324" s="44">
        <f>+[4]ระบบการควบคุมฯ!G1348+[4]ระบบการควบคุมฯ!H1348</f>
        <v>1300</v>
      </c>
      <c r="F324" s="44">
        <f>+[4]ระบบการควบคุมฯ!I1348+[4]ระบบการควบคุมฯ!J1348</f>
        <v>0</v>
      </c>
      <c r="G324" s="44">
        <f>+[4]ระบบการควบคุมฯ!K1348+[4]ระบบการควบคุมฯ!L1348</f>
        <v>0</v>
      </c>
      <c r="H324" s="44">
        <f ca="1">+H347+H355+H396+H400+H407+H424+H426</f>
        <v>0</v>
      </c>
      <c r="I324" s="44">
        <f ca="1">+I347+I355+I396+I400+I407+I424+I426</f>
        <v>0</v>
      </c>
      <c r="J324" s="44">
        <f>+D324-E324-F324-G324</f>
        <v>0</v>
      </c>
      <c r="K324" s="974"/>
    </row>
    <row r="325" spans="1:11" x14ac:dyDescent="0.6">
      <c r="A325" s="969" t="str">
        <f>+[4]ระบบการควบคุมฯ!A1349</f>
        <v>1.11.1.4</v>
      </c>
      <c r="B325" s="969" t="str">
        <f>+[4]ระบบการควบคุมฯ!B1349</f>
        <v>โต๊ะครู จำนวน 2 ตัวๆละ 4,000 บาท</v>
      </c>
      <c r="C325" s="1216" t="str">
        <f>+[4]ระบบการควบคุมฯ!C1349</f>
        <v>ศธ 04002/ว5678  ลว 21  พย 67ครั้งที่ 76</v>
      </c>
      <c r="D325" s="971">
        <f>SUM(D326)</f>
        <v>8000</v>
      </c>
      <c r="E325" s="971">
        <f t="shared" ref="E325:J325" si="104">SUM(E326)</f>
        <v>8000</v>
      </c>
      <c r="F325" s="971">
        <f t="shared" si="104"/>
        <v>0</v>
      </c>
      <c r="G325" s="971">
        <f t="shared" si="104"/>
        <v>0</v>
      </c>
      <c r="H325" s="971">
        <f t="shared" si="104"/>
        <v>0</v>
      </c>
      <c r="I325" s="971">
        <f t="shared" si="104"/>
        <v>0</v>
      </c>
      <c r="J325" s="971">
        <f t="shared" si="104"/>
        <v>0</v>
      </c>
      <c r="K325" s="972"/>
    </row>
    <row r="326" spans="1:11" x14ac:dyDescent="0.6">
      <c r="A326" s="973" t="str">
        <f>+[4]ระบบการควบคุมฯ!A1350</f>
        <v>1)</v>
      </c>
      <c r="B326" s="973" t="str">
        <f>+[4]ระบบการควบคุมฯ!B1350</f>
        <v>โรงเรียนรวมราษฎร์สามัคคี</v>
      </c>
      <c r="C326" s="1217" t="str">
        <f>+[4]ระบบการควบคุมฯ!C1350</f>
        <v>20004370010003112881</v>
      </c>
      <c r="D326" s="44">
        <f>+[4]ระบบการควบคุมฯ!F1350</f>
        <v>8000</v>
      </c>
      <c r="E326" s="44">
        <f>+[4]ระบบการควบคุมฯ!G1350+[4]ระบบการควบคุมฯ!H1350</f>
        <v>8000</v>
      </c>
      <c r="F326" s="44">
        <f>+[4]ระบบการควบคุมฯ!I1350+[4]ระบบการควบคุมฯ!J1350</f>
        <v>0</v>
      </c>
      <c r="G326" s="44">
        <f>+[4]ระบบการควบคุมฯ!K1350+[4]ระบบการควบคุมฯ!L1350</f>
        <v>0</v>
      </c>
      <c r="H326" s="44">
        <f>+H349+H357+H398+H402+H409+H426+H428</f>
        <v>0</v>
      </c>
      <c r="I326" s="44">
        <f>+I349+I357+I398+I402+I409+I426+I428</f>
        <v>0</v>
      </c>
      <c r="J326" s="44">
        <f>+D326-E326-F326-G326</f>
        <v>0</v>
      </c>
      <c r="K326" s="974"/>
    </row>
    <row r="327" spans="1:11" x14ac:dyDescent="0.6">
      <c r="A327" s="969" t="str">
        <f>+[4]ระบบการควบคุมฯ!A1351</f>
        <v>1.11.1.5</v>
      </c>
      <c r="B327" s="969" t="str">
        <f>+[4]ระบบการควบคุมฯ!B1351</f>
        <v>พัดลม แบบโคจรติดผนัง ขนาดไม่น้อยกว่า 16 นิ้ว (400 มิลลิเมตร) 11 เครื่องๆละ 1,000 บาท</v>
      </c>
      <c r="C327" s="1216" t="str">
        <f>+[4]ระบบการควบคุมฯ!C1351</f>
        <v>ศธ 04002/ว5678  ลว 21  พย 67ครั้งที่ 76</v>
      </c>
      <c r="D327" s="971">
        <f>SUM(D328)</f>
        <v>11000</v>
      </c>
      <c r="E327" s="971">
        <f t="shared" ref="E327:J327" si="105">SUM(E328)</f>
        <v>0</v>
      </c>
      <c r="F327" s="971">
        <f t="shared" si="105"/>
        <v>0</v>
      </c>
      <c r="G327" s="971">
        <f t="shared" si="105"/>
        <v>11000</v>
      </c>
      <c r="H327" s="971">
        <f t="shared" ca="1" si="105"/>
        <v>0</v>
      </c>
      <c r="I327" s="971">
        <f t="shared" ca="1" si="105"/>
        <v>0</v>
      </c>
      <c r="J327" s="971">
        <f t="shared" si="105"/>
        <v>0</v>
      </c>
      <c r="K327" s="972"/>
    </row>
    <row r="328" spans="1:11" x14ac:dyDescent="0.6">
      <c r="A328" s="973" t="str">
        <f>+[4]ระบบการควบคุมฯ!A1352</f>
        <v>1)</v>
      </c>
      <c r="B328" s="973" t="str">
        <f>+[4]ระบบการควบคุมฯ!B1352</f>
        <v xml:space="preserve">โรงเรียนเจริญดีวิทยา </v>
      </c>
      <c r="C328" s="1217" t="str">
        <f>+[4]ระบบการควบคุมฯ!C1352</f>
        <v>20004370010003112884</v>
      </c>
      <c r="D328" s="44">
        <f>+[4]ระบบการควบคุมฯ!F1352</f>
        <v>11000</v>
      </c>
      <c r="E328" s="44">
        <f>+[4]ระบบการควบคุมฯ!G1352+[4]ระบบการควบคุมฯ!H1352</f>
        <v>0</v>
      </c>
      <c r="F328" s="44">
        <f>+[4]ระบบการควบคุมฯ!I1352+[4]ระบบการควบคุมฯ!J1352</f>
        <v>0</v>
      </c>
      <c r="G328" s="44">
        <f>+[4]ระบบการควบคุมฯ!K1352+[4]ระบบการควบคุมฯ!L1352</f>
        <v>11000</v>
      </c>
      <c r="H328" s="44">
        <f ca="1">+H351+H359+H400+H404+H411+H428+H430</f>
        <v>0</v>
      </c>
      <c r="I328" s="44">
        <f ca="1">+I351+I359+I400+I404+I411+I428+I430</f>
        <v>0</v>
      </c>
      <c r="J328" s="44">
        <f>+D328-E328-F328-G328</f>
        <v>0</v>
      </c>
      <c r="K328" s="974"/>
    </row>
    <row r="329" spans="1:11" x14ac:dyDescent="0.6">
      <c r="A329" s="973"/>
      <c r="B329" s="973"/>
      <c r="C329" s="1217"/>
      <c r="D329" s="44"/>
      <c r="E329" s="44"/>
      <c r="F329" s="44"/>
      <c r="G329" s="44"/>
      <c r="H329" s="44"/>
      <c r="I329" s="44"/>
      <c r="J329" s="44"/>
      <c r="K329" s="974"/>
    </row>
    <row r="330" spans="1:11" x14ac:dyDescent="0.6">
      <c r="A330" s="946">
        <f>+[4]ระบบการควบคุมฯ!A1354</f>
        <v>0</v>
      </c>
      <c r="B330" s="977" t="str">
        <f>+[4]ระบบการควบคุมฯ!B1354</f>
        <v>ครุภัณฑ์การศึกษา 120611</v>
      </c>
      <c r="C330" s="1218">
        <f>+[4]ระบบการควบคุมฯ!C1354</f>
        <v>0</v>
      </c>
      <c r="D330" s="47">
        <f>+D331</f>
        <v>45000</v>
      </c>
      <c r="E330" s="47">
        <f t="shared" ref="E330:J330" si="106">+E331</f>
        <v>45000</v>
      </c>
      <c r="F330" s="47">
        <f t="shared" si="106"/>
        <v>0</v>
      </c>
      <c r="G330" s="47">
        <f t="shared" si="106"/>
        <v>0</v>
      </c>
      <c r="H330" s="47">
        <f t="shared" si="106"/>
        <v>0</v>
      </c>
      <c r="I330" s="47">
        <f t="shared" si="106"/>
        <v>0</v>
      </c>
      <c r="J330" s="47">
        <f t="shared" si="106"/>
        <v>0</v>
      </c>
      <c r="K330" s="893"/>
    </row>
    <row r="331" spans="1:11" ht="42" x14ac:dyDescent="0.6">
      <c r="A331" s="969" t="str">
        <f>+[4]ระบบการควบคุมฯ!A1355</f>
        <v>1.11.1.6</v>
      </c>
      <c r="B331" s="970" t="str">
        <f>+[4]ระบบการควบคุมฯ!B1355</f>
        <v>โต๊ะเก้าอี้นักเรียน สำหรับนักเรียนประถมศึกษา 30 ชุดๆละ 1,500 บาท</v>
      </c>
      <c r="C331" s="1216" t="str">
        <f>+[4]ระบบการควบคุมฯ!C1355</f>
        <v>ศธ 04002/ว5678  ลว 21  พย 67ครั้งที่ 76</v>
      </c>
      <c r="D331" s="971">
        <f>+[4]ระบบการควบคุมฯ!F1355</f>
        <v>45000</v>
      </c>
      <c r="E331" s="971">
        <f>+[4]ระบบการควบคุมฯ!G1355+[4]ระบบการควบคุมฯ!H1355</f>
        <v>45000</v>
      </c>
      <c r="F331" s="971">
        <f>+[4]ระบบการควบคุมฯ!I1355+[4]ระบบการควบคุมฯ!J1355</f>
        <v>0</v>
      </c>
      <c r="G331" s="971">
        <f>+[4]ระบบการควบคุมฯ!K1355+[4]ระบบการควบคุมฯ!L1355</f>
        <v>0</v>
      </c>
      <c r="H331" s="971">
        <f>+H354+H362+H403+H407+H414+H431+H433</f>
        <v>0</v>
      </c>
      <c r="I331" s="971">
        <f>+I354+I362+I403+I407+I414+I431+I433</f>
        <v>0</v>
      </c>
      <c r="J331" s="971">
        <f>+D331-E331-F331-G331</f>
        <v>0</v>
      </c>
      <c r="K331" s="972"/>
    </row>
    <row r="332" spans="1:11" x14ac:dyDescent="0.6">
      <c r="A332" s="973" t="str">
        <f>+[4]ระบบการควบคุมฯ!A1356</f>
        <v>1)</v>
      </c>
      <c r="B332" s="978" t="str">
        <f>+[4]ระบบการควบคุมฯ!B1356</f>
        <v xml:space="preserve">โรงเรียนรวมราษฎร์สามัคคี </v>
      </c>
      <c r="C332" s="1219" t="str">
        <f>+[4]ระบบการควบคุมฯ!C1356</f>
        <v>20004370010003112878</v>
      </c>
      <c r="D332" s="44">
        <f>+[4]ระบบการควบคุมฯ!F1356</f>
        <v>45000</v>
      </c>
      <c r="E332" s="44">
        <f>+[4]ระบบการควบคุมฯ!G1356+[4]ระบบการควบคุมฯ!H1356</f>
        <v>45000</v>
      </c>
      <c r="F332" s="44">
        <f>+[4]ระบบการควบคุมฯ!I1356+[4]ระบบการควบคุมฯ!J1356</f>
        <v>0</v>
      </c>
      <c r="G332" s="44">
        <f>+[4]ระบบการควบคุมฯ!K1356+[4]ระบบการควบคุมฯ!L1356</f>
        <v>0</v>
      </c>
      <c r="H332" s="44">
        <f>+H355+H363+H404+H408+H415+H432+H434</f>
        <v>0</v>
      </c>
      <c r="I332" s="44">
        <f>+I355+I363+I404+I408+I415+I432+I434</f>
        <v>0</v>
      </c>
      <c r="J332" s="44">
        <f>+D332-E332-F332-G332</f>
        <v>0</v>
      </c>
      <c r="K332" s="974"/>
    </row>
    <row r="333" spans="1:11" x14ac:dyDescent="0.25">
      <c r="A333" s="979">
        <f>+[4]ระบบการควบคุมฯ!A1358</f>
        <v>0</v>
      </c>
      <c r="B333" s="980" t="str">
        <f>+[4]ระบบการควบคุมฯ!B1358</f>
        <v>ครุภัณฑ์งานบ้านงานครัว 120612</v>
      </c>
      <c r="C333" s="1220">
        <f>+[4]ระบบการควบคุมฯ!C1358</f>
        <v>0</v>
      </c>
      <c r="D333" s="48">
        <f>+[4]ระบบการควบคุมฯ!F1358</f>
        <v>11000</v>
      </c>
      <c r="E333" s="48">
        <f>+[4]ระบบการควบคุมฯ!G1358+[4]ระบบการควบคุมฯ!H1358</f>
        <v>11000</v>
      </c>
      <c r="F333" s="48">
        <f>+[4]ระบบการควบคุมฯ!I1358+[4]ระบบการควบคุมฯ!J1358</f>
        <v>0</v>
      </c>
      <c r="G333" s="48">
        <f>+[4]ระบบการควบคุมฯ!K1358+[4]ระบบการควบคุมฯ!L1358</f>
        <v>0</v>
      </c>
      <c r="H333" s="48">
        <f t="shared" ref="H333:I335" si="107">+H357+H365+H406+H410+H417+H434+H436</f>
        <v>0</v>
      </c>
      <c r="I333" s="48">
        <f t="shared" si="107"/>
        <v>0</v>
      </c>
      <c r="J333" s="48">
        <f>+D333-E333-F333-G333</f>
        <v>0</v>
      </c>
      <c r="K333" s="981"/>
    </row>
    <row r="334" spans="1:11" x14ac:dyDescent="0.6">
      <c r="A334" s="969" t="str">
        <f>+[4]ระบบการควบคุมฯ!A1359</f>
        <v>1.11.1.7</v>
      </c>
      <c r="B334" s="970" t="str">
        <f>+[4]ระบบการควบคุมฯ!B1359</f>
        <v xml:space="preserve">เครื่องตัดแต่งพุ่มไม้ ขนาด 22 นิ้ว </v>
      </c>
      <c r="C334" s="1216" t="str">
        <f>+[4]ระบบการควบคุมฯ!C1359</f>
        <v>ศธ 04002/ว5678  ลว 21  พย 67ครั้งที่ 76</v>
      </c>
      <c r="D334" s="971">
        <f>+[4]ระบบการควบคุมฯ!F1359</f>
        <v>11000</v>
      </c>
      <c r="E334" s="971">
        <f>+[4]ระบบการควบคุมฯ!G1359+[4]ระบบการควบคุมฯ!H1359</f>
        <v>11000</v>
      </c>
      <c r="F334" s="971">
        <f>+[4]ระบบการควบคุมฯ!I1359+[4]ระบบการควบคุมฯ!J1359</f>
        <v>0</v>
      </c>
      <c r="G334" s="971">
        <f>+[4]ระบบการควบคุมฯ!K1359+[4]ระบบการควบคุมฯ!L1359</f>
        <v>0</v>
      </c>
      <c r="H334" s="971">
        <f t="shared" si="107"/>
        <v>0</v>
      </c>
      <c r="I334" s="971">
        <f t="shared" si="107"/>
        <v>0</v>
      </c>
      <c r="J334" s="971">
        <f>+D334-E334-F334-G334</f>
        <v>0</v>
      </c>
      <c r="K334" s="972"/>
    </row>
    <row r="335" spans="1:11" x14ac:dyDescent="0.6">
      <c r="A335" s="973" t="str">
        <f>+[4]ระบบการควบคุมฯ!A1360</f>
        <v>1)</v>
      </c>
      <c r="B335" s="978" t="str">
        <f>+[4]ระบบการควบคุมฯ!B1360</f>
        <v>โรงเรียนร่วมใจประสิทธิ์</v>
      </c>
      <c r="C335" s="1219" t="str">
        <f>+[4]ระบบการควบคุมฯ!C1360</f>
        <v>20004370010003112872</v>
      </c>
      <c r="D335" s="44">
        <f>+[4]ระบบการควบคุมฯ!F1360</f>
        <v>11000</v>
      </c>
      <c r="E335" s="44">
        <f>+[4]ระบบการควบคุมฯ!G1360+[4]ระบบการควบคุมฯ!H1360</f>
        <v>11000</v>
      </c>
      <c r="F335" s="44">
        <f>+[4]ระบบการควบคุมฯ!I1360+[4]ระบบการควบคุมฯ!J1360</f>
        <v>0</v>
      </c>
      <c r="G335" s="44">
        <f>+[4]ระบบการควบคุมฯ!K1360+[4]ระบบการควบคุมฯ!L1360</f>
        <v>0</v>
      </c>
      <c r="H335" s="44">
        <f t="shared" si="107"/>
        <v>0</v>
      </c>
      <c r="I335" s="44">
        <f t="shared" si="107"/>
        <v>0</v>
      </c>
      <c r="J335" s="44">
        <f>+D335-E335-F335-G335</f>
        <v>0</v>
      </c>
      <c r="K335" s="974"/>
    </row>
    <row r="336" spans="1:11" x14ac:dyDescent="0.6">
      <c r="A336" s="884"/>
      <c r="B336" s="946" t="s">
        <v>236</v>
      </c>
      <c r="C336" s="1204"/>
      <c r="D336" s="47">
        <f>+D337+D340</f>
        <v>986900</v>
      </c>
      <c r="E336" s="47">
        <f t="shared" ref="E336:K336" si="108">+E337+E340</f>
        <v>529650</v>
      </c>
      <c r="F336" s="47">
        <f t="shared" si="108"/>
        <v>0</v>
      </c>
      <c r="G336" s="47">
        <f t="shared" si="108"/>
        <v>0</v>
      </c>
      <c r="H336" s="47">
        <f t="shared" si="108"/>
        <v>0</v>
      </c>
      <c r="I336" s="47">
        <f t="shared" si="108"/>
        <v>0</v>
      </c>
      <c r="J336" s="47">
        <f t="shared" si="108"/>
        <v>457250</v>
      </c>
      <c r="K336" s="47">
        <f t="shared" si="108"/>
        <v>0</v>
      </c>
    </row>
    <row r="337" spans="1:11" x14ac:dyDescent="0.25">
      <c r="A337" s="947" t="str">
        <f>+[4]ระบบการควบคุมฯ!A1374</f>
        <v>1.11.2.1</v>
      </c>
      <c r="B337" s="947" t="str">
        <f>+[4]ระบบการควบคุมฯ!B1374</f>
        <v>ปรับปรุงซ่อมแซมอาคารเรียนอาคารประกอบและสิ่งก่อสร้างอื่น</v>
      </c>
      <c r="C337" s="1221" t="str">
        <f>+[4]ระบบการควบคุมฯ!C1374</f>
        <v>ศธ 04002/ว5644  ลว 19 พย 67ครั้งที่ 69</v>
      </c>
      <c r="D337" s="51">
        <f>SUM(D338:D339)</f>
        <v>350000</v>
      </c>
      <c r="E337" s="51">
        <f t="shared" ref="E337:J337" si="109">SUM(E338:E339)</f>
        <v>0</v>
      </c>
      <c r="F337" s="51">
        <f t="shared" si="109"/>
        <v>0</v>
      </c>
      <c r="G337" s="51">
        <f t="shared" si="109"/>
        <v>0</v>
      </c>
      <c r="H337" s="51">
        <f t="shared" si="109"/>
        <v>0</v>
      </c>
      <c r="I337" s="51">
        <f t="shared" si="109"/>
        <v>0</v>
      </c>
      <c r="J337" s="51">
        <f t="shared" si="109"/>
        <v>350000</v>
      </c>
      <c r="K337" s="883"/>
    </row>
    <row r="338" spans="1:11" x14ac:dyDescent="0.25">
      <c r="A338" s="982" t="str">
        <f>+[4]ระบบการควบคุมฯ!A1375</f>
        <v>1)</v>
      </c>
      <c r="B338" s="982" t="str">
        <f>+[4]ระบบการควบคุมฯ!B1375</f>
        <v>โรงเรียนร่วมใจประสิทธิ์</v>
      </c>
      <c r="C338" s="1222" t="str">
        <f>+[4]ระบบการควบคุมฯ!C1375</f>
        <v>20004370010003214867</v>
      </c>
      <c r="D338" s="982">
        <f>+[4]ระบบการควบคุมฯ!F1375</f>
        <v>350000</v>
      </c>
      <c r="E338" s="769">
        <f>+[4]ระบบการควบคุมฯ!G11377+[4]ระบบการควบคุมฯ!H1375</f>
        <v>0</v>
      </c>
      <c r="F338" s="789">
        <f>+[4]ระบบการควบคุมฯ!I1375+[4]ระบบการควบคุมฯ!J1375</f>
        <v>0</v>
      </c>
      <c r="G338" s="757">
        <f>+[4]ระบบการควบคุมฯ!K1375+[4]ระบบการควบคุมฯ!L1375</f>
        <v>0</v>
      </c>
      <c r="H338" s="794"/>
      <c r="I338" s="788"/>
      <c r="J338" s="795">
        <f t="shared" ref="J338:J339" si="110">D338-E338-F338-G338</f>
        <v>350000</v>
      </c>
      <c r="K338" s="906"/>
    </row>
    <row r="339" spans="1:11" x14ac:dyDescent="0.25">
      <c r="A339" s="65"/>
      <c r="B339" s="779"/>
      <c r="C339" s="949">
        <f>+[4]ระบบการควบคุมฯ!C1242</f>
        <v>0</v>
      </c>
      <c r="D339" s="713"/>
      <c r="E339" s="769"/>
      <c r="F339" s="789"/>
      <c r="G339" s="757"/>
      <c r="H339" s="794"/>
      <c r="I339" s="788"/>
      <c r="J339" s="795">
        <f t="shared" si="110"/>
        <v>0</v>
      </c>
      <c r="K339" s="906"/>
    </row>
    <row r="340" spans="1:11" x14ac:dyDescent="0.25">
      <c r="A340" s="947" t="str">
        <f>+[4]ระบบการควบคุมฯ!A1379</f>
        <v>1.11.2.2</v>
      </c>
      <c r="B340" s="983" t="str">
        <f>+[4]ระบบการควบคุมฯ!B1379</f>
        <v xml:space="preserve">ห้องน้ำห้องส้วมนักเรียนชาย 6 ที่/49 </v>
      </c>
      <c r="C340" s="1221" t="str">
        <f>+[4]ระบบการควบคุมฯ!C1379</f>
        <v>ศธ 04002/ว5644  ลว 19 พย 67ครั้งที่ 69</v>
      </c>
      <c r="D340" s="51">
        <f>SUM(D341:D348)</f>
        <v>636900</v>
      </c>
      <c r="E340" s="51">
        <f t="shared" ref="E340:J340" si="111">SUM(E341:E348)</f>
        <v>529650</v>
      </c>
      <c r="F340" s="51">
        <f t="shared" si="111"/>
        <v>0</v>
      </c>
      <c r="G340" s="51">
        <f t="shared" si="111"/>
        <v>0</v>
      </c>
      <c r="H340" s="51">
        <f t="shared" si="111"/>
        <v>0</v>
      </c>
      <c r="I340" s="51">
        <f t="shared" si="111"/>
        <v>0</v>
      </c>
      <c r="J340" s="51">
        <f t="shared" si="111"/>
        <v>107250</v>
      </c>
      <c r="K340" s="883"/>
    </row>
    <row r="341" spans="1:11" x14ac:dyDescent="0.25">
      <c r="A341" s="982" t="str">
        <f>+[4]ระบบการควบคุมฯ!A1380</f>
        <v>1)</v>
      </c>
      <c r="B341" s="982" t="str">
        <f>+[4]ระบบการควบคุมฯ!B1380</f>
        <v>โรงเรียนเจริญดีวิทยา</v>
      </c>
      <c r="C341" s="1222" t="str">
        <f>+[4]ระบบการควบคุมฯ!C1380</f>
        <v>20004370010003214866</v>
      </c>
      <c r="D341" s="982">
        <f>+[4]ระบบการควบคุมฯ!F1380</f>
        <v>636900</v>
      </c>
      <c r="E341" s="769">
        <f>+[4]ระบบการควบคุมฯ!G1380+[4]ระบบการควบคุมฯ!H1380</f>
        <v>529650</v>
      </c>
      <c r="F341" s="789">
        <f>+[4]ระบบการควบคุมฯ!I1380+[4]ระบบการควบคุมฯ!J1380</f>
        <v>0</v>
      </c>
      <c r="G341" s="757">
        <f>+[4]ระบบการควบคุมฯ!K1380+[4]ระบบการควบคุมฯ!L1380</f>
        <v>0</v>
      </c>
      <c r="H341" s="794"/>
      <c r="I341" s="788"/>
      <c r="J341" s="795">
        <f t="shared" ref="J341:J343" si="112">D341-E341-F341-G341</f>
        <v>107250</v>
      </c>
      <c r="K341" s="906"/>
    </row>
    <row r="342" spans="1:11" ht="21" hidden="1" customHeight="1" x14ac:dyDescent="0.25">
      <c r="A342" s="982"/>
      <c r="B342" s="982" t="str">
        <f>+'[4]ควบคุมสิ่งก่อสร้าง 37001 '!E279</f>
        <v>ผูกพัน 14 ม.ค.68</v>
      </c>
      <c r="C342" s="1379">
        <f>+'[4]ควบคุมสิ่งก่อสร้าง 37001 '!C279</f>
        <v>4100569081</v>
      </c>
      <c r="D342" s="982"/>
      <c r="E342" s="769"/>
      <c r="F342" s="789"/>
      <c r="G342" s="757"/>
      <c r="H342" s="794"/>
      <c r="I342" s="788"/>
      <c r="J342" s="795"/>
      <c r="K342" s="906"/>
    </row>
    <row r="343" spans="1:11" ht="21" hidden="1" customHeight="1" x14ac:dyDescent="0.25">
      <c r="A343" s="65"/>
      <c r="B343" s="982" t="str">
        <f>+'[4]ควบคุมสิ่งก่อสร้าง 37001 '!E280</f>
        <v>งวดที่ 1 158,895 บาท</v>
      </c>
      <c r="C343" s="949" t="str">
        <f>+'[4]ควบคุมสิ่งก่อสร้าง 37001 '!D280</f>
        <v>ครบ 13 ก.พ.68</v>
      </c>
      <c r="D343" s="713"/>
      <c r="E343" s="769"/>
      <c r="F343" s="789"/>
      <c r="G343" s="757"/>
      <c r="H343" s="794"/>
      <c r="I343" s="788"/>
      <c r="J343" s="795">
        <f t="shared" si="112"/>
        <v>0</v>
      </c>
      <c r="K343" s="906"/>
    </row>
    <row r="344" spans="1:11" ht="21" hidden="1" customHeight="1" x14ac:dyDescent="0.25">
      <c r="A344" s="65"/>
      <c r="B344" s="982" t="str">
        <f>+'[4]ควบคุมสิ่งก่อสร้าง 37001 '!E281</f>
        <v>งวดที่ 2 158,895 บาท</v>
      </c>
      <c r="C344" s="949" t="str">
        <f>+'[4]ควบคุมสิ่งก่อสร้าง 37001 '!D281</f>
        <v>ครบ 15 มี.ค.68</v>
      </c>
      <c r="D344" s="713"/>
      <c r="E344" s="769"/>
      <c r="F344" s="789"/>
      <c r="G344" s="757"/>
      <c r="H344" s="794"/>
      <c r="I344" s="788"/>
      <c r="J344" s="795"/>
      <c r="K344" s="906"/>
    </row>
    <row r="345" spans="1:11" ht="21" hidden="1" customHeight="1" x14ac:dyDescent="0.25">
      <c r="A345" s="65"/>
      <c r="B345" s="982" t="str">
        <f>+'[4]ควบคุมสิ่งก่อสร้าง 37001 '!E282</f>
        <v>งวดที่ 3 211,860 บาท</v>
      </c>
      <c r="C345" s="949" t="str">
        <f>+'[4]ควบคุมสิ่งก่อสร้าง 37001 '!D282</f>
        <v>ครบ 14 มีค 68</v>
      </c>
      <c r="D345" s="713"/>
      <c r="E345" s="769"/>
      <c r="F345" s="789"/>
      <c r="G345" s="757"/>
      <c r="H345" s="794"/>
      <c r="I345" s="788"/>
      <c r="J345" s="795"/>
      <c r="K345" s="906"/>
    </row>
    <row r="346" spans="1:11" ht="21" hidden="1" customHeight="1" x14ac:dyDescent="0.25">
      <c r="A346" s="65"/>
      <c r="B346" s="920"/>
      <c r="C346" s="1185"/>
      <c r="D346" s="713"/>
      <c r="E346" s="769"/>
      <c r="F346" s="789"/>
      <c r="G346" s="757"/>
      <c r="H346" s="794"/>
      <c r="I346" s="788"/>
      <c r="J346" s="795"/>
      <c r="K346" s="906"/>
    </row>
    <row r="347" spans="1:11" ht="63" hidden="1" customHeight="1" x14ac:dyDescent="0.25">
      <c r="A347" s="65"/>
      <c r="B347" s="984"/>
      <c r="C347" s="1185"/>
      <c r="D347" s="713"/>
      <c r="E347" s="769"/>
      <c r="F347" s="789"/>
      <c r="G347" s="757"/>
      <c r="H347" s="794"/>
      <c r="I347" s="788"/>
      <c r="J347" s="795"/>
      <c r="K347" s="906"/>
    </row>
    <row r="348" spans="1:11" ht="21" hidden="1" customHeight="1" x14ac:dyDescent="0.25">
      <c r="A348" s="943">
        <f>+[4]ระบบการควบคุมฯ!A1338</f>
        <v>1.1100000000000001</v>
      </c>
      <c r="B348" s="944" t="str">
        <f>+[4]ระบบการควบคุมฯ!B1338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48" s="1211" t="str">
        <f>+[4]ระบบการควบคุมฯ!C1338</f>
        <v>20004 68 8580600000</v>
      </c>
      <c r="D348" s="945">
        <f>+D349+D350</f>
        <v>0</v>
      </c>
      <c r="E348" s="945">
        <f t="shared" ref="E348:J348" si="113">+E349+E350</f>
        <v>0</v>
      </c>
      <c r="F348" s="945">
        <f t="shared" si="113"/>
        <v>0</v>
      </c>
      <c r="G348" s="945">
        <f t="shared" si="113"/>
        <v>0</v>
      </c>
      <c r="H348" s="945">
        <f t="shared" si="113"/>
        <v>0</v>
      </c>
      <c r="I348" s="945">
        <f t="shared" si="113"/>
        <v>0</v>
      </c>
      <c r="J348" s="945">
        <f t="shared" si="113"/>
        <v>0</v>
      </c>
      <c r="K348" s="870"/>
    </row>
    <row r="349" spans="1:11" ht="21" hidden="1" customHeight="1" x14ac:dyDescent="0.25">
      <c r="A349" s="943"/>
      <c r="B349" s="985" t="str">
        <f>+B150</f>
        <v>งบลงทุน ครุภัณฑ์ 6811310</v>
      </c>
      <c r="C349" s="1223"/>
      <c r="D349" s="986">
        <f>+D351+D355</f>
        <v>0</v>
      </c>
      <c r="E349" s="986">
        <f t="shared" ref="E349:J349" si="114">+E351+E355</f>
        <v>0</v>
      </c>
      <c r="F349" s="986">
        <f t="shared" si="114"/>
        <v>0</v>
      </c>
      <c r="G349" s="986">
        <f t="shared" si="114"/>
        <v>0</v>
      </c>
      <c r="H349" s="986">
        <f t="shared" si="114"/>
        <v>0</v>
      </c>
      <c r="I349" s="986">
        <f t="shared" si="114"/>
        <v>0</v>
      </c>
      <c r="J349" s="986">
        <f t="shared" si="114"/>
        <v>0</v>
      </c>
      <c r="K349" s="889"/>
    </row>
    <row r="350" spans="1:11" ht="21" hidden="1" customHeight="1" x14ac:dyDescent="0.25">
      <c r="A350" s="943"/>
      <c r="B350" s="985" t="str">
        <f>+[4]งบลงทุน68!B216</f>
        <v>ค่าที่ดินและสิ่งก่อสร้าง 6811320</v>
      </c>
      <c r="C350" s="1223"/>
      <c r="D350" s="986">
        <f>+D375</f>
        <v>0</v>
      </c>
      <c r="E350" s="986">
        <f t="shared" ref="E350:J350" si="115">+E375</f>
        <v>0</v>
      </c>
      <c r="F350" s="986">
        <f t="shared" si="115"/>
        <v>0</v>
      </c>
      <c r="G350" s="986">
        <f t="shared" si="115"/>
        <v>0</v>
      </c>
      <c r="H350" s="986">
        <f t="shared" si="115"/>
        <v>0</v>
      </c>
      <c r="I350" s="986">
        <f t="shared" si="115"/>
        <v>0</v>
      </c>
      <c r="J350" s="986">
        <f t="shared" si="115"/>
        <v>0</v>
      </c>
      <c r="K350" s="889"/>
    </row>
    <row r="351" spans="1:11" ht="21" hidden="1" customHeight="1" x14ac:dyDescent="0.6">
      <c r="A351" s="884"/>
      <c r="B351" s="987" t="str">
        <f>+[4]ระบบการควบคุมฯ!B1354</f>
        <v>ครุภัณฑ์การศึกษา 120611</v>
      </c>
      <c r="C351" s="1204"/>
      <c r="D351" s="47">
        <f>+D352</f>
        <v>0</v>
      </c>
      <c r="E351" s="47">
        <f t="shared" ref="E351:J351" si="116">+E352</f>
        <v>0</v>
      </c>
      <c r="F351" s="47">
        <f t="shared" si="116"/>
        <v>0</v>
      </c>
      <c r="G351" s="47">
        <f t="shared" si="116"/>
        <v>0</v>
      </c>
      <c r="H351" s="47">
        <f t="shared" si="116"/>
        <v>0</v>
      </c>
      <c r="I351" s="47">
        <f t="shared" si="116"/>
        <v>0</v>
      </c>
      <c r="J351" s="47">
        <f t="shared" si="116"/>
        <v>0</v>
      </c>
      <c r="K351" s="893"/>
    </row>
    <row r="352" spans="1:11" ht="21" hidden="1" customHeight="1" x14ac:dyDescent="0.25">
      <c r="A352" s="988" t="str">
        <f>+[4]ระบบการควบคุมฯ!A1355</f>
        <v>1.11.1.6</v>
      </c>
      <c r="B352" s="989" t="str">
        <f>+[4]ระบบการควบคุมฯ!B1355</f>
        <v>โต๊ะเก้าอี้นักเรียน สำหรับนักเรียนประถมศึกษา 30 ชุดๆละ 1,500 บาท</v>
      </c>
      <c r="C352" s="1214" t="str">
        <f>+[4]ระบบการควบคุมฯ!C1355</f>
        <v>ศธ 04002/ว5678  ลว 21  พย 67ครั้งที่ 76</v>
      </c>
      <c r="D352" s="964">
        <f>SUM(D353:D354)</f>
        <v>0</v>
      </c>
      <c r="E352" s="964">
        <f t="shared" ref="E352:J352" si="117">SUM(E353:E354)</f>
        <v>0</v>
      </c>
      <c r="F352" s="964">
        <f t="shared" si="117"/>
        <v>0</v>
      </c>
      <c r="G352" s="964">
        <f t="shared" si="117"/>
        <v>0</v>
      </c>
      <c r="H352" s="964">
        <f t="shared" si="117"/>
        <v>0</v>
      </c>
      <c r="I352" s="964">
        <f t="shared" si="117"/>
        <v>0</v>
      </c>
      <c r="J352" s="964">
        <f t="shared" si="117"/>
        <v>0</v>
      </c>
      <c r="K352" s="990"/>
    </row>
    <row r="353" spans="1:11" ht="21" hidden="1" customHeight="1" x14ac:dyDescent="0.6">
      <c r="A353" s="904" t="str">
        <f>+[4]ระบบการควบคุมฯ!A1356</f>
        <v>1)</v>
      </c>
      <c r="B353" s="709" t="str">
        <f>+[4]ระบบการควบคุมฯ!B1356</f>
        <v xml:space="preserve">โรงเรียนรวมราษฎร์สามัคคี </v>
      </c>
      <c r="C353" s="1174" t="str">
        <f>+[4]ระบบการควบคุมฯ!C1356</f>
        <v>20004370010003112878</v>
      </c>
      <c r="D353" s="710"/>
      <c r="E353" s="710"/>
      <c r="F353" s="710"/>
      <c r="G353" s="710"/>
      <c r="H353" s="710"/>
      <c r="I353" s="710"/>
      <c r="J353" s="991">
        <f>+D353-E353-G353</f>
        <v>0</v>
      </c>
      <c r="K353" s="992"/>
    </row>
    <row r="354" spans="1:11" ht="21" hidden="1" customHeight="1" x14ac:dyDescent="0.6">
      <c r="A354" s="904">
        <f>+[4]ระบบการควบคุมฯ!A1357</f>
        <v>0</v>
      </c>
      <c r="B354" s="709">
        <f>+[4]ระบบการควบคุมฯ!B1357</f>
        <v>0</v>
      </c>
      <c r="C354" s="1174">
        <f>+[4]ระบบการควบคุมฯ!C1357</f>
        <v>0</v>
      </c>
      <c r="D354" s="710"/>
      <c r="E354" s="710"/>
      <c r="F354" s="710"/>
      <c r="G354" s="710"/>
      <c r="H354" s="710"/>
      <c r="I354" s="710"/>
      <c r="J354" s="713">
        <f>+D354-E354-G354</f>
        <v>0</v>
      </c>
      <c r="K354" s="992"/>
    </row>
    <row r="355" spans="1:11" ht="21" hidden="1" customHeight="1" x14ac:dyDescent="0.6">
      <c r="A355" s="993">
        <f>+[4]ระบบการควบคุมฯ!A1358</f>
        <v>0</v>
      </c>
      <c r="B355" s="703" t="str">
        <f>+[4]ระบบการควบคุมฯ!B1358</f>
        <v>ครุภัณฑ์งานบ้านงานครัว 120612</v>
      </c>
      <c r="C355" s="1170"/>
      <c r="D355" s="692">
        <f t="shared" ref="D355:J355" si="118">+D356+D361+D364+D367+D371</f>
        <v>0</v>
      </c>
      <c r="E355" s="692">
        <f t="shared" si="118"/>
        <v>0</v>
      </c>
      <c r="F355" s="692">
        <f t="shared" si="118"/>
        <v>0</v>
      </c>
      <c r="G355" s="692">
        <f t="shared" si="118"/>
        <v>0</v>
      </c>
      <c r="H355" s="692">
        <f t="shared" si="118"/>
        <v>0</v>
      </c>
      <c r="I355" s="692">
        <f t="shared" si="118"/>
        <v>0</v>
      </c>
      <c r="J355" s="692">
        <f t="shared" si="118"/>
        <v>0</v>
      </c>
      <c r="K355" s="693">
        <f>+K389</f>
        <v>0</v>
      </c>
    </row>
    <row r="356" spans="1:11" ht="21" hidden="1" customHeight="1" x14ac:dyDescent="0.25">
      <c r="A356" s="988" t="str">
        <f>+[4]ระบบการควบคุมฯ!A1359</f>
        <v>1.11.1.7</v>
      </c>
      <c r="B356" s="989" t="str">
        <f>+[4]ระบบการควบคุมฯ!B1359</f>
        <v xml:space="preserve">เครื่องตัดแต่งพุ่มไม้ ขนาด 22 นิ้ว </v>
      </c>
      <c r="C356" s="1214" t="str">
        <f>+[4]ระบบการควบคุมฯ!C1359</f>
        <v>ศธ 04002/ว5678  ลว 21  พย 67ครั้งที่ 76</v>
      </c>
      <c r="D356" s="964">
        <f>SUM(D357:D360)</f>
        <v>0</v>
      </c>
      <c r="E356" s="964">
        <f t="shared" ref="E356:J356" si="119">SUM(E357:E360)</f>
        <v>0</v>
      </c>
      <c r="F356" s="964">
        <f t="shared" si="119"/>
        <v>0</v>
      </c>
      <c r="G356" s="964">
        <f t="shared" si="119"/>
        <v>0</v>
      </c>
      <c r="H356" s="964">
        <f t="shared" si="119"/>
        <v>0</v>
      </c>
      <c r="I356" s="964">
        <f t="shared" si="119"/>
        <v>0</v>
      </c>
      <c r="J356" s="964">
        <f t="shared" si="119"/>
        <v>0</v>
      </c>
      <c r="K356" s="990"/>
    </row>
    <row r="357" spans="1:11" ht="21" hidden="1" customHeight="1" x14ac:dyDescent="0.6">
      <c r="A357" s="904" t="str">
        <f>+[4]ระบบการควบคุมฯ!A1360</f>
        <v>1)</v>
      </c>
      <c r="B357" s="709" t="str">
        <f>+[4]ระบบการควบคุมฯ!B1360</f>
        <v>โรงเรียนร่วมใจประสิทธิ์</v>
      </c>
      <c r="C357" s="1174" t="str">
        <f>+[4]ระบบการควบคุมฯ!C1360</f>
        <v>20004370010003112872</v>
      </c>
      <c r="D357" s="710"/>
      <c r="E357" s="710"/>
      <c r="F357" s="710"/>
      <c r="G357" s="710"/>
      <c r="H357" s="710"/>
      <c r="I357" s="710"/>
      <c r="J357" s="713">
        <f>+D357-E357-G357</f>
        <v>0</v>
      </c>
      <c r="K357" s="992"/>
    </row>
    <row r="358" spans="1:11" ht="21" hidden="1" customHeight="1" x14ac:dyDescent="0.6">
      <c r="A358" s="904">
        <f>+[4]ระบบการควบคุมฯ!A1361</f>
        <v>0</v>
      </c>
      <c r="B358" s="709">
        <f>+[4]ระบบการควบคุมฯ!B1361</f>
        <v>0</v>
      </c>
      <c r="C358" s="1174">
        <f>+[4]ระบบการควบคุมฯ!C1361</f>
        <v>0</v>
      </c>
      <c r="D358" s="710"/>
      <c r="E358" s="710"/>
      <c r="F358" s="710"/>
      <c r="G358" s="710"/>
      <c r="H358" s="710"/>
      <c r="I358" s="710"/>
      <c r="J358" s="713">
        <f>+D358-E358-G358</f>
        <v>0</v>
      </c>
      <c r="K358" s="992"/>
    </row>
    <row r="359" spans="1:11" ht="21" hidden="1" customHeight="1" x14ac:dyDescent="0.6">
      <c r="A359" s="904">
        <f>+[4]ระบบการควบคุมฯ!A1362</f>
        <v>0</v>
      </c>
      <c r="B359" s="709">
        <f>+[4]ระบบการควบคุมฯ!B1362</f>
        <v>0</v>
      </c>
      <c r="C359" s="1174">
        <f>+[4]ระบบการควบคุมฯ!C1362</f>
        <v>0</v>
      </c>
      <c r="D359" s="710"/>
      <c r="E359" s="710"/>
      <c r="F359" s="710"/>
      <c r="G359" s="710"/>
      <c r="H359" s="710"/>
      <c r="I359" s="710"/>
      <c r="J359" s="713">
        <f>+D359-E359-G359</f>
        <v>0</v>
      </c>
      <c r="K359" s="992"/>
    </row>
    <row r="360" spans="1:11" ht="21" hidden="1" customHeight="1" x14ac:dyDescent="0.6">
      <c r="A360" s="904">
        <f>+[4]ระบบการควบคุมฯ!A1363</f>
        <v>0</v>
      </c>
      <c r="B360" s="709">
        <f>+[4]ระบบการควบคุมฯ!B1363</f>
        <v>0</v>
      </c>
      <c r="C360" s="1174">
        <f>+[4]ระบบการควบคุมฯ!C1363</f>
        <v>0</v>
      </c>
      <c r="D360" s="710"/>
      <c r="E360" s="710"/>
      <c r="F360" s="710"/>
      <c r="G360" s="710"/>
      <c r="H360" s="710"/>
      <c r="I360" s="710"/>
      <c r="J360" s="713">
        <f>+D360-E360-G360</f>
        <v>0</v>
      </c>
      <c r="K360" s="992"/>
    </row>
    <row r="361" spans="1:11" ht="21" hidden="1" customHeight="1" x14ac:dyDescent="0.25">
      <c r="A361" s="988" t="str">
        <f>+[4]ระบบการควบคุมฯ!A1364</f>
        <v>2.6.2</v>
      </c>
      <c r="B361" s="989" t="str">
        <f>+[4]ระบบการควบคุมฯ!B1364</f>
        <v>เครื่องตัดหญ้าแบบข้ออ่อน</v>
      </c>
      <c r="C361" s="1214" t="str">
        <f>+[4]ระบบการควบคุมฯ!C1364</f>
        <v>ศธ 04002/ว2043  ลว 24  พค 67ครั้งที่ 55</v>
      </c>
      <c r="D361" s="964">
        <f>SUM(D362:D363)</f>
        <v>0</v>
      </c>
      <c r="E361" s="964">
        <f t="shared" ref="E361:J361" si="120">SUM(E362:E363)</f>
        <v>0</v>
      </c>
      <c r="F361" s="964">
        <f t="shared" si="120"/>
        <v>0</v>
      </c>
      <c r="G361" s="964">
        <f t="shared" si="120"/>
        <v>0</v>
      </c>
      <c r="H361" s="964">
        <f t="shared" si="120"/>
        <v>0</v>
      </c>
      <c r="I361" s="964">
        <f t="shared" si="120"/>
        <v>0</v>
      </c>
      <c r="J361" s="964">
        <f t="shared" si="120"/>
        <v>0</v>
      </c>
      <c r="K361" s="990"/>
    </row>
    <row r="362" spans="1:11" ht="21" hidden="1" customHeight="1" x14ac:dyDescent="0.6">
      <c r="A362" s="904" t="str">
        <f>+[4]ระบบการควบคุมฯ!A1365</f>
        <v>1)</v>
      </c>
      <c r="B362" s="709" t="str">
        <f>+[4]ระบบการควบคุมฯ!B1365</f>
        <v>โรงเรียนรวมราษฎร์สามัคคี</v>
      </c>
      <c r="C362" s="1174" t="str">
        <f>+[4]ระบบการควบคุมฯ!C1365</f>
        <v>20004350002003114847</v>
      </c>
      <c r="D362" s="710"/>
      <c r="E362" s="710"/>
      <c r="F362" s="710"/>
      <c r="G362" s="710"/>
      <c r="H362" s="710"/>
      <c r="I362" s="710"/>
      <c r="J362" s="713">
        <f>+D362-E362-G362</f>
        <v>0</v>
      </c>
      <c r="K362" s="992"/>
    </row>
    <row r="363" spans="1:11" ht="21" hidden="1" customHeight="1" x14ac:dyDescent="0.6">
      <c r="A363" s="904">
        <f>+[4]ระบบการควบคุมฯ!A1366</f>
        <v>0</v>
      </c>
      <c r="B363" s="709" t="str">
        <f>+[4]ระบบการควบคุมฯ!B1366</f>
        <v>ผูกพัน ครบ 8 มค 68</v>
      </c>
      <c r="C363" s="1174">
        <f>+[4]ระบบการควบคุมฯ!C1366</f>
        <v>0</v>
      </c>
      <c r="D363" s="710"/>
      <c r="E363" s="710"/>
      <c r="F363" s="710"/>
      <c r="G363" s="710"/>
      <c r="H363" s="710"/>
      <c r="I363" s="710"/>
      <c r="J363" s="713">
        <f>+D363-E363-G363</f>
        <v>0</v>
      </c>
      <c r="K363" s="992"/>
    </row>
    <row r="364" spans="1:11" ht="21" hidden="1" customHeight="1" x14ac:dyDescent="0.25">
      <c r="A364" s="988" t="str">
        <f>+[4]ระบบการควบคุมฯ!A1367</f>
        <v>2.6.3</v>
      </c>
      <c r="B364" s="989" t="str">
        <f>+[4]ระบบการควบคุมฯ!B1367</f>
        <v>เครื่องตัดแต่งพุ่มไม้ขนาด29.5นิ้ว</v>
      </c>
      <c r="C364" s="1214" t="str">
        <f>+[4]ระบบการควบคุมฯ!C1367</f>
        <v>ศธ 04002/ว2043  ลว 24  พค 67ครั้งที่ 55</v>
      </c>
      <c r="D364" s="964">
        <f>SUM(D365:D366)</f>
        <v>0</v>
      </c>
      <c r="E364" s="964">
        <f t="shared" ref="E364:J364" si="121">SUM(E365:E366)</f>
        <v>0</v>
      </c>
      <c r="F364" s="964">
        <f t="shared" si="121"/>
        <v>0</v>
      </c>
      <c r="G364" s="964">
        <f t="shared" si="121"/>
        <v>0</v>
      </c>
      <c r="H364" s="964">
        <f t="shared" si="121"/>
        <v>0</v>
      </c>
      <c r="I364" s="964">
        <f t="shared" si="121"/>
        <v>0</v>
      </c>
      <c r="J364" s="964">
        <f t="shared" si="121"/>
        <v>0</v>
      </c>
      <c r="K364" s="990"/>
    </row>
    <row r="365" spans="1:11" ht="21" hidden="1" customHeight="1" x14ac:dyDescent="0.6">
      <c r="A365" s="904" t="str">
        <f>+[4]ระบบการควบคุมฯ!A1368</f>
        <v>1)</v>
      </c>
      <c r="B365" s="709" t="str">
        <f>+[4]ระบบการควบคุมฯ!B1368</f>
        <v>โรงเรียนร่วมใจประสิทธิ์</v>
      </c>
      <c r="C365" s="1174" t="str">
        <f>+[4]ระบบการควบคุมฯ!C1368</f>
        <v>20004350002003114849</v>
      </c>
      <c r="D365" s="710"/>
      <c r="E365" s="710"/>
      <c r="F365" s="710"/>
      <c r="G365" s="710"/>
      <c r="H365" s="710"/>
      <c r="I365" s="710"/>
      <c r="J365" s="713">
        <f>+D365-E365-G365</f>
        <v>0</v>
      </c>
      <c r="K365" s="992"/>
    </row>
    <row r="366" spans="1:11" ht="21" hidden="1" customHeight="1" x14ac:dyDescent="0.6">
      <c r="A366" s="904">
        <f>+[4]ระบบการควบคุมฯ!A1369</f>
        <v>0</v>
      </c>
      <c r="B366" s="709" t="str">
        <f>+[4]ระบบการควบคุมฯ!B1369</f>
        <v>ผูกพัน ครบ 2 ธค 67</v>
      </c>
      <c r="C366" s="1174">
        <f>+[4]ระบบการควบคุมฯ!C1369</f>
        <v>4100549176</v>
      </c>
      <c r="D366" s="710"/>
      <c r="E366" s="710"/>
      <c r="F366" s="710"/>
      <c r="G366" s="710"/>
      <c r="H366" s="710"/>
      <c r="I366" s="710"/>
      <c r="J366" s="713">
        <f>+D366-E366-G366</f>
        <v>0</v>
      </c>
      <c r="K366" s="992"/>
    </row>
    <row r="367" spans="1:11" ht="21" hidden="1" customHeight="1" x14ac:dyDescent="0.25">
      <c r="A367" s="988" t="str">
        <f>+[4]ระบบการควบคุมฯ!A1370</f>
        <v>2.6.4</v>
      </c>
      <c r="B367" s="989" t="str">
        <f>+[4]ระบบการควบคุมฯ!B1370</f>
        <v>ตู้เย็นขนาด9คิวบิกฟุต</v>
      </c>
      <c r="C367" s="1214" t="str">
        <f>+[4]ระบบการควบคุมฯ!C1370</f>
        <v>ศธ 04002/ว2043  ลว 24  พค 67ครั้งที่ 55</v>
      </c>
      <c r="D367" s="964">
        <f>SUM(D368:D369)</f>
        <v>0</v>
      </c>
      <c r="E367" s="964">
        <f t="shared" ref="E367:J367" si="122">SUM(E368:E369)</f>
        <v>0</v>
      </c>
      <c r="F367" s="964">
        <f t="shared" si="122"/>
        <v>0</v>
      </c>
      <c r="G367" s="964">
        <f t="shared" si="122"/>
        <v>0</v>
      </c>
      <c r="H367" s="964">
        <f t="shared" si="122"/>
        <v>0</v>
      </c>
      <c r="I367" s="964">
        <f t="shared" si="122"/>
        <v>0</v>
      </c>
      <c r="J367" s="964">
        <f t="shared" si="122"/>
        <v>0</v>
      </c>
      <c r="K367" s="990"/>
    </row>
    <row r="368" spans="1:11" ht="21" hidden="1" customHeight="1" x14ac:dyDescent="0.6">
      <c r="A368" s="904" t="str">
        <f>+[4]ระบบการควบคุมฯ!A1371</f>
        <v>1)</v>
      </c>
      <c r="B368" s="709" t="str">
        <f>+[4]ระบบการควบคุมฯ!B1371</f>
        <v>โรงเรียนร่วมใจประสิทธิ์</v>
      </c>
      <c r="C368" s="1174" t="str">
        <f>+[4]ระบบการควบคุมฯ!C1371</f>
        <v>20004350002003114850</v>
      </c>
      <c r="D368" s="710"/>
      <c r="E368" s="710"/>
      <c r="F368" s="710"/>
      <c r="G368" s="710"/>
      <c r="H368" s="710"/>
      <c r="I368" s="710"/>
      <c r="J368" s="713">
        <f>+D368-E368-G368</f>
        <v>0</v>
      </c>
      <c r="K368" s="992"/>
    </row>
    <row r="369" spans="1:11" ht="21" hidden="1" customHeight="1" x14ac:dyDescent="0.6">
      <c r="A369" s="904">
        <f>+[4]ระบบการควบคุมฯ!A1372</f>
        <v>0</v>
      </c>
      <c r="B369" s="709" t="str">
        <f>+[4]ระบบการควบคุมฯ!B1372</f>
        <v>ผูกพัน ครบ 8 มค 68</v>
      </c>
      <c r="C369" s="1174">
        <f>+[4]ระบบการควบคุมฯ!C1372</f>
        <v>0</v>
      </c>
      <c r="D369" s="710"/>
      <c r="E369" s="710"/>
      <c r="F369" s="710"/>
      <c r="G369" s="710"/>
      <c r="H369" s="710"/>
      <c r="I369" s="710"/>
      <c r="J369" s="713">
        <f>+D369-E369-G369</f>
        <v>0</v>
      </c>
      <c r="K369" s="992"/>
    </row>
    <row r="370" spans="1:11" ht="21" hidden="1" customHeight="1" x14ac:dyDescent="0.6">
      <c r="A370" s="65"/>
      <c r="B370" s="709"/>
      <c r="C370" s="1174"/>
      <c r="D370" s="710"/>
      <c r="E370" s="710"/>
      <c r="F370" s="710"/>
      <c r="G370" s="710"/>
      <c r="H370" s="710"/>
      <c r="I370" s="710"/>
      <c r="J370" s="710"/>
      <c r="K370" s="992"/>
    </row>
    <row r="371" spans="1:11" ht="21" hidden="1" customHeight="1" x14ac:dyDescent="0.25">
      <c r="A371" s="994"/>
      <c r="B371" s="948"/>
      <c r="C371" s="1200"/>
      <c r="D371" s="51"/>
      <c r="E371" s="51"/>
      <c r="F371" s="51"/>
      <c r="G371" s="51"/>
      <c r="H371" s="51">
        <f t="shared" ref="H371:J371" si="123">+H373</f>
        <v>0</v>
      </c>
      <c r="I371" s="51">
        <f t="shared" si="123"/>
        <v>0</v>
      </c>
      <c r="J371" s="51">
        <f t="shared" si="123"/>
        <v>0</v>
      </c>
      <c r="K371" s="883"/>
    </row>
    <row r="372" spans="1:11" ht="21" hidden="1" customHeight="1" x14ac:dyDescent="0.6">
      <c r="A372" s="995"/>
      <c r="B372" s="773"/>
      <c r="C372" s="1174"/>
      <c r="D372" s="46"/>
      <c r="E372" s="710"/>
      <c r="F372" s="710"/>
      <c r="G372" s="710"/>
      <c r="H372" s="710"/>
      <c r="I372" s="710"/>
      <c r="J372" s="713">
        <f>+D372-E372-G372</f>
        <v>0</v>
      </c>
      <c r="K372" s="996"/>
    </row>
    <row r="373" spans="1:11" ht="21" hidden="1" customHeight="1" x14ac:dyDescent="0.6">
      <c r="A373" s="995"/>
      <c r="B373" s="773"/>
      <c r="C373" s="1174"/>
      <c r="D373" s="997"/>
      <c r="E373" s="997"/>
      <c r="F373" s="997"/>
      <c r="G373" s="830"/>
      <c r="H373" s="961"/>
      <c r="I373" s="776"/>
      <c r="J373" s="713">
        <f>+D373-E373-G373</f>
        <v>0</v>
      </c>
      <c r="K373" s="711"/>
    </row>
    <row r="374" spans="1:11" ht="21" hidden="1" customHeight="1" x14ac:dyDescent="0.6">
      <c r="A374" s="998"/>
      <c r="B374" s="773"/>
      <c r="C374" s="1174"/>
      <c r="D374" s="997"/>
      <c r="E374" s="997"/>
      <c r="F374" s="997"/>
      <c r="G374" s="830"/>
      <c r="H374" s="961"/>
      <c r="I374" s="776"/>
      <c r="J374" s="713"/>
      <c r="K374" s="711"/>
    </row>
    <row r="375" spans="1:11" ht="42" hidden="1" customHeight="1" x14ac:dyDescent="0.6">
      <c r="A375" s="884"/>
      <c r="B375" s="999" t="str">
        <f>+[4]ระบบการควบคุมฯ!B1373</f>
        <v>งบลงทุน  ค่าที่ดินและสิ่งก่อสร้าง 6811320</v>
      </c>
      <c r="C375" s="1204"/>
      <c r="D375" s="47">
        <f t="shared" ref="D375:J375" si="124">+D376+D440</f>
        <v>0</v>
      </c>
      <c r="E375" s="47">
        <f t="shared" si="124"/>
        <v>0</v>
      </c>
      <c r="F375" s="47">
        <f t="shared" si="124"/>
        <v>0</v>
      </c>
      <c r="G375" s="47">
        <f t="shared" si="124"/>
        <v>0</v>
      </c>
      <c r="H375" s="47">
        <f t="shared" si="124"/>
        <v>0</v>
      </c>
      <c r="I375" s="47">
        <f t="shared" si="124"/>
        <v>0</v>
      </c>
      <c r="J375" s="47">
        <f t="shared" si="124"/>
        <v>0</v>
      </c>
      <c r="K375" s="893"/>
    </row>
    <row r="376" spans="1:11" ht="21" hidden="1" customHeight="1" x14ac:dyDescent="0.25">
      <c r="A376" s="947" t="s">
        <v>237</v>
      </c>
      <c r="B376" s="948" t="str">
        <f>+[4]ระบบการควบคุมฯ!B1374</f>
        <v>ปรับปรุงซ่อมแซมอาคารเรียนอาคารประกอบและสิ่งก่อสร้างอื่น</v>
      </c>
      <c r="C376" s="1200" t="str">
        <f>+[4]ระบบการควบคุมฯ!C1374</f>
        <v>ศธ 04002/ว5644  ลว 19 พย 67ครั้งที่ 69</v>
      </c>
      <c r="D376" s="51">
        <f>+D377</f>
        <v>0</v>
      </c>
      <c r="E376" s="51">
        <f t="shared" ref="E376:J376" si="125">+E377</f>
        <v>0</v>
      </c>
      <c r="F376" s="51">
        <f t="shared" si="125"/>
        <v>0</v>
      </c>
      <c r="G376" s="51">
        <f t="shared" si="125"/>
        <v>0</v>
      </c>
      <c r="H376" s="51">
        <f t="shared" si="125"/>
        <v>0</v>
      </c>
      <c r="I376" s="51">
        <f t="shared" si="125"/>
        <v>0</v>
      </c>
      <c r="J376" s="51">
        <f t="shared" si="125"/>
        <v>0</v>
      </c>
      <c r="K376" s="883"/>
    </row>
    <row r="377" spans="1:11" ht="21" hidden="1" customHeight="1" x14ac:dyDescent="0.6">
      <c r="A377" s="65" t="s">
        <v>238</v>
      </c>
      <c r="B377" s="773" t="str">
        <f>+[4]ระบบการควบคุมฯ!B1375</f>
        <v>โรงเรียนร่วมใจประสิทธิ์</v>
      </c>
      <c r="C377" s="1174" t="str">
        <f>+[4]ระบบการควบคุมฯ!C1375</f>
        <v>20004370010003214867</v>
      </c>
      <c r="D377" s="710"/>
      <c r="E377" s="710"/>
      <c r="F377" s="710"/>
      <c r="G377" s="710"/>
      <c r="H377" s="710"/>
      <c r="I377" s="710"/>
      <c r="J377" s="713">
        <f>+D377-E377-G377</f>
        <v>0</v>
      </c>
      <c r="K377" s="711"/>
    </row>
    <row r="378" spans="1:11" ht="20.399999999999999" hidden="1" customHeight="1" x14ac:dyDescent="0.6">
      <c r="A378" s="904">
        <f>+[4]ระบบการควบคุมฯ!A1376</f>
        <v>0</v>
      </c>
      <c r="B378" s="1000" t="str">
        <f>+[4]ระบบการควบคุมฯ!B1376</f>
        <v xml:space="preserve">ผูกพันครบ </v>
      </c>
      <c r="C378" s="1174"/>
      <c r="D378" s="710"/>
      <c r="E378" s="710"/>
      <c r="F378" s="710"/>
      <c r="G378" s="710"/>
      <c r="H378" s="710"/>
      <c r="I378" s="710"/>
      <c r="J378" s="713">
        <f>+D378-E378-G378</f>
        <v>0</v>
      </c>
      <c r="K378" s="711"/>
    </row>
    <row r="379" spans="1:11" ht="21" hidden="1" customHeight="1" x14ac:dyDescent="0.25">
      <c r="A379" s="1001" t="s">
        <v>239</v>
      </c>
      <c r="B379" s="1002" t="s">
        <v>240</v>
      </c>
      <c r="C379" s="1224"/>
      <c r="D379" s="1003">
        <f>+D380</f>
        <v>0</v>
      </c>
      <c r="E379" s="1003">
        <f t="shared" ref="E379:J381" si="126">+E380</f>
        <v>0</v>
      </c>
      <c r="F379" s="1003">
        <f t="shared" si="126"/>
        <v>0</v>
      </c>
      <c r="G379" s="1003">
        <f t="shared" si="126"/>
        <v>0</v>
      </c>
      <c r="H379" s="1003">
        <f t="shared" si="126"/>
        <v>0</v>
      </c>
      <c r="I379" s="1003">
        <f t="shared" si="126"/>
        <v>0</v>
      </c>
      <c r="J379" s="1003">
        <f t="shared" si="126"/>
        <v>0</v>
      </c>
      <c r="K379" s="1004">
        <f>SUM(K395:K398)</f>
        <v>0</v>
      </c>
    </row>
    <row r="380" spans="1:11" ht="21" hidden="1" customHeight="1" x14ac:dyDescent="0.25">
      <c r="A380" s="865">
        <f>+[4]ระบบการควบคุมฯ!A488</f>
        <v>2</v>
      </c>
      <c r="B380" s="1005" t="str">
        <f>+[4]ระบบการควบคุมฯ!B488</f>
        <v xml:space="preserve">โครงการพัฒนาสื่อและเทคโนโลยีสารสนเทศเพื่อการศึกษา </v>
      </c>
      <c r="C380" s="1200" t="str">
        <f>+[4]ระบบการควบคุมฯ!C488</f>
        <v>20004 420047002 000000</v>
      </c>
      <c r="D380" s="51">
        <f>+D381</f>
        <v>0</v>
      </c>
      <c r="E380" s="51">
        <f t="shared" si="126"/>
        <v>0</v>
      </c>
      <c r="F380" s="51">
        <f t="shared" si="126"/>
        <v>0</v>
      </c>
      <c r="G380" s="51">
        <f t="shared" si="126"/>
        <v>0</v>
      </c>
      <c r="H380" s="51">
        <f t="shared" si="126"/>
        <v>0</v>
      </c>
      <c r="I380" s="51">
        <f t="shared" si="126"/>
        <v>0</v>
      </c>
      <c r="J380" s="51">
        <f t="shared" si="126"/>
        <v>0</v>
      </c>
      <c r="K380" s="867"/>
    </row>
    <row r="381" spans="1:11" ht="21" hidden="1" customHeight="1" x14ac:dyDescent="0.25">
      <c r="A381" s="1006">
        <f>+[4]ระบบการควบคุมฯ!A491</f>
        <v>2.1</v>
      </c>
      <c r="B381" s="49" t="str">
        <f>+[4]ระบบการควบคุมฯ!B491</f>
        <v xml:space="preserve">กิจกรรมการส่งเสริมการจัดการศึกษาทางไกล </v>
      </c>
      <c r="C381" s="1201" t="str">
        <f>+[4]ระบบการควบคุมฯ!C491</f>
        <v>20004 68 86184 00000</v>
      </c>
      <c r="D381" s="50">
        <f>+D382</f>
        <v>0</v>
      </c>
      <c r="E381" s="50">
        <f t="shared" si="126"/>
        <v>0</v>
      </c>
      <c r="F381" s="50">
        <f t="shared" si="126"/>
        <v>0</v>
      </c>
      <c r="G381" s="50">
        <f t="shared" si="126"/>
        <v>0</v>
      </c>
      <c r="H381" s="50">
        <f t="shared" si="126"/>
        <v>0</v>
      </c>
      <c r="I381" s="50">
        <f t="shared" si="126"/>
        <v>0</v>
      </c>
      <c r="J381" s="50">
        <f t="shared" si="126"/>
        <v>0</v>
      </c>
      <c r="K381" s="1007"/>
    </row>
    <row r="382" spans="1:11" ht="21" hidden="1" customHeight="1" x14ac:dyDescent="0.6">
      <c r="A382" s="871"/>
      <c r="B382" s="872" t="str">
        <f>+[4]ระบบการควบคุมฯ!B496</f>
        <v xml:space="preserve"> งบลงทุน ค่าครุภัณฑ์ 6711310</v>
      </c>
      <c r="C382" s="1170" t="str">
        <f>+[4]ระบบการควบคุมฯ!C496</f>
        <v>20004 42004770 3110000</v>
      </c>
      <c r="D382" s="692">
        <f>+D385+D394</f>
        <v>0</v>
      </c>
      <c r="E382" s="692">
        <f t="shared" ref="E382:J382" si="127">+E385+E394</f>
        <v>0</v>
      </c>
      <c r="F382" s="692">
        <f t="shared" si="127"/>
        <v>0</v>
      </c>
      <c r="G382" s="692">
        <f t="shared" si="127"/>
        <v>0</v>
      </c>
      <c r="H382" s="692">
        <f t="shared" si="127"/>
        <v>0</v>
      </c>
      <c r="I382" s="692">
        <f t="shared" si="127"/>
        <v>0</v>
      </c>
      <c r="J382" s="692">
        <f t="shared" si="127"/>
        <v>0</v>
      </c>
      <c r="K382" s="1008"/>
    </row>
    <row r="383" spans="1:11" ht="21" hidden="1" customHeight="1" x14ac:dyDescent="0.6">
      <c r="A383" s="684"/>
      <c r="B383" s="703" t="str">
        <f>+[4]ระบบการควบคุมฯ!B498</f>
        <v>ครุภัณฑ์การศึกษา 120611</v>
      </c>
      <c r="C383" s="1170"/>
      <c r="D383" s="692"/>
      <c r="E383" s="692"/>
      <c r="F383" s="692"/>
      <c r="G383" s="692"/>
      <c r="H383" s="692"/>
      <c r="I383" s="692"/>
      <c r="J383" s="692"/>
      <c r="K383" s="693">
        <f>+K385</f>
        <v>0</v>
      </c>
    </row>
    <row r="384" spans="1:11" ht="40.799999999999997" hidden="1" customHeight="1" x14ac:dyDescent="0.6">
      <c r="A384" s="65"/>
      <c r="B384" s="709"/>
      <c r="C384" s="1174"/>
      <c r="D384" s="710"/>
      <c r="E384" s="710"/>
      <c r="F384" s="710"/>
      <c r="G384" s="710"/>
      <c r="H384" s="710"/>
      <c r="I384" s="710"/>
      <c r="J384" s="710"/>
      <c r="K384" s="992"/>
    </row>
    <row r="385" spans="1:11" ht="21" hidden="1" customHeight="1" x14ac:dyDescent="0.25">
      <c r="A385" s="816" t="str">
        <f>+[4]ระบบการควบคุมฯ!A499</f>
        <v>2.2.1</v>
      </c>
      <c r="B385" s="847" t="str">
        <f>+[4]ระบบการควบคุมฯ!B499</f>
        <v xml:space="preserve">ครุภัณฑ์ทดแทนห้องเรียน DLTV สำหรับโรงเรียน Stan Alone      </v>
      </c>
      <c r="C385" s="1225" t="str">
        <f>+[4]ระบบการควบคุมฯ!C499</f>
        <v>ศธ 04002/ว2350 ลว. 10/ก.ค./2566 โอนครั้งที่ 663</v>
      </c>
      <c r="D385" s="1009">
        <f>SUM(D386:D393)</f>
        <v>0</v>
      </c>
      <c r="E385" s="1009">
        <f t="shared" ref="E385:K385" si="128">SUM(E386:E393)</f>
        <v>0</v>
      </c>
      <c r="F385" s="1009">
        <f t="shared" si="128"/>
        <v>0</v>
      </c>
      <c r="G385" s="1009">
        <f t="shared" si="128"/>
        <v>0</v>
      </c>
      <c r="H385" s="1009">
        <f t="shared" si="128"/>
        <v>0</v>
      </c>
      <c r="I385" s="1009">
        <f t="shared" si="128"/>
        <v>0</v>
      </c>
      <c r="J385" s="1009">
        <f t="shared" si="128"/>
        <v>0</v>
      </c>
      <c r="K385" s="1010">
        <f t="shared" si="128"/>
        <v>0</v>
      </c>
    </row>
    <row r="386" spans="1:11" ht="21" hidden="1" customHeight="1" x14ac:dyDescent="0.25">
      <c r="A386" s="65" t="str">
        <f>+[4]ระบบการควบคุมฯ!A500</f>
        <v>2.2.1.1</v>
      </c>
      <c r="B386" s="856" t="str">
        <f>+[4]ระบบการควบคุมฯ!B500</f>
        <v>แสนชื่นปานนุกูล</v>
      </c>
      <c r="C386" s="949" t="str">
        <f>+[4]ระบบการควบคุมฯ!C500</f>
        <v>20004420047003113338</v>
      </c>
      <c r="D386" s="713">
        <f>+[4]ระบบการควบคุมฯ!F500</f>
        <v>0</v>
      </c>
      <c r="E386" s="713">
        <f>+[4]ระบบการควบคุมฯ!G500+[4]ระบบการควบคุมฯ!H500</f>
        <v>0</v>
      </c>
      <c r="F386" s="713">
        <f>+[4]ระบบการควบคุมฯ!I500+[4]ระบบการควบคุมฯ!J500</f>
        <v>0</v>
      </c>
      <c r="G386" s="713">
        <f>+[4]ระบบการควบคุมฯ!K500+[4]ระบบการควบคุมฯ!L500</f>
        <v>0</v>
      </c>
      <c r="H386" s="713"/>
      <c r="I386" s="713"/>
      <c r="J386" s="713">
        <f>+D386-E386-F386-G386</f>
        <v>0</v>
      </c>
      <c r="K386" s="909"/>
    </row>
    <row r="387" spans="1:11" ht="21" hidden="1" customHeight="1" x14ac:dyDescent="0.25">
      <c r="A387" s="65" t="str">
        <f>+[4]ระบบการควบคุมฯ!A501</f>
        <v>2.2.1.2</v>
      </c>
      <c r="B387" s="856" t="str">
        <f>+[4]ระบบการควบคุมฯ!B501</f>
        <v>วัดจตุพิธวราวาส</v>
      </c>
      <c r="C387" s="949" t="str">
        <f>+[4]ระบบการควบคุมฯ!C501</f>
        <v>20004420047003113340</v>
      </c>
      <c r="D387" s="713">
        <f>+[4]ระบบการควบคุมฯ!F501</f>
        <v>0</v>
      </c>
      <c r="E387" s="713">
        <f>+[4]ระบบการควบคุมฯ!G501+[4]ระบบการควบคุมฯ!H501</f>
        <v>0</v>
      </c>
      <c r="F387" s="713">
        <f>+[4]ระบบการควบคุมฯ!I501+[4]ระบบการควบคุมฯ!J501</f>
        <v>0</v>
      </c>
      <c r="G387" s="713">
        <f>+[4]ระบบการควบคุมฯ!K501+[4]ระบบการควบคุมฯ!L501</f>
        <v>0</v>
      </c>
      <c r="H387" s="713"/>
      <c r="I387" s="713"/>
      <c r="J387" s="713">
        <f t="shared" ref="J387:J393" si="129">+D387-E387-F387-G387</f>
        <v>0</v>
      </c>
      <c r="K387" s="909"/>
    </row>
    <row r="388" spans="1:11" ht="21" hidden="1" customHeight="1" x14ac:dyDescent="0.25">
      <c r="A388" s="65" t="str">
        <f>+[4]ระบบการควบคุมฯ!A502</f>
        <v>2.2.1.3</v>
      </c>
      <c r="B388" s="856" t="str">
        <f>+[4]ระบบการควบคุมฯ!B502</f>
        <v>ศาลาลอย</v>
      </c>
      <c r="C388" s="949" t="str">
        <f>+[4]ระบบการควบคุมฯ!C502</f>
        <v>20004420047003113342</v>
      </c>
      <c r="D388" s="713">
        <f>+[4]ระบบการควบคุมฯ!F502</f>
        <v>0</v>
      </c>
      <c r="E388" s="713">
        <f>+[4]ระบบการควบคุมฯ!G502+[4]ระบบการควบคุมฯ!H502</f>
        <v>0</v>
      </c>
      <c r="F388" s="713">
        <f>+[4]ระบบการควบคุมฯ!I502+[4]ระบบการควบคุมฯ!J502</f>
        <v>0</v>
      </c>
      <c r="G388" s="713">
        <f>+[4]ระบบการควบคุมฯ!K502+[4]ระบบการควบคุมฯ!L502</f>
        <v>0</v>
      </c>
      <c r="H388" s="713"/>
      <c r="I388" s="713"/>
      <c r="J388" s="713">
        <f t="shared" si="129"/>
        <v>0</v>
      </c>
      <c r="K388" s="909"/>
    </row>
    <row r="389" spans="1:11" ht="21" hidden="1" customHeight="1" x14ac:dyDescent="0.25">
      <c r="A389" s="65" t="str">
        <f>+[4]ระบบการควบคุมฯ!A503</f>
        <v>2.2.1.4</v>
      </c>
      <c r="B389" s="856" t="str">
        <f>+[4]ระบบการควบคุมฯ!B503</f>
        <v>วัดแสงมณี</v>
      </c>
      <c r="C389" s="949" t="str">
        <f>+[4]ระบบการควบคุมฯ!C503</f>
        <v>20004420047003113344</v>
      </c>
      <c r="D389" s="713">
        <f>+[4]ระบบการควบคุมฯ!F503</f>
        <v>0</v>
      </c>
      <c r="E389" s="713">
        <f>+[4]ระบบการควบคุมฯ!G503+[4]ระบบการควบคุมฯ!H503</f>
        <v>0</v>
      </c>
      <c r="F389" s="713">
        <f>+[4]ระบบการควบคุมฯ!I503+[4]ระบบการควบคุมฯ!J503</f>
        <v>0</v>
      </c>
      <c r="G389" s="713">
        <f>+[4]ระบบการควบคุมฯ!K503+[4]ระบบการควบคุมฯ!L503</f>
        <v>0</v>
      </c>
      <c r="H389" s="713"/>
      <c r="I389" s="713"/>
      <c r="J389" s="713">
        <f t="shared" si="129"/>
        <v>0</v>
      </c>
      <c r="K389" s="909"/>
    </row>
    <row r="390" spans="1:11" ht="21" hidden="1" customHeight="1" x14ac:dyDescent="0.25">
      <c r="A390" s="65" t="str">
        <f>+[4]ระบบการควบคุมฯ!A504</f>
        <v>2.2.1.5</v>
      </c>
      <c r="B390" s="856" t="str">
        <f>+[4]ระบบการควบคุมฯ!B504</f>
        <v>วัดอดิศร</v>
      </c>
      <c r="C390" s="949" t="str">
        <f>+[4]ระบบการควบคุมฯ!C504</f>
        <v>20004420047003113346</v>
      </c>
      <c r="D390" s="713">
        <f>+[4]ระบบการควบคุมฯ!F504</f>
        <v>0</v>
      </c>
      <c r="E390" s="713">
        <f>+[4]ระบบการควบคุมฯ!G504+[4]ระบบการควบคุมฯ!H504</f>
        <v>0</v>
      </c>
      <c r="F390" s="713">
        <f>+[4]ระบบการควบคุมฯ!I504+[4]ระบบการควบคุมฯ!J504</f>
        <v>0</v>
      </c>
      <c r="G390" s="713">
        <f>+[4]ระบบการควบคุมฯ!K504+[4]ระบบการควบคุมฯ!L504</f>
        <v>0</v>
      </c>
      <c r="H390" s="713"/>
      <c r="I390" s="713"/>
      <c r="J390" s="713">
        <f t="shared" si="129"/>
        <v>0</v>
      </c>
      <c r="K390" s="909"/>
    </row>
    <row r="391" spans="1:11" ht="21" hidden="1" customHeight="1" x14ac:dyDescent="0.25">
      <c r="A391" s="65" t="str">
        <f>+[4]ระบบการควบคุมฯ!A505</f>
        <v>2.2.1.6</v>
      </c>
      <c r="B391" s="856" t="str">
        <f>+[4]ระบบการควบคุมฯ!B505</f>
        <v>วัดนพรัตนาราม</v>
      </c>
      <c r="C391" s="949" t="str">
        <f>+[4]ระบบการควบคุมฯ!C505</f>
        <v>20004420047003113349</v>
      </c>
      <c r="D391" s="713">
        <f>+[4]ระบบการควบคุมฯ!F505</f>
        <v>0</v>
      </c>
      <c r="E391" s="713">
        <f>+[4]ระบบการควบคุมฯ!G505+[4]ระบบการควบคุมฯ!H505</f>
        <v>0</v>
      </c>
      <c r="F391" s="713">
        <f>+[4]ระบบการควบคุมฯ!I505+[4]ระบบการควบคุมฯ!J505</f>
        <v>0</v>
      </c>
      <c r="G391" s="713">
        <f>+[4]ระบบการควบคุมฯ!K505+[4]ระบบการควบคุมฯ!L505</f>
        <v>0</v>
      </c>
      <c r="H391" s="713"/>
      <c r="I391" s="713"/>
      <c r="J391" s="713">
        <f t="shared" si="129"/>
        <v>0</v>
      </c>
      <c r="K391" s="909"/>
    </row>
    <row r="392" spans="1:11" ht="21" hidden="1" customHeight="1" x14ac:dyDescent="0.25">
      <c r="A392" s="65" t="str">
        <f>+[4]ระบบการควบคุมฯ!A506</f>
        <v>2.2.1.7</v>
      </c>
      <c r="B392" s="856" t="str">
        <f>+[4]ระบบการควบคุมฯ!B506</f>
        <v>วัดธรรมราษฎร์เจริญผล</v>
      </c>
      <c r="C392" s="949" t="str">
        <f>+[4]ระบบการควบคุมฯ!C506</f>
        <v>20004420047003113350</v>
      </c>
      <c r="D392" s="713">
        <f>+[4]ระบบการควบคุมฯ!F506</f>
        <v>0</v>
      </c>
      <c r="E392" s="713">
        <f>+[4]ระบบการควบคุมฯ!G506+[4]ระบบการควบคุมฯ!H506</f>
        <v>0</v>
      </c>
      <c r="F392" s="713">
        <f>+[4]ระบบการควบคุมฯ!I506+[4]ระบบการควบคุมฯ!J506</f>
        <v>0</v>
      </c>
      <c r="G392" s="713">
        <f>+[4]ระบบการควบคุมฯ!K506+[4]ระบบการควบคุมฯ!L506</f>
        <v>0</v>
      </c>
      <c r="H392" s="713"/>
      <c r="I392" s="713"/>
      <c r="J392" s="713">
        <f t="shared" si="129"/>
        <v>0</v>
      </c>
      <c r="K392" s="909"/>
    </row>
    <row r="393" spans="1:11" ht="40.799999999999997" hidden="1" customHeight="1" x14ac:dyDescent="0.25">
      <c r="A393" s="65" t="str">
        <f>+[4]ระบบการควบคุมฯ!A507</f>
        <v>2.2.1.8</v>
      </c>
      <c r="B393" s="856" t="str">
        <f>+[4]ระบบการควบคุมฯ!B507</f>
        <v>นิกรราษฎร์บูรณะ(เหราบัตย์อุทิศ)</v>
      </c>
      <c r="C393" s="949" t="str">
        <f>+[4]ระบบการควบคุมฯ!C507</f>
        <v>20004420047003113353</v>
      </c>
      <c r="D393" s="713">
        <f>+[4]ระบบการควบคุมฯ!F507</f>
        <v>0</v>
      </c>
      <c r="E393" s="713">
        <f>+[4]ระบบการควบคุมฯ!G507+[4]ระบบการควบคุมฯ!H507</f>
        <v>0</v>
      </c>
      <c r="F393" s="713">
        <f>+[4]ระบบการควบคุมฯ!I507+[4]ระบบการควบคุมฯ!J507</f>
        <v>0</v>
      </c>
      <c r="G393" s="713">
        <f>+[4]ระบบการควบคุมฯ!K507+[4]ระบบการควบคุมฯ!L507</f>
        <v>0</v>
      </c>
      <c r="H393" s="713"/>
      <c r="I393" s="713"/>
      <c r="J393" s="713">
        <f t="shared" si="129"/>
        <v>0</v>
      </c>
      <c r="K393" s="909"/>
    </row>
    <row r="394" spans="1:11" ht="21" hidden="1" customHeight="1" x14ac:dyDescent="0.25">
      <c r="A394" s="954" t="str">
        <f>+[4]ระบบการควบคุมฯ!A508</f>
        <v>2.2.2</v>
      </c>
      <c r="B394" s="907" t="str">
        <f>+[4]ระบบการควบคุมฯ!B508</f>
        <v xml:space="preserve">ครุภัณฑ์ทดแทนห้องเรียน DLTV สำหรับโรงเรียน Stan Alone      </v>
      </c>
      <c r="C394" s="1175" t="str">
        <f>+[4]ระบบการควบคุมฯ!C508</f>
        <v>ศธ 04002/ว3517 ลว. 22/สค./2566 โอนครั้งที่ 794</v>
      </c>
      <c r="D394" s="716">
        <f>+[4]ระบบการควบคุมฯ!F508</f>
        <v>0</v>
      </c>
      <c r="E394" s="716">
        <f>+[4]ระบบการควบคุมฯ!G508+[4]ระบบการควบคุมฯ!H508</f>
        <v>0</v>
      </c>
      <c r="F394" s="716">
        <f>+[4]ระบบการควบคุมฯ!I508+[4]ระบบการควบคุมฯ!J508</f>
        <v>0</v>
      </c>
      <c r="G394" s="716">
        <f>+[4]ระบบการควบคุมฯ!K508+[4]ระบบการควบคุมฯ!L508</f>
        <v>0</v>
      </c>
      <c r="H394" s="716"/>
      <c r="I394" s="716"/>
      <c r="J394" s="716">
        <f>+D394-E394-F394-G394</f>
        <v>0</v>
      </c>
      <c r="K394" s="908"/>
    </row>
    <row r="395" spans="1:11" ht="21" hidden="1" customHeight="1" x14ac:dyDescent="0.45">
      <c r="A395" s="65" t="str">
        <f>+[4]ระบบการควบคุมฯ!A509</f>
        <v>2.2.1.9</v>
      </c>
      <c r="B395" s="856" t="str">
        <f>+[4]ระบบการควบคุมฯ!B509</f>
        <v>คลอง 11 ศาลาครุ</v>
      </c>
      <c r="C395" s="949" t="str">
        <f>+[4]ระบบการควบคุมฯ!C509</f>
        <v>200044200470031113337</v>
      </c>
      <c r="D395" s="713">
        <f>+[4]ระบบการควบคุมฯ!F509</f>
        <v>0</v>
      </c>
      <c r="E395" s="713">
        <f>+[4]ระบบการควบคุมฯ!G509+[4]ระบบการควบคุมฯ!H509</f>
        <v>0</v>
      </c>
      <c r="F395" s="713">
        <f>+[4]ระบบการควบคุมฯ!I509+[4]ระบบการควบคุมฯ!J509</f>
        <v>0</v>
      </c>
      <c r="G395" s="713">
        <f>+[4]ระบบการควบคุมฯ!K509+[4]ระบบการควบคุมฯ!L509</f>
        <v>0</v>
      </c>
      <c r="H395" s="713"/>
      <c r="I395" s="713"/>
      <c r="J395" s="713">
        <f>+D395-E395-F395-G395</f>
        <v>0</v>
      </c>
      <c r="K395" s="711"/>
    </row>
    <row r="396" spans="1:11" x14ac:dyDescent="0.45">
      <c r="A396" s="65" t="str">
        <f>+[4]ระบบการควบคุมฯ!A510</f>
        <v>2.2.1.10</v>
      </c>
      <c r="B396" s="856" t="str">
        <f>+[4]ระบบการควบคุมฯ!B510</f>
        <v>แสนจำหน่ายวิทยา</v>
      </c>
      <c r="C396" s="949" t="str">
        <f>+[4]ระบบการควบคุมฯ!C510</f>
        <v>200044200470031113339</v>
      </c>
      <c r="D396" s="713">
        <f>+[4]ระบบการควบคุมฯ!F510</f>
        <v>0</v>
      </c>
      <c r="E396" s="713">
        <f>+[4]ระบบการควบคุมฯ!G510+[4]ระบบการควบคุมฯ!H510</f>
        <v>0</v>
      </c>
      <c r="F396" s="713">
        <f>+[4]ระบบการควบคุมฯ!I510+[4]ระบบการควบคุมฯ!J510</f>
        <v>0</v>
      </c>
      <c r="G396" s="713">
        <f>+[4]ระบบการควบคุมฯ!K510+[4]ระบบการควบคุมฯ!L510</f>
        <v>0</v>
      </c>
      <c r="H396" s="713"/>
      <c r="I396" s="713"/>
      <c r="J396" s="713">
        <f>+D396-E396-F396-G396</f>
        <v>0</v>
      </c>
      <c r="K396" s="711"/>
    </row>
    <row r="397" spans="1:11" x14ac:dyDescent="0.6">
      <c r="A397" s="65"/>
      <c r="B397" s="1011" t="s">
        <v>241</v>
      </c>
      <c r="C397" s="1230">
        <f>+[4]ระบบการควบคุมฯ!C1489</f>
        <v>17</v>
      </c>
      <c r="D397" s="1012">
        <f t="shared" ref="D397:J397" si="130">+D8+D135+D150+D382</f>
        <v>1168800</v>
      </c>
      <c r="E397" s="1012">
        <f t="shared" si="130"/>
        <v>458000</v>
      </c>
      <c r="F397" s="1012">
        <f t="shared" si="130"/>
        <v>0</v>
      </c>
      <c r="G397" s="1012">
        <f t="shared" si="130"/>
        <v>705800</v>
      </c>
      <c r="H397" s="1012">
        <f t="shared" ca="1" si="130"/>
        <v>0</v>
      </c>
      <c r="I397" s="1012">
        <f t="shared" ca="1" si="130"/>
        <v>0</v>
      </c>
      <c r="J397" s="1012">
        <f t="shared" si="130"/>
        <v>5000</v>
      </c>
      <c r="K397" s="1013"/>
    </row>
    <row r="398" spans="1:11" x14ac:dyDescent="0.6">
      <c r="A398" s="65"/>
      <c r="B398" s="1011" t="s">
        <v>242</v>
      </c>
      <c r="C398" s="1230">
        <f>+[4]ระบบการควบคุมฯ!C1490</f>
        <v>13</v>
      </c>
      <c r="D398" s="1012">
        <f t="shared" ref="D398:J398" si="131">+D151+D9</f>
        <v>21347300</v>
      </c>
      <c r="E398" s="1012">
        <f t="shared" si="131"/>
        <v>17526140</v>
      </c>
      <c r="F398" s="1012">
        <f t="shared" si="131"/>
        <v>0</v>
      </c>
      <c r="G398" s="1012">
        <f t="shared" si="131"/>
        <v>3158640</v>
      </c>
      <c r="H398" s="1012">
        <f t="shared" si="131"/>
        <v>0</v>
      </c>
      <c r="I398" s="1012">
        <f t="shared" si="131"/>
        <v>0</v>
      </c>
      <c r="J398" s="1012">
        <f t="shared" si="131"/>
        <v>662520</v>
      </c>
      <c r="K398" s="1013"/>
    </row>
    <row r="399" spans="1:11" x14ac:dyDescent="0.6">
      <c r="A399" s="925"/>
      <c r="B399" s="1014" t="s">
        <v>18</v>
      </c>
      <c r="C399" s="1380">
        <f>SUM(C397:C398)</f>
        <v>30</v>
      </c>
      <c r="D399" s="1015">
        <f t="shared" ref="D399:J399" si="132">SUM(D397:D398)</f>
        <v>22516100</v>
      </c>
      <c r="E399" s="1015">
        <f t="shared" si="132"/>
        <v>17984140</v>
      </c>
      <c r="F399" s="1015">
        <f t="shared" si="132"/>
        <v>0</v>
      </c>
      <c r="G399" s="1015">
        <f t="shared" si="132"/>
        <v>3864440</v>
      </c>
      <c r="H399" s="1015">
        <f t="shared" ca="1" si="132"/>
        <v>0</v>
      </c>
      <c r="I399" s="1015">
        <f t="shared" ca="1" si="132"/>
        <v>0</v>
      </c>
      <c r="J399" s="1015">
        <f t="shared" si="132"/>
        <v>667520</v>
      </c>
      <c r="K399" s="1016"/>
    </row>
    <row r="400" spans="1:11" x14ac:dyDescent="0.6">
      <c r="A400" s="1017"/>
      <c r="B400" s="1018" t="s">
        <v>19</v>
      </c>
      <c r="C400" s="1226"/>
      <c r="D400" s="1019">
        <f>+E400+F400+G400+J400</f>
        <v>100.00536580491293</v>
      </c>
      <c r="E400" s="1021">
        <f>+E399*100/D399</f>
        <v>79.872358001607736</v>
      </c>
      <c r="F400" s="1020">
        <f>+F399*100/D399</f>
        <v>0</v>
      </c>
      <c r="G400" s="1021">
        <f>+G399*100/D399</f>
        <v>17.163007803305192</v>
      </c>
      <c r="H400" s="1021">
        <f ca="1">+H399*100/E399</f>
        <v>0</v>
      </c>
      <c r="I400" s="1021">
        <f ca="1">+I399*100/F399</f>
        <v>0</v>
      </c>
      <c r="J400" s="1020">
        <v>2.97</v>
      </c>
      <c r="K400" s="1022"/>
    </row>
    <row r="401" spans="1:11" x14ac:dyDescent="0.6">
      <c r="A401" s="1381"/>
      <c r="B401" s="1023"/>
      <c r="C401" s="1227"/>
      <c r="D401" s="1024"/>
      <c r="E401" s="1024"/>
      <c r="F401" s="1024"/>
      <c r="G401" s="1025"/>
      <c r="H401" s="1025"/>
      <c r="I401" s="1026"/>
      <c r="J401" s="1027"/>
      <c r="K401" s="1382"/>
    </row>
    <row r="402" spans="1:11" x14ac:dyDescent="0.6">
      <c r="A402" s="1383"/>
      <c r="B402" s="56"/>
      <c r="C402" s="1228"/>
      <c r="D402" s="1024"/>
      <c r="E402" s="1024"/>
      <c r="F402" s="1024"/>
      <c r="G402" s="1025"/>
      <c r="H402" s="1025"/>
      <c r="I402" s="1026"/>
      <c r="J402" s="1029"/>
      <c r="K402" s="1384"/>
    </row>
    <row r="403" spans="1:11" x14ac:dyDescent="0.6">
      <c r="A403" s="1383"/>
      <c r="B403" s="1023"/>
      <c r="C403" s="1228"/>
      <c r="D403" s="1265" t="s">
        <v>243</v>
      </c>
      <c r="E403" s="1265"/>
      <c r="F403" s="1265"/>
      <c r="G403" s="1265"/>
      <c r="H403" s="1265"/>
      <c r="I403" s="1026"/>
      <c r="J403" s="1029"/>
      <c r="K403" s="1384"/>
    </row>
    <row r="404" spans="1:11" x14ac:dyDescent="0.6">
      <c r="A404" s="1383"/>
      <c r="B404" s="1023"/>
      <c r="C404" s="1228"/>
      <c r="D404" s="1030"/>
      <c r="E404" s="1030"/>
      <c r="F404" s="1030"/>
      <c r="G404" s="1030"/>
      <c r="H404" s="1030"/>
      <c r="I404" s="1026"/>
      <c r="J404" s="1023"/>
      <c r="K404" s="1384"/>
    </row>
    <row r="405" spans="1:11" x14ac:dyDescent="0.6">
      <c r="A405" s="1385" t="s">
        <v>244</v>
      </c>
      <c r="B405" s="1032"/>
      <c r="C405" s="1228"/>
      <c r="D405" s="1025"/>
      <c r="E405" s="1024"/>
      <c r="F405" s="1038" t="s">
        <v>245</v>
      </c>
      <c r="G405" s="1025"/>
      <c r="H405" s="1025"/>
      <c r="I405" s="1036"/>
      <c r="J405" s="1032"/>
      <c r="K405" s="1386"/>
    </row>
    <row r="406" spans="1:11" x14ac:dyDescent="0.6">
      <c r="A406" s="1387" t="s">
        <v>21</v>
      </c>
      <c r="B406" s="1264"/>
      <c r="C406" s="1228"/>
      <c r="D406" s="1038" t="s">
        <v>20</v>
      </c>
      <c r="E406" s="1038"/>
      <c r="F406" s="1044"/>
      <c r="G406" s="1025"/>
      <c r="H406" s="1025"/>
      <c r="I406" s="1036"/>
      <c r="J406" s="1032"/>
      <c r="K406" s="1386"/>
    </row>
    <row r="407" spans="1:11" x14ac:dyDescent="0.6">
      <c r="A407" s="1388" t="s">
        <v>52</v>
      </c>
      <c r="B407" s="1389"/>
      <c r="C407" s="1390"/>
      <c r="D407" s="1391" t="s">
        <v>67</v>
      </c>
      <c r="E407" s="1391"/>
      <c r="F407" s="1391"/>
      <c r="G407" s="1391"/>
      <c r="H407" s="1392"/>
      <c r="I407" s="1393"/>
      <c r="J407" s="1394"/>
      <c r="K407" s="1395"/>
    </row>
    <row r="408" spans="1:11" x14ac:dyDescent="0.6">
      <c r="A408" s="1028"/>
      <c r="B408" s="1023"/>
      <c r="C408" s="1228"/>
      <c r="D408" s="1265" t="s">
        <v>243</v>
      </c>
      <c r="E408" s="1265"/>
      <c r="F408" s="1265"/>
      <c r="G408" s="1042"/>
      <c r="H408" s="1042"/>
      <c r="I408" s="1026"/>
      <c r="J408" s="1029"/>
      <c r="K408" s="1023"/>
    </row>
    <row r="409" spans="1:11" x14ac:dyDescent="0.6">
      <c r="A409" s="1028"/>
      <c r="B409" s="1023"/>
      <c r="C409" s="1228"/>
      <c r="D409" s="1030"/>
      <c r="E409" s="1030"/>
      <c r="F409" s="1030"/>
      <c r="G409" s="1030"/>
      <c r="H409" s="1030"/>
      <c r="I409" s="1026"/>
      <c r="J409" s="1023"/>
      <c r="K409" s="1023"/>
    </row>
    <row r="410" spans="1:11" x14ac:dyDescent="0.6">
      <c r="A410" s="1031" t="s">
        <v>246</v>
      </c>
      <c r="B410" s="1032"/>
      <c r="C410" s="1228"/>
      <c r="D410" s="1033"/>
      <c r="E410" s="1034"/>
      <c r="F410" s="1035" t="s">
        <v>245</v>
      </c>
      <c r="G410" s="1033"/>
      <c r="H410" s="1025"/>
      <c r="I410" s="1036"/>
      <c r="J410" s="1032"/>
      <c r="K410" s="1037"/>
    </row>
    <row r="411" spans="1:11" x14ac:dyDescent="0.6">
      <c r="A411" s="1043" t="s">
        <v>247</v>
      </c>
      <c r="B411" s="1043"/>
      <c r="C411" s="1228"/>
      <c r="D411" s="1044" t="s">
        <v>20</v>
      </c>
      <c r="E411" s="1038"/>
      <c r="F411" s="1039" t="s">
        <v>248</v>
      </c>
      <c r="G411" s="1033"/>
      <c r="H411" s="1025"/>
      <c r="I411" s="1036"/>
      <c r="J411" s="1032"/>
      <c r="K411" s="1037"/>
    </row>
    <row r="412" spans="1:11" x14ac:dyDescent="0.6">
      <c r="A412" s="1266" t="s">
        <v>52</v>
      </c>
      <c r="B412" s="1266"/>
      <c r="C412" s="1229"/>
      <c r="D412" s="1045" t="s">
        <v>67</v>
      </c>
      <c r="E412" s="1045"/>
      <c r="F412" s="1046" t="s">
        <v>249</v>
      </c>
      <c r="G412" s="1045"/>
      <c r="H412" s="1040"/>
      <c r="I412" s="1041"/>
      <c r="J412" s="179"/>
      <c r="K412" s="1037"/>
    </row>
  </sheetData>
  <mergeCells count="20">
    <mergeCell ref="D407:G407"/>
    <mergeCell ref="D408:F408"/>
    <mergeCell ref="A412:B412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  <mergeCell ref="D403:H403"/>
    <mergeCell ref="A407:B407"/>
    <mergeCell ref="J5:J6"/>
    <mergeCell ref="K5:K6"/>
    <mergeCell ref="A406:B40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47" workbookViewId="0">
      <selection activeCell="A119" sqref="A119:XFD120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267" t="s">
        <v>93</v>
      </c>
      <c r="B1" s="1267"/>
      <c r="C1" s="1267"/>
      <c r="D1" s="1267"/>
      <c r="E1" s="1267"/>
      <c r="F1" s="1267"/>
      <c r="G1" s="1267"/>
      <c r="H1" s="1267"/>
      <c r="I1" s="1267"/>
      <c r="J1" s="1267"/>
      <c r="K1" s="1267"/>
      <c r="L1" s="7"/>
      <c r="M1" s="7"/>
      <c r="O1" s="9"/>
    </row>
    <row r="2" spans="1:22" ht="21.75" customHeight="1" x14ac:dyDescent="0.6">
      <c r="A2" s="1267" t="s">
        <v>141</v>
      </c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7"/>
      <c r="M2" s="7"/>
      <c r="O2" s="9"/>
    </row>
    <row r="3" spans="1:22" ht="21" x14ac:dyDescent="0.6">
      <c r="A3" s="1267" t="s">
        <v>0</v>
      </c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7"/>
      <c r="M3" s="7"/>
      <c r="O3" s="9"/>
    </row>
    <row r="4" spans="1:22" ht="21" customHeight="1" x14ac:dyDescent="0.6">
      <c r="A4" s="1281" t="s">
        <v>284</v>
      </c>
      <c r="B4" s="1281"/>
      <c r="C4" s="1281"/>
      <c r="D4" s="1281"/>
      <c r="E4" s="1281"/>
      <c r="F4" s="1281"/>
      <c r="G4" s="1281"/>
      <c r="H4" s="1281"/>
      <c r="I4" s="1281"/>
      <c r="J4" s="1281"/>
      <c r="K4" s="304" t="s">
        <v>142</v>
      </c>
      <c r="L4" s="7"/>
      <c r="M4" s="7"/>
      <c r="O4" s="9"/>
    </row>
    <row r="5" spans="1:22" ht="17.25" customHeight="1" x14ac:dyDescent="0.6">
      <c r="A5" s="1282" t="s">
        <v>1</v>
      </c>
      <c r="B5" s="1285" t="s">
        <v>24</v>
      </c>
      <c r="C5" s="305" t="s">
        <v>26</v>
      </c>
      <c r="D5" s="1288" t="s">
        <v>27</v>
      </c>
      <c r="E5" s="1290" t="s">
        <v>40</v>
      </c>
      <c r="F5" s="306" t="s">
        <v>2</v>
      </c>
      <c r="G5" s="307" t="s">
        <v>3</v>
      </c>
      <c r="H5" s="307" t="str">
        <f>+[1]ระบบการควบคุมฯ!I6</f>
        <v>กันเงินไว้เบิก</v>
      </c>
      <c r="I5" s="307" t="s">
        <v>4</v>
      </c>
      <c r="J5" s="307" t="s">
        <v>5</v>
      </c>
      <c r="K5" s="1292" t="s">
        <v>6</v>
      </c>
      <c r="L5" s="1277"/>
      <c r="M5" s="13"/>
      <c r="N5" s="1278"/>
      <c r="O5" s="1278"/>
      <c r="P5" s="14"/>
      <c r="Q5" s="1279"/>
      <c r="R5" s="15"/>
      <c r="S5" s="15"/>
    </row>
    <row r="6" spans="1:22" ht="15" customHeight="1" x14ac:dyDescent="0.6">
      <c r="A6" s="1283"/>
      <c r="B6" s="1286"/>
      <c r="C6" s="308" t="s">
        <v>28</v>
      </c>
      <c r="D6" s="1289"/>
      <c r="E6" s="1291"/>
      <c r="F6" s="309"/>
      <c r="G6" s="310"/>
      <c r="H6" s="310"/>
      <c r="I6" s="310"/>
      <c r="J6" s="310"/>
      <c r="K6" s="1293"/>
      <c r="L6" s="1277"/>
      <c r="M6" s="13"/>
      <c r="O6" s="16"/>
      <c r="P6" s="14"/>
      <c r="Q6" s="1279"/>
      <c r="R6" s="15"/>
      <c r="S6" s="15"/>
    </row>
    <row r="7" spans="1:22" ht="15" customHeight="1" x14ac:dyDescent="0.6">
      <c r="A7" s="1284"/>
      <c r="B7" s="1287"/>
      <c r="C7" s="311"/>
      <c r="D7" s="312" t="s">
        <v>7</v>
      </c>
      <c r="E7" s="312" t="s">
        <v>8</v>
      </c>
      <c r="F7" s="313" t="s">
        <v>9</v>
      </c>
      <c r="G7" s="312" t="s">
        <v>10</v>
      </c>
      <c r="H7" s="312" t="s">
        <v>11</v>
      </c>
      <c r="I7" s="312" t="s">
        <v>29</v>
      </c>
      <c r="J7" s="313" t="s">
        <v>30</v>
      </c>
      <c r="K7" s="1294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314" t="str">
        <f>+[4]ระบบการควบคุมฯ!524:524</f>
        <v>ง</v>
      </c>
      <c r="B8" s="187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315"/>
      <c r="D8" s="316">
        <f>+D47</f>
        <v>1260000</v>
      </c>
      <c r="E8" s="316">
        <f t="shared" ref="E8:J8" si="0">+E47</f>
        <v>740000</v>
      </c>
      <c r="F8" s="316">
        <f t="shared" si="0"/>
        <v>2000000</v>
      </c>
      <c r="G8" s="316">
        <f t="shared" si="0"/>
        <v>169560</v>
      </c>
      <c r="H8" s="316">
        <f t="shared" si="0"/>
        <v>0</v>
      </c>
      <c r="I8" s="316">
        <f t="shared" si="0"/>
        <v>1306318.2</v>
      </c>
      <c r="J8" s="316">
        <f t="shared" si="0"/>
        <v>524121.8</v>
      </c>
      <c r="K8" s="188"/>
      <c r="L8" s="17"/>
      <c r="M8" s="13"/>
      <c r="O8" s="16"/>
      <c r="P8" s="14"/>
      <c r="Q8" s="18"/>
      <c r="R8" s="15"/>
      <c r="S8" s="15"/>
    </row>
    <row r="9" spans="1:22" x14ac:dyDescent="0.6">
      <c r="A9" s="317"/>
      <c r="B9" s="191" t="str">
        <f>[4]ระบบการควบคุมฯ!B525</f>
        <v xml:space="preserve"> งบดำเนินงาน 68112xx</v>
      </c>
      <c r="C9" s="318">
        <f>[2]ระบบการควบคุมฯ!C115</f>
        <v>0</v>
      </c>
      <c r="D9" s="319">
        <f>+D47</f>
        <v>1260000</v>
      </c>
      <c r="E9" s="319">
        <f t="shared" ref="E9:J9" si="1">+E47</f>
        <v>740000</v>
      </c>
      <c r="F9" s="319">
        <f t="shared" si="1"/>
        <v>2000000</v>
      </c>
      <c r="G9" s="319">
        <f t="shared" si="1"/>
        <v>169560</v>
      </c>
      <c r="H9" s="319">
        <f t="shared" si="1"/>
        <v>0</v>
      </c>
      <c r="I9" s="319">
        <f t="shared" si="1"/>
        <v>1306318.2</v>
      </c>
      <c r="J9" s="319">
        <f t="shared" si="1"/>
        <v>524121.8</v>
      </c>
      <c r="K9" s="192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320">
        <v>1</v>
      </c>
      <c r="B10" s="193" t="str">
        <f>[2]ระบบการควบคุมฯ!B116</f>
        <v xml:space="preserve">งบประจำเพื่อการบริหารสำนักงาน </v>
      </c>
      <c r="C10" s="321">
        <f>SUM(C12:C21)</f>
        <v>0</v>
      </c>
      <c r="D10" s="322">
        <f>SUM(D11:D23)</f>
        <v>0</v>
      </c>
      <c r="E10" s="322">
        <f t="shared" ref="E10:J10" si="2">SUM(E11:E23)</f>
        <v>0</v>
      </c>
      <c r="F10" s="322">
        <f t="shared" si="2"/>
        <v>0</v>
      </c>
      <c r="G10" s="322">
        <f t="shared" si="2"/>
        <v>0</v>
      </c>
      <c r="H10" s="322">
        <f t="shared" si="2"/>
        <v>0</v>
      </c>
      <c r="I10" s="322">
        <f t="shared" si="2"/>
        <v>0</v>
      </c>
      <c r="J10" s="322">
        <f t="shared" si="2"/>
        <v>0</v>
      </c>
      <c r="K10" s="194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23"/>
      <c r="B11" s="195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24" t="str">
        <f>[2]ระบบการควบคุมฯ!C117</f>
        <v xml:space="preserve">ศธ04002/ว4623 ลว.28 ต.ค.64 โอนครั้งที่ 10 </v>
      </c>
      <c r="D11" s="325"/>
      <c r="E11" s="325"/>
      <c r="F11" s="325"/>
      <c r="G11" s="325"/>
      <c r="H11" s="325"/>
      <c r="I11" s="325"/>
      <c r="J11" s="325"/>
      <c r="K11" s="196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26" t="str">
        <f>+[2]ระบบการควบคุมฯ!A118</f>
        <v>(1</v>
      </c>
      <c r="B12" s="197" t="str">
        <f>[2]ระบบการควบคุมฯ!B118</f>
        <v xml:space="preserve">ค้าจ้างเหมาบริการ ลูกจ้างสพป.ปท.2 </v>
      </c>
      <c r="C12" s="327">
        <f>+[1]ระบบการควบคุมฯ!C254</f>
        <v>0</v>
      </c>
      <c r="D12" s="328">
        <f>+[1]ระบบการควบคุมฯ!E254</f>
        <v>0</v>
      </c>
      <c r="E12" s="328"/>
      <c r="F12" s="328">
        <f>+D12+E12</f>
        <v>0</v>
      </c>
      <c r="G12" s="328">
        <f>+[1]ระบบการควบคุมฯ!G254+[1]ระบบการควบคุมฯ!H254</f>
        <v>0</v>
      </c>
      <c r="H12" s="328">
        <f>+[1]ระบบการควบคุมฯ!I254+[1]ระบบการควบคุมฯ!J254</f>
        <v>0</v>
      </c>
      <c r="I12" s="328">
        <f>+[1]ระบบการควบคุมฯ!K254+[1]ระบบการควบคุมฯ!L254</f>
        <v>0</v>
      </c>
      <c r="J12" s="328">
        <f>+F12-G12-H12-I12</f>
        <v>0</v>
      </c>
      <c r="K12" s="198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29"/>
      <c r="B13" s="199" t="str">
        <f>[2]ระบบการควบคุมฯ!B119</f>
        <v>15000x5คนx6 เดือน/9000x1คนx6 เดือน</v>
      </c>
      <c r="C13" s="330">
        <f>[2]ระบบการควบคุมฯ!F119</f>
        <v>0</v>
      </c>
      <c r="D13" s="331">
        <f>[2]ระบบการควบคุมฯ!F119</f>
        <v>0</v>
      </c>
      <c r="E13" s="331"/>
      <c r="F13" s="331"/>
      <c r="G13" s="331"/>
      <c r="H13" s="331"/>
      <c r="I13" s="331"/>
      <c r="J13" s="331"/>
      <c r="K13" s="200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26" t="str">
        <f>+[2]ระบบการควบคุมฯ!A120</f>
        <v>(2</v>
      </c>
      <c r="B14" s="201" t="str">
        <f>[2]ระบบการควบคุมฯ!B120</f>
        <v xml:space="preserve">ค่าใช้จ่ายในการประชุมราชการ ค่าตอบแทนบุคคล </v>
      </c>
      <c r="C14" s="332">
        <f>+[1]ระบบการควบคุมฯ!C256</f>
        <v>0</v>
      </c>
      <c r="D14" s="333">
        <f>+[1]ระบบการควบคุมฯ!E256</f>
        <v>0</v>
      </c>
      <c r="E14" s="333"/>
      <c r="F14" s="333">
        <f>+D14+E14</f>
        <v>0</v>
      </c>
      <c r="G14" s="328">
        <f>+[1]ระบบการควบคุมฯ!G256+[1]ระบบการควบคุมฯ!H256</f>
        <v>0</v>
      </c>
      <c r="H14" s="328">
        <f>+[1]ระบบการควบคุมฯ!I256+[1]ระบบการควบคุมฯ!J256</f>
        <v>0</v>
      </c>
      <c r="I14" s="333">
        <f>+[1]ระบบการควบคุมฯ!K256+[1]ระบบการควบคุมฯ!L256</f>
        <v>0</v>
      </c>
      <c r="J14" s="333">
        <f>+F14-G14-H14-I14</f>
        <v>0</v>
      </c>
      <c r="K14" s="202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26" t="str">
        <f>+[2]ระบบการควบคุมฯ!A121</f>
        <v>(3</v>
      </c>
      <c r="B15" s="201" t="str">
        <f>[2]ระบบการควบคุมฯ!B121</f>
        <v>ค่าใช้จ่ายในการเดินทางไปราชการ</v>
      </c>
      <c r="C15" s="332">
        <f>+[1]ระบบการควบคุมฯ!C257</f>
        <v>0</v>
      </c>
      <c r="D15" s="333">
        <f>+[1]ระบบการควบคุมฯ!E257</f>
        <v>0</v>
      </c>
      <c r="E15" s="333"/>
      <c r="F15" s="333">
        <f t="shared" ref="F15:F23" si="3">+D15+E15</f>
        <v>0</v>
      </c>
      <c r="G15" s="328">
        <f>+[1]ระบบการควบคุมฯ!G257+[1]ระบบการควบคุมฯ!H257</f>
        <v>0</v>
      </c>
      <c r="H15" s="328">
        <f>+[1]ระบบการควบคุมฯ!I257+[1]ระบบการควบคุมฯ!J257</f>
        <v>0</v>
      </c>
      <c r="I15" s="333">
        <f>+[1]ระบบการควบคุมฯ!K257+[1]ระบบการควบคุมฯ!L257</f>
        <v>0</v>
      </c>
      <c r="J15" s="333">
        <f>+F15-G15-H15-I15</f>
        <v>0</v>
      </c>
      <c r="K15" s="202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26" t="str">
        <f>+[2]ระบบการควบคุมฯ!A122</f>
        <v>(4</v>
      </c>
      <c r="B16" s="201" t="str">
        <f>[2]ระบบการควบคุมฯ!B122</f>
        <v xml:space="preserve">ค่าซ่อมแซมและบำรุงรักษาทรัพย์สิน </v>
      </c>
      <c r="C16" s="332">
        <f>+[1]ระบบการควบคุมฯ!C258</f>
        <v>0</v>
      </c>
      <c r="D16" s="333">
        <f>+[1]ระบบการควบคุมฯ!E258</f>
        <v>0</v>
      </c>
      <c r="E16" s="334"/>
      <c r="F16" s="333">
        <f t="shared" si="3"/>
        <v>0</v>
      </c>
      <c r="G16" s="328">
        <f>+[1]ระบบการควบคุมฯ!G258+[1]ระบบการควบคุมฯ!H258</f>
        <v>0</v>
      </c>
      <c r="H16" s="328">
        <f>+[2]ระบบการควบคุมฯ!I122+[2]ระบบการควบคุมฯ!J122</f>
        <v>0</v>
      </c>
      <c r="I16" s="328">
        <f>+[1]ระบบการควบคุมฯ!K258+[1]ระบบการควบคุมฯ!L258</f>
        <v>0</v>
      </c>
      <c r="J16" s="331">
        <f t="shared" ref="J16:J22" si="4">+F16-G16-H16-I16</f>
        <v>0</v>
      </c>
      <c r="K16" s="203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26" t="str">
        <f>+[2]ระบบการควบคุมฯ!A123</f>
        <v>(5</v>
      </c>
      <c r="B17" s="204" t="str">
        <f>[2]ระบบการควบคุมฯ!B123</f>
        <v xml:space="preserve">ค่าวัสดุสำนักงาน </v>
      </c>
      <c r="C17" s="335">
        <f>+[1]ระบบการควบคุมฯ!C259</f>
        <v>0</v>
      </c>
      <c r="D17" s="333">
        <f>+[1]ระบบการควบคุมฯ!E259</f>
        <v>0</v>
      </c>
      <c r="E17" s="334"/>
      <c r="F17" s="333">
        <f t="shared" si="3"/>
        <v>0</v>
      </c>
      <c r="G17" s="328">
        <f>+[1]ระบบการควบคุมฯ!G259+[1]ระบบการควบคุมฯ!H259</f>
        <v>0</v>
      </c>
      <c r="H17" s="328">
        <f>+[1]ระบบการควบคุมฯ!I259+[1]ระบบการควบคุมฯ!J259</f>
        <v>0</v>
      </c>
      <c r="I17" s="333">
        <f>+[1]ระบบการควบคุมฯ!K259+[1]ระบบการควบคุมฯ!L259</f>
        <v>0</v>
      </c>
      <c r="J17" s="333">
        <f t="shared" si="4"/>
        <v>0</v>
      </c>
      <c r="K17" s="205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26" t="str">
        <f>+[2]ระบบการควบคุมฯ!A124</f>
        <v>(6</v>
      </c>
      <c r="B18" s="204" t="str">
        <f>[2]ระบบการควบคุมฯ!B124</f>
        <v xml:space="preserve">ค่าน้ำมันเชื้อเพลิงและหล่อลื่น </v>
      </c>
      <c r="C18" s="335">
        <f>+[1]ระบบการควบคุมฯ!C260</f>
        <v>0</v>
      </c>
      <c r="D18" s="333">
        <f>+[1]ระบบการควบคุมฯ!E260</f>
        <v>0</v>
      </c>
      <c r="E18" s="334"/>
      <c r="F18" s="333">
        <f t="shared" si="3"/>
        <v>0</v>
      </c>
      <c r="G18" s="328">
        <f>+[1]ระบบการควบคุมฯ!G260+[1]ระบบการควบคุมฯ!H260</f>
        <v>0</v>
      </c>
      <c r="H18" s="328">
        <f>+[1]ระบบการควบคุมฯ!I260+[1]ระบบการควบคุมฯ!J260</f>
        <v>0</v>
      </c>
      <c r="I18" s="333">
        <f>+[1]ระบบการควบคุมฯ!K260+[1]ระบบการควบคุมฯ!L260</f>
        <v>0</v>
      </c>
      <c r="J18" s="333">
        <f t="shared" si="4"/>
        <v>0</v>
      </c>
      <c r="K18" s="205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36" t="str">
        <f>+[2]ระบบการควบคุมฯ!A125</f>
        <v>(7</v>
      </c>
      <c r="B19" s="204" t="str">
        <f>[2]ระบบการควบคุมฯ!B125</f>
        <v xml:space="preserve">ค่าสาธารณูปโภค </v>
      </c>
      <c r="C19" s="335">
        <f>+[1]ระบบการควบคุมฯ!C261</f>
        <v>0</v>
      </c>
      <c r="D19" s="333">
        <f>+[1]ระบบการควบคุมฯ!E261</f>
        <v>0</v>
      </c>
      <c r="E19" s="334"/>
      <c r="F19" s="333">
        <f t="shared" si="3"/>
        <v>0</v>
      </c>
      <c r="G19" s="333">
        <f>+[1]ระบบการควบคุมฯ!G261+[1]ระบบการควบคุมฯ!H261</f>
        <v>0</v>
      </c>
      <c r="H19" s="333">
        <f>+[1]ระบบการควบคุมฯ!I260+[1]ระบบการควบคุมฯ!J260</f>
        <v>0</v>
      </c>
      <c r="I19" s="333">
        <f>+[1]ระบบการควบคุมฯ!K261+[1]ระบบการควบคุมฯ!L261</f>
        <v>0</v>
      </c>
      <c r="J19" s="333">
        <f t="shared" si="4"/>
        <v>0</v>
      </c>
      <c r="K19" s="205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37" t="str">
        <f>+[2]ระบบการควบคุมฯ!A126</f>
        <v>(8</v>
      </c>
      <c r="B20" s="195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32">
        <f>+[1]ระบบการควบคุมฯ!C262</f>
        <v>0</v>
      </c>
      <c r="D20" s="338">
        <f>+[1]ระบบการควบคุมฯ!E262</f>
        <v>0</v>
      </c>
      <c r="E20" s="339"/>
      <c r="F20" s="339">
        <f t="shared" si="3"/>
        <v>0</v>
      </c>
      <c r="G20" s="339">
        <f>+[1]ระบบการควบคุมฯ!G262+[1]ระบบการควบคุมฯ!H262</f>
        <v>0</v>
      </c>
      <c r="H20" s="339">
        <f>+[1]ระบบการควบคุมฯ!I262+[1]ระบบการควบคุมฯ!J262</f>
        <v>0</v>
      </c>
      <c r="I20" s="338">
        <f>+[1]ระบบการควบคุมฯ!K262+[1]ระบบการควบคุมฯ!L262</f>
        <v>0</v>
      </c>
      <c r="J20" s="338">
        <f t="shared" si="4"/>
        <v>0</v>
      </c>
      <c r="K20" s="131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37" t="str">
        <f>+[2]ระบบการควบคุมฯ!A127</f>
        <v>(8.1</v>
      </c>
      <c r="B21" s="195" t="str">
        <f>[2]ระบบการควบคุมฯ!B127</f>
        <v>ค่าทำการนอกเวลา</v>
      </c>
      <c r="C21" s="332"/>
      <c r="D21" s="333">
        <f>+[1]ระบบการควบคุมฯ!E263</f>
        <v>0</v>
      </c>
      <c r="E21" s="339"/>
      <c r="F21" s="339">
        <f t="shared" si="3"/>
        <v>0</v>
      </c>
      <c r="G21" s="339">
        <f>+[1]ระบบการควบคุมฯ!G263+[1]ระบบการควบคุมฯ!H263</f>
        <v>0</v>
      </c>
      <c r="H21" s="339">
        <f>+[1]ระบบการควบคุมฯ!I263+[1]ระบบการควบคุมฯ!J263</f>
        <v>0</v>
      </c>
      <c r="I21" s="338">
        <f>+[1]ระบบการควบคุมฯ!K263+[1]ระบบการควบคุมฯ!L263</f>
        <v>0</v>
      </c>
      <c r="J21" s="338">
        <f t="shared" si="4"/>
        <v>0</v>
      </c>
      <c r="K21" s="131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37" t="str">
        <f>+[1]ระบบการควบคุมฯ!A264</f>
        <v>(8.2</v>
      </c>
      <c r="B22" s="340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2" s="332"/>
      <c r="D22" s="333">
        <f>+[1]ระบบการควบคุมฯ!E264</f>
        <v>0</v>
      </c>
      <c r="E22" s="339"/>
      <c r="F22" s="339">
        <f t="shared" si="3"/>
        <v>0</v>
      </c>
      <c r="G22" s="339">
        <f>+[1]ระบบการควบคุมฯ!G264+[1]ระบบการควบคุมฯ!H264</f>
        <v>0</v>
      </c>
      <c r="H22" s="339">
        <f>+[1]ระบบการควบคุมฯ!I264+[1]ระบบการควบคุมฯ!J264</f>
        <v>0</v>
      </c>
      <c r="I22" s="338">
        <f>+[1]ระบบการควบคุมฯ!K264+[1]ระบบการควบคุมฯ!L264</f>
        <v>0</v>
      </c>
      <c r="J22" s="338">
        <f t="shared" si="4"/>
        <v>0</v>
      </c>
      <c r="K22" s="131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41" t="str">
        <f>+[1]ระบบการควบคุมฯ!A253</f>
        <v>1.1.1.2</v>
      </c>
      <c r="B23" s="195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42">
        <f>+[1]ระบบการควบคุมฯ!F253</f>
        <v>0</v>
      </c>
      <c r="D23" s="338">
        <f>+[1]ระบบการควบคุมฯ!E253</f>
        <v>0</v>
      </c>
      <c r="E23" s="343">
        <f>+[1]ระบบการควบคุมฯ!H253</f>
        <v>0</v>
      </c>
      <c r="F23" s="339">
        <f t="shared" si="3"/>
        <v>0</v>
      </c>
      <c r="G23" s="343">
        <f>+[1]ระบบการควบคุมฯ!G253+[1]ระบบการควบคุมฯ!H253</f>
        <v>0</v>
      </c>
      <c r="H23" s="343">
        <f>+[1]ระบบการควบคุมฯ!I253+[1]ระบบการควบคุมฯ!J253</f>
        <v>0</v>
      </c>
      <c r="I23" s="343">
        <f>+[1]ระบบการควบคุมฯ!K253+[1]ระบบการควบคุมฯ!L253</f>
        <v>0</v>
      </c>
      <c r="J23" s="338">
        <f>+F23-G23-H23-I23</f>
        <v>0</v>
      </c>
      <c r="K23" s="110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41"/>
      <c r="B24" s="195"/>
      <c r="C24" s="342"/>
      <c r="D24" s="344"/>
      <c r="E24" s="344"/>
      <c r="F24" s="344"/>
      <c r="G24" s="344"/>
      <c r="H24" s="344"/>
      <c r="I24" s="344"/>
      <c r="J24" s="344"/>
      <c r="K24" s="110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45">
        <v>2</v>
      </c>
      <c r="B25" s="206" t="str">
        <f>[2]ระบบการควบคุมฯ!B129</f>
        <v>งบพัฒนาเพื่อพัฒนาคุณภาพการศึกษา 1,400,000 บาท</v>
      </c>
      <c r="C25" s="346" t="str">
        <f>[2]ระบบการควบคุมฯ!C129</f>
        <v xml:space="preserve">ศธ04002/ว4623 ลว.28 ต.ค.64 โอนครั้งที่ 10 </v>
      </c>
      <c r="D25" s="347">
        <f>+D26+D37</f>
        <v>0</v>
      </c>
      <c r="E25" s="347">
        <f t="shared" ref="E25:J25" si="5">+E26+E37</f>
        <v>0</v>
      </c>
      <c r="F25" s="347">
        <f t="shared" si="5"/>
        <v>0</v>
      </c>
      <c r="G25" s="347">
        <f t="shared" si="5"/>
        <v>0</v>
      </c>
      <c r="H25" s="347">
        <f t="shared" si="5"/>
        <v>0</v>
      </c>
      <c r="I25" s="347">
        <f t="shared" si="5"/>
        <v>0</v>
      </c>
      <c r="J25" s="347">
        <f t="shared" si="5"/>
        <v>0</v>
      </c>
      <c r="K25" s="347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48">
        <v>2.1</v>
      </c>
      <c r="B26" s="207" t="str">
        <f>[2]ระบบการควบคุมฯ!B130</f>
        <v>งบกลยุทธ์ ของสพป.ปท.2 900,000 บาท</v>
      </c>
      <c r="C26" s="349" t="str">
        <f>+[1]ระบบการควบคุมฯ!C266</f>
        <v>20004 35000100 200000</v>
      </c>
      <c r="D26" s="350"/>
      <c r="E26" s="351">
        <f>SUM(E27:E36)</f>
        <v>0</v>
      </c>
      <c r="F26" s="351">
        <f>+E26+D26</f>
        <v>0</v>
      </c>
      <c r="G26" s="351">
        <f>SUM(G27:G32)</f>
        <v>0</v>
      </c>
      <c r="H26" s="351">
        <f>SUM(H27:H32)</f>
        <v>0</v>
      </c>
      <c r="I26" s="351">
        <f>SUM(I27:I32)</f>
        <v>0</v>
      </c>
      <c r="J26" s="351">
        <f>SUM(J27:J32)</f>
        <v>0</v>
      </c>
      <c r="K26" s="208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52" t="s">
        <v>31</v>
      </c>
      <c r="B27" s="204" t="str">
        <f>[2]ระบบการควบคุมฯ!B131</f>
        <v xml:space="preserve">โครงการพัฒนาคุณภาพงานวิชาการ สู่ 4 smart </v>
      </c>
      <c r="C27" s="335"/>
      <c r="D27" s="353"/>
      <c r="E27" s="354">
        <f>+[1]ระบบการควบคุมฯ!E267</f>
        <v>0</v>
      </c>
      <c r="F27" s="333">
        <f>+E27+D27</f>
        <v>0</v>
      </c>
      <c r="G27" s="354">
        <f>+[1]ระบบการควบคุมฯ!G267+[1]ระบบการควบคุมฯ!H267</f>
        <v>0</v>
      </c>
      <c r="H27" s="354">
        <f>+[1]ระบบการควบคุมฯ!I267+[1]ระบบการควบคุมฯ!J267</f>
        <v>0</v>
      </c>
      <c r="I27" s="354">
        <f>+[1]ระบบการควบคุมฯ!K267+[1]ระบบการควบคุมฯ!L267</f>
        <v>0</v>
      </c>
      <c r="J27" s="354">
        <f t="shared" ref="J27:J32" si="6">+F27-G27-H27-I27</f>
        <v>0</v>
      </c>
      <c r="K27" s="209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52" t="s">
        <v>32</v>
      </c>
      <c r="B28" s="204" t="str">
        <f>[2]ระบบการควบคุมฯ!B132</f>
        <v xml:space="preserve">โครงการนิเทศการศึกษาวิถีใหม่ วิถีคุณภาพ </v>
      </c>
      <c r="C28" s="335"/>
      <c r="D28" s="353"/>
      <c r="E28" s="354">
        <f>+[1]ระบบการควบคุมฯ!E268</f>
        <v>0</v>
      </c>
      <c r="F28" s="333">
        <f t="shared" ref="F28:F36" si="7">+E28+D28</f>
        <v>0</v>
      </c>
      <c r="G28" s="354">
        <f>+[1]ระบบการควบคุมฯ!G268+[1]ระบบการควบคุมฯ!H268</f>
        <v>0</v>
      </c>
      <c r="H28" s="354">
        <f>+[1]ระบบการควบคุมฯ!I268+[1]ระบบการควบคุมฯ!J268</f>
        <v>0</v>
      </c>
      <c r="I28" s="354">
        <f>+[1]ระบบการควบคุมฯ!K268+[1]ระบบการควบคุมฯ!L268</f>
        <v>0</v>
      </c>
      <c r="J28" s="354">
        <f t="shared" si="6"/>
        <v>0</v>
      </c>
      <c r="K28" s="209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52" t="s">
        <v>33</v>
      </c>
      <c r="B29" s="210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29" s="335"/>
      <c r="D29" s="353"/>
      <c r="E29" s="354">
        <f>+[1]ระบบการควบคุมฯ!E269</f>
        <v>0</v>
      </c>
      <c r="F29" s="333">
        <f t="shared" si="7"/>
        <v>0</v>
      </c>
      <c r="G29" s="354">
        <f>+[1]ระบบการควบคุมฯ!G269+[1]ระบบการควบคุมฯ!H269</f>
        <v>0</v>
      </c>
      <c r="H29" s="354">
        <f>+[1]ระบบการควบคุมฯ!I269+[1]ระบบการควบคุมฯ!J269</f>
        <v>0</v>
      </c>
      <c r="I29" s="354">
        <f>+[1]ระบบการควบคุมฯ!K269+[1]ระบบการควบคุมฯ!L269</f>
        <v>0</v>
      </c>
      <c r="J29" s="354">
        <f t="shared" si="6"/>
        <v>0</v>
      </c>
      <c r="K29" s="209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52" t="s">
        <v>34</v>
      </c>
      <c r="B30" s="204" t="str">
        <f>[2]ระบบการควบคุมฯ!B134</f>
        <v xml:space="preserve">โครงการพัฒนาระบบบริหารจัดการประชากรวัยเรียน </v>
      </c>
      <c r="C30" s="335"/>
      <c r="D30" s="353"/>
      <c r="E30" s="354">
        <f>+[1]ระบบการควบคุมฯ!E270</f>
        <v>0</v>
      </c>
      <c r="F30" s="333">
        <f t="shared" si="7"/>
        <v>0</v>
      </c>
      <c r="G30" s="354">
        <f>+[1]ระบบการควบคุมฯ!G270+[1]ระบบการควบคุมฯ!H270</f>
        <v>0</v>
      </c>
      <c r="H30" s="354">
        <f>+[1]ระบบการควบคุมฯ!I270+[1]ระบบการควบคุมฯ!J270</f>
        <v>0</v>
      </c>
      <c r="I30" s="354">
        <f>+[1]ระบบการควบคุมฯ!K270+[1]ระบบการควบคุมฯ!L270</f>
        <v>0</v>
      </c>
      <c r="J30" s="354">
        <f t="shared" si="6"/>
        <v>0</v>
      </c>
      <c r="K30" s="209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55" t="s">
        <v>35</v>
      </c>
      <c r="B31" s="211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35"/>
      <c r="D31" s="356"/>
      <c r="E31" s="357">
        <f>+[1]ระบบการควบคุมฯ!E271</f>
        <v>0</v>
      </c>
      <c r="F31" s="338">
        <f t="shared" si="7"/>
        <v>0</v>
      </c>
      <c r="G31" s="357">
        <f>+[1]ระบบการควบคุมฯ!G271+[1]ระบบการควบคุมฯ!H271</f>
        <v>0</v>
      </c>
      <c r="H31" s="357">
        <f>+[1]ระบบการควบคุมฯ!I271+[1]ระบบการควบคุมฯ!J271</f>
        <v>0</v>
      </c>
      <c r="I31" s="357">
        <f>+[1]ระบบการควบคุมฯ!K271+[1]ระบบการควบคุมฯ!L271</f>
        <v>0</v>
      </c>
      <c r="J31" s="357">
        <f t="shared" si="6"/>
        <v>0</v>
      </c>
      <c r="K31" s="83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52" t="s">
        <v>36</v>
      </c>
      <c r="B32" s="210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35"/>
      <c r="D32" s="358"/>
      <c r="E32" s="354">
        <f>+[1]ระบบการควบคุมฯ!E272</f>
        <v>0</v>
      </c>
      <c r="F32" s="333">
        <f t="shared" si="7"/>
        <v>0</v>
      </c>
      <c r="G32" s="354">
        <f>+[1]ระบบการควบคุมฯ!G272+[1]ระบบการควบคุมฯ!H272</f>
        <v>0</v>
      </c>
      <c r="H32" s="354">
        <f>+[1]ระบบการควบคุมฯ!I272+[1]ระบบการควบคุมฯ!J272</f>
        <v>0</v>
      </c>
      <c r="I32" s="354">
        <f>+[1]ระบบการควบคุมฯ!K272+[1]ระบบการควบคุมฯ!L272</f>
        <v>0</v>
      </c>
      <c r="J32" s="354">
        <f t="shared" si="6"/>
        <v>0</v>
      </c>
      <c r="K32" s="209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52"/>
      <c r="B33" s="335">
        <f>[2]ระบบการควบคุมฯ!B137</f>
        <v>0</v>
      </c>
      <c r="C33" s="335">
        <f>[2]ระบบการควบคุมฯ!C137</f>
        <v>0</v>
      </c>
      <c r="D33" s="354">
        <f>[2]ระบบการควบคุมฯ!F137</f>
        <v>0</v>
      </c>
      <c r="E33" s="354"/>
      <c r="F33" s="333">
        <f t="shared" si="7"/>
        <v>0</v>
      </c>
      <c r="G33" s="354"/>
      <c r="H33" s="354"/>
      <c r="I33" s="354"/>
      <c r="J33" s="354"/>
      <c r="K33" s="212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52"/>
      <c r="B34" s="335">
        <f>[2]ระบบการควบคุมฯ!B138</f>
        <v>0</v>
      </c>
      <c r="C34" s="335">
        <f>[2]ระบบการควบคุมฯ!C138</f>
        <v>0</v>
      </c>
      <c r="D34" s="354">
        <f>[2]ระบบการควบคุมฯ!F138</f>
        <v>0</v>
      </c>
      <c r="E34" s="354"/>
      <c r="F34" s="333">
        <f t="shared" si="7"/>
        <v>0</v>
      </c>
      <c r="G34" s="354"/>
      <c r="H34" s="354"/>
      <c r="I34" s="354"/>
      <c r="J34" s="354"/>
      <c r="K34" s="212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52"/>
      <c r="B35" s="335">
        <f>[2]ระบบการควบคุมฯ!B139</f>
        <v>0</v>
      </c>
      <c r="C35" s="335">
        <f>[2]ระบบการควบคุมฯ!C139</f>
        <v>0</v>
      </c>
      <c r="D35" s="354">
        <f>[2]ระบบการควบคุมฯ!F139</f>
        <v>0</v>
      </c>
      <c r="E35" s="354"/>
      <c r="F35" s="333">
        <f t="shared" si="7"/>
        <v>0</v>
      </c>
      <c r="G35" s="354"/>
      <c r="H35" s="354"/>
      <c r="I35" s="354"/>
      <c r="J35" s="354"/>
      <c r="K35" s="212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52"/>
      <c r="B36" s="213"/>
      <c r="C36" s="213"/>
      <c r="D36" s="354"/>
      <c r="E36" s="354"/>
      <c r="F36" s="333">
        <f t="shared" si="7"/>
        <v>0</v>
      </c>
      <c r="G36" s="354"/>
      <c r="H36" s="354"/>
      <c r="I36" s="354"/>
      <c r="J36" s="354"/>
      <c r="K36" s="212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59">
        <v>2.2000000000000002</v>
      </c>
      <c r="B37" s="214" t="str">
        <f>+[2]ระบบการควบคุมฯ!B140</f>
        <v>งบเพิ่มประสิทธิผลกลยุทธ์ของ สพฐ.</v>
      </c>
      <c r="C37" s="231" t="str">
        <f>+[2]ระบบการควบคุมฯ!C140</f>
        <v xml:space="preserve">ศธ04002/ว4623 ลว.28 ต.ค.64 โอนครั้งที่ 10 </v>
      </c>
      <c r="D37" s="360"/>
      <c r="E37" s="360">
        <f>SUM(E38:E46)</f>
        <v>0</v>
      </c>
      <c r="F37" s="360">
        <f>SUM(F38:F46)</f>
        <v>0</v>
      </c>
      <c r="G37" s="360">
        <f>SUM(G38:G46)</f>
        <v>0</v>
      </c>
      <c r="H37" s="360">
        <f>SUM(H38:H46)</f>
        <v>0</v>
      </c>
      <c r="I37" s="360">
        <f>SUM(I38:I46)</f>
        <v>0</v>
      </c>
      <c r="J37" s="360">
        <f>SUM(J38:J45)</f>
        <v>0</v>
      </c>
      <c r="K37" s="215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61" t="s">
        <v>46</v>
      </c>
      <c r="B38" s="216" t="s">
        <v>58</v>
      </c>
      <c r="C38" s="362">
        <f>+[2]ระบบการควบคุมฯ!C141</f>
        <v>0</v>
      </c>
      <c r="D38" s="363"/>
      <c r="E38" s="363">
        <f>+[1]ระบบการควบคุมฯ!E277</f>
        <v>0</v>
      </c>
      <c r="F38" s="363">
        <f t="shared" ref="F38:F46" si="8">+E38+D38</f>
        <v>0</v>
      </c>
      <c r="G38" s="363">
        <f>+[1]ระบบการควบคุมฯ!G277+[1]ระบบการควบคุมฯ!H277</f>
        <v>0</v>
      </c>
      <c r="H38" s="363">
        <f>+[1]ระบบการควบคุมฯ!I277+[1]ระบบการควบคุมฯ!J277</f>
        <v>0</v>
      </c>
      <c r="I38" s="363">
        <f>+[1]ระบบการควบคุมฯ!K277+[1]ระบบการควบคุมฯ!L277</f>
        <v>0</v>
      </c>
      <c r="J38" s="363">
        <f t="shared" ref="J38:J46" si="9">+F38-G38-H38-I38</f>
        <v>0</v>
      </c>
      <c r="K38" s="217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64" t="s">
        <v>47</v>
      </c>
      <c r="B39" s="218" t="str">
        <f>+[2]ระบบการควบคุมฯ!B142</f>
        <v>โครงการสพป.ปท. 2: องค์กรคุณธรรมต้นแบบในวิถึชีวิตใหม่(New Normal)</v>
      </c>
      <c r="C39" s="365" t="str">
        <f>+[2]ระบบการควบคุมฯ!C142</f>
        <v>บันทึกกลุ่มนิเทศติดตามและประเมินผลฯ ลว. 6 ม.ค.65</v>
      </c>
      <c r="D39" s="325"/>
      <c r="E39" s="325">
        <f>+[1]ระบบการควบคุมฯ!E278</f>
        <v>0</v>
      </c>
      <c r="F39" s="325">
        <f t="shared" si="8"/>
        <v>0</v>
      </c>
      <c r="G39" s="325">
        <f>+[1]ระบบการควบคุมฯ!G278+[1]ระบบการควบคุมฯ!H278</f>
        <v>0</v>
      </c>
      <c r="H39" s="325">
        <f>+[1]ระบบการควบคุมฯ!I278+[1]ระบบการควบคุมฯ!J278</f>
        <v>0</v>
      </c>
      <c r="I39" s="325">
        <f>+[1]ระบบการควบคุมฯ!K278+[1]ระบบการควบคุมฯ!L278</f>
        <v>0</v>
      </c>
      <c r="J39" s="325">
        <f t="shared" si="9"/>
        <v>0</v>
      </c>
      <c r="K39" s="219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64" t="s">
        <v>48</v>
      </c>
      <c r="B40" s="218" t="str">
        <f>+[1]ระบบการควบคุมฯ!B279</f>
        <v>ซ่อมแซมครุภัณฑ์</v>
      </c>
      <c r="C40" s="365" t="str">
        <f>+[1]ระบบการควบคุมฯ!C279</f>
        <v>ยืมงบเพิ่มประสิทธิผลกลยุทธ์สพฐ.บท.17มี.ค.65</v>
      </c>
      <c r="D40" s="325"/>
      <c r="E40" s="325">
        <f>+[1]ระบบการควบคุมฯ!E279</f>
        <v>0</v>
      </c>
      <c r="F40" s="325">
        <f t="shared" si="8"/>
        <v>0</v>
      </c>
      <c r="G40" s="325">
        <f>+[1]ระบบการควบคุมฯ!G279+[1]ระบบการควบคุมฯ!H279</f>
        <v>0</v>
      </c>
      <c r="H40" s="325">
        <f>+[1]ระบบการควบคุมฯ!I279+[1]ระบบการควบคุมฯ!J279</f>
        <v>0</v>
      </c>
      <c r="I40" s="325">
        <f>+[1]ระบบการควบคุมฯ!K279+[1]ระบบการควบคุมฯ!L279</f>
        <v>0</v>
      </c>
      <c r="J40" s="325">
        <f t="shared" si="9"/>
        <v>0</v>
      </c>
      <c r="K40" s="219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64" t="s">
        <v>54</v>
      </c>
      <c r="B41" s="218" t="str">
        <f>+[1]ระบบการควบคุมฯ!B280</f>
        <v xml:space="preserve">ค่าสาธารณูปโภค </v>
      </c>
      <c r="C41" s="365" t="str">
        <f>+[1]ระบบการควบคุมฯ!C280</f>
        <v>บท.แผนลว. 30 พ.ค.65</v>
      </c>
      <c r="D41" s="325"/>
      <c r="E41" s="325">
        <f>+[1]ระบบการควบคุมฯ!E280</f>
        <v>0</v>
      </c>
      <c r="F41" s="325">
        <f t="shared" si="8"/>
        <v>0</v>
      </c>
      <c r="G41" s="325">
        <f>+[1]ระบบการควบคุมฯ!G280+[1]ระบบการควบคุมฯ!H280</f>
        <v>0</v>
      </c>
      <c r="H41" s="325">
        <f>+[1]ระบบการควบคุมฯ!I280+[1]ระบบการควบคุมฯ!J280</f>
        <v>0</v>
      </c>
      <c r="I41" s="325">
        <f>+[1]ระบบการควบคุมฯ!K280+[1]ระบบการควบคุมฯ!L280</f>
        <v>0</v>
      </c>
      <c r="J41" s="325">
        <f t="shared" si="9"/>
        <v>0</v>
      </c>
      <c r="K41" s="219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64" t="s">
        <v>55</v>
      </c>
      <c r="B42" s="218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65" t="str">
        <f>+[2]ระบบการควบคุมฯ!C145</f>
        <v>ที่ ศธ04002/ว331/27 ม.ค.65 ครั้งที่ 172</v>
      </c>
      <c r="D42" s="325"/>
      <c r="E42" s="325">
        <f>+[1]ระบบการควบคุมฯ!E281</f>
        <v>0</v>
      </c>
      <c r="F42" s="325">
        <f t="shared" si="8"/>
        <v>0</v>
      </c>
      <c r="G42" s="325">
        <f>+[1]ระบบการควบคุมฯ!G281+[1]ระบบการควบคุมฯ!H281</f>
        <v>0</v>
      </c>
      <c r="H42" s="325">
        <f>+[1]ระบบการควบคุมฯ!I281+[1]ระบบการควบคุมฯ!J281</f>
        <v>0</v>
      </c>
      <c r="I42" s="325">
        <f>+[1]ระบบการควบคุมฯ!K281+[1]ระบบการควบคุมฯ!L281</f>
        <v>0</v>
      </c>
      <c r="J42" s="325">
        <f t="shared" si="9"/>
        <v>0</v>
      </c>
      <c r="K42" s="219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64" t="s">
        <v>56</v>
      </c>
      <c r="B43" s="218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65" t="str">
        <f>+[1]ระบบการควบคุมฯ!C282</f>
        <v>บท.แผนลว. 27 มิ..ย.65</v>
      </c>
      <c r="D43" s="325"/>
      <c r="E43" s="325">
        <f>+[1]ระบบการควบคุมฯ!E282</f>
        <v>0</v>
      </c>
      <c r="F43" s="325">
        <f t="shared" si="8"/>
        <v>0</v>
      </c>
      <c r="G43" s="325">
        <f>+[1]ระบบการควบคุมฯ!G282+[1]ระบบการควบคุมฯ!H282</f>
        <v>0</v>
      </c>
      <c r="H43" s="325">
        <f>+[1]ระบบการควบคุมฯ!I282+[1]ระบบการควบคุมฯ!J282</f>
        <v>0</v>
      </c>
      <c r="I43" s="325">
        <f>+[1]ระบบการควบคุมฯ!K282+[1]ระบบการควบคุมฯ!L282</f>
        <v>0</v>
      </c>
      <c r="J43" s="325">
        <f t="shared" si="9"/>
        <v>0</v>
      </c>
      <c r="K43" s="219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64" t="s">
        <v>63</v>
      </c>
      <c r="B44" s="218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65" t="str">
        <f>+[1]ระบบการควบคุมฯ!C283</f>
        <v>บท.แผนลว. 11 ส.ค.65</v>
      </c>
      <c r="D44" s="325"/>
      <c r="E44" s="325">
        <f>+[1]ระบบการควบคุมฯ!E283</f>
        <v>0</v>
      </c>
      <c r="F44" s="325">
        <f t="shared" si="8"/>
        <v>0</v>
      </c>
      <c r="G44" s="325">
        <f>+[1]ระบบการควบคุมฯ!G283+[1]ระบบการควบคุมฯ!H283</f>
        <v>0</v>
      </c>
      <c r="H44" s="325">
        <f>+[1]ระบบการควบคุมฯ!I283+[1]ระบบการควบคุมฯ!J283</f>
        <v>0</v>
      </c>
      <c r="I44" s="325">
        <f>+[1]ระบบการควบคุมฯ!K283+[1]ระบบการควบคุมฯ!L283</f>
        <v>0</v>
      </c>
      <c r="J44" s="325">
        <f t="shared" si="9"/>
        <v>0</v>
      </c>
      <c r="K44" s="219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64" t="s">
        <v>64</v>
      </c>
      <c r="B45" s="218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5" s="365" t="str">
        <f>+[1]ระบบการควบคุมฯ!C284</f>
        <v>บท.แผนลว. 22 ก.ค.65</v>
      </c>
      <c r="D45" s="325"/>
      <c r="E45" s="325">
        <f>+[1]ระบบการควบคุมฯ!E284</f>
        <v>0</v>
      </c>
      <c r="F45" s="325">
        <f t="shared" si="8"/>
        <v>0</v>
      </c>
      <c r="G45" s="325">
        <f>+[1]ระบบการควบคุมฯ!G284+[1]ระบบการควบคุมฯ!H284</f>
        <v>0</v>
      </c>
      <c r="H45" s="325">
        <f>+[1]ระบบการควบคุมฯ!I284+[1]ระบบการควบคุมฯ!J284</f>
        <v>0</v>
      </c>
      <c r="I45" s="325">
        <f>+[1]ระบบการควบคุมฯ!K284+[1]ระบบการควบคุมฯ!L284</f>
        <v>0</v>
      </c>
      <c r="J45" s="325">
        <f t="shared" si="9"/>
        <v>0</v>
      </c>
      <c r="K45" s="219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64" t="s">
        <v>65</v>
      </c>
      <c r="B46" s="218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65">
        <f>+[1]ระบบการควบคุมฯ!C285</f>
        <v>0</v>
      </c>
      <c r="D46" s="325"/>
      <c r="E46" s="325">
        <f>+[1]ระบบการควบคุมฯ!E285</f>
        <v>0</v>
      </c>
      <c r="F46" s="325">
        <f t="shared" si="8"/>
        <v>0</v>
      </c>
      <c r="G46" s="325">
        <f>+[1]ระบบการควบคุมฯ!G285+[1]ระบบการควบคุมฯ!H285</f>
        <v>0</v>
      </c>
      <c r="H46" s="325">
        <f>+[1]ระบบการควบคุมฯ!I285+[1]ระบบการควบคุมฯ!J285</f>
        <v>0</v>
      </c>
      <c r="I46" s="325">
        <f>+[1]ระบบการควบคุมฯ!K285+[1]ระบบการควบคุมฯ!L285</f>
        <v>0</v>
      </c>
      <c r="J46" s="325">
        <f t="shared" si="9"/>
        <v>0</v>
      </c>
      <c r="K46" s="219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366">
        <f>+[1]ระบบการควบคุมฯ!A328</f>
        <v>2</v>
      </c>
      <c r="B47" s="367" t="str">
        <f>+[4]ระบบการควบคุมฯ!B618</f>
        <v>ผลผลิตผู้จบการศึกษาขั้นพื้นฐาน</v>
      </c>
      <c r="C47" s="368" t="str">
        <f>[4]ระบบการควบคุมฯ!C619</f>
        <v>20004 3720 1000 2000000</v>
      </c>
      <c r="D47" s="369">
        <f>+D48+D121</f>
        <v>1260000</v>
      </c>
      <c r="E47" s="369">
        <f>+E48+E121</f>
        <v>740000</v>
      </c>
      <c r="F47" s="369">
        <f>+D47+E47</f>
        <v>2000000</v>
      </c>
      <c r="G47" s="369">
        <f>+G48+G121</f>
        <v>169560</v>
      </c>
      <c r="H47" s="369">
        <f>+H48+H121</f>
        <v>0</v>
      </c>
      <c r="I47" s="369">
        <f>+I48+I121</f>
        <v>1306318.2</v>
      </c>
      <c r="J47" s="369">
        <f>+J48+J121</f>
        <v>524121.8</v>
      </c>
      <c r="K47" s="189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70">
        <f>+[4]ระบบการควบคุมฯ!A635</f>
        <v>1.4</v>
      </c>
      <c r="B48" s="220" t="str">
        <f>+[4]ระบบการควบคุมฯ!B635</f>
        <v>กิจกรรมการบริหารจัดการในเขตพื้นที่การศึกษา</v>
      </c>
      <c r="C48" s="371" t="str">
        <f>+[4]ระบบการควบคุมฯ!C635</f>
        <v>20004 68 00148 00000</v>
      </c>
      <c r="D48" s="372">
        <f>+D49</f>
        <v>1260000</v>
      </c>
      <c r="E48" s="372">
        <f>+E49</f>
        <v>740000</v>
      </c>
      <c r="F48" s="372">
        <f>SUM(D48:E48)</f>
        <v>2000000</v>
      </c>
      <c r="G48" s="372">
        <f>+G49</f>
        <v>169560</v>
      </c>
      <c r="H48" s="372">
        <f>+H49</f>
        <v>0</v>
      </c>
      <c r="I48" s="372">
        <f>+I49</f>
        <v>1306318.2</v>
      </c>
      <c r="J48" s="372">
        <f>+J49</f>
        <v>524121.8</v>
      </c>
      <c r="K48" s="190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317"/>
      <c r="B49" s="191" t="str">
        <f>[4]ระบบการควบคุมฯ!B619</f>
        <v xml:space="preserve"> รวมงบดำเนินงาน 68112xx</v>
      </c>
      <c r="C49" s="318">
        <f>[2]ระบบการควบคุมฯ!C152</f>
        <v>0</v>
      </c>
      <c r="D49" s="319">
        <f t="shared" ref="D49:J49" si="10">+D50+D61</f>
        <v>1260000</v>
      </c>
      <c r="E49" s="319">
        <f t="shared" si="10"/>
        <v>740000</v>
      </c>
      <c r="F49" s="319">
        <f t="shared" si="10"/>
        <v>2000000</v>
      </c>
      <c r="G49" s="319">
        <f t="shared" si="10"/>
        <v>169560</v>
      </c>
      <c r="H49" s="319">
        <f t="shared" si="10"/>
        <v>0</v>
      </c>
      <c r="I49" s="319">
        <f t="shared" si="10"/>
        <v>1306318.2</v>
      </c>
      <c r="J49" s="319">
        <f t="shared" si="10"/>
        <v>524121.8</v>
      </c>
      <c r="K49" s="373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74" t="str">
        <f>+[4]ระบบการควบคุมฯ!A642</f>
        <v>1.4.1</v>
      </c>
      <c r="B50" s="375" t="str">
        <f>+[4]ระบบการควบคุมฯ!B642</f>
        <v>งบประจำ บริหารจัดการสำนักงาน 3,200,000 บาท</v>
      </c>
      <c r="C50" s="346" t="str">
        <f>+C48</f>
        <v>20004 68 00148 00000</v>
      </c>
      <c r="D50" s="347">
        <f>SUM(D51:D60)</f>
        <v>1260000</v>
      </c>
      <c r="E50" s="347">
        <f t="shared" ref="E50:J50" si="11">SUM(E51:E60)</f>
        <v>0</v>
      </c>
      <c r="F50" s="347">
        <f t="shared" si="11"/>
        <v>1260000</v>
      </c>
      <c r="G50" s="347">
        <f t="shared" si="11"/>
        <v>68700</v>
      </c>
      <c r="H50" s="347">
        <f t="shared" si="11"/>
        <v>0</v>
      </c>
      <c r="I50" s="347">
        <f t="shared" si="11"/>
        <v>944319.6</v>
      </c>
      <c r="J50" s="347">
        <f t="shared" si="11"/>
        <v>246980.39999999997</v>
      </c>
      <c r="K50" s="376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77">
        <f>+[4]ระบบการควบคุมฯ!A643</f>
        <v>1</v>
      </c>
      <c r="B51" s="378" t="str">
        <f>+[4]ระบบการควบคุมฯ!B643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78">
        <f>+[4]ระบบการควบคุมฯ!C657</f>
        <v>0</v>
      </c>
      <c r="D51" s="379">
        <f>[4]ระบบการควบคุมฯ!F643</f>
        <v>0</v>
      </c>
      <c r="E51" s="379"/>
      <c r="F51" s="333">
        <f>SUM(D51:E51)</f>
        <v>0</v>
      </c>
      <c r="G51" s="354">
        <f>+[4]ระบบการควบคุมฯ!G643+[4]ระบบการควบคุมฯ!H643</f>
        <v>0</v>
      </c>
      <c r="H51" s="354">
        <f>+[4]ระบบการควบคุมฯ!I643+[4]ระบบการควบคุมฯ!J643</f>
        <v>0</v>
      </c>
      <c r="I51" s="354">
        <f>+[4]ระบบการควบคุมฯ!K643+[4]ระบบการควบคุมฯ!L643</f>
        <v>0</v>
      </c>
      <c r="J51" s="354">
        <f>+F51-G51-H51-I51</f>
        <v>0</v>
      </c>
      <c r="K51" s="209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55" t="str">
        <f>+[4]ระบบการควบคุมฯ!A644</f>
        <v>1)</v>
      </c>
      <c r="B52" s="380" t="str">
        <f>+[1]ระบบการควบคุมฯ!B342</f>
        <v>ค่าสาธารณูปโภค    500,000 บาท</v>
      </c>
      <c r="C52" s="381" t="str">
        <f>+[4]ระบบการควบคุมฯ!C644</f>
        <v xml:space="preserve">ศธ04002/ว5273 ลว.27 ต.ค.67 ครั้งที่ 1 โอนครั้งที่ 19 </v>
      </c>
      <c r="D52" s="382">
        <f>+[4]ระบบการควบคุมฯ!F644</f>
        <v>300000</v>
      </c>
      <c r="E52" s="121"/>
      <c r="F52" s="338">
        <f>SUM(D52:E52)</f>
        <v>300000</v>
      </c>
      <c r="G52" s="357">
        <f>+[4]ระบบการควบคุมฯ!G644+[4]ระบบการควบคุมฯ!H644</f>
        <v>0</v>
      </c>
      <c r="H52" s="357">
        <f>+[4]ระบบการควบคุมฯ!I644+[4]ระบบการควบคุมฯ!J644</f>
        <v>0</v>
      </c>
      <c r="I52" s="357">
        <f>+[4]ระบบการควบคุมฯ!K644+[4]ระบบการควบคุมฯ!L644</f>
        <v>274802.53999999998</v>
      </c>
      <c r="J52" s="357">
        <f>+F52-G52-H52-I52</f>
        <v>25197.460000000021</v>
      </c>
      <c r="K52" s="83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55" t="str">
        <f>+[4]ระบบการควบคุมฯ!A645</f>
        <v>2)</v>
      </c>
      <c r="B53" s="381" t="str">
        <f>+[1]ระบบการควบคุมฯ!B336</f>
        <v>ค้าจ้างเหมาบริการ ลูกจ้างสพป.ปท.2 15000x7คนx12 เดือน 1,260,000 บาท</v>
      </c>
      <c r="C53" s="381" t="str">
        <f>+[4]ระบบการควบคุมฯ!C643</f>
        <v xml:space="preserve">ศธ04002/ว5273 ลว.27 ต.ค.67 ครั้งที่ 1 โอนครั้งที่ 19 </v>
      </c>
      <c r="D53" s="382">
        <f>+[4]ระบบการควบคุมฯ!F644</f>
        <v>300000</v>
      </c>
      <c r="E53" s="382"/>
      <c r="F53" s="338">
        <f>SUM(D53:E53)</f>
        <v>300000</v>
      </c>
      <c r="G53" s="357">
        <f>+[4]ระบบการควบคุมฯ!G645+[4]ระบบการควบคุมฯ!H645</f>
        <v>0</v>
      </c>
      <c r="H53" s="357">
        <f>+[4]ระบบการควบคุมฯ!I645+[4]ระบบการควบคุมฯ!J645</f>
        <v>0</v>
      </c>
      <c r="I53" s="357">
        <f>+[4]ระบบการควบคุมฯ!K645+[4]ระบบการควบคุมฯ!L645</f>
        <v>207548.39</v>
      </c>
      <c r="J53" s="357">
        <f t="shared" ref="J53:J60" si="12">+F53-G53-H53-I53</f>
        <v>92451.609999999986</v>
      </c>
      <c r="K53" s="83" t="s">
        <v>14</v>
      </c>
    </row>
    <row r="54" spans="1:22" ht="55.8" x14ac:dyDescent="0.6">
      <c r="A54" s="355" t="str">
        <f>+[4]ระบบการควบคุมฯ!A646</f>
        <v>3)</v>
      </c>
      <c r="B54" s="381" t="str">
        <f>+[4]ระบบการควบคุมฯ!B646</f>
        <v>ค่าใช้จ่ายในการประชุม อ.ก.ค.ศ. เขตพื้นที่การศึกษา  60,000 บาท</v>
      </c>
      <c r="C54" s="381" t="str">
        <f>+[4]ระบบการควบคุมฯ!C646</f>
        <v xml:space="preserve">ศธ04002/ว5273 ลว.27 ต.ค.67 ครั้งที่ 1 โอนครั้งที่ 19 </v>
      </c>
      <c r="D54" s="382">
        <f>+[4]ระบบการควบคุมฯ!F646</f>
        <v>110000</v>
      </c>
      <c r="E54" s="121"/>
      <c r="F54" s="338">
        <f>SUM(D54:E54)</f>
        <v>110000</v>
      </c>
      <c r="G54" s="357">
        <f>+[4]ระบบการควบคุมฯ!G646+[4]ระบบการควบคุมฯ!H646</f>
        <v>0</v>
      </c>
      <c r="H54" s="357">
        <f>+[4]ระบบการควบคุมฯ!I646+[4]ระบบการควบคุมฯ!J646</f>
        <v>0</v>
      </c>
      <c r="I54" s="357">
        <f>+[4]ระบบการควบคุมฯ!K646+[4]ระบบการควบคุมฯ!L646</f>
        <v>94162</v>
      </c>
      <c r="J54" s="357">
        <f t="shared" si="12"/>
        <v>15838</v>
      </c>
      <c r="K54" s="83" t="s">
        <v>17</v>
      </c>
    </row>
    <row r="55" spans="1:22" ht="55.8" x14ac:dyDescent="0.6">
      <c r="A55" s="355" t="str">
        <f>+[4]ระบบการควบคุมฯ!A647</f>
        <v>4)</v>
      </c>
      <c r="B55" s="381" t="str">
        <f>+[4]ระบบการควบคุมฯ!B647</f>
        <v>ค่าซ่อมแซมยานพาหนะและขนส่ง 200,000 บาท</v>
      </c>
      <c r="C55" s="381" t="str">
        <f>+C54</f>
        <v xml:space="preserve">ศธ04002/ว5273 ลว.27 ต.ค.67 ครั้งที่ 1 โอนครั้งที่ 19 </v>
      </c>
      <c r="D55" s="382">
        <f>+[4]ระบบการควบคุมฯ!F647</f>
        <v>100000</v>
      </c>
      <c r="E55" s="121"/>
      <c r="F55" s="338">
        <f t="shared" ref="F55:F57" si="13">SUM(D55:E55)</f>
        <v>100000</v>
      </c>
      <c r="G55" s="357">
        <f>+[4]ระบบการควบคุมฯ!G647+[4]ระบบการควบคุมฯ!H647</f>
        <v>0</v>
      </c>
      <c r="H55" s="357">
        <f>+[4]ระบบการควบคุมฯ!I647+[4]ระบบการควบคุมฯ!J647</f>
        <v>0</v>
      </c>
      <c r="I55" s="357">
        <f>+[4]ระบบการควบคุมฯ!K647+[4]ระบบการควบคุมฯ!L647</f>
        <v>54521.85</v>
      </c>
      <c r="J55" s="357">
        <f t="shared" si="12"/>
        <v>45478.15</v>
      </c>
      <c r="K55" s="83" t="s">
        <v>14</v>
      </c>
    </row>
    <row r="56" spans="1:22" ht="55.8" x14ac:dyDescent="0.6">
      <c r="A56" s="355" t="str">
        <f>+[4]ระบบการควบคุมฯ!A648</f>
        <v>5)</v>
      </c>
      <c r="B56" s="380" t="str">
        <f>+[4]ระบบการควบคุมฯ!B648</f>
        <v>ค่าซ่อมแซมครุภัณฑ์ 100,000 บาท</v>
      </c>
      <c r="C56" s="381" t="str">
        <f>+[4]ระบบการควบคุมฯ!C648</f>
        <v xml:space="preserve">ศธ04002/ว5273 ลว.27 ต.ค.67 ครั้งที่ 1 โอนครั้งที่ 19 </v>
      </c>
      <c r="D56" s="382">
        <f>+[4]ระบบการควบคุมฯ!F648</f>
        <v>50000</v>
      </c>
      <c r="E56" s="121"/>
      <c r="F56" s="338">
        <f t="shared" si="13"/>
        <v>50000</v>
      </c>
      <c r="G56" s="357">
        <f>+[4]ระบบการควบคุมฯ!G648+[4]ระบบการควบคุมฯ!H648</f>
        <v>0</v>
      </c>
      <c r="H56" s="357">
        <f>+[4]ระบบการควบคุมฯ!I648+[4]ระบบการควบคุมฯ!J648</f>
        <v>0</v>
      </c>
      <c r="I56" s="357">
        <f>+[4]ระบบการควบคุมฯ!K648+[4]ระบบการควบคุมฯ!L648</f>
        <v>49927.3</v>
      </c>
      <c r="J56" s="357">
        <f t="shared" si="12"/>
        <v>72.69999999999709</v>
      </c>
      <c r="K56" s="83" t="s">
        <v>14</v>
      </c>
    </row>
    <row r="57" spans="1:22" ht="74.400000000000006" x14ac:dyDescent="0.6">
      <c r="A57" s="355" t="str">
        <f>+[4]ระบบการควบคุมฯ!A649</f>
        <v>6)</v>
      </c>
      <c r="B57" s="381" t="str">
        <f>+[4]ระบบการควบคุมฯ!B649</f>
        <v>ค่าวัสดุสำนักงาน 350,000 บาท อนุมัติ 150,000 บาท</v>
      </c>
      <c r="C57" s="378" t="str">
        <f>+[4]ระบบการควบคุมฯ!C649</f>
        <v xml:space="preserve">ศธ04002/ว5273 ลว.27 ต.ค.67 ครั้งที่ 1 โอนครั้งที่ 19 </v>
      </c>
      <c r="D57" s="382">
        <f>+[4]ระบบการควบคุมฯ!F649</f>
        <v>180000</v>
      </c>
      <c r="E57" s="356"/>
      <c r="F57" s="338">
        <f t="shared" si="13"/>
        <v>180000</v>
      </c>
      <c r="G57" s="357">
        <f>+[4]ระบบการควบคุมฯ!G649+[4]ระบบการควบคุมฯ!H649</f>
        <v>0</v>
      </c>
      <c r="H57" s="357">
        <f>+[4]ระบบการควบคุมฯ!I649+[4]ระบบการควบคุมฯ!J649</f>
        <v>0</v>
      </c>
      <c r="I57" s="357">
        <f>+[4]ระบบการควบคุมฯ!K649+[4]ระบบการควบคุมฯ!L649</f>
        <v>159024.75</v>
      </c>
      <c r="J57" s="357">
        <f t="shared" si="12"/>
        <v>20975.25</v>
      </c>
      <c r="K57" s="83" t="s">
        <v>14</v>
      </c>
    </row>
    <row r="58" spans="1:22" ht="74.400000000000006" x14ac:dyDescent="0.6">
      <c r="A58" s="355" t="str">
        <f>+[4]ระบบการควบคุมฯ!A650</f>
        <v>7)</v>
      </c>
      <c r="B58" s="381" t="str">
        <f>+[4]ระบบการควบคุมฯ!B650</f>
        <v>ค่าน้ำมันเชื้อเพลิงและหล่อลื่น 200,000 บาท อนุมัติ 100,000 บาท</v>
      </c>
      <c r="C58" s="378" t="str">
        <f>+[4]ระบบการควบคุมฯ!C650</f>
        <v xml:space="preserve">ศธ04002/ว5273 ลว.27 ต.ค.67 ครั้งที่ 1 โอนครั้งที่ 19 </v>
      </c>
      <c r="D58" s="382">
        <f>+[4]ระบบการควบคุมฯ!F650</f>
        <v>70000</v>
      </c>
      <c r="E58" s="356"/>
      <c r="F58" s="338">
        <f t="shared" ref="F58:F60" si="14">SUM(D58:E58)</f>
        <v>70000</v>
      </c>
      <c r="G58" s="357">
        <f>+[4]ระบบการควบคุมฯ!G650+[4]ระบบการควบคุมฯ!H650</f>
        <v>0</v>
      </c>
      <c r="H58" s="357">
        <f>+[4]ระบบการควบคุมฯ!I650+[4]ระบบการควบคุมฯ!J650</f>
        <v>0</v>
      </c>
      <c r="I58" s="357">
        <f>+[4]ระบบการควบคุมฯ!K650+[4]ระบบการควบคุมฯ!L650</f>
        <v>33962.6</v>
      </c>
      <c r="J58" s="357">
        <f t="shared" si="12"/>
        <v>36037.4</v>
      </c>
      <c r="K58" s="83" t="s">
        <v>14</v>
      </c>
    </row>
    <row r="59" spans="1:22" ht="37.200000000000003" customHeight="1" x14ac:dyDescent="0.6">
      <c r="A59" s="355" t="str">
        <f>+[4]ระบบการควบคุมฯ!A651</f>
        <v>8)</v>
      </c>
      <c r="B59" s="381" t="str">
        <f>+[4]ระบบการควบคุมฯ!B651</f>
        <v>งบกลาง 585,685 บาท</v>
      </c>
      <c r="C59" s="378" t="str">
        <f>+[4]ระบบการควบคุมฯ!C651</f>
        <v xml:space="preserve">ศธ04002/ว5273 ลว.27 ต.ค.67 ครั้งที่ 1 โอนครั้งที่ 19 </v>
      </c>
      <c r="D59" s="382">
        <f>+[4]ระบบการควบคุมฯ!F651</f>
        <v>90000</v>
      </c>
      <c r="E59" s="356"/>
      <c r="F59" s="338">
        <f t="shared" si="14"/>
        <v>90000</v>
      </c>
      <c r="G59" s="357">
        <f>+[4]ระบบการควบคุมฯ!G651+[4]ระบบการควบคุมฯ!H651</f>
        <v>8700</v>
      </c>
      <c r="H59" s="357">
        <f>+[4]ระบบการควบคุมฯ!I651+[4]ระบบการควบคุมฯ!J651</f>
        <v>0</v>
      </c>
      <c r="I59" s="357">
        <f>+[4]ระบบการควบคุมฯ!K651+[4]ระบบการควบคุมฯ!L651</f>
        <v>70370.17</v>
      </c>
      <c r="J59" s="357">
        <f t="shared" si="12"/>
        <v>10929.830000000002</v>
      </c>
      <c r="K59" s="1231" t="s">
        <v>15</v>
      </c>
    </row>
    <row r="60" spans="1:22" ht="46.95" customHeight="1" x14ac:dyDescent="0.6">
      <c r="A60" s="355" t="str">
        <f>+[4]ระบบการควบคุมฯ!A652</f>
        <v>8.1)</v>
      </c>
      <c r="B60" s="381" t="str">
        <f>+[4]ระบบการควบคุมฯ!B652</f>
        <v>งบกลางปรับปรุงซ่อมแซมอาคารสำนักงาน 160,860 บาท</v>
      </c>
      <c r="C60" s="378" t="str">
        <f>+[4]ระบบการควบคุมฯ!C652</f>
        <v xml:space="preserve">ศธ04002/ว5273 ลว.27 ต.ค.67 ครั้งที่ 1 โอนครั้งที่ 19 </v>
      </c>
      <c r="D60" s="382">
        <f>+[4]ระบบการควบคุมฯ!F652</f>
        <v>60000</v>
      </c>
      <c r="E60" s="356"/>
      <c r="F60" s="338">
        <f t="shared" si="14"/>
        <v>60000</v>
      </c>
      <c r="G60" s="357">
        <f>+[4]ระบบการควบคุมฯ!G652+[4]ระบบการควบคุมฯ!H652</f>
        <v>60000</v>
      </c>
      <c r="H60" s="357">
        <f>+[4]ระบบการควบคุมฯ!I652+[4]ระบบการควบคุมฯ!J652</f>
        <v>0</v>
      </c>
      <c r="I60" s="357">
        <f>+[4]ระบบการควบคุมฯ!K652+[4]ระบบการควบคุมฯ!L652</f>
        <v>0</v>
      </c>
      <c r="J60" s="357">
        <f t="shared" si="12"/>
        <v>0</v>
      </c>
      <c r="K60" s="1231" t="s">
        <v>15</v>
      </c>
    </row>
    <row r="61" spans="1:22" ht="46.95" customHeight="1" x14ac:dyDescent="0.6">
      <c r="A61" s="384" t="str">
        <f>+[4]ระบบการควบคุมฯ!A658</f>
        <v>1.4.2</v>
      </c>
      <c r="B61" s="222" t="str">
        <f>+[4]ระบบการควบคุมฯ!B658</f>
        <v>งบพัฒนาเพื่อพัฒนาคุณภาพการศึกษา 1,800,000 บาท</v>
      </c>
      <c r="C61" s="222" t="str">
        <f>+[4]ระบบการควบคุมฯ!C658</f>
        <v xml:space="preserve">ศธ04002/ว5273 ลว.27 ต.ค.67 ครั้งที่ 1 โอนครั้งที่ 19 </v>
      </c>
      <c r="D61" s="385">
        <f t="shared" ref="D61:J61" si="15">+D62+D103</f>
        <v>0</v>
      </c>
      <c r="E61" s="385">
        <f t="shared" si="15"/>
        <v>740000</v>
      </c>
      <c r="F61" s="385">
        <f t="shared" si="15"/>
        <v>740000</v>
      </c>
      <c r="G61" s="385">
        <f t="shared" si="15"/>
        <v>100860</v>
      </c>
      <c r="H61" s="385">
        <f t="shared" si="15"/>
        <v>0</v>
      </c>
      <c r="I61" s="385">
        <f t="shared" si="15"/>
        <v>361998.6</v>
      </c>
      <c r="J61" s="385">
        <f t="shared" si="15"/>
        <v>277141.40000000002</v>
      </c>
      <c r="K61" s="223"/>
    </row>
    <row r="62" spans="1:22" ht="37.200000000000003" customHeight="1" x14ac:dyDescent="0.6">
      <c r="A62" s="359" t="str">
        <f>+[4]ระบบการควบคุมฯ!A660</f>
        <v>1.4.2.1</v>
      </c>
      <c r="B62" s="214" t="str">
        <f>+[4]ระบบการควบคุมฯ!B660</f>
        <v>งบกลยุทธ์ ของสพป.ปท.2 1,800,000 บาท</v>
      </c>
      <c r="C62" s="231" t="str">
        <f>+[4]ระบบการควบคุมฯ!C660</f>
        <v>20004 3720 1000 2000000</v>
      </c>
      <c r="D62" s="386">
        <f>+D63+D64+D65+D66+D67+D68+D86</f>
        <v>0</v>
      </c>
      <c r="E62" s="386">
        <f>+E63+E64+E65+E66+E67+E68+E86</f>
        <v>740000</v>
      </c>
      <c r="F62" s="386">
        <f t="shared" ref="F62:J62" si="16">+F63+F64+F65+F66+F67+F68+F86</f>
        <v>740000</v>
      </c>
      <c r="G62" s="386">
        <f t="shared" si="16"/>
        <v>100860</v>
      </c>
      <c r="H62" s="386">
        <f t="shared" si="16"/>
        <v>0</v>
      </c>
      <c r="I62" s="386">
        <f t="shared" si="16"/>
        <v>361998.6</v>
      </c>
      <c r="J62" s="386">
        <f t="shared" si="16"/>
        <v>277141.40000000002</v>
      </c>
      <c r="K62" s="224"/>
    </row>
    <row r="63" spans="1:22" ht="37.200000000000003" customHeight="1" x14ac:dyDescent="0.6">
      <c r="A63" s="364" t="str">
        <f>+[4]ระบบการควบคุมฯ!A661</f>
        <v>1)</v>
      </c>
      <c r="B63" s="218" t="str">
        <f>+[4]ระบบการควบคุมฯ!B661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362" t="str">
        <f>+[4]ระบบการควบคุมฯ!C643</f>
        <v xml:space="preserve">ศธ04002/ว5273 ลว.27 ต.ค.67 ครั้งที่ 1 โอนครั้งที่ 19 </v>
      </c>
      <c r="D63" s="325">
        <f>+[4]ระบบการควบคุมฯ!D661</f>
        <v>0</v>
      </c>
      <c r="E63" s="325">
        <f>+[4]ระบบการควบคุมฯ!E661</f>
        <v>38000</v>
      </c>
      <c r="F63" s="325">
        <f>+[4]ระบบการควบคุมฯ!F661</f>
        <v>38000</v>
      </c>
      <c r="G63" s="357">
        <f>+[4]ระบบการควบคุมฯ!G661+[4]ระบบการควบคุมฯ!H661</f>
        <v>0</v>
      </c>
      <c r="H63" s="357">
        <f>+[4]ระบบการควบคุมฯ!I661+[4]ระบบการควบคุมฯ!J661</f>
        <v>0</v>
      </c>
      <c r="I63" s="383">
        <f>+[4]ระบบการควบคุมฯ!K661+[4]ระบบการควบคุมฯ!L661</f>
        <v>5100</v>
      </c>
      <c r="J63" s="325">
        <f t="shared" ref="J63:J101" si="17">+F63-G63-H63-I63</f>
        <v>32900</v>
      </c>
      <c r="K63" s="217" t="s">
        <v>12</v>
      </c>
    </row>
    <row r="64" spans="1:22" ht="55.8" x14ac:dyDescent="0.6">
      <c r="A64" s="364" t="str">
        <f>+[4]ระบบการควบคุมฯ!A663</f>
        <v>2)</v>
      </c>
      <c r="B64" s="218" t="str">
        <f>+[4]ระบบการควบคุมฯ!B663</f>
        <v>โครงการเพิ่มโอกาสและความเสมอภาคทางการศึกษา 20,060 บาท</v>
      </c>
      <c r="C64" s="362" t="str">
        <f>+C63</f>
        <v xml:space="preserve">ศธ04002/ว5273 ลว.27 ต.ค.67 ครั้งที่ 1 โอนครั้งที่ 19 </v>
      </c>
      <c r="D64" s="325">
        <f>+[4]ระบบการควบคุมฯ!D663</f>
        <v>0</v>
      </c>
      <c r="E64" s="325">
        <f>+[4]ระบบการควบคุมฯ!E663</f>
        <v>0</v>
      </c>
      <c r="F64" s="325">
        <f>+[4]ระบบการควบคุมฯ!F663</f>
        <v>0</v>
      </c>
      <c r="G64" s="357">
        <f>+[4]ระบบการควบคุมฯ!G663+[4]ระบบการควบคุมฯ!H663</f>
        <v>0</v>
      </c>
      <c r="H64" s="357">
        <f>+[4]ระบบการควบคุมฯ!I663+[4]ระบบการควบคุมฯ!J663</f>
        <v>0</v>
      </c>
      <c r="I64" s="383">
        <f>+[4]ระบบการควบคุมฯ!K663+[4]ระบบการควบคุมฯ!L663</f>
        <v>0</v>
      </c>
      <c r="J64" s="325">
        <f t="shared" si="17"/>
        <v>0</v>
      </c>
      <c r="K64" s="219" t="s">
        <v>12</v>
      </c>
    </row>
    <row r="65" spans="1:11" ht="55.8" x14ac:dyDescent="0.6">
      <c r="A65" s="364" t="str">
        <f>+[4]ระบบการควบคุมฯ!A664</f>
        <v>3)</v>
      </c>
      <c r="B65" s="218" t="str">
        <f>+[4]ระบบการควบคุมฯ!B664</f>
        <v>โครงการส่งเสริมประชาธิปไตยในโรงเรียน 25,840 บาท</v>
      </c>
      <c r="C65" s="362" t="str">
        <f>+C64</f>
        <v xml:space="preserve">ศธ04002/ว5273 ลว.27 ต.ค.67 ครั้งที่ 1 โอนครั้งที่ 19 </v>
      </c>
      <c r="D65" s="325">
        <f>+[4]ระบบการควบคุมฯ!D664</f>
        <v>0</v>
      </c>
      <c r="E65" s="325">
        <f>+[4]ระบบการควบคุมฯ!E664</f>
        <v>0</v>
      </c>
      <c r="F65" s="325">
        <f>+[4]ระบบการควบคุมฯ!F664</f>
        <v>0</v>
      </c>
      <c r="G65" s="357">
        <f>+[4]ระบบการควบคุมฯ!G664+[4]ระบบการควบคุมฯ!H664</f>
        <v>0</v>
      </c>
      <c r="H65" s="357">
        <f>+[4]ระบบการควบคุมฯ!I664+[4]ระบบการควบคุมฯ!J664</f>
        <v>0</v>
      </c>
      <c r="I65" s="383">
        <f>+[4]ระบบการควบคุมฯ!K664+[4]ระบบการควบคุมฯ!L664</f>
        <v>0</v>
      </c>
      <c r="J65" s="325">
        <f t="shared" si="17"/>
        <v>0</v>
      </c>
      <c r="K65" s="219" t="s">
        <v>12</v>
      </c>
    </row>
    <row r="66" spans="1:11" ht="37.200000000000003" hidden="1" customHeight="1" x14ac:dyDescent="0.6">
      <c r="A66" s="364" t="str">
        <f>+[4]ระบบการควบคุมฯ!A665</f>
        <v>4)</v>
      </c>
      <c r="B66" s="218" t="str">
        <f>+[4]ระบบการควบคุมฯ!B665</f>
        <v>โครงการพัฒนาประสิทธิภาพในการจัดการเรียนรู้สำหรับผู้เรียนที่ 58,100 บาท</v>
      </c>
      <c r="C66" s="362" t="str">
        <f>+C65</f>
        <v xml:space="preserve">ศธ04002/ว5273 ลว.27 ต.ค.67 ครั้งที่ 1 โอนครั้งที่ 19 </v>
      </c>
      <c r="D66" s="325">
        <f>+[4]ระบบการควบคุมฯ!D665</f>
        <v>0</v>
      </c>
      <c r="E66" s="325">
        <f>+[4]ระบบการควบคุมฯ!E665</f>
        <v>0</v>
      </c>
      <c r="F66" s="325">
        <f>+[4]ระบบการควบคุมฯ!F665</f>
        <v>0</v>
      </c>
      <c r="G66" s="357">
        <f>+[4]ระบบการควบคุมฯ!G665+[4]ระบบการควบคุมฯ!H665</f>
        <v>0</v>
      </c>
      <c r="H66" s="357">
        <f>+[4]ระบบการควบคุมฯ!I665+[4]ระบบการควบคุมฯ!J665</f>
        <v>0</v>
      </c>
      <c r="I66" s="383">
        <f>+[4]ระบบการควบคุมฯ!K665+[4]ระบบการควบคุมฯ!L665</f>
        <v>0</v>
      </c>
      <c r="J66" s="325">
        <f t="shared" si="17"/>
        <v>0</v>
      </c>
      <c r="K66" s="219" t="s">
        <v>12</v>
      </c>
    </row>
    <row r="67" spans="1:11" ht="37.200000000000003" hidden="1" customHeight="1" x14ac:dyDescent="0.6">
      <c r="A67" s="364" t="str">
        <f>+[4]ระบบการควบคุมฯ!A666</f>
        <v>5)</v>
      </c>
      <c r="B67" s="218" t="str">
        <f>+[4]ระบบการควบคุมฯ!B666</f>
        <v>ปรับปรุงซ่อมแซมอาคารสำนักงาน 160860</v>
      </c>
      <c r="C67" s="362" t="str">
        <f>+C66</f>
        <v xml:space="preserve">ศธ04002/ว5273 ลว.27 ต.ค.67 ครั้งที่ 1 โอนครั้งที่ 19 </v>
      </c>
      <c r="D67" s="325">
        <f>+[4]ระบบการควบคุมฯ!D666</f>
        <v>0</v>
      </c>
      <c r="E67" s="325">
        <f>+[4]ระบบการควบคุมฯ!E666</f>
        <v>62000</v>
      </c>
      <c r="F67" s="325">
        <f>+[4]ระบบการควบคุมฯ!F666</f>
        <v>62000</v>
      </c>
      <c r="G67" s="357">
        <f>+[4]ระบบการควบคุมฯ!G666+[4]ระบบการควบคุมฯ!H666</f>
        <v>62000</v>
      </c>
      <c r="H67" s="357">
        <f>+[4]ระบบการควบคุมฯ!I666+[4]ระบบการควบคุมฯ!J666</f>
        <v>0</v>
      </c>
      <c r="I67" s="383">
        <f>+[4]ระบบการควบคุมฯ!K666+[4]ระบบการควบคุมฯ!L666</f>
        <v>0</v>
      </c>
      <c r="J67" s="325">
        <f t="shared" si="17"/>
        <v>0</v>
      </c>
      <c r="K67" s="219" t="s">
        <v>12</v>
      </c>
    </row>
    <row r="68" spans="1:11" ht="37.200000000000003" hidden="1" customHeight="1" x14ac:dyDescent="0.6">
      <c r="A68" s="1339" t="str">
        <f>+[4]ระบบการควบคุมฯ!A667</f>
        <v>3)</v>
      </c>
      <c r="B68" s="1340" t="str">
        <f>+[4]ระบบการควบคุมฯ!B667</f>
        <v>โครงการยกระดับคุณภาพการศึกษา 900,000 บาท อนุมัติครั้ที่ 1  240,000 บาท</v>
      </c>
      <c r="C68" s="1341" t="str">
        <f>+C64</f>
        <v xml:space="preserve">ศธ04002/ว5273 ลว.27 ต.ค.67 ครั้งที่ 1 โอนครั้งที่ 19 </v>
      </c>
      <c r="D68" s="1342">
        <f>SUM(D69:D85)</f>
        <v>0</v>
      </c>
      <c r="E68" s="1342">
        <f t="shared" ref="E68:I68" si="18">SUM(E69:E85)</f>
        <v>240000</v>
      </c>
      <c r="F68" s="1342">
        <f t="shared" si="18"/>
        <v>240000</v>
      </c>
      <c r="G68" s="1342">
        <f t="shared" si="18"/>
        <v>0</v>
      </c>
      <c r="H68" s="1342">
        <f t="shared" si="18"/>
        <v>0</v>
      </c>
      <c r="I68" s="1342">
        <f t="shared" si="18"/>
        <v>81630</v>
      </c>
      <c r="J68" s="1343">
        <f t="shared" si="17"/>
        <v>158370</v>
      </c>
      <c r="K68" s="1344" t="s">
        <v>13</v>
      </c>
    </row>
    <row r="69" spans="1:11" ht="37.200000000000003" hidden="1" customHeight="1" x14ac:dyDescent="0.6">
      <c r="A69" s="364"/>
      <c r="B69" s="387"/>
      <c r="C69" s="388">
        <f>SUM(E68:E77)</f>
        <v>425600</v>
      </c>
      <c r="D69" s="338"/>
      <c r="E69" s="338"/>
      <c r="F69" s="338"/>
      <c r="G69" s="357"/>
      <c r="H69" s="357"/>
      <c r="I69" s="383"/>
      <c r="J69" s="325"/>
      <c r="K69" s="389"/>
    </row>
    <row r="70" spans="1:11" ht="55.8" hidden="1" customHeight="1" x14ac:dyDescent="0.6">
      <c r="A70" s="364" t="str">
        <f>+[4]ระบบการควบคุมฯ!A669</f>
        <v>3.1)</v>
      </c>
      <c r="B70" s="387" t="str">
        <f>+[4]ระบบการควบคุมฯ!B669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88" t="str">
        <f t="shared" ref="C70:C75" si="19">+C68</f>
        <v xml:space="preserve">ศธ04002/ว5273 ลว.27 ต.ค.67 ครั้งที่ 1 โอนครั้งที่ 19 </v>
      </c>
      <c r="D70" s="338">
        <f>+[4]ระบบการควบคุมฯ!D669</f>
        <v>0</v>
      </c>
      <c r="E70" s="338">
        <f>+[4]ระบบการควบคุมฯ!E669</f>
        <v>18140</v>
      </c>
      <c r="F70" s="338">
        <f>+[4]ระบบการควบคุมฯ!F669</f>
        <v>18140</v>
      </c>
      <c r="G70" s="357">
        <f>+[4]ระบบการควบคุมฯ!G669+[4]ระบบการควบคุมฯ!H669</f>
        <v>0</v>
      </c>
      <c r="H70" s="357">
        <f>+[4]ระบบการควบคุมฯ!I669+[4]ระบบการควบคุมฯ!J669</f>
        <v>0</v>
      </c>
      <c r="I70" s="383">
        <f>+[4]ระบบการควบคุมฯ!K669+[4]ระบบการควบคุมฯ!L669</f>
        <v>15330</v>
      </c>
      <c r="J70" s="325">
        <f t="shared" ref="J70:J84" si="20">+F70-G70-H70-I70</f>
        <v>2810</v>
      </c>
      <c r="K70" s="389" t="s">
        <v>13</v>
      </c>
    </row>
    <row r="71" spans="1:11" ht="46.95" hidden="1" customHeight="1" x14ac:dyDescent="0.6">
      <c r="A71" s="364" t="str">
        <f>+[4]ระบบการควบคุมฯ!A670</f>
        <v>3.2)</v>
      </c>
      <c r="B71" s="387" t="str">
        <f>+[4]ระบบการควบคุมฯ!B670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388">
        <f t="shared" si="19"/>
        <v>425600</v>
      </c>
      <c r="D71" s="338">
        <f>+[4]ระบบการควบคุมฯ!D670</f>
        <v>0</v>
      </c>
      <c r="E71" s="338">
        <f>+[4]ระบบการควบคุมฯ!E670</f>
        <v>18600</v>
      </c>
      <c r="F71" s="338">
        <f>+[4]ระบบการควบคุมฯ!F670</f>
        <v>18600</v>
      </c>
      <c r="G71" s="357">
        <f>+[4]ระบบการควบคุมฯ!G670+[4]ระบบการควบคุมฯ!H670</f>
        <v>0</v>
      </c>
      <c r="H71" s="357">
        <f>+[4]ระบบการควบคุมฯ!I670+[4]ระบบการควบคุมฯ!J670</f>
        <v>0</v>
      </c>
      <c r="I71" s="383">
        <f>+[4]ระบบการควบคุมฯ!K670+[4]ระบบการควบคุมฯ!L670</f>
        <v>0</v>
      </c>
      <c r="J71" s="325">
        <f t="shared" si="20"/>
        <v>18600</v>
      </c>
      <c r="K71" s="389" t="s">
        <v>13</v>
      </c>
    </row>
    <row r="72" spans="1:11" ht="37.200000000000003" hidden="1" customHeight="1" x14ac:dyDescent="0.6">
      <c r="A72" s="364" t="str">
        <f>+[4]ระบบการควบคุมฯ!A671</f>
        <v>3.3)</v>
      </c>
      <c r="B72" s="387" t="str">
        <f>+[4]ระบบการควบคุมฯ!B671</f>
        <v>โครงการพัฒนาคุณภาพผู้เรียนสู่ศตวรรษที่ 21   46,440 บาท</v>
      </c>
      <c r="C72" s="388" t="str">
        <f t="shared" si="19"/>
        <v xml:space="preserve">ศธ04002/ว5273 ลว.27 ต.ค.67 ครั้งที่ 1 โอนครั้งที่ 19 </v>
      </c>
      <c r="D72" s="338">
        <f>+[4]ระบบการควบคุมฯ!D671</f>
        <v>0</v>
      </c>
      <c r="E72" s="338">
        <f>+[4]ระบบการควบคุมฯ!E671</f>
        <v>46440</v>
      </c>
      <c r="F72" s="338">
        <f>+[4]ระบบการควบคุมฯ!F671</f>
        <v>46440</v>
      </c>
      <c r="G72" s="357">
        <f>+[4]ระบบการควบคุมฯ!G671+[4]ระบบการควบคุมฯ!H671</f>
        <v>0</v>
      </c>
      <c r="H72" s="357">
        <f>+[4]ระบบการควบคุมฯ!I671+[4]ระบบการควบคุมฯ!J671</f>
        <v>0</v>
      </c>
      <c r="I72" s="383">
        <f>+[4]ระบบการควบคุมฯ!K671+[4]ระบบการควบคุมฯ!L671</f>
        <v>0</v>
      </c>
      <c r="J72" s="325">
        <f t="shared" si="20"/>
        <v>46440</v>
      </c>
      <c r="K72" s="389" t="s">
        <v>13</v>
      </c>
    </row>
    <row r="73" spans="1:11" ht="37.200000000000003" hidden="1" customHeight="1" x14ac:dyDescent="0.6">
      <c r="A73" s="364" t="str">
        <f>+[4]ระบบการควบคุมฯ!A672</f>
        <v>3.4)</v>
      </c>
      <c r="B73" s="387" t="str">
        <f>+[4]ระบบการควบคุมฯ!B672</f>
        <v>โครงการพัฒนาหลักสูตรสถานศึกษาส่านสมรรถนะ  15,000 บาท</v>
      </c>
      <c r="C73" s="388" t="str">
        <f>+C72</f>
        <v xml:space="preserve">ศธ04002/ว5273 ลว.27 ต.ค.67 ครั้งที่ 1 โอนครั้งที่ 19 </v>
      </c>
      <c r="D73" s="338">
        <f>+[4]ระบบการควบคุมฯ!D672</f>
        <v>0</v>
      </c>
      <c r="E73" s="338">
        <f>+[4]ระบบการควบคุมฯ!E672</f>
        <v>15000</v>
      </c>
      <c r="F73" s="338">
        <f>+[4]ระบบการควบคุมฯ!F672</f>
        <v>15000</v>
      </c>
      <c r="G73" s="357">
        <f>+[4]ระบบการควบคุมฯ!G672+[4]ระบบการควบคุมฯ!H672</f>
        <v>0</v>
      </c>
      <c r="H73" s="357">
        <f>+[4]ระบบการควบคุมฯ!I672+[4]ระบบการควบคุมฯ!J672</f>
        <v>0</v>
      </c>
      <c r="I73" s="383">
        <f>+[4]ระบบการควบคุมฯ!K672+[4]ระบบการควบคุมฯ!L672</f>
        <v>0</v>
      </c>
      <c r="J73" s="325">
        <f t="shared" si="20"/>
        <v>15000</v>
      </c>
      <c r="K73" s="389" t="s">
        <v>13</v>
      </c>
    </row>
    <row r="74" spans="1:11" ht="20.399999999999999" hidden="1" customHeight="1" x14ac:dyDescent="0.6">
      <c r="A74" s="364" t="str">
        <f>+[4]ระบบการควบคุมฯ!A673</f>
        <v>3.5)</v>
      </c>
      <c r="B74" s="387" t="str">
        <f>+[4]ระบบการควบคุมฯ!B673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388" t="str">
        <f t="shared" si="19"/>
        <v xml:space="preserve">ศธ04002/ว5273 ลว.27 ต.ค.67 ครั้งที่ 1 โอนครั้งที่ 19 </v>
      </c>
      <c r="D74" s="338">
        <f>+[4]ระบบการควบคุมฯ!D673</f>
        <v>0</v>
      </c>
      <c r="E74" s="338">
        <f>+[4]ระบบการควบคุมฯ!E673</f>
        <v>13600</v>
      </c>
      <c r="F74" s="338">
        <f>+[4]ระบบการควบคุมฯ!F673</f>
        <v>13600</v>
      </c>
      <c r="G74" s="357">
        <f>+[4]ระบบการควบคุมฯ!G673+[4]ระบบการควบคุมฯ!H673</f>
        <v>0</v>
      </c>
      <c r="H74" s="357">
        <f>+[4]ระบบการควบคุมฯ!I673+[4]ระบบการควบคุมฯ!J673</f>
        <v>0</v>
      </c>
      <c r="I74" s="383">
        <f>+[4]ระบบการควบคุมฯ!K673+[4]ระบบการควบคุมฯ!L673</f>
        <v>0</v>
      </c>
      <c r="J74" s="325">
        <f t="shared" si="20"/>
        <v>13600</v>
      </c>
      <c r="K74" s="389" t="s">
        <v>13</v>
      </c>
    </row>
    <row r="75" spans="1:11" ht="20.399999999999999" hidden="1" customHeight="1" x14ac:dyDescent="0.6">
      <c r="A75" s="364" t="str">
        <f>+[4]ระบบการควบคุมฯ!A674</f>
        <v>3.6)</v>
      </c>
      <c r="B75" s="387" t="str">
        <f>+[4]ระบบการควบคุมฯ!B674</f>
        <v>โครงการพัฒนาหลักสูตร กระบวนการเรียนการสอน การวัดและประเมินผลระดับปฐมวัย 31,320 บาท</v>
      </c>
      <c r="C75" s="388" t="str">
        <f t="shared" si="19"/>
        <v xml:space="preserve">ศธ04002/ว5273 ลว.27 ต.ค.67 ครั้งที่ 1 โอนครั้งที่ 19 </v>
      </c>
      <c r="D75" s="338">
        <f>+[4]ระบบการควบคุมฯ!D674</f>
        <v>0</v>
      </c>
      <c r="E75" s="338">
        <f>+[4]ระบบการควบคุมฯ!E674</f>
        <v>31320</v>
      </c>
      <c r="F75" s="338">
        <f>+[4]ระบบการควบคุมฯ!F674</f>
        <v>31320</v>
      </c>
      <c r="G75" s="357">
        <f>+[4]ระบบการควบคุมฯ!G674+[4]ระบบการควบคุมฯ!H674</f>
        <v>0</v>
      </c>
      <c r="H75" s="357">
        <f>+[4]ระบบการควบคุมฯ!I674+[4]ระบบการควบคุมฯ!J674</f>
        <v>0</v>
      </c>
      <c r="I75" s="383">
        <f>+[4]ระบบการควบคุมฯ!K674+[4]ระบบการควบคุมฯ!L674</f>
        <v>0</v>
      </c>
      <c r="J75" s="325">
        <f t="shared" si="20"/>
        <v>31320</v>
      </c>
      <c r="K75" s="389" t="s">
        <v>13</v>
      </c>
    </row>
    <row r="76" spans="1:11" ht="55.8" hidden="1" customHeight="1" x14ac:dyDescent="0.6">
      <c r="A76" s="390" t="str">
        <f>+[4]ระบบการควบคุมฯ!A675</f>
        <v>3.7)</v>
      </c>
      <c r="B76" s="387" t="str">
        <f>+[4]ระบบการควบคุมฯ!B675</f>
        <v>โครงการบ้านนักวิทยาศาสตร์น้อย ประเทศไทย ระดับประถมศึกษา 21,250 บาท</v>
      </c>
      <c r="C76" s="388" t="str">
        <f>+C70</f>
        <v xml:space="preserve">ศธ04002/ว5273 ลว.27 ต.ค.67 ครั้งที่ 1 โอนครั้งที่ 19 </v>
      </c>
      <c r="D76" s="338">
        <f>+[4]ระบบการควบคุมฯ!D675</f>
        <v>0</v>
      </c>
      <c r="E76" s="338">
        <f>+[4]ระบบการควบคุมฯ!E675</f>
        <v>21250</v>
      </c>
      <c r="F76" s="338">
        <f>+[4]ระบบการควบคุมฯ!F675</f>
        <v>21250</v>
      </c>
      <c r="G76" s="357">
        <f>+[4]ระบบการควบคุมฯ!G675+[4]ระบบการควบคุมฯ!H675</f>
        <v>0</v>
      </c>
      <c r="H76" s="357">
        <f>+[4]ระบบการควบคุมฯ!I675+[4]ระบบการควบคุมฯ!J675</f>
        <v>0</v>
      </c>
      <c r="I76" s="357">
        <f>+[4]ระบบการควบคุมฯ!K675+[4]ระบบการควบคุมฯ!L675</f>
        <v>21250</v>
      </c>
      <c r="J76" s="338">
        <f t="shared" si="20"/>
        <v>0</v>
      </c>
      <c r="K76" s="389" t="s">
        <v>13</v>
      </c>
    </row>
    <row r="77" spans="1:11" ht="93" hidden="1" customHeight="1" x14ac:dyDescent="0.6">
      <c r="A77" s="390" t="str">
        <f>+[4]ระบบการควบคุมฯ!A676</f>
        <v>3.8)</v>
      </c>
      <c r="B77" s="387" t="str">
        <f>+[4]ระบบการควบคุมฯ!B676</f>
        <v>โครงการบ้านนักวิทยาศาสตร์น้อย ประเทศไทย ระดับปฐมวัย 21,250 บาท</v>
      </c>
      <c r="C77" s="388" t="str">
        <f t="shared" ref="C77:C84" si="21">+C76</f>
        <v xml:space="preserve">ศธ04002/ว5273 ลว.27 ต.ค.67 ครั้งที่ 1 โอนครั้งที่ 19 </v>
      </c>
      <c r="D77" s="338">
        <f>+[4]ระบบการควบคุมฯ!D676</f>
        <v>0</v>
      </c>
      <c r="E77" s="338">
        <f>+[4]ระบบการควบคุมฯ!E676</f>
        <v>21250</v>
      </c>
      <c r="F77" s="338">
        <f>+[4]ระบบการควบคุมฯ!F676</f>
        <v>21250</v>
      </c>
      <c r="G77" s="357">
        <f>+[4]ระบบการควบคุมฯ!G676+[4]ระบบการควบคุมฯ!H676</f>
        <v>0</v>
      </c>
      <c r="H77" s="357">
        <f>+[4]ระบบการควบคุมฯ!I676+[4]ระบบการควบคุมฯ!J676</f>
        <v>0</v>
      </c>
      <c r="I77" s="357">
        <f>+[4]ระบบการควบคุมฯ!K676+[4]ระบบการควบคุมฯ!L676</f>
        <v>21250</v>
      </c>
      <c r="J77" s="338">
        <f t="shared" si="20"/>
        <v>0</v>
      </c>
      <c r="K77" s="389" t="s">
        <v>13</v>
      </c>
    </row>
    <row r="78" spans="1:11" ht="20.399999999999999" hidden="1" customHeight="1" x14ac:dyDescent="0.6">
      <c r="A78" s="390" t="str">
        <f>+[4]ระบบการควบคุมฯ!A677</f>
        <v>3.9)</v>
      </c>
      <c r="B78" s="387" t="str">
        <f>+[4]ระบบการควบคุมฯ!B677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388" t="str">
        <f t="shared" si="21"/>
        <v xml:space="preserve">ศธ04002/ว5273 ลว.27 ต.ค.67 ครั้งที่ 1 โอนครั้งที่ 19 </v>
      </c>
      <c r="D78" s="338">
        <f>+[4]ระบบการควบคุมฯ!D677</f>
        <v>0</v>
      </c>
      <c r="E78" s="338">
        <f>+[4]ระบบการควบคุมฯ!E677</f>
        <v>10200</v>
      </c>
      <c r="F78" s="338">
        <f>+[4]ระบบการควบคุมฯ!F677</f>
        <v>10200</v>
      </c>
      <c r="G78" s="357">
        <f>+[4]ระบบการควบคุมฯ!G677+[4]ระบบการควบคุมฯ!H677</f>
        <v>0</v>
      </c>
      <c r="H78" s="357">
        <f>+[4]ระบบการควบคุมฯ!I677+[4]ระบบการควบคุมฯ!J677</f>
        <v>0</v>
      </c>
      <c r="I78" s="357">
        <f>+[4]ระบบการควบคุมฯ!K677+[4]ระบบการควบคุมฯ!L677</f>
        <v>0</v>
      </c>
      <c r="J78" s="338">
        <f t="shared" si="20"/>
        <v>10200</v>
      </c>
      <c r="K78" s="389" t="s">
        <v>13</v>
      </c>
    </row>
    <row r="79" spans="1:11" ht="55.8" hidden="1" customHeight="1" x14ac:dyDescent="0.6">
      <c r="A79" s="390" t="str">
        <f>+[4]ระบบการควบคุมฯ!A678</f>
        <v>3.10)</v>
      </c>
      <c r="B79" s="387" t="str">
        <f>+[4]ระบบการควบคุมฯ!B678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388" t="str">
        <f t="shared" si="21"/>
        <v xml:space="preserve">ศธ04002/ว5273 ลว.27 ต.ค.67 ครั้งที่ 1 โอนครั้งที่ 19 </v>
      </c>
      <c r="D79" s="338">
        <f>+[4]ระบบการควบคุมฯ!D678</f>
        <v>0</v>
      </c>
      <c r="E79" s="338">
        <f>+[4]ระบบการควบคุมฯ!E678</f>
        <v>30000</v>
      </c>
      <c r="F79" s="338">
        <f>+[4]ระบบการควบคุมฯ!F678</f>
        <v>30000</v>
      </c>
      <c r="G79" s="357">
        <f>+[4]ระบบการควบคุมฯ!G678+[4]ระบบการควบคุมฯ!H678</f>
        <v>0</v>
      </c>
      <c r="H79" s="357">
        <f>+[4]ระบบการควบคุมฯ!I678+[4]ระบบการควบคุมฯ!J678</f>
        <v>0</v>
      </c>
      <c r="I79" s="357">
        <f>+[4]ระบบการควบคุมฯ!K678+[4]ระบบการควบคุมฯ!L678</f>
        <v>11900</v>
      </c>
      <c r="J79" s="338">
        <f t="shared" si="20"/>
        <v>18100</v>
      </c>
      <c r="K79" s="389" t="s">
        <v>13</v>
      </c>
    </row>
    <row r="80" spans="1:11" ht="55.8" hidden="1" customHeight="1" x14ac:dyDescent="0.6">
      <c r="A80" s="390" t="str">
        <f>+[4]ระบบการควบคุมฯ!A679</f>
        <v>3.11)</v>
      </c>
      <c r="B80" s="387" t="str">
        <f>+[4]ระบบการควบคุมฯ!B679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388" t="str">
        <f t="shared" si="21"/>
        <v xml:space="preserve">ศธ04002/ว5273 ลว.27 ต.ค.67 ครั้งที่ 1 โอนครั้งที่ 19 </v>
      </c>
      <c r="D80" s="338">
        <f>+[4]ระบบการควบคุมฯ!D679</f>
        <v>0</v>
      </c>
      <c r="E80" s="338">
        <f>+[4]ระบบการควบคุมฯ!E679</f>
        <v>0</v>
      </c>
      <c r="F80" s="338">
        <f>+[4]ระบบการควบคุมฯ!F679</f>
        <v>0</v>
      </c>
      <c r="G80" s="357">
        <f>+[4]ระบบการควบคุมฯ!G679+[4]ระบบการควบคุมฯ!H679</f>
        <v>0</v>
      </c>
      <c r="H80" s="357">
        <f>+[4]ระบบการควบคุมฯ!I679+[4]ระบบการควบคุมฯ!J679</f>
        <v>0</v>
      </c>
      <c r="I80" s="357">
        <f>+[4]ระบบการควบคุมฯ!K679+[4]ระบบการควบคุมฯ!L679</f>
        <v>0</v>
      </c>
      <c r="J80" s="338">
        <f t="shared" si="20"/>
        <v>0</v>
      </c>
      <c r="K80" s="389" t="s">
        <v>13</v>
      </c>
    </row>
    <row r="81" spans="1:11" ht="93" hidden="1" customHeight="1" x14ac:dyDescent="0.6">
      <c r="A81" s="390" t="str">
        <f>+[4]ระบบการควบคุมฯ!A680</f>
        <v>3.12)</v>
      </c>
      <c r="B81" s="387" t="str">
        <f>+[4]ระบบการควบคุมฯ!B680</f>
        <v>โครงการพัฒนานวัตกรรมสื่อการจัดการเรียนรู้เทคโนโลยีที่ทันสมัย 5,100 บาท</v>
      </c>
      <c r="C81" s="388" t="str">
        <f t="shared" si="21"/>
        <v xml:space="preserve">ศธ04002/ว5273 ลว.27 ต.ค.67 ครั้งที่ 1 โอนครั้งที่ 19 </v>
      </c>
      <c r="D81" s="338">
        <f>+[4]ระบบการควบคุมฯ!D680</f>
        <v>0</v>
      </c>
      <c r="E81" s="338">
        <f>+[4]ระบบการควบคุมฯ!E680</f>
        <v>0</v>
      </c>
      <c r="F81" s="338">
        <f>+[4]ระบบการควบคุมฯ!F680</f>
        <v>0</v>
      </c>
      <c r="G81" s="357">
        <f>+[4]ระบบการควบคุมฯ!G680+[4]ระบบการควบคุมฯ!H680</f>
        <v>0</v>
      </c>
      <c r="H81" s="357">
        <f>+[4]ระบบการควบคุมฯ!I680+[4]ระบบการควบคุมฯ!J680</f>
        <v>0</v>
      </c>
      <c r="I81" s="357">
        <f>+[4]ระบบการควบคุมฯ!K680+[4]ระบบการควบคุมฯ!L680</f>
        <v>0</v>
      </c>
      <c r="J81" s="338">
        <f t="shared" si="20"/>
        <v>0</v>
      </c>
      <c r="K81" s="389" t="s">
        <v>13</v>
      </c>
    </row>
    <row r="82" spans="1:11" ht="20.399999999999999" hidden="1" customHeight="1" x14ac:dyDescent="0.6">
      <c r="A82" s="390" t="str">
        <f>+[4]ระบบการควบคุมฯ!A681</f>
        <v>3.13)</v>
      </c>
      <c r="B82" s="387" t="str">
        <f>+[4]ระบบการควบคุมฯ!B681</f>
        <v>โครงการพัฒนาการจัดการเรียนรู้ในการเสริมสร้างทักษะชีวิตให้แก่นักเรียน 40,000 บาท</v>
      </c>
      <c r="C82" s="388" t="str">
        <f t="shared" si="21"/>
        <v xml:space="preserve">ศธ04002/ว5273 ลว.27 ต.ค.67 ครั้งที่ 1 โอนครั้งที่ 19 </v>
      </c>
      <c r="D82" s="338">
        <f>+[4]ระบบการควบคุมฯ!D681</f>
        <v>0</v>
      </c>
      <c r="E82" s="338">
        <f>+[4]ระบบการควบคุมฯ!E681</f>
        <v>0</v>
      </c>
      <c r="F82" s="338">
        <f>+[4]ระบบการควบคุมฯ!F681</f>
        <v>0</v>
      </c>
      <c r="G82" s="357">
        <f>+[4]ระบบการควบคุมฯ!G681+[4]ระบบการควบคุมฯ!H681</f>
        <v>0</v>
      </c>
      <c r="H82" s="357">
        <f>+[4]ระบบการควบคุมฯ!I681+[4]ระบบการควบคุมฯ!J681</f>
        <v>0</v>
      </c>
      <c r="I82" s="357">
        <f>+[4]ระบบการควบคุมฯ!K681+[4]ระบบการควบคุมฯ!L681</f>
        <v>0</v>
      </c>
      <c r="J82" s="338">
        <f t="shared" si="20"/>
        <v>0</v>
      </c>
      <c r="K82" s="389" t="s">
        <v>13</v>
      </c>
    </row>
    <row r="83" spans="1:11" ht="93" hidden="1" customHeight="1" x14ac:dyDescent="0.6">
      <c r="A83" s="390" t="str">
        <f>+[4]ระบบการควบคุมฯ!A682</f>
        <v>3.14)</v>
      </c>
      <c r="B83" s="387" t="str">
        <f>+[4]ระบบการควบคุมฯ!B682</f>
        <v>โครงการโรงเรียนคุณธรรม สพฐ. 34,000 บาท</v>
      </c>
      <c r="C83" s="388" t="str">
        <f t="shared" si="21"/>
        <v xml:space="preserve">ศธ04002/ว5273 ลว.27 ต.ค.67 ครั้งที่ 1 โอนครั้งที่ 19 </v>
      </c>
      <c r="D83" s="338">
        <f>+[4]ระบบการควบคุมฯ!D682</f>
        <v>0</v>
      </c>
      <c r="E83" s="338">
        <f>+[4]ระบบการควบคุมฯ!E682</f>
        <v>14200</v>
      </c>
      <c r="F83" s="338">
        <f>+[4]ระบบการควบคุมฯ!F682</f>
        <v>14200</v>
      </c>
      <c r="G83" s="357">
        <f>+[4]ระบบการควบคุมฯ!G682+[4]ระบบการควบคุมฯ!H682</f>
        <v>0</v>
      </c>
      <c r="H83" s="357">
        <f>+[4]ระบบการควบคุมฯ!I682+[4]ระบบการควบคุมฯ!J682</f>
        <v>0</v>
      </c>
      <c r="I83" s="357">
        <f>+[4]ระบบการควบคุมฯ!K682+[4]ระบบการควบคุมฯ!L682</f>
        <v>11900</v>
      </c>
      <c r="J83" s="338">
        <f t="shared" si="20"/>
        <v>2300</v>
      </c>
      <c r="K83" s="389" t="s">
        <v>13</v>
      </c>
    </row>
    <row r="84" spans="1:11" ht="93" hidden="1" customHeight="1" x14ac:dyDescent="0.6">
      <c r="A84" s="390" t="str">
        <f>+[4]ระบบการควบคุมฯ!A683</f>
        <v>3.15)</v>
      </c>
      <c r="B84" s="387" t="str">
        <f>+[4]ระบบการควบคุมฯ!B683</f>
        <v>โครงการส่งเสริมทักษะอาชีพให้แก่นักเรียน 25,400 บาท</v>
      </c>
      <c r="C84" s="388" t="str">
        <f t="shared" si="21"/>
        <v xml:space="preserve">ศธ04002/ว5273 ลว.27 ต.ค.67 ครั้งที่ 1 โอนครั้งที่ 19 </v>
      </c>
      <c r="D84" s="338">
        <f>+[4]ระบบการควบคุมฯ!D683</f>
        <v>0</v>
      </c>
      <c r="E84" s="338">
        <f>+[4]ระบบการควบคุมฯ!E683</f>
        <v>0</v>
      </c>
      <c r="F84" s="338">
        <f>+[4]ระบบการควบคุมฯ!F683</f>
        <v>0</v>
      </c>
      <c r="G84" s="357">
        <f>+[4]ระบบการควบคุมฯ!G683+[4]ระบบการควบคุมฯ!H683</f>
        <v>0</v>
      </c>
      <c r="H84" s="357">
        <f>+[4]ระบบการควบคุมฯ!I683+[4]ระบบการควบคุมฯ!J683</f>
        <v>0</v>
      </c>
      <c r="I84" s="357">
        <f>+[4]ระบบการควบคุมฯ!K683+[4]ระบบการควบคุมฯ!L683</f>
        <v>0</v>
      </c>
      <c r="J84" s="338">
        <f t="shared" si="20"/>
        <v>0</v>
      </c>
      <c r="K84" s="389" t="s">
        <v>13</v>
      </c>
    </row>
    <row r="85" spans="1:11" ht="93" hidden="1" customHeight="1" x14ac:dyDescent="0.6">
      <c r="A85" s="390"/>
      <c r="B85" s="387"/>
      <c r="C85" s="388"/>
      <c r="D85" s="338"/>
      <c r="E85" s="338"/>
      <c r="F85" s="338"/>
      <c r="G85" s="357"/>
      <c r="H85" s="357"/>
      <c r="I85" s="357"/>
      <c r="J85" s="338"/>
      <c r="K85" s="389"/>
    </row>
    <row r="86" spans="1:11" ht="93" hidden="1" customHeight="1" x14ac:dyDescent="0.6">
      <c r="A86" s="1345" t="str">
        <f>+[4]ระบบการควบคุมฯ!A685</f>
        <v>4)</v>
      </c>
      <c r="B86" s="1340" t="str">
        <f>+[4]ระบบการควบคุมฯ!B685</f>
        <v>โครงการเพิ่มประสิทธิภาพการบริหารจัดการศึกษา 800,000 บาท อนุมัติครั้งที่ 1 (400,000 บาท)</v>
      </c>
      <c r="C86" s="1341" t="str">
        <f>+C68</f>
        <v xml:space="preserve">ศธ04002/ว5273 ลว.27 ต.ค.67 ครั้งที่ 1 โอนครั้งที่ 19 </v>
      </c>
      <c r="D86" s="1342">
        <f>+[4]ระบบการควบคุมฯ!D685</f>
        <v>0</v>
      </c>
      <c r="E86" s="1342">
        <f>SUM(E87:E102)</f>
        <v>400000</v>
      </c>
      <c r="F86" s="1342">
        <f>+[4]ระบบการควบคุมฯ!F685</f>
        <v>400000</v>
      </c>
      <c r="G86" s="1342">
        <f>+[4]ระบบการควบคุมฯ!G685+[4]ระบบการควบคุมฯ!H685</f>
        <v>38860</v>
      </c>
      <c r="H86" s="1342">
        <f>+[4]ระบบการควบคุมฯ!I685+[4]ระบบการควบคุมฯ!J685</f>
        <v>0</v>
      </c>
      <c r="I86" s="1342">
        <f>+[4]ระบบการควบคุมฯ!K685+[4]ระบบการควบคุมฯ!L685</f>
        <v>275268.59999999998</v>
      </c>
      <c r="J86" s="1342">
        <f t="shared" si="17"/>
        <v>85871.400000000023</v>
      </c>
      <c r="K86" s="1344" t="s">
        <v>13</v>
      </c>
    </row>
    <row r="87" spans="1:11" ht="93" hidden="1" customHeight="1" x14ac:dyDescent="0.6">
      <c r="A87" s="390"/>
      <c r="B87" s="387"/>
      <c r="C87" s="388">
        <f>SUM(E86:E97)</f>
        <v>750000</v>
      </c>
      <c r="D87" s="338"/>
      <c r="E87" s="338"/>
      <c r="F87" s="338"/>
      <c r="G87" s="357"/>
      <c r="H87" s="357"/>
      <c r="I87" s="357"/>
      <c r="J87" s="338"/>
      <c r="K87" s="389"/>
    </row>
    <row r="88" spans="1:11" ht="93" hidden="1" customHeight="1" x14ac:dyDescent="0.6">
      <c r="A88" s="390" t="str">
        <f>+[4]ระบบการควบคุมฯ!A687</f>
        <v>4.1)</v>
      </c>
      <c r="B88" s="387" t="str">
        <f>+[4]ระบบการควบคุมฯ!B687</f>
        <v>โครงการพัฒนาประสิทธิภาพการบริหารจัดการงานอำนวยการ 150,045 บาท</v>
      </c>
      <c r="C88" s="1232" t="str">
        <f>+[4]ระบบการควบคุมฯ!C685</f>
        <v xml:space="preserve">ศธ04002/ว5273 ลว.27 ต.ค.67 ครั้งที่ 1 โอนครั้งที่ 19 </v>
      </c>
      <c r="D88" s="338">
        <f>+[4]ระบบการควบคุมฯ!D687</f>
        <v>0</v>
      </c>
      <c r="E88" s="338">
        <f>+[4]ระบบการควบคุมฯ!E687</f>
        <v>17350</v>
      </c>
      <c r="F88" s="338">
        <f>+[4]ระบบการควบคุมฯ!F687</f>
        <v>17350</v>
      </c>
      <c r="G88" s="357">
        <f>+[4]ระบบการควบคุมฯ!G687+[4]ระบบการควบคุมฯ!H687</f>
        <v>0</v>
      </c>
      <c r="H88" s="357">
        <f>+[4]ระบบการควบคุมฯ!I687+[4]ระบบการควบคุมฯ!J687</f>
        <v>0</v>
      </c>
      <c r="I88" s="357">
        <f>+[4]ระบบการควบคุมฯ!K687+[4]ระบบการควบคุมฯ!L687</f>
        <v>17350</v>
      </c>
      <c r="J88" s="338">
        <f t="shared" ref="J88:J99" si="22">+F88-G88-H88-I88</f>
        <v>0</v>
      </c>
      <c r="K88" s="90" t="s">
        <v>16</v>
      </c>
    </row>
    <row r="89" spans="1:11" ht="93" hidden="1" customHeight="1" x14ac:dyDescent="0.6">
      <c r="A89" s="390" t="str">
        <f>+[4]ระบบการควบคุมฯ!A688</f>
        <v>4.2)</v>
      </c>
      <c r="B89" s="387" t="str">
        <f>+[4]ระบบการควบคุมฯ!B688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89" s="1232" t="str">
        <f t="shared" ref="C89:C96" si="23">+C88</f>
        <v xml:space="preserve">ศธ04002/ว5273 ลว.27 ต.ค.67 ครั้งที่ 1 โอนครั้งที่ 19 </v>
      </c>
      <c r="D89" s="338">
        <f>+[4]ระบบการควบคุมฯ!D688</f>
        <v>0</v>
      </c>
      <c r="E89" s="338">
        <f>+[4]ระบบการควบคุมฯ!E688</f>
        <v>65880</v>
      </c>
      <c r="F89" s="338">
        <f>+[4]ระบบการควบคุมฯ!F688</f>
        <v>65880</v>
      </c>
      <c r="G89" s="357">
        <f>+[4]ระบบการควบคุมฯ!G688+[4]ระบบการควบคุมฯ!H688</f>
        <v>0</v>
      </c>
      <c r="H89" s="357">
        <f>+[4]ระบบการควบคุมฯ!I688+[4]ระบบการควบคุมฯ!J688</f>
        <v>0</v>
      </c>
      <c r="I89" s="357">
        <f>+[4]ระบบการควบคุมฯ!K688+[4]ระบบการควบคุมฯ!L688</f>
        <v>58270</v>
      </c>
      <c r="J89" s="338">
        <f t="shared" si="22"/>
        <v>7610</v>
      </c>
      <c r="K89" s="90" t="s">
        <v>15</v>
      </c>
    </row>
    <row r="90" spans="1:11" ht="93" hidden="1" customHeight="1" x14ac:dyDescent="0.6">
      <c r="A90" s="390" t="str">
        <f>+[4]ระบบการควบคุมฯ!A689</f>
        <v>4.3)</v>
      </c>
      <c r="B90" s="387" t="str">
        <f>+[4]ระบบการควบคุมฯ!B689</f>
        <v>โครงการขับเคลื่อนคุณภาพการจัดการเรียนการสอนทางไกลผ่านดาวเทียม (DLTV  ) 13,800 บาท</v>
      </c>
      <c r="C90" s="1232" t="str">
        <f t="shared" si="23"/>
        <v xml:space="preserve">ศธ04002/ว5273 ลว.27 ต.ค.67 ครั้งที่ 1 โอนครั้งที่ 19 </v>
      </c>
      <c r="D90" s="338">
        <f>+[4]ระบบการควบคุมฯ!D689</f>
        <v>0</v>
      </c>
      <c r="E90" s="338">
        <f>+[4]ระบบการควบคุมฯ!E689</f>
        <v>10000</v>
      </c>
      <c r="F90" s="338">
        <f>+[4]ระบบการควบคุมฯ!F689</f>
        <v>10000</v>
      </c>
      <c r="G90" s="357">
        <f>+[4]ระบบการควบคุมฯ!G689+[4]ระบบการควบคุมฯ!H689</f>
        <v>0</v>
      </c>
      <c r="H90" s="357">
        <f>+[4]ระบบการควบคุมฯ!I689+[4]ระบบการควบคุมฯ!J689</f>
        <v>0</v>
      </c>
      <c r="I90" s="357">
        <f>+[4]ระบบการควบคุมฯ!K689+[4]ระบบการควบคุมฯ!L689</f>
        <v>5100</v>
      </c>
      <c r="J90" s="338">
        <f t="shared" si="22"/>
        <v>4900</v>
      </c>
      <c r="K90" s="90" t="s">
        <v>15</v>
      </c>
    </row>
    <row r="91" spans="1:11" ht="74.400000000000006" hidden="1" customHeight="1" x14ac:dyDescent="0.6">
      <c r="A91" s="390" t="str">
        <f>+[4]ระบบการควบคุมฯ!A690</f>
        <v>4.4)</v>
      </c>
      <c r="B91" s="387" t="str">
        <f>+[4]ระบบการควบคุมฯ!B690</f>
        <v>โครงการพัฒนาระบบดิจิทัล เพื่อการศึกษา 85,300 บาท</v>
      </c>
      <c r="C91" s="1232" t="str">
        <f t="shared" si="23"/>
        <v xml:space="preserve">ศธ04002/ว5273 ลว.27 ต.ค.67 ครั้งที่ 1 โอนครั้งที่ 19 </v>
      </c>
      <c r="D91" s="338">
        <f>+[4]ระบบการควบคุมฯ!D690</f>
        <v>0</v>
      </c>
      <c r="E91" s="338">
        <f>+[4]ระบบการควบคุมฯ!E690</f>
        <v>20000</v>
      </c>
      <c r="F91" s="338">
        <f>+[4]ระบบการควบคุมฯ!F690</f>
        <v>20000</v>
      </c>
      <c r="G91" s="357">
        <f>+[4]ระบบการควบคุมฯ!G690+[4]ระบบการควบคุมฯ!H690</f>
        <v>0</v>
      </c>
      <c r="H91" s="357">
        <f>+[4]ระบบการควบคุมฯ!I690+[4]ระบบการควบคุมฯ!J690</f>
        <v>0</v>
      </c>
      <c r="I91" s="357">
        <f>+[4]ระบบการควบคุมฯ!K690+[4]ระบบการควบคุมฯ!L690</f>
        <v>17200</v>
      </c>
      <c r="J91" s="338">
        <f t="shared" si="22"/>
        <v>2800</v>
      </c>
      <c r="K91" s="90" t="s">
        <v>73</v>
      </c>
    </row>
    <row r="92" spans="1:11" ht="93" hidden="1" customHeight="1" x14ac:dyDescent="0.6">
      <c r="A92" s="390" t="str">
        <f>+[4]ระบบการควบคุมฯ!A691</f>
        <v>4.5)</v>
      </c>
      <c r="B92" s="387" t="str">
        <f>+[4]ระบบการควบคุมฯ!B691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2" s="1232" t="str">
        <f t="shared" si="23"/>
        <v xml:space="preserve">ศธ04002/ว5273 ลว.27 ต.ค.67 ครั้งที่ 1 โอนครั้งที่ 19 </v>
      </c>
      <c r="D92" s="338">
        <f>+[4]ระบบการควบคุมฯ!D691</f>
        <v>0</v>
      </c>
      <c r="E92" s="338">
        <f>+[4]ระบบการควบคุมฯ!E691</f>
        <v>0</v>
      </c>
      <c r="F92" s="338">
        <f>+[4]ระบบการควบคุมฯ!F691</f>
        <v>0</v>
      </c>
      <c r="G92" s="357">
        <f>+[4]ระบบการควบคุมฯ!G691+[4]ระบบการควบคุมฯ!H691</f>
        <v>0</v>
      </c>
      <c r="H92" s="357">
        <f>+[4]ระบบการควบคุมฯ!I691+[4]ระบบการควบคุมฯ!J691</f>
        <v>0</v>
      </c>
      <c r="I92" s="357">
        <f>+[4]ระบบการควบคุมฯ!K691+[4]ระบบการควบคุมฯ!L691</f>
        <v>0</v>
      </c>
      <c r="J92" s="338">
        <f t="shared" si="22"/>
        <v>0</v>
      </c>
      <c r="K92" s="90" t="s">
        <v>14</v>
      </c>
    </row>
    <row r="93" spans="1:11" ht="93" hidden="1" customHeight="1" x14ac:dyDescent="0.6">
      <c r="A93" s="390" t="str">
        <f>+[4]ระบบการควบคุมฯ!A692</f>
        <v>4.6)</v>
      </c>
      <c r="B93" s="387" t="str">
        <f>+[4]ระบบการควบคุมฯ!B692</f>
        <v>โครงการเสริมสร้างสมรรถนะครูผู้ช่วยสู่การเป็นครูมืออาชีพ 67,000 บาท</v>
      </c>
      <c r="C93" s="1232" t="str">
        <f t="shared" si="23"/>
        <v xml:space="preserve">ศธ04002/ว5273 ลว.27 ต.ค.67 ครั้งที่ 1 โอนครั้งที่ 19 </v>
      </c>
      <c r="D93" s="338">
        <f>+[4]ระบบการควบคุมฯ!D692</f>
        <v>0</v>
      </c>
      <c r="E93" s="338">
        <f>+[4]ระบบการควบคุมฯ!E692</f>
        <v>0</v>
      </c>
      <c r="F93" s="338">
        <f>+[4]ระบบการควบคุมฯ!F692</f>
        <v>0</v>
      </c>
      <c r="G93" s="357">
        <f>+[4]ระบบการควบคุมฯ!G692+[4]ระบบการควบคุมฯ!H692</f>
        <v>0</v>
      </c>
      <c r="H93" s="357">
        <f>+[4]ระบบการควบคุมฯ!I692+[4]ระบบการควบคุมฯ!J692</f>
        <v>0</v>
      </c>
      <c r="I93" s="357">
        <f>+[4]ระบบการควบคุมฯ!K692+[4]ระบบการควบคุมฯ!L692</f>
        <v>0</v>
      </c>
      <c r="J93" s="338">
        <f t="shared" si="22"/>
        <v>0</v>
      </c>
      <c r="K93" s="90" t="s">
        <v>13</v>
      </c>
    </row>
    <row r="94" spans="1:11" ht="20.399999999999999" hidden="1" customHeight="1" x14ac:dyDescent="0.6">
      <c r="A94" s="390" t="str">
        <f>+[4]ระบบการควบคุมฯ!A693</f>
        <v>4.7)</v>
      </c>
      <c r="B94" s="387" t="str">
        <f>+[4]ระบบการควบคุมฯ!B693</f>
        <v>โครงการยกย่องเชิดชูเกียรติข้าราชการครูและบุคลากรทางการศึกษา 59,700 บาท</v>
      </c>
      <c r="C94" s="1232" t="str">
        <f t="shared" si="23"/>
        <v xml:space="preserve">ศธ04002/ว5273 ลว.27 ต.ค.67 ครั้งที่ 1 โอนครั้งที่ 19 </v>
      </c>
      <c r="D94" s="338">
        <f>+[4]ระบบการควบคุมฯ!D693</f>
        <v>0</v>
      </c>
      <c r="E94" s="338">
        <f>+[4]ระบบการควบคุมฯ!E693</f>
        <v>9700</v>
      </c>
      <c r="F94" s="338">
        <f>+[4]ระบบการควบคุมฯ!F693</f>
        <v>9700</v>
      </c>
      <c r="G94" s="357">
        <f>+[4]ระบบการควบคุมฯ!G693+[4]ระบบการควบคุมฯ!H693</f>
        <v>0</v>
      </c>
      <c r="H94" s="357">
        <f>+[4]ระบบการควบคุมฯ!I693+[4]ระบบการควบคุมฯ!J693</f>
        <v>0</v>
      </c>
      <c r="I94" s="357">
        <f>+[4]ระบบการควบคุมฯ!K693+[4]ระบบการควบคุมฯ!L693</f>
        <v>1550</v>
      </c>
      <c r="J94" s="338">
        <f t="shared" si="22"/>
        <v>8150</v>
      </c>
      <c r="K94" s="90" t="s">
        <v>285</v>
      </c>
    </row>
    <row r="95" spans="1:11" ht="20.399999999999999" hidden="1" customHeight="1" x14ac:dyDescent="0.6">
      <c r="A95" s="390" t="str">
        <f>+[4]ระบบการควบคุมฯ!A694</f>
        <v>4.8)</v>
      </c>
      <c r="B95" s="387" t="str">
        <f>+[4]ระบบการควบคุมฯ!B694</f>
        <v>โครงการงานศิลปหัตถกรรมนักเรียน ระดับเขตพื้นที่การศึกษา ปีการศึกษา 148,500 บาท</v>
      </c>
      <c r="C95" s="1232" t="str">
        <f t="shared" si="23"/>
        <v xml:space="preserve">ศธ04002/ว5273 ลว.27 ต.ค.67 ครั้งที่ 1 โอนครั้งที่ 19 </v>
      </c>
      <c r="D95" s="338">
        <f>+[4]ระบบการควบคุมฯ!D694</f>
        <v>0</v>
      </c>
      <c r="E95" s="338">
        <f>+[4]ระบบการควบคุมฯ!E694</f>
        <v>148500</v>
      </c>
      <c r="F95" s="338">
        <f>+[4]ระบบการควบคุมฯ!F694</f>
        <v>148500</v>
      </c>
      <c r="G95" s="357">
        <f>+[4]ระบบการควบคุมฯ!G694+[4]ระบบการควบคุมฯ!H694</f>
        <v>0</v>
      </c>
      <c r="H95" s="357">
        <f>+[4]ระบบการควบคุมฯ!I694+[4]ระบบการควบคุมฯ!J694</f>
        <v>0</v>
      </c>
      <c r="I95" s="357">
        <f>+[4]ระบบการควบคุมฯ!K694+[4]ระบบการควบคุมฯ!L694</f>
        <v>112800</v>
      </c>
      <c r="J95" s="338">
        <f t="shared" si="22"/>
        <v>35700</v>
      </c>
      <c r="K95" s="90" t="s">
        <v>12</v>
      </c>
    </row>
    <row r="96" spans="1:11" ht="20.399999999999999" hidden="1" customHeight="1" x14ac:dyDescent="0.6">
      <c r="A96" s="390" t="str">
        <f>+[4]ระบบการควบคุมฯ!A695</f>
        <v>4.9)</v>
      </c>
      <c r="B96" s="387" t="str">
        <f>+[4]ระบบการควบคุมฯ!B695</f>
        <v>โครงการพัฒนาศักยภาพบุคลากรทางการศึกษาสังกัดสพป.ปทุมธานี เขต 2 58,570 บาท</v>
      </c>
      <c r="C96" s="1232" t="str">
        <f t="shared" si="23"/>
        <v xml:space="preserve">ศธ04002/ว5273 ลว.27 ต.ค.67 ครั้งที่ 1 โอนครั้งที่ 19 </v>
      </c>
      <c r="D96" s="338">
        <f>+[4]ระบบการควบคุมฯ!D695</f>
        <v>0</v>
      </c>
      <c r="E96" s="338">
        <f>+[4]ระบบการควบคุมฯ!E695</f>
        <v>58570</v>
      </c>
      <c r="F96" s="338">
        <f>+[4]ระบบการควบคุมฯ!F695</f>
        <v>58570</v>
      </c>
      <c r="G96" s="357">
        <f>+[4]ระบบการควบคุมฯ!G695+[4]ระบบการควบคุมฯ!H695</f>
        <v>0</v>
      </c>
      <c r="H96" s="357">
        <f>+[4]ระบบการควบคุมฯ!I695+[4]ระบบการควบคุมฯ!J695</f>
        <v>0</v>
      </c>
      <c r="I96" s="357">
        <f>+[4]ระบบการควบคุมฯ!K695+[4]ระบบการควบคุมฯ!L695</f>
        <v>47372.6</v>
      </c>
      <c r="J96" s="338">
        <f t="shared" si="22"/>
        <v>11197.400000000001</v>
      </c>
      <c r="K96" s="90" t="s">
        <v>264</v>
      </c>
    </row>
    <row r="97" spans="1:11" ht="37.200000000000003" hidden="1" customHeight="1" x14ac:dyDescent="0.6">
      <c r="A97" s="390" t="str">
        <f>+[4]ระบบการควบคุมฯ!A696</f>
        <v>4.10)</v>
      </c>
      <c r="B97" s="387" t="str">
        <f>+[4]ระบบการควบคุมฯ!B696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7" s="1232" t="str">
        <f>+C88</f>
        <v xml:space="preserve">ศธ04002/ว5273 ลว.27 ต.ค.67 ครั้งที่ 1 โอนครั้งที่ 19 </v>
      </c>
      <c r="D97" s="338">
        <f>+[4]ระบบการควบคุมฯ!D696</f>
        <v>0</v>
      </c>
      <c r="E97" s="338">
        <f>+[4]ระบบการควบคุมฯ!E696</f>
        <v>20000</v>
      </c>
      <c r="F97" s="338">
        <f>+[4]ระบบการควบคุมฯ!F696</f>
        <v>20000</v>
      </c>
      <c r="G97" s="357">
        <f>+[4]ระบบการควบคุมฯ!G696+[4]ระบบการควบคุมฯ!H696</f>
        <v>0</v>
      </c>
      <c r="H97" s="357">
        <f>+[4]ระบบการควบคุมฯ!I696+[4]ระบบการควบคุมฯ!J696</f>
        <v>0</v>
      </c>
      <c r="I97" s="357">
        <f>+[4]ระบบการควบคุมฯ!K696+[4]ระบบการควบคุมฯ!L696</f>
        <v>13651</v>
      </c>
      <c r="J97" s="338">
        <f t="shared" si="22"/>
        <v>6349</v>
      </c>
      <c r="K97" s="90" t="s">
        <v>13</v>
      </c>
    </row>
    <row r="98" spans="1:11" ht="20.399999999999999" hidden="1" customHeight="1" x14ac:dyDescent="0.6">
      <c r="A98" s="390" t="str">
        <f>+[4]ระบบการควบคุมฯ!A697</f>
        <v>4.11)</v>
      </c>
      <c r="B98" s="387" t="str">
        <f>+[4]ระบบการควบคุมฯ!B697</f>
        <v>โครงการเพิ่มประสิทธิภาพการประกันคุณภาพภายในของสถานศึกษาให้เข้มแข็ง 38,250 บาท</v>
      </c>
      <c r="C98" s="1232" t="str">
        <f>+C89</f>
        <v xml:space="preserve">ศธ04002/ว5273 ลว.27 ต.ค.67 ครั้งที่ 1 โอนครั้งที่ 19 </v>
      </c>
      <c r="D98" s="338">
        <f>+[4]ระบบการควบคุมฯ!D697</f>
        <v>0</v>
      </c>
      <c r="E98" s="338">
        <f>+[4]ระบบการควบคุมฯ!E697</f>
        <v>0</v>
      </c>
      <c r="F98" s="338">
        <f>+[4]ระบบการควบคุมฯ!F697</f>
        <v>0</v>
      </c>
      <c r="G98" s="357">
        <f>+[4]ระบบการควบคุมฯ!G697+[4]ระบบการควบคุมฯ!H697</f>
        <v>0</v>
      </c>
      <c r="H98" s="357">
        <f>+[4]ระบบการควบคุมฯ!I697+[4]ระบบการควบคุมฯ!J697</f>
        <v>0</v>
      </c>
      <c r="I98" s="357">
        <f>+[4]ระบบการควบคุมฯ!K697+[4]ระบบการควบคุมฯ!L697</f>
        <v>0</v>
      </c>
      <c r="J98" s="338">
        <f t="shared" si="22"/>
        <v>0</v>
      </c>
      <c r="K98" s="90" t="s">
        <v>13</v>
      </c>
    </row>
    <row r="99" spans="1:11" ht="20.399999999999999" hidden="1" customHeight="1" x14ac:dyDescent="0.6">
      <c r="A99" s="390" t="str">
        <f>+[4]ระบบการควบคุมฯ!A698</f>
        <v>4.12)</v>
      </c>
      <c r="B99" s="387" t="str">
        <f>+[4]ระบบการควบคุมฯ!B698</f>
        <v>โครงการเสริมสร้างประสิทธิภาพและสมรรถนะการบริหารงานบุคคล 50,000 บาท</v>
      </c>
      <c r="C99" s="1232" t="str">
        <f>+C90</f>
        <v xml:space="preserve">ศธ04002/ว5273 ลว.27 ต.ค.67 ครั้งที่ 1 โอนครั้งที่ 19 </v>
      </c>
      <c r="D99" s="338">
        <f>+[4]ระบบการควบคุมฯ!D698</f>
        <v>0</v>
      </c>
      <c r="E99" s="338">
        <f>+[4]ระบบการควบคุมฯ!E698</f>
        <v>11140</v>
      </c>
      <c r="F99" s="338">
        <f>+[4]ระบบการควบคุมฯ!F698</f>
        <v>11140</v>
      </c>
      <c r="G99" s="357">
        <f>+[4]ระบบการควบคุมฯ!G698+[4]ระบบการควบคุมฯ!H698</f>
        <v>0</v>
      </c>
      <c r="H99" s="357">
        <f>+[4]ระบบการควบคุมฯ!I698+[4]ระบบการควบคุมฯ!J698</f>
        <v>0</v>
      </c>
      <c r="I99" s="357">
        <f>+[4]ระบบการควบคุมฯ!K698+[4]ระบบการควบคุมฯ!L698</f>
        <v>1975</v>
      </c>
      <c r="J99" s="338">
        <f t="shared" si="22"/>
        <v>9165</v>
      </c>
      <c r="K99" s="90" t="s">
        <v>13</v>
      </c>
    </row>
    <row r="100" spans="1:11" ht="20.399999999999999" hidden="1" customHeight="1" x14ac:dyDescent="0.6">
      <c r="A100" s="364" t="str">
        <f>+[4]ระบบการควบคุมฯ!A699</f>
        <v>4.13)</v>
      </c>
      <c r="B100" s="218" t="str">
        <f>+[4]ระบบการควบคุมฯ!B699</f>
        <v>ปรับปรุงซ่อมแซมอาคารสำนักงาน 160860</v>
      </c>
      <c r="C100" s="362">
        <f>+[2]ระบบการควบคุมฯ!C197</f>
        <v>0</v>
      </c>
      <c r="D100" s="325">
        <f>+[4]ระบบการควบคุมฯ!D699</f>
        <v>0</v>
      </c>
      <c r="E100" s="325">
        <f>+[4]ระบบการควบคุมฯ!E699</f>
        <v>38860</v>
      </c>
      <c r="F100" s="325">
        <f>+[4]ระบบการควบคุมฯ!F699</f>
        <v>38860</v>
      </c>
      <c r="G100" s="325">
        <f>+[4]ระบบการควบคุมฯ!G699</f>
        <v>38860</v>
      </c>
      <c r="H100" s="325">
        <f>+[4]ระบบการควบคุมฯ!H699</f>
        <v>0</v>
      </c>
      <c r="I100" s="325">
        <f>+[4]ระบบการควบคุมฯ!K699+[4]ระบบการควบคุมฯ!L699</f>
        <v>0</v>
      </c>
      <c r="J100" s="325">
        <f t="shared" si="17"/>
        <v>0</v>
      </c>
      <c r="K100" s="219" t="s">
        <v>73</v>
      </c>
    </row>
    <row r="101" spans="1:11" ht="20.399999999999999" hidden="1" customHeight="1" x14ac:dyDescent="0.6">
      <c r="A101" s="364">
        <f>+[4]ระบบการควบคุมฯ!A700</f>
        <v>0</v>
      </c>
      <c r="B101" s="218">
        <f>+[4]ระบบการควบคุมฯ!B700</f>
        <v>0</v>
      </c>
      <c r="C101" s="362">
        <f>+[2]ระบบการควบคุมฯ!C198</f>
        <v>0</v>
      </c>
      <c r="D101" s="325">
        <f>+[4]ระบบการควบคุมฯ!D700</f>
        <v>0</v>
      </c>
      <c r="E101" s="325">
        <f>+[4]ระบบการควบคุมฯ!E700</f>
        <v>0</v>
      </c>
      <c r="F101" s="325">
        <f>+[4]ระบบการควบคุมฯ!F700</f>
        <v>0</v>
      </c>
      <c r="G101" s="325">
        <f>+[4]ระบบการควบคุมฯ!G700</f>
        <v>0</v>
      </c>
      <c r="H101" s="325">
        <f>+[4]ระบบการควบคุมฯ!H700</f>
        <v>0</v>
      </c>
      <c r="I101" s="325">
        <f>+[4]ระบบการควบคุมฯ!K700+[4]ระบบการควบคุมฯ!L700</f>
        <v>0</v>
      </c>
      <c r="J101" s="325">
        <f t="shared" si="17"/>
        <v>0</v>
      </c>
      <c r="K101" s="219"/>
    </row>
    <row r="102" spans="1:11" ht="20.399999999999999" hidden="1" customHeight="1" x14ac:dyDescent="0.6">
      <c r="A102" s="364"/>
      <c r="B102" s="225"/>
      <c r="C102" s="391"/>
      <c r="D102" s="392"/>
      <c r="E102" s="392"/>
      <c r="F102" s="392"/>
      <c r="G102" s="392"/>
      <c r="H102" s="392"/>
      <c r="I102" s="392"/>
      <c r="J102" s="393"/>
      <c r="K102" s="219"/>
    </row>
    <row r="103" spans="1:11" ht="20.399999999999999" hidden="1" customHeight="1" x14ac:dyDescent="0.6">
      <c r="A103" s="394" t="str">
        <f>+[1]ระบบการควบคุมฯ!A357</f>
        <v>2.1.2.2</v>
      </c>
      <c r="B103" s="226" t="str">
        <f>+[1]ระบบการควบคุมฯ!B357</f>
        <v>งบเพิ่มประสิทธิผลกลยุทธ์ของ สพฐ. 1,500,000 บาท</v>
      </c>
      <c r="C103" s="395" t="str">
        <f>+[1]ระบบการควบคุมฯ!C357</f>
        <v>ศธ04002/ว4881 ลว.27 ต.ค.65 โอนครั้งที่ 16  3,000,000</v>
      </c>
      <c r="D103" s="322">
        <f>SUM(D104:D120)</f>
        <v>0</v>
      </c>
      <c r="E103" s="322">
        <f t="shared" ref="E103:J103" si="24">SUM(E104:E120)</f>
        <v>0</v>
      </c>
      <c r="F103" s="322">
        <f t="shared" si="24"/>
        <v>0</v>
      </c>
      <c r="G103" s="322">
        <f t="shared" si="24"/>
        <v>0</v>
      </c>
      <c r="H103" s="322">
        <f t="shared" si="24"/>
        <v>0</v>
      </c>
      <c r="I103" s="322">
        <f t="shared" si="24"/>
        <v>0</v>
      </c>
      <c r="J103" s="322">
        <f t="shared" si="24"/>
        <v>0</v>
      </c>
      <c r="K103" s="322">
        <f>SUM(K104:K120)</f>
        <v>0</v>
      </c>
    </row>
    <row r="104" spans="1:11" ht="37.200000000000003" hidden="1" customHeight="1" x14ac:dyDescent="0.6">
      <c r="A104" s="390" t="str">
        <f>+[4]ระบบการควบคุมฯ!A707</f>
        <v>1)</v>
      </c>
      <c r="B104" s="211" t="str">
        <f>+[4]ระบบการควบคุมฯ!B707</f>
        <v>โครงการงานศิลปหัตถกรรม 300000 บาท</v>
      </c>
      <c r="C104" s="396" t="str">
        <f>+[4]ระบบการควบคุมฯ!C707</f>
        <v>ศธ04002/ว4850 ลว.17 ต.ค.66 โอนครั้งที่ 3  /ศธ04002/ว817 ลว.22 กพ 67 โอนครั้งที่ 191</v>
      </c>
      <c r="D104" s="338">
        <f>+[4]ระบบการควบคุมฯ!D707</f>
        <v>0</v>
      </c>
      <c r="E104" s="338">
        <f>+[4]ระบบการควบคุมฯ!E707</f>
        <v>0</v>
      </c>
      <c r="F104" s="338">
        <f>+D104+E104</f>
        <v>0</v>
      </c>
      <c r="G104" s="357"/>
      <c r="H104" s="357"/>
      <c r="I104" s="357"/>
      <c r="J104" s="338">
        <f t="shared" ref="J104:J120" si="25">+F104-G104-H104-I104</f>
        <v>0</v>
      </c>
      <c r="K104" s="90" t="s">
        <v>12</v>
      </c>
    </row>
    <row r="105" spans="1:11" ht="37.200000000000003" hidden="1" customHeight="1" x14ac:dyDescent="0.6">
      <c r="A105" s="390" t="str">
        <f>+[4]ระบบการควบคุมฯ!A708</f>
        <v>2)</v>
      </c>
      <c r="B105" s="211" t="str">
        <f>+[4]ระบบการควบคุมฯ!B708</f>
        <v>โครงการอบรมครูผู้ช่วย 200000 บาท เหลือ 55000</v>
      </c>
      <c r="C105" s="210" t="str">
        <f>+[4]ระบบการควบคุมฯ!C708</f>
        <v>ศธ04002/ว4850 ลว.17 ต.ค.66 ครั้งที่ 1 โอนครั้งที่ 3</v>
      </c>
      <c r="D105" s="338"/>
      <c r="E105" s="338"/>
      <c r="F105" s="338"/>
      <c r="G105" s="357"/>
      <c r="H105" s="357"/>
      <c r="I105" s="357"/>
      <c r="J105" s="338">
        <f t="shared" si="25"/>
        <v>0</v>
      </c>
      <c r="K105" s="90" t="s">
        <v>17</v>
      </c>
    </row>
    <row r="106" spans="1:11" ht="37.200000000000003" hidden="1" customHeight="1" x14ac:dyDescent="0.6">
      <c r="A106" s="390" t="str">
        <f>+[4]ระบบการควบคุมฯ!A709</f>
        <v>3)</v>
      </c>
      <c r="B106" s="211">
        <f>+[4]ระบบการควบคุมฯ!B709</f>
        <v>0</v>
      </c>
      <c r="C106" s="210">
        <f>+[4]ระบบการควบคุมฯ!C709</f>
        <v>0</v>
      </c>
      <c r="D106" s="338">
        <f>+[1]ระบบการควบคุมฯ!D420</f>
        <v>0</v>
      </c>
      <c r="E106" s="338">
        <f>+[4]ระบบการควบคุมฯ!E709</f>
        <v>0</v>
      </c>
      <c r="F106" s="338">
        <f t="shared" ref="F106:F120" si="26">SUM(D106:E106)</f>
        <v>0</v>
      </c>
      <c r="G106" s="338">
        <f>+'[4]บริหารสำนักงานเขต 3720 1000'!I1124+'[4]บริหารสำนักงานเขต 3720 1000'!J1124</f>
        <v>0</v>
      </c>
      <c r="H106" s="338">
        <f>+'[4]บริหารสำนักงานเขต 3720 1000'!K1124+'[4]บริหารสำนักงานเขต 3720 1000'!L1124</f>
        <v>0</v>
      </c>
      <c r="I106" s="338">
        <f>+[4]ระบบการควบคุมฯ!K709+[4]ระบบการควบคุมฯ!L709</f>
        <v>0</v>
      </c>
      <c r="J106" s="338">
        <f t="shared" si="25"/>
        <v>0</v>
      </c>
      <c r="K106" s="90" t="s">
        <v>73</v>
      </c>
    </row>
    <row r="107" spans="1:11" ht="93" hidden="1" customHeight="1" x14ac:dyDescent="0.6">
      <c r="A107" s="390" t="str">
        <f>+[4]ระบบการควบคุมฯ!A710</f>
        <v>4)</v>
      </c>
      <c r="B107" s="211">
        <f>+[4]ระบบการควบคุมฯ!B710</f>
        <v>0</v>
      </c>
      <c r="C107" s="210">
        <f>+[4]ระบบการควบคุมฯ!C710</f>
        <v>0</v>
      </c>
      <c r="D107" s="338">
        <f>+[1]ระบบการควบคุมฯ!D421</f>
        <v>0</v>
      </c>
      <c r="E107" s="338">
        <f>+[4]ระบบการควบคุมฯ!E710</f>
        <v>0</v>
      </c>
      <c r="F107" s="338">
        <f t="shared" si="26"/>
        <v>0</v>
      </c>
      <c r="G107" s="338">
        <f>+'[4]บริหารสำนักงานเขต 3720 1000'!I1154+'[4]บริหารสำนักงานเขต 3720 1000'!J1154</f>
        <v>0</v>
      </c>
      <c r="H107" s="338">
        <f>+'[4]บริหารสำนักงานเขต 3720 1000'!K1154+'[4]บริหารสำนักงานเขต 3720 1000'!L1154</f>
        <v>0</v>
      </c>
      <c r="I107" s="338">
        <f>+'[4]บริหารสำนักงานเขต 3720 1000'!M1154+'[4]บริหารสำนักงานเขต 3720 1000'!N1154</f>
        <v>0</v>
      </c>
      <c r="J107" s="338">
        <f t="shared" si="25"/>
        <v>0</v>
      </c>
      <c r="K107" s="90" t="s">
        <v>12</v>
      </c>
    </row>
    <row r="108" spans="1:11" ht="93" hidden="1" customHeight="1" x14ac:dyDescent="0.6">
      <c r="A108" s="390" t="str">
        <f>+[4]ระบบการควบคุมฯ!A711</f>
        <v>5)</v>
      </c>
      <c r="B108" s="211">
        <f>+[4]ระบบการควบคุมฯ!B711</f>
        <v>0</v>
      </c>
      <c r="C108" s="210">
        <f>+[4]ระบบการควบคุมฯ!C711</f>
        <v>0</v>
      </c>
      <c r="D108" s="338">
        <f>+[1]ระบบการควบคุมฯ!D422</f>
        <v>0</v>
      </c>
      <c r="E108" s="338">
        <f>+[4]ระบบการควบคุมฯ!E711</f>
        <v>0</v>
      </c>
      <c r="F108" s="338">
        <f t="shared" si="26"/>
        <v>0</v>
      </c>
      <c r="G108" s="338">
        <f>+[4]ระบบการควบคุมฯ!G711+[4]ระบบการควบคุมฯ!H711</f>
        <v>0</v>
      </c>
      <c r="H108" s="338">
        <f>+[4]ระบบการควบคุมฯ!I711+[4]ระบบการควบคุมฯ!J711</f>
        <v>0</v>
      </c>
      <c r="I108" s="338">
        <f>+[4]ระบบการควบคุมฯ!K711+[4]ระบบการควบคุมฯ!L711</f>
        <v>0</v>
      </c>
      <c r="J108" s="338">
        <f t="shared" si="25"/>
        <v>0</v>
      </c>
      <c r="K108" s="90" t="s">
        <v>50</v>
      </c>
    </row>
    <row r="109" spans="1:11" ht="20.399999999999999" hidden="1" customHeight="1" x14ac:dyDescent="0.6">
      <c r="A109" s="390" t="str">
        <f>+[4]ระบบการควบคุมฯ!A712</f>
        <v>6)</v>
      </c>
      <c r="B109" s="211">
        <f>+[4]ระบบการควบคุมฯ!B712</f>
        <v>0</v>
      </c>
      <c r="C109" s="210">
        <f>+[4]ระบบการควบคุมฯ!C712</f>
        <v>0</v>
      </c>
      <c r="D109" s="338">
        <f>+[1]ระบบการควบคุมฯ!D424</f>
        <v>0</v>
      </c>
      <c r="E109" s="338">
        <f>+[4]ระบบการควบคุมฯ!E712</f>
        <v>0</v>
      </c>
      <c r="F109" s="338">
        <f t="shared" si="26"/>
        <v>0</v>
      </c>
      <c r="G109" s="338">
        <f>+[4]ระบบการควบคุมฯ!G712+[4]ระบบการควบคุมฯ!H712</f>
        <v>0</v>
      </c>
      <c r="H109" s="338">
        <f>+[4]ระบบการควบคุมฯ!I712+[4]ระบบการควบคุมฯ!J712</f>
        <v>0</v>
      </c>
      <c r="I109" s="338">
        <f>+[4]ระบบการควบคุมฯ!K712+[4]ระบบการควบคุมฯ!L712</f>
        <v>0</v>
      </c>
      <c r="J109" s="338">
        <f t="shared" si="25"/>
        <v>0</v>
      </c>
      <c r="K109" s="90"/>
    </row>
    <row r="110" spans="1:11" ht="20.399999999999999" hidden="1" customHeight="1" x14ac:dyDescent="0.6">
      <c r="A110" s="390" t="str">
        <f>+[4]ระบบการควบคุมฯ!A713</f>
        <v>6)</v>
      </c>
      <c r="B110" s="211">
        <f>+[4]ระบบการควบคุมฯ!B713</f>
        <v>0</v>
      </c>
      <c r="C110" s="210">
        <f>+[4]ระบบการควบคุมฯ!C713</f>
        <v>0</v>
      </c>
      <c r="D110" s="338">
        <f>+[1]ระบบการควบคุมฯ!D425</f>
        <v>0</v>
      </c>
      <c r="E110" s="338">
        <f>+[4]ระบบการควบคุมฯ!E713</f>
        <v>0</v>
      </c>
      <c r="F110" s="338">
        <f t="shared" si="26"/>
        <v>0</v>
      </c>
      <c r="G110" s="338">
        <f>+[4]ระบบการควบคุมฯ!G713+[4]ระบบการควบคุมฯ!H713</f>
        <v>0</v>
      </c>
      <c r="H110" s="338">
        <f>+[4]ระบบการควบคุมฯ!I713+[4]ระบบการควบคุมฯ!J713</f>
        <v>0</v>
      </c>
      <c r="I110" s="338">
        <f>+[4]ระบบการควบคุมฯ!K713+[4]ระบบการควบคุมฯ!L713</f>
        <v>0</v>
      </c>
      <c r="J110" s="338">
        <f t="shared" si="25"/>
        <v>0</v>
      </c>
      <c r="K110" s="90" t="s">
        <v>50</v>
      </c>
    </row>
    <row r="111" spans="1:11" ht="20.399999999999999" hidden="1" customHeight="1" x14ac:dyDescent="0.6">
      <c r="A111" s="390" t="str">
        <f>+[4]ระบบการควบคุมฯ!A714</f>
        <v>7)</v>
      </c>
      <c r="B111" s="211">
        <f>+[4]ระบบการควบคุมฯ!B714</f>
        <v>0</v>
      </c>
      <c r="C111" s="210">
        <f>+[4]ระบบการควบคุมฯ!C714</f>
        <v>0</v>
      </c>
      <c r="D111" s="338">
        <f>+[1]ระบบการควบคุมฯ!D426</f>
        <v>0</v>
      </c>
      <c r="E111" s="338">
        <f>+[4]ระบบการควบคุมฯ!E714</f>
        <v>0</v>
      </c>
      <c r="F111" s="338">
        <f t="shared" si="26"/>
        <v>0</v>
      </c>
      <c r="G111" s="338">
        <f>+[4]ระบบการควบคุมฯ!G714+[4]ระบบการควบคุมฯ!H714</f>
        <v>0</v>
      </c>
      <c r="H111" s="338">
        <f>+[4]ระบบการควบคุมฯ!I714+[4]ระบบการควบคุมฯ!J714</f>
        <v>0</v>
      </c>
      <c r="I111" s="338">
        <f>+[4]ระบบการควบคุมฯ!K714+[4]ระบบการควบคุมฯ!L714</f>
        <v>0</v>
      </c>
      <c r="J111" s="338">
        <f t="shared" si="25"/>
        <v>0</v>
      </c>
      <c r="K111" s="90" t="s">
        <v>50</v>
      </c>
    </row>
    <row r="112" spans="1:11" ht="20.399999999999999" hidden="1" customHeight="1" x14ac:dyDescent="0.6">
      <c r="A112" s="390" t="str">
        <f>+[4]ระบบการควบคุมฯ!A715</f>
        <v>8)</v>
      </c>
      <c r="B112" s="211">
        <f>+[4]ระบบการควบคุมฯ!B715</f>
        <v>0</v>
      </c>
      <c r="C112" s="210">
        <f>+[4]ระบบการควบคุมฯ!C715</f>
        <v>0</v>
      </c>
      <c r="D112" s="338">
        <f>+[1]ระบบการควบคุมฯ!D427</f>
        <v>0</v>
      </c>
      <c r="E112" s="338">
        <f>+[4]ระบบการควบคุมฯ!E715</f>
        <v>0</v>
      </c>
      <c r="F112" s="338">
        <f t="shared" si="26"/>
        <v>0</v>
      </c>
      <c r="G112" s="338">
        <f>+[4]ระบบการควบคุมฯ!G715+[4]ระบบการควบคุมฯ!H715</f>
        <v>0</v>
      </c>
      <c r="H112" s="338">
        <f>+[4]ระบบการควบคุมฯ!I715+[4]ระบบการควบคุมฯ!J715</f>
        <v>0</v>
      </c>
      <c r="I112" s="338">
        <f>+[4]ระบบการควบคุมฯ!K715+[4]ระบบการควบคุมฯ!L715</f>
        <v>0</v>
      </c>
      <c r="J112" s="338">
        <f t="shared" si="25"/>
        <v>0</v>
      </c>
      <c r="K112" s="90" t="s">
        <v>50</v>
      </c>
    </row>
    <row r="113" spans="1:11" ht="20.399999999999999" hidden="1" customHeight="1" x14ac:dyDescent="0.6">
      <c r="A113" s="390" t="str">
        <f>+[4]ระบบการควบคุมฯ!A716</f>
        <v>9)</v>
      </c>
      <c r="B113" s="211">
        <f>+[4]ระบบการควบคุมฯ!B716</f>
        <v>0</v>
      </c>
      <c r="C113" s="210">
        <f>+[4]ระบบการควบคุมฯ!C716</f>
        <v>0</v>
      </c>
      <c r="D113" s="338">
        <f>+[1]ระบบการควบคุมฯ!D428</f>
        <v>0</v>
      </c>
      <c r="E113" s="338">
        <f>+[4]ระบบการควบคุมฯ!E716</f>
        <v>0</v>
      </c>
      <c r="F113" s="338">
        <f t="shared" si="26"/>
        <v>0</v>
      </c>
      <c r="G113" s="338">
        <f>+[4]ระบบการควบคุมฯ!G716+[4]ระบบการควบคุมฯ!H716</f>
        <v>0</v>
      </c>
      <c r="H113" s="338">
        <f>+[4]ระบบการควบคุมฯ!I716+[4]ระบบการควบคุมฯ!J716</f>
        <v>0</v>
      </c>
      <c r="I113" s="338">
        <f>+[4]ระบบการควบคุมฯ!K716+[4]ระบบการควบคุมฯ!L716</f>
        <v>0</v>
      </c>
      <c r="J113" s="338">
        <f t="shared" si="25"/>
        <v>0</v>
      </c>
      <c r="K113" s="90" t="s">
        <v>50</v>
      </c>
    </row>
    <row r="114" spans="1:11" ht="20.399999999999999" hidden="1" customHeight="1" x14ac:dyDescent="0.6">
      <c r="A114" s="390" t="str">
        <f>+[4]ระบบการควบคุมฯ!A717</f>
        <v>10)</v>
      </c>
      <c r="B114" s="211">
        <f>+[4]ระบบการควบคุมฯ!B717</f>
        <v>0</v>
      </c>
      <c r="C114" s="210">
        <f>+[4]ระบบการควบคุมฯ!C717</f>
        <v>0</v>
      </c>
      <c r="D114" s="338">
        <f>+[1]ระบบการควบคุมฯ!D429</f>
        <v>0</v>
      </c>
      <c r="E114" s="338">
        <f>+[4]ระบบการควบคุมฯ!E717</f>
        <v>0</v>
      </c>
      <c r="F114" s="338">
        <f t="shared" si="26"/>
        <v>0</v>
      </c>
      <c r="G114" s="338">
        <f>+[4]ระบบการควบคุมฯ!G717+[4]ระบบการควบคุมฯ!H717</f>
        <v>0</v>
      </c>
      <c r="H114" s="338">
        <f>+[4]ระบบการควบคุมฯ!I717+[4]ระบบการควบคุมฯ!J717</f>
        <v>0</v>
      </c>
      <c r="I114" s="338">
        <f>+[4]ระบบการควบคุมฯ!K717+[4]ระบบการควบคุมฯ!L717</f>
        <v>0</v>
      </c>
      <c r="J114" s="338">
        <f t="shared" si="25"/>
        <v>0</v>
      </c>
      <c r="K114" s="90" t="s">
        <v>50</v>
      </c>
    </row>
    <row r="115" spans="1:11" ht="37.200000000000003" hidden="1" customHeight="1" x14ac:dyDescent="0.6">
      <c r="A115" s="390" t="str">
        <f>+[4]ระบบการควบคุมฯ!A718</f>
        <v>11)</v>
      </c>
      <c r="B115" s="211">
        <f>+[4]ระบบการควบคุมฯ!B718</f>
        <v>0</v>
      </c>
      <c r="C115" s="210">
        <f>+[4]ระบบการควบคุมฯ!C718</f>
        <v>0</v>
      </c>
      <c r="D115" s="338">
        <f>+[1]ระบบการควบคุมฯ!D430</f>
        <v>0</v>
      </c>
      <c r="E115" s="338">
        <f>+[4]ระบบการควบคุมฯ!E718</f>
        <v>0</v>
      </c>
      <c r="F115" s="338">
        <f t="shared" si="26"/>
        <v>0</v>
      </c>
      <c r="G115" s="338">
        <f>+[4]ระบบการควบคุมฯ!G718+[4]ระบบการควบคุมฯ!H718</f>
        <v>0</v>
      </c>
      <c r="H115" s="338">
        <f>+[4]ระบบการควบคุมฯ!I718+[4]ระบบการควบคุมฯ!J718</f>
        <v>0</v>
      </c>
      <c r="I115" s="338">
        <f>+[4]ระบบการควบคุมฯ!K718+[4]ระบบการควบคุมฯ!L718</f>
        <v>0</v>
      </c>
      <c r="J115" s="338">
        <f t="shared" si="25"/>
        <v>0</v>
      </c>
      <c r="K115" s="90" t="s">
        <v>50</v>
      </c>
    </row>
    <row r="116" spans="1:11" ht="93" hidden="1" customHeight="1" x14ac:dyDescent="0.6">
      <c r="A116" s="390" t="str">
        <f>+[4]ระบบการควบคุมฯ!A719</f>
        <v>12)</v>
      </c>
      <c r="B116" s="211">
        <f>+[4]ระบบการควบคุมฯ!B719</f>
        <v>0</v>
      </c>
      <c r="C116" s="210">
        <f>+[4]ระบบการควบคุมฯ!C719</f>
        <v>0</v>
      </c>
      <c r="D116" s="338">
        <f>+[1]ระบบการควบคุมฯ!D431</f>
        <v>0</v>
      </c>
      <c r="E116" s="338">
        <f>+[4]ระบบการควบคุมฯ!E719</f>
        <v>0</v>
      </c>
      <c r="F116" s="338">
        <f t="shared" si="26"/>
        <v>0</v>
      </c>
      <c r="G116" s="338">
        <f>+[4]ระบบการควบคุมฯ!G719+[4]ระบบการควบคุมฯ!H719</f>
        <v>0</v>
      </c>
      <c r="H116" s="338">
        <f>+[4]ระบบการควบคุมฯ!I719+[4]ระบบการควบคุมฯ!J719</f>
        <v>0</v>
      </c>
      <c r="I116" s="338">
        <f>+[4]ระบบการควบคุมฯ!K719+[4]ระบบการควบคุมฯ!L719</f>
        <v>0</v>
      </c>
      <c r="J116" s="338">
        <f t="shared" si="25"/>
        <v>0</v>
      </c>
      <c r="K116" s="90" t="s">
        <v>50</v>
      </c>
    </row>
    <row r="117" spans="1:11" ht="55.8" hidden="1" customHeight="1" x14ac:dyDescent="0.6">
      <c r="A117" s="390" t="str">
        <f>+[4]ระบบการควบคุมฯ!A720</f>
        <v>13)</v>
      </c>
      <c r="B117" s="211">
        <f>+[4]ระบบการควบคุมฯ!B720</f>
        <v>0</v>
      </c>
      <c r="C117" s="210">
        <f>+[4]ระบบการควบคุมฯ!C720</f>
        <v>0</v>
      </c>
      <c r="D117" s="338">
        <f>+[1]ระบบการควบคุมฯ!D432</f>
        <v>0</v>
      </c>
      <c r="E117" s="338">
        <f>+[4]ระบบการควบคุมฯ!E720</f>
        <v>0</v>
      </c>
      <c r="F117" s="338">
        <f t="shared" si="26"/>
        <v>0</v>
      </c>
      <c r="G117" s="338">
        <f>+[4]ระบบการควบคุมฯ!G720+[4]ระบบการควบคุมฯ!H720</f>
        <v>0</v>
      </c>
      <c r="H117" s="338">
        <f>+[4]ระบบการควบคุมฯ!I720+[4]ระบบการควบคุมฯ!J720</f>
        <v>0</v>
      </c>
      <c r="I117" s="338">
        <f>+[4]ระบบการควบคุมฯ!K720+[4]ระบบการควบคุมฯ!L720</f>
        <v>0</v>
      </c>
      <c r="J117" s="338">
        <f t="shared" si="25"/>
        <v>0</v>
      </c>
      <c r="K117" s="90" t="s">
        <v>50</v>
      </c>
    </row>
    <row r="118" spans="1:11" ht="93" hidden="1" customHeight="1" x14ac:dyDescent="0.6">
      <c r="A118" s="390" t="str">
        <f>+[4]ระบบการควบคุมฯ!A721</f>
        <v>14)</v>
      </c>
      <c r="B118" s="211">
        <f>+[4]ระบบการควบคุมฯ!B721</f>
        <v>0</v>
      </c>
      <c r="C118" s="210">
        <f>+[4]ระบบการควบคุมฯ!C721</f>
        <v>0</v>
      </c>
      <c r="D118" s="338">
        <f>+[1]ระบบการควบคุมฯ!D433</f>
        <v>0</v>
      </c>
      <c r="E118" s="338">
        <f>+[4]ระบบการควบคุมฯ!E721</f>
        <v>0</v>
      </c>
      <c r="F118" s="338">
        <f t="shared" si="26"/>
        <v>0</v>
      </c>
      <c r="G118" s="338">
        <f>+[4]ระบบการควบคุมฯ!G721+[4]ระบบการควบคุมฯ!H721</f>
        <v>0</v>
      </c>
      <c r="H118" s="338">
        <f>+[4]ระบบการควบคุมฯ!I721+[4]ระบบการควบคุมฯ!J721</f>
        <v>0</v>
      </c>
      <c r="I118" s="338">
        <f>+[4]ระบบการควบคุมฯ!K721+[4]ระบบการควบคุมฯ!L721</f>
        <v>0</v>
      </c>
      <c r="J118" s="338">
        <f t="shared" si="25"/>
        <v>0</v>
      </c>
      <c r="K118" s="90" t="s">
        <v>14</v>
      </c>
    </row>
    <row r="119" spans="1:11" ht="93" hidden="1" x14ac:dyDescent="0.6">
      <c r="A119" s="390" t="str">
        <f>+[4]ระบบการควบคุมฯ!A722</f>
        <v>15)</v>
      </c>
      <c r="B119" s="211">
        <f>+[4]ระบบการควบคุมฯ!B722</f>
        <v>0</v>
      </c>
      <c r="C119" s="210">
        <f>+[4]ระบบการควบคุมฯ!C722</f>
        <v>0</v>
      </c>
      <c r="D119" s="338">
        <f>+[1]ระบบการควบคุมฯ!D434</f>
        <v>0</v>
      </c>
      <c r="E119" s="338">
        <f>+[4]ระบบการควบคุมฯ!E722</f>
        <v>0</v>
      </c>
      <c r="F119" s="338">
        <f t="shared" si="26"/>
        <v>0</v>
      </c>
      <c r="G119" s="338">
        <f>+[4]ระบบการควบคุมฯ!G722+[4]ระบบการควบคุมฯ!H722</f>
        <v>0</v>
      </c>
      <c r="H119" s="338">
        <f>+[4]ระบบการควบคุมฯ!I722+[4]ระบบการควบคุมฯ!J722</f>
        <v>0</v>
      </c>
      <c r="I119" s="338">
        <f>+[4]ระบบการควบคุมฯ!K722+[4]ระบบการควบคุมฯ!L722</f>
        <v>0</v>
      </c>
      <c r="J119" s="338">
        <f t="shared" si="25"/>
        <v>0</v>
      </c>
      <c r="K119" s="90" t="s">
        <v>50</v>
      </c>
    </row>
    <row r="120" spans="1:11" ht="93" hidden="1" x14ac:dyDescent="0.6">
      <c r="A120" s="390" t="str">
        <f>+[4]ระบบการควบคุมฯ!A723</f>
        <v>16)</v>
      </c>
      <c r="B120" s="211">
        <f>+[4]ระบบการควบคุมฯ!B723</f>
        <v>0</v>
      </c>
      <c r="C120" s="210">
        <f>+[4]ระบบการควบคุมฯ!C723</f>
        <v>0</v>
      </c>
      <c r="D120" s="338">
        <f>+[1]ระบบการควบคุมฯ!D435</f>
        <v>0</v>
      </c>
      <c r="E120" s="338">
        <f>+[4]ระบบการควบคุมฯ!E723</f>
        <v>0</v>
      </c>
      <c r="F120" s="338">
        <f t="shared" si="26"/>
        <v>0</v>
      </c>
      <c r="G120" s="338">
        <f>+[4]ระบบการควบคุมฯ!G723+[4]ระบบการควบคุมฯ!H723</f>
        <v>0</v>
      </c>
      <c r="H120" s="338">
        <f>+[4]ระบบการควบคุมฯ!I723+[4]ระบบการควบคุมฯ!J723</f>
        <v>0</v>
      </c>
      <c r="I120" s="338">
        <f>+[4]ระบบการควบคุมฯ!K723+[4]ระบบการควบคุมฯ!L723</f>
        <v>0</v>
      </c>
      <c r="J120" s="338">
        <f t="shared" si="25"/>
        <v>0</v>
      </c>
      <c r="K120" s="90" t="s">
        <v>50</v>
      </c>
    </row>
    <row r="121" spans="1:11" ht="20.399999999999999" customHeight="1" x14ac:dyDescent="0.6">
      <c r="A121" s="397">
        <f>+[4]ระบบการควบคุมฯ!A905</f>
        <v>1.6</v>
      </c>
      <c r="B121" s="398" t="str">
        <f>+[4]ระบบการควบคุมฯ!B905</f>
        <v>กิจกรรมการสนับสนุนการศึกษาขั้นพื้นฐาน</v>
      </c>
      <c r="C121" s="371" t="e">
        <f>+[4]ระบบการควบคุมฯ!#REF!</f>
        <v>#REF!</v>
      </c>
      <c r="D121" s="372">
        <f t="shared" ref="D121:J121" si="27">+D122</f>
        <v>0</v>
      </c>
      <c r="E121" s="372">
        <f t="shared" si="27"/>
        <v>0</v>
      </c>
      <c r="F121" s="372">
        <f t="shared" si="27"/>
        <v>0</v>
      </c>
      <c r="G121" s="372">
        <f t="shared" si="27"/>
        <v>0</v>
      </c>
      <c r="H121" s="372">
        <f t="shared" si="27"/>
        <v>0</v>
      </c>
      <c r="I121" s="372">
        <f t="shared" si="27"/>
        <v>0</v>
      </c>
      <c r="J121" s="372">
        <f t="shared" si="27"/>
        <v>0</v>
      </c>
      <c r="K121" s="190"/>
    </row>
    <row r="122" spans="1:11" x14ac:dyDescent="0.6">
      <c r="A122" s="399"/>
      <c r="B122" s="400" t="str">
        <f>+[4]ระบบการควบคุมฯ!B928</f>
        <v xml:space="preserve"> งบดำเนินงาน 68112xx </v>
      </c>
      <c r="C122" s="401" t="str">
        <f>+[4]ระบบการควบคุมฯ!C906</f>
        <v>20004 37201000 2000000</v>
      </c>
      <c r="D122" s="319">
        <f t="shared" ref="D122:J122" si="28">+D123+D133</f>
        <v>0</v>
      </c>
      <c r="E122" s="319">
        <f t="shared" si="28"/>
        <v>0</v>
      </c>
      <c r="F122" s="319">
        <f t="shared" si="28"/>
        <v>0</v>
      </c>
      <c r="G122" s="319">
        <f t="shared" si="28"/>
        <v>0</v>
      </c>
      <c r="H122" s="319">
        <f t="shared" si="28"/>
        <v>0</v>
      </c>
      <c r="I122" s="319">
        <f t="shared" si="28"/>
        <v>0</v>
      </c>
      <c r="J122" s="319">
        <f t="shared" si="28"/>
        <v>0</v>
      </c>
      <c r="K122" s="192"/>
    </row>
    <row r="123" spans="1:11" ht="37.200000000000003" x14ac:dyDescent="0.6">
      <c r="A123" s="345" t="str">
        <f>+[4]ระบบการควบคุมฯ!A908</f>
        <v>2.1.2.1</v>
      </c>
      <c r="B123" s="206" t="str">
        <f>+[4]ระบบการควบคุมฯ!B936</f>
        <v>งบประจำ บริหารจัดการสำนักงาน</v>
      </c>
      <c r="C123" s="375" t="str">
        <f>+[4]ระบบการควบคุมฯ!C936</f>
        <v>20004 35000200 200000</v>
      </c>
      <c r="D123" s="402">
        <f>SUM(D124:D132)</f>
        <v>0</v>
      </c>
      <c r="E123" s="402">
        <f t="shared" ref="E123:J123" si="29">SUM(E124:E132)</f>
        <v>0</v>
      </c>
      <c r="F123" s="402">
        <f t="shared" si="29"/>
        <v>0</v>
      </c>
      <c r="G123" s="402">
        <f t="shared" si="29"/>
        <v>0</v>
      </c>
      <c r="H123" s="402">
        <f t="shared" si="29"/>
        <v>0</v>
      </c>
      <c r="I123" s="402">
        <f t="shared" si="29"/>
        <v>0</v>
      </c>
      <c r="J123" s="402">
        <f t="shared" si="29"/>
        <v>0</v>
      </c>
      <c r="K123" s="402"/>
    </row>
    <row r="124" spans="1:11" ht="74.400000000000006" x14ac:dyDescent="0.6">
      <c r="A124" s="352" t="str">
        <f>+[4]ระบบการควบคุมฯ!A938</f>
        <v>(1</v>
      </c>
      <c r="B124" s="378" t="str">
        <f>+[4]ระบบการควบคุมฯ!B910</f>
        <v>ค้าจ้างเหมาบริการ ลูกจ้างสพป.ปท.2 15000x7คน ครั้งที่ 4</v>
      </c>
      <c r="C124" s="378" t="str">
        <f>+[4]ระบบการควบคุมฯ!C910</f>
        <v>ศธ04002/ว3225 ลว.30 กค 67ครั้งที่ 4 โอนครั้งที่ 265  887,000</v>
      </c>
      <c r="D124" s="379"/>
      <c r="E124" s="227"/>
      <c r="F124" s="333"/>
      <c r="G124" s="354"/>
      <c r="H124" s="354"/>
      <c r="I124" s="354"/>
      <c r="J124" s="354">
        <f t="shared" ref="J124:J132" si="30">+F124-G124-H124-I124</f>
        <v>0</v>
      </c>
      <c r="K124" s="209"/>
    </row>
    <row r="125" spans="1:11" ht="55.8" x14ac:dyDescent="0.6">
      <c r="A125" s="352" t="str">
        <f>+[4]ระบบการควบคุมฯ!A939</f>
        <v>(2</v>
      </c>
      <c r="B125" s="378" t="str">
        <f>+[4]ระบบการควบคุมฯ!B911</f>
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</c>
      <c r="C125" s="378">
        <f>+[4]ระบบการควบคุมฯ!C911</f>
        <v>0</v>
      </c>
      <c r="D125" s="379"/>
      <c r="E125" s="227"/>
      <c r="F125" s="333"/>
      <c r="G125" s="354"/>
      <c r="H125" s="354"/>
      <c r="I125" s="354"/>
      <c r="J125" s="354">
        <f t="shared" si="30"/>
        <v>0</v>
      </c>
      <c r="K125" s="209"/>
    </row>
    <row r="126" spans="1:11" ht="37.200000000000003" x14ac:dyDescent="0.6">
      <c r="A126" s="352" t="str">
        <f>+[4]ระบบการควบคุมฯ!A940</f>
        <v>(3</v>
      </c>
      <c r="B126" s="378" t="str">
        <f>+[4]ระบบการควบคุมฯ!B912</f>
        <v>ค่าใช้จ่ายในการประชุม อ.ก.ค.ศ. เขตพื้นที่การศึกษา 150,000 บาท</v>
      </c>
      <c r="C126" s="378">
        <f>+[4]ระบบการควบคุมฯ!C912</f>
        <v>0</v>
      </c>
      <c r="D126" s="379"/>
      <c r="E126" s="227"/>
      <c r="F126" s="333"/>
      <c r="G126" s="354"/>
      <c r="H126" s="354"/>
      <c r="I126" s="354"/>
      <c r="J126" s="354">
        <f t="shared" si="30"/>
        <v>0</v>
      </c>
      <c r="K126" s="209"/>
    </row>
    <row r="127" spans="1:11" ht="74.400000000000006" x14ac:dyDescent="0.6">
      <c r="A127" s="352" t="str">
        <f>+[4]ระบบการควบคุมฯ!A941</f>
        <v>(4</v>
      </c>
      <c r="B127" s="378" t="str">
        <f>+[4]ระบบการควบคุมฯ!B913</f>
        <v>ค่าใช้จ่ายในการเดินทางไปราชการ 150,000 บาท</v>
      </c>
      <c r="C127" s="378" t="str">
        <f>+[4]ระบบการควบคุมฯ!C913</f>
        <v>ศธ04002/ว3225 ลว.30 กค 67ครั้งที่ 4 โอนครั้งที่ 265  887,000</v>
      </c>
      <c r="D127" s="379"/>
      <c r="E127" s="121"/>
      <c r="F127" s="333"/>
      <c r="G127" s="354"/>
      <c r="H127" s="354"/>
      <c r="I127" s="354"/>
      <c r="J127" s="354">
        <f t="shared" si="30"/>
        <v>0</v>
      </c>
      <c r="K127" s="83"/>
    </row>
    <row r="128" spans="1:11" ht="74.400000000000006" x14ac:dyDescent="0.6">
      <c r="A128" s="352" t="str">
        <f>+[4]ระบบการควบคุมฯ!A942</f>
        <v>(5</v>
      </c>
      <c r="B128" s="378" t="str">
        <f>+[4]ระบบการควบคุมฯ!B914</f>
        <v>ค่าซ่อมแซมและบำรุงรักษาทรัพย์สิน 200,000 บาท อนุมัติ 100,000 บาท</v>
      </c>
      <c r="C128" s="378" t="str">
        <f>+[4]ระบบการควบคุมฯ!C914</f>
        <v>ศธ04002/ว3225 ลว.30 กค 67ครั้งที่ 4 โอนครั้งที่ 265  887,000</v>
      </c>
      <c r="D128" s="379"/>
      <c r="E128" s="228"/>
      <c r="F128" s="333"/>
      <c r="G128" s="354"/>
      <c r="H128" s="354"/>
      <c r="I128" s="354"/>
      <c r="J128" s="354">
        <f t="shared" si="30"/>
        <v>0</v>
      </c>
      <c r="K128" s="209"/>
    </row>
    <row r="129" spans="1:22" ht="74.400000000000006" x14ac:dyDescent="0.6">
      <c r="A129" s="352" t="str">
        <f>+[4]ระบบการควบคุมฯ!A943</f>
        <v>(6</v>
      </c>
      <c r="B129" s="378" t="str">
        <f>+[4]ระบบการควบคุมฯ!B915</f>
        <v>ค่าวัสดุสำนักงาน</v>
      </c>
      <c r="C129" s="378" t="str">
        <f>+[4]ระบบการควบคุมฯ!C915</f>
        <v>ศธ04002/ว3225 ลว.30 กค 67ครั้งที่ 4 โอนครั้งที่ 265  887,000</v>
      </c>
      <c r="D129" s="379"/>
      <c r="E129" s="227"/>
      <c r="F129" s="333"/>
      <c r="G129" s="354"/>
      <c r="H129" s="354"/>
      <c r="I129" s="354"/>
      <c r="J129" s="354">
        <f t="shared" si="30"/>
        <v>0</v>
      </c>
      <c r="K129" s="212"/>
    </row>
    <row r="130" spans="1:22" ht="74.400000000000006" x14ac:dyDescent="0.6">
      <c r="A130" s="352" t="str">
        <f>+[4]ระบบการควบคุมฯ!A944</f>
        <v>(7</v>
      </c>
      <c r="B130" s="378" t="str">
        <f>+[4]ระบบการควบคุมฯ!B916</f>
        <v>ค่าน้ำมันเชื้อเพลิงและหล่อลื่น 200,000 บาท อนุมัติ 100,000 บาท</v>
      </c>
      <c r="C130" s="378" t="str">
        <f>+[4]ระบบการควบคุมฯ!C916</f>
        <v>ศธ04002/ว3225 ลว.30 กค 67ครั้งที่ 4 โอนครั้งที่ 265  887,000</v>
      </c>
      <c r="D130" s="379"/>
      <c r="E130" s="227"/>
      <c r="F130" s="333"/>
      <c r="G130" s="354"/>
      <c r="H130" s="354"/>
      <c r="I130" s="354"/>
      <c r="J130" s="354">
        <f t="shared" si="30"/>
        <v>0</v>
      </c>
      <c r="K130" s="212"/>
    </row>
    <row r="131" spans="1:22" ht="74.400000000000006" x14ac:dyDescent="0.6">
      <c r="A131" s="352" t="str">
        <f>+[4]ระบบการควบคุมฯ!A945</f>
        <v>(8</v>
      </c>
      <c r="B131" s="378" t="str">
        <f>+[4]ระบบการควบคุมฯ!B917</f>
        <v xml:space="preserve">ค่าสาธารณูปโภค    100,000 บาท </v>
      </c>
      <c r="C131" s="378" t="str">
        <f>+[4]ระบบการควบคุมฯ!C917</f>
        <v>ศธ04002/ว3225 ลว.30 กค 67ครั้งที่ 4 โอนครั้งที่ 265  887,000</v>
      </c>
      <c r="D131" s="379"/>
      <c r="E131" s="227"/>
      <c r="F131" s="333"/>
      <c r="G131" s="354"/>
      <c r="H131" s="354"/>
      <c r="I131" s="354"/>
      <c r="J131" s="354">
        <f t="shared" si="30"/>
        <v>0</v>
      </c>
      <c r="K131" s="221"/>
    </row>
    <row r="132" spans="1:22" ht="111.6" x14ac:dyDescent="0.6">
      <c r="A132" s="352" t="str">
        <f>+[4]ระบบการควบคุมฯ!A946</f>
        <v>(8.1</v>
      </c>
      <c r="B132" s="378" t="str">
        <f>+[4]ระบบการควบคุมฯ!B918</f>
        <v>อื่นๆ (รายการนอกเหนือ(1-(7 และหรือถัวจ่ายให้รายการ (1 -(7 โดยเฉพาะรายการที่ (7 ) 390000</v>
      </c>
      <c r="C132" s="378" t="str">
        <f>+[4]ระบบการควบคุมฯ!C918</f>
        <v>ที่ ศธ04002/ว2531/26 มิย 66 ครั้ง 619 180000+อบรมครูเหลือ55000และครั้งที่ 4ว322 /30 กค 67</v>
      </c>
      <c r="D132" s="379"/>
      <c r="E132" s="227"/>
      <c r="F132" s="333"/>
      <c r="G132" s="354"/>
      <c r="H132" s="354"/>
      <c r="I132" s="354"/>
      <c r="J132" s="354">
        <f t="shared" si="30"/>
        <v>0</v>
      </c>
      <c r="K132" s="221"/>
    </row>
    <row r="133" spans="1:22" x14ac:dyDescent="0.6">
      <c r="A133" s="403" t="str">
        <f>+[4]ระบบการควบคุมฯ!A948</f>
        <v>2.1.3.4</v>
      </c>
      <c r="B133" s="229" t="str">
        <f>+[4]ระบบการควบคุมฯ!B924</f>
        <v>งบพัฒนาเพื่อพัฒนาคุณภาพการศึกษา 1,500,000 บาท</v>
      </c>
      <c r="C133" s="404">
        <f>+[4]ระบบการควบคุมฯ!C924</f>
        <v>0</v>
      </c>
      <c r="D133" s="405">
        <f t="shared" ref="D133:J133" si="31">+D134+D143</f>
        <v>0</v>
      </c>
      <c r="E133" s="405">
        <f t="shared" si="31"/>
        <v>0</v>
      </c>
      <c r="F133" s="405">
        <f t="shared" si="31"/>
        <v>0</v>
      </c>
      <c r="G133" s="405">
        <f t="shared" si="31"/>
        <v>0</v>
      </c>
      <c r="H133" s="405">
        <f t="shared" si="31"/>
        <v>0</v>
      </c>
      <c r="I133" s="405">
        <f t="shared" si="31"/>
        <v>0</v>
      </c>
      <c r="J133" s="405">
        <f t="shared" si="31"/>
        <v>0</v>
      </c>
      <c r="K133" s="230"/>
    </row>
    <row r="134" spans="1:22" ht="37.200000000000003" x14ac:dyDescent="0.6">
      <c r="A134" s="406" t="str">
        <f>+[4]ระบบการควบคุมฯ!A949</f>
        <v>2.1.3.4.1</v>
      </c>
      <c r="B134" s="407" t="str">
        <f>+[4]ระบบการควบคุมฯ!B949</f>
        <v>งบกลยุทธ์ ของสพป.ปท.2 500,000 บาท (ประถม 449450) (20004 66 05164 05272)</v>
      </c>
      <c r="C134" s="407" t="str">
        <f>+[4]ระบบการควบคุมฯ!C936</f>
        <v>20004 35000200 200000</v>
      </c>
      <c r="D134" s="408">
        <f t="shared" ref="D134:J134" si="32">SUM(D135:D141)</f>
        <v>0</v>
      </c>
      <c r="E134" s="408">
        <f t="shared" si="32"/>
        <v>0</v>
      </c>
      <c r="F134" s="408">
        <f t="shared" si="32"/>
        <v>0</v>
      </c>
      <c r="G134" s="408">
        <f t="shared" si="32"/>
        <v>0</v>
      </c>
      <c r="H134" s="408">
        <f t="shared" si="32"/>
        <v>0</v>
      </c>
      <c r="I134" s="408">
        <f t="shared" si="32"/>
        <v>0</v>
      </c>
      <c r="J134" s="408">
        <f t="shared" si="32"/>
        <v>0</v>
      </c>
      <c r="K134" s="409"/>
    </row>
    <row r="135" spans="1:22" ht="55.8" x14ac:dyDescent="0.6">
      <c r="A135" s="355" t="str">
        <f>+[4]ระบบการควบคุมฯ!A926</f>
        <v>1)</v>
      </c>
      <c r="B135" s="381" t="str">
        <f>+[4]ระบบการควบคุมฯ!B926</f>
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</c>
      <c r="C135" s="381" t="str">
        <f>+[4]ระบบการควบคุมฯ!C926</f>
        <v>ศธ04002/ว3225 ลว.30 กค 67ครั้งที่ 4 โอนครั้งที่ 265</v>
      </c>
      <c r="D135" s="382"/>
      <c r="E135" s="356"/>
      <c r="F135" s="338"/>
      <c r="G135" s="357"/>
      <c r="H135" s="357"/>
      <c r="I135" s="357"/>
      <c r="J135" s="357">
        <f t="shared" ref="J135" si="33">+F135-G135-H135-I135</f>
        <v>0</v>
      </c>
      <c r="K135" s="90" t="s">
        <v>50</v>
      </c>
    </row>
    <row r="136" spans="1:22" hidden="1" x14ac:dyDescent="0.6">
      <c r="A136" s="390"/>
      <c r="B136" s="387"/>
      <c r="C136" s="388"/>
      <c r="D136" s="338"/>
      <c r="E136" s="338">
        <f>+[4]ระบบการควบคุมฯ!F951</f>
        <v>0</v>
      </c>
      <c r="F136" s="338">
        <f>SUM(D136:E136)</f>
        <v>0</v>
      </c>
      <c r="G136" s="338">
        <f>+[4]ระบบการควบคุมฯ!G951+[4]ระบบการควบคุมฯ!H951</f>
        <v>0</v>
      </c>
      <c r="H136" s="338">
        <f>+[4]ระบบการควบคุมฯ!I951+[4]ระบบการควบคุมฯ!J951</f>
        <v>0</v>
      </c>
      <c r="I136" s="338">
        <f>+[4]ระบบการควบคุมฯ!K951+[4]ระบบการควบคุมฯ!L951</f>
        <v>0</v>
      </c>
      <c r="J136" s="338">
        <f>+F136-G136-H136-I136</f>
        <v>0</v>
      </c>
      <c r="K136" s="389"/>
    </row>
    <row r="137" spans="1:22" hidden="1" x14ac:dyDescent="0.6">
      <c r="A137" s="390"/>
      <c r="B137" s="387"/>
      <c r="C137" s="388"/>
      <c r="D137" s="338"/>
      <c r="E137" s="338"/>
      <c r="F137" s="338"/>
      <c r="G137" s="338"/>
      <c r="H137" s="338"/>
      <c r="I137" s="338"/>
      <c r="J137" s="338"/>
      <c r="K137" s="90"/>
    </row>
    <row r="138" spans="1:22" hidden="1" x14ac:dyDescent="0.6">
      <c r="A138" s="390"/>
      <c r="B138" s="387"/>
      <c r="C138" s="388"/>
      <c r="D138" s="338"/>
      <c r="E138" s="338"/>
      <c r="F138" s="338"/>
      <c r="G138" s="338"/>
      <c r="H138" s="338"/>
      <c r="I138" s="338"/>
      <c r="J138" s="338"/>
      <c r="K138" s="90"/>
    </row>
    <row r="139" spans="1:22" hidden="1" x14ac:dyDescent="0.6">
      <c r="A139" s="390"/>
      <c r="B139" s="387"/>
      <c r="C139" s="388"/>
      <c r="D139" s="338"/>
      <c r="E139" s="338"/>
      <c r="F139" s="338"/>
      <c r="G139" s="338"/>
      <c r="H139" s="338"/>
      <c r="I139" s="338"/>
      <c r="J139" s="338"/>
      <c r="K139" s="90"/>
    </row>
    <row r="140" spans="1:22" hidden="1" x14ac:dyDescent="0.6">
      <c r="A140" s="390"/>
      <c r="B140" s="387"/>
      <c r="C140" s="388"/>
      <c r="D140" s="338"/>
      <c r="E140" s="338"/>
      <c r="F140" s="338"/>
      <c r="G140" s="338"/>
      <c r="H140" s="338"/>
      <c r="I140" s="338"/>
      <c r="J140" s="338"/>
      <c r="K140" s="90"/>
    </row>
    <row r="141" spans="1:22" hidden="1" x14ac:dyDescent="0.6">
      <c r="A141" s="390"/>
      <c r="B141" s="387"/>
      <c r="C141" s="388"/>
      <c r="D141" s="338"/>
      <c r="E141" s="338"/>
      <c r="F141" s="338"/>
      <c r="G141" s="338"/>
      <c r="H141" s="338"/>
      <c r="I141" s="338"/>
      <c r="J141" s="338"/>
      <c r="K141" s="90"/>
    </row>
    <row r="142" spans="1:22" x14ac:dyDescent="0.6">
      <c r="A142" s="390"/>
      <c r="B142" s="387"/>
      <c r="C142" s="388"/>
      <c r="D142" s="338"/>
      <c r="E142" s="338"/>
      <c r="F142" s="338"/>
      <c r="G142" s="338"/>
      <c r="H142" s="338"/>
      <c r="I142" s="338"/>
      <c r="J142" s="410"/>
      <c r="K142" s="90"/>
    </row>
    <row r="143" spans="1:22" ht="37.200000000000003" x14ac:dyDescent="0.6">
      <c r="A143" s="411" t="str">
        <f>+[4]ระบบการควบคุมฯ!A952</f>
        <v>2.1.3.4.2</v>
      </c>
      <c r="B143" s="412" t="str">
        <f>+[4]ระบบการควบคุมฯ!B952</f>
        <v>งบเพิ่มประสิทธิผลกลยุทธ์ของ สพฐ. 1,500,000 บาท (20004 66 05164 05272)</v>
      </c>
      <c r="C143" s="413" t="str">
        <f>+[4]ระบบการควบคุมฯ!C952</f>
        <v>ที่ ศธ 04002/ว824/1 มีค 66  ครั้งที่ 352</v>
      </c>
      <c r="D143" s="414">
        <f t="shared" ref="D143:J143" si="34">SUM(D144:D149)</f>
        <v>0</v>
      </c>
      <c r="E143" s="414">
        <f t="shared" si="34"/>
        <v>0</v>
      </c>
      <c r="F143" s="414">
        <f t="shared" si="34"/>
        <v>0</v>
      </c>
      <c r="G143" s="414">
        <f t="shared" si="34"/>
        <v>0</v>
      </c>
      <c r="H143" s="414">
        <f t="shared" si="34"/>
        <v>0</v>
      </c>
      <c r="I143" s="414">
        <f t="shared" si="34"/>
        <v>0</v>
      </c>
      <c r="J143" s="414">
        <f t="shared" si="34"/>
        <v>0</v>
      </c>
      <c r="K143" s="415" t="s">
        <v>15</v>
      </c>
    </row>
    <row r="144" spans="1:22" s="1346" customFormat="1" ht="55.8" x14ac:dyDescent="0.25">
      <c r="A144" s="390" t="str">
        <f>+[4]ระบบการควบคุมฯ!A955</f>
        <v>1)</v>
      </c>
      <c r="B144" s="211" t="str">
        <f>+[4]ระบบการควบคุมฯ!B955</f>
        <v>โครงการพัฒนาศักยภาพการบริหารจัดการ 100,000 บาท</v>
      </c>
      <c r="C144" s="416" t="str">
        <f>+[4]ระบบการควบคุมฯ!C955</f>
        <v>บันทึกกลุ่มนโยบายและแผน ลว.27 มค 66 ดอกลักษณ์</v>
      </c>
      <c r="D144" s="338"/>
      <c r="E144" s="338">
        <f>+[4]ระบบการควบคุมฯ!E955</f>
        <v>0</v>
      </c>
      <c r="F144" s="338">
        <f>+D144+E144</f>
        <v>0</v>
      </c>
      <c r="G144" s="338">
        <f>+[4]ระบบการควบคุมฯ!G955+[4]ระบบการควบคุมฯ!H955</f>
        <v>0</v>
      </c>
      <c r="H144" s="338">
        <f>+[4]ระบบการควบคุมฯ!I955+[4]ระบบการควบคุมฯ!J955</f>
        <v>0</v>
      </c>
      <c r="I144" s="338">
        <f>+[4]ระบบการควบคุมฯ!K955+[4]ระบบการควบคุมฯ!L955</f>
        <v>0</v>
      </c>
      <c r="J144" s="338">
        <f>+F144-G144-H144-I144</f>
        <v>0</v>
      </c>
      <c r="K144" s="90" t="s">
        <v>50</v>
      </c>
      <c r="N144" s="1347"/>
      <c r="P144" s="1348"/>
      <c r="R144" s="1349"/>
      <c r="S144" s="1349"/>
      <c r="T144" s="1349"/>
      <c r="U144" s="1349"/>
      <c r="V144" s="1349"/>
    </row>
    <row r="145" spans="1:11" ht="55.8" x14ac:dyDescent="0.6">
      <c r="A145" s="390" t="str">
        <f>+[4]ระบบการควบคุมฯ!A956</f>
        <v>2)</v>
      </c>
      <c r="B145" s="211" t="str">
        <f>+[4]ระบบการควบคุมฯ!B956</f>
        <v>โครงการเสริมสร้างความรู้ความเข้าใจระบบการประเมินวิทยฐานดิจิทัล(DPA) 30,000 บาท</v>
      </c>
      <c r="C145" s="396" t="str">
        <f>+[4]ระบบการควบคุมฯ!C956</f>
        <v>บันทึกกลุ่มนโยบายและแผน ลว.26 มค 66 น้ำผึ้ง</v>
      </c>
      <c r="D145" s="338"/>
      <c r="E145" s="338">
        <f>+[4]ระบบการควบคุมฯ!E956</f>
        <v>0</v>
      </c>
      <c r="F145" s="338">
        <f>+D145+E145</f>
        <v>0</v>
      </c>
      <c r="G145" s="338">
        <f>+[4]ระบบการควบคุมฯ!G956+[4]ระบบการควบคุมฯ!H956</f>
        <v>0</v>
      </c>
      <c r="H145" s="338">
        <f>+[4]ระบบการควบคุมฯ!I956+[4]ระบบการควบคุมฯ!J956</f>
        <v>0</v>
      </c>
      <c r="I145" s="338">
        <f>+[4]ระบบการควบคุมฯ!K956+[4]ระบบการควบคุมฯ!L956</f>
        <v>0</v>
      </c>
      <c r="J145" s="338">
        <f>+F145-G145-H145-I145</f>
        <v>0</v>
      </c>
      <c r="K145" s="416" t="s">
        <v>94</v>
      </c>
    </row>
    <row r="146" spans="1:11" ht="55.8" x14ac:dyDescent="0.6">
      <c r="A146" s="390" t="str">
        <f>+[4]ระบบการควบคุมฯ!A957</f>
        <v>3)</v>
      </c>
      <c r="B146" s="211" t="str">
        <f>+[4]ระบบการควบคุมฯ!B957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46" s="396" t="s">
        <v>143</v>
      </c>
      <c r="D146" s="338"/>
      <c r="E146" s="338">
        <f>+[4]ระบบการควบคุมฯ!E957</f>
        <v>0</v>
      </c>
      <c r="F146" s="338">
        <f>+D146+E146</f>
        <v>0</v>
      </c>
      <c r="G146" s="338">
        <f>+[4]ระบบการควบคุมฯ!G957+[4]ระบบการควบคุมฯ!H957</f>
        <v>0</v>
      </c>
      <c r="H146" s="338">
        <f>+[4]ระบบการควบคุมฯ!I957+[4]ระบบการควบคุมฯ!J957</f>
        <v>0</v>
      </c>
      <c r="I146" s="338">
        <f>+[4]ระบบการควบคุมฯ!K957+[4]ระบบการควบคุมฯ!L957</f>
        <v>0</v>
      </c>
      <c r="J146" s="338">
        <f>+F146-G146-H146-I146</f>
        <v>0</v>
      </c>
      <c r="K146" s="90" t="s">
        <v>50</v>
      </c>
    </row>
    <row r="147" spans="1:11" ht="55.8" x14ac:dyDescent="0.6">
      <c r="A147" s="390" t="str">
        <f>+[4]ระบบการควบคุมฯ!A958</f>
        <v>4)</v>
      </c>
      <c r="B147" s="211" t="str">
        <f>+[4]ระบบการควบคุมฯ!B958</f>
        <v>โครงการส่งเสริมศักยภาพตามการเรียนรู้ที่หลากหลาย 150,000 บาท</v>
      </c>
      <c r="C147" s="396" t="str">
        <f>+[4]ระบบการควบคุมฯ!C958</f>
        <v xml:space="preserve">บท.แผนลว. 31 มี.ค. 66 </v>
      </c>
      <c r="D147" s="338"/>
      <c r="E147" s="338">
        <f>+[4]ระบบการควบคุมฯ!E958</f>
        <v>0</v>
      </c>
      <c r="F147" s="338">
        <f>+D147+E147</f>
        <v>0</v>
      </c>
      <c r="G147" s="338">
        <f>+[4]ระบบการควบคุมฯ!G958+[4]ระบบการควบคุมฯ!H958</f>
        <v>0</v>
      </c>
      <c r="H147" s="338">
        <f>+[4]ระบบการควบคุมฯ!I958+[4]ระบบการควบคุมฯ!J958</f>
        <v>0</v>
      </c>
      <c r="I147" s="338">
        <f>+[4]ระบบการควบคุมฯ!K958+[4]ระบบการควบคุมฯ!L958</f>
        <v>0</v>
      </c>
      <c r="J147" s="338">
        <f>+F147-G147-H147-I147</f>
        <v>0</v>
      </c>
      <c r="K147" s="90" t="s">
        <v>50</v>
      </c>
    </row>
    <row r="148" spans="1:11" ht="55.8" x14ac:dyDescent="0.6">
      <c r="A148" s="390" t="str">
        <f>+[4]ระบบการควบคุมฯ!A959</f>
        <v>6)</v>
      </c>
      <c r="B148" s="387" t="str">
        <f>+[4]ระบบการควบคุมฯ!B959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48" s="388" t="str">
        <f>+[4]ระบบการควบคุมฯ!C959</f>
        <v>บันทึกกลุ่มนโยบายและแผน ลว.27 มีค 66 ศน จิราภรณ์</v>
      </c>
      <c r="D148" s="338"/>
      <c r="E148" s="338">
        <f>+[4]ระบบการควบคุมฯ!F959</f>
        <v>0</v>
      </c>
      <c r="F148" s="338">
        <f>SUM(D148:E148)</f>
        <v>0</v>
      </c>
      <c r="G148" s="338">
        <f>+[4]ระบบการควบคุมฯ!G959+[4]ระบบการควบคุมฯ!H959</f>
        <v>0</v>
      </c>
      <c r="H148" s="338">
        <f>+[4]ระบบการควบคุมฯ!I959+[4]ระบบการควบคุมฯ!J959</f>
        <v>0</v>
      </c>
      <c r="I148" s="338">
        <f>+[4]ระบบการควบคุมฯ!K959+[4]ระบบการควบคุมฯ!L959</f>
        <v>0</v>
      </c>
      <c r="J148" s="338">
        <f>+F148-G148-H148-I148</f>
        <v>0</v>
      </c>
      <c r="K148" s="90" t="s">
        <v>50</v>
      </c>
    </row>
    <row r="149" spans="1:11" x14ac:dyDescent="0.6">
      <c r="A149" s="390"/>
      <c r="B149" s="211"/>
      <c r="C149" s="210"/>
      <c r="D149" s="338"/>
      <c r="E149" s="338"/>
      <c r="F149" s="338"/>
      <c r="G149" s="338"/>
      <c r="H149" s="338"/>
      <c r="I149" s="338"/>
      <c r="J149" s="338"/>
      <c r="K149" s="90"/>
    </row>
    <row r="150" spans="1:11" x14ac:dyDescent="0.6">
      <c r="A150" s="352"/>
      <c r="B150" s="232" t="s">
        <v>18</v>
      </c>
      <c r="C150" s="213"/>
      <c r="D150" s="354">
        <f>+D8</f>
        <v>1260000</v>
      </c>
      <c r="E150" s="354">
        <f t="shared" ref="E150:J150" si="35">+E8</f>
        <v>740000</v>
      </c>
      <c r="F150" s="354">
        <f t="shared" si="35"/>
        <v>2000000</v>
      </c>
      <c r="G150" s="354">
        <f t="shared" si="35"/>
        <v>169560</v>
      </c>
      <c r="H150" s="354">
        <f t="shared" si="35"/>
        <v>0</v>
      </c>
      <c r="I150" s="354">
        <f t="shared" si="35"/>
        <v>1306318.2</v>
      </c>
      <c r="J150" s="354">
        <f t="shared" si="35"/>
        <v>524121.8</v>
      </c>
      <c r="K150" s="212"/>
    </row>
    <row r="151" spans="1:11" x14ac:dyDescent="0.6">
      <c r="A151" s="233"/>
      <c r="B151" s="234" t="s">
        <v>19</v>
      </c>
      <c r="C151" s="204"/>
      <c r="D151" s="417"/>
      <c r="E151" s="418"/>
      <c r="F151" s="176">
        <f>SUM(G151:J151)</f>
        <v>99.992000000000004</v>
      </c>
      <c r="G151" s="419">
        <v>8.4700000000000006</v>
      </c>
      <c r="H151" s="420">
        <v>0</v>
      </c>
      <c r="I151" s="417">
        <f>+I150*100/F150</f>
        <v>65.315910000000002</v>
      </c>
      <c r="J151" s="421">
        <f>+J150*100/F150</f>
        <v>26.20609</v>
      </c>
      <c r="K151" s="235"/>
    </row>
    <row r="152" spans="1:11" x14ac:dyDescent="0.6">
      <c r="A152" s="236"/>
      <c r="B152" s="237"/>
      <c r="C152" s="422"/>
      <c r="D152" s="423"/>
      <c r="E152" s="423"/>
      <c r="F152" s="1280" t="s">
        <v>144</v>
      </c>
      <c r="G152" s="1280"/>
      <c r="H152" s="1280"/>
      <c r="I152" s="1280"/>
      <c r="J152" s="424"/>
      <c r="K152" s="425"/>
    </row>
    <row r="153" spans="1:11" x14ac:dyDescent="0.6">
      <c r="A153" s="236"/>
      <c r="B153" s="237"/>
      <c r="C153" s="422"/>
      <c r="D153" s="423"/>
      <c r="E153" s="423"/>
      <c r="F153" s="423"/>
      <c r="G153" s="238"/>
      <c r="H153" s="238"/>
      <c r="I153" s="238"/>
      <c r="J153" s="238"/>
      <c r="K153" s="425"/>
    </row>
    <row r="154" spans="1:11" x14ac:dyDescent="0.6">
      <c r="A154" s="426" t="s">
        <v>145</v>
      </c>
      <c r="B154" s="427"/>
      <c r="C154" s="428"/>
      <c r="D154" s="423"/>
      <c r="E154" s="238"/>
      <c r="F154" s="238"/>
      <c r="G154" s="238"/>
      <c r="H154" s="238"/>
      <c r="I154" s="429"/>
      <c r="J154" s="238"/>
      <c r="K154" s="425"/>
    </row>
    <row r="155" spans="1:11" x14ac:dyDescent="0.6">
      <c r="A155" s="430" t="s">
        <v>146</v>
      </c>
      <c r="B155" s="430"/>
      <c r="C155" s="431"/>
      <c r="D155" s="432"/>
      <c r="E155" s="433"/>
      <c r="F155" s="434" t="s">
        <v>20</v>
      </c>
      <c r="G155" s="435" t="s">
        <v>147</v>
      </c>
      <c r="H155" s="238" t="s">
        <v>148</v>
      </c>
      <c r="I155" s="433"/>
      <c r="J155" s="238"/>
      <c r="K155" s="425"/>
    </row>
    <row r="156" spans="1:11" x14ac:dyDescent="0.6">
      <c r="A156" s="426" t="s">
        <v>52</v>
      </c>
      <c r="B156" s="436"/>
      <c r="C156" s="428"/>
      <c r="D156" s="437" t="s">
        <v>149</v>
      </c>
      <c r="E156" s="238"/>
      <c r="F156" s="238"/>
      <c r="G156" s="238"/>
      <c r="H156" s="238" t="s">
        <v>150</v>
      </c>
      <c r="I156" s="238"/>
      <c r="J156" s="238"/>
      <c r="K156" s="425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mergeCells count="13">
    <mergeCell ref="F152:I152"/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6"/>
  <sheetViews>
    <sheetView workbookViewId="0">
      <selection sqref="A1:I436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267" t="s">
        <v>151</v>
      </c>
      <c r="B1" s="1267"/>
      <c r="C1" s="1267"/>
      <c r="D1" s="1267"/>
      <c r="E1" s="1267"/>
      <c r="F1" s="1267"/>
      <c r="G1" s="1267"/>
      <c r="H1" s="1267"/>
      <c r="I1" s="1267"/>
    </row>
    <row r="2" spans="1:9" ht="21" x14ac:dyDescent="0.6">
      <c r="A2" s="1267" t="s">
        <v>141</v>
      </c>
      <c r="B2" s="1267"/>
      <c r="C2" s="1267"/>
      <c r="D2" s="1267"/>
      <c r="E2" s="1267"/>
      <c r="F2" s="1267"/>
      <c r="G2" s="1267"/>
      <c r="H2" s="1267"/>
      <c r="I2" s="1267"/>
    </row>
    <row r="3" spans="1:9" ht="21" x14ac:dyDescent="0.6">
      <c r="A3" s="1267" t="s">
        <v>0</v>
      </c>
      <c r="B3" s="1267"/>
      <c r="C3" s="1267"/>
      <c r="D3" s="1267"/>
      <c r="E3" s="1267"/>
      <c r="F3" s="1267"/>
      <c r="G3" s="1267"/>
      <c r="H3" s="1267"/>
      <c r="I3" s="1267"/>
    </row>
    <row r="4" spans="1:9" ht="21" x14ac:dyDescent="0.55000000000000004">
      <c r="A4" s="1233"/>
      <c r="B4" s="1295" t="str">
        <f>+[4]งบประจำและงบกลยุทธ์!A4</f>
        <v xml:space="preserve">     ประจำเดือนมกราคม 2568</v>
      </c>
      <c r="C4" s="1295"/>
      <c r="D4" s="1295"/>
      <c r="E4" s="1295"/>
      <c r="F4" s="1295"/>
      <c r="G4" s="1295"/>
      <c r="H4" s="1295"/>
      <c r="I4" s="1234" t="s">
        <v>152</v>
      </c>
    </row>
    <row r="5" spans="1:9" ht="42" x14ac:dyDescent="0.25">
      <c r="A5" s="438" t="s">
        <v>23</v>
      </c>
      <c r="B5" s="439" t="s">
        <v>24</v>
      </c>
      <c r="C5" s="62" t="s">
        <v>37</v>
      </c>
      <c r="D5" s="61" t="s">
        <v>22</v>
      </c>
      <c r="E5" s="63" t="s">
        <v>3</v>
      </c>
      <c r="F5" s="64" t="s">
        <v>38</v>
      </c>
      <c r="G5" s="63" t="s">
        <v>25</v>
      </c>
      <c r="H5" s="63" t="s">
        <v>5</v>
      </c>
      <c r="I5" s="65" t="s">
        <v>6</v>
      </c>
    </row>
    <row r="6" spans="1:9" ht="18.600000000000001" x14ac:dyDescent="0.25">
      <c r="A6" s="440" t="str">
        <f>+[4]ระบบการควบคุมฯ!A7</f>
        <v>ก</v>
      </c>
      <c r="B6" s="111" t="str">
        <f>+[4]ระบบการควบคุมฯ!B7</f>
        <v xml:space="preserve">แผนงานบุคลากรภาครัฐ </v>
      </c>
      <c r="C6" s="441" t="str">
        <f>+[4]ระบบการควบคุมฯ!C7 [4]ระบบการควบคุมฯ!C7</f>
        <v>20004 1400 0800</v>
      </c>
      <c r="D6" s="442">
        <f>+D7</f>
        <v>3771400</v>
      </c>
      <c r="E6" s="442">
        <f t="shared" ref="E6:H7" si="0">+E7</f>
        <v>0</v>
      </c>
      <c r="F6" s="442">
        <f t="shared" si="0"/>
        <v>0</v>
      </c>
      <c r="G6" s="442">
        <f t="shared" si="0"/>
        <v>2690993.7199999997</v>
      </c>
      <c r="H6" s="442">
        <f t="shared" si="0"/>
        <v>1080406.28</v>
      </c>
      <c r="I6" s="443"/>
    </row>
    <row r="7" spans="1:9" ht="74.400000000000006" x14ac:dyDescent="0.25">
      <c r="A7" s="444">
        <f>+[4]ระบบการควบคุมฯ!A8</f>
        <v>1</v>
      </c>
      <c r="B7" s="445" t="str">
        <f>+[4]ระบบการควบคุมฯ!B8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45" t="str">
        <f>+[4]ระบบการควบคุมฯ!C8</f>
        <v>20004 1400 0800</v>
      </c>
      <c r="D7" s="446">
        <f>+D8</f>
        <v>3771400</v>
      </c>
      <c r="E7" s="446">
        <f t="shared" si="0"/>
        <v>0</v>
      </c>
      <c r="F7" s="446">
        <f t="shared" si="0"/>
        <v>0</v>
      </c>
      <c r="G7" s="446">
        <f t="shared" si="0"/>
        <v>2690993.7199999997</v>
      </c>
      <c r="H7" s="446">
        <f t="shared" si="0"/>
        <v>1080406.28</v>
      </c>
      <c r="I7" s="447"/>
    </row>
    <row r="8" spans="1:9" ht="74.400000000000006" x14ac:dyDescent="0.25">
      <c r="A8" s="448">
        <f>+[4]ระบบการควบคุมฯ!A10</f>
        <v>1.1000000000000001</v>
      </c>
      <c r="B8" s="66" t="str">
        <f>+[4]ระบบการควบคุมฯ!B10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7" t="str">
        <f>+[4]ระบบการควบคุมฯ!C10</f>
        <v>20004 68 79456 00000</v>
      </c>
      <c r="D8" s="449">
        <f>+D9+D15</f>
        <v>3771400</v>
      </c>
      <c r="E8" s="449">
        <f>+E9+E15</f>
        <v>0</v>
      </c>
      <c r="F8" s="449">
        <f>+F9+F15</f>
        <v>0</v>
      </c>
      <c r="G8" s="449">
        <f>+G9+G15</f>
        <v>2690993.7199999997</v>
      </c>
      <c r="H8" s="449">
        <f>+H9+H15</f>
        <v>1080406.28</v>
      </c>
      <c r="I8" s="450"/>
    </row>
    <row r="9" spans="1:9" ht="18.600000000000001" x14ac:dyDescent="0.25">
      <c r="A9" s="451"/>
      <c r="B9" s="452" t="str">
        <f>+[4]ระบบการควบคุมฯ!B12</f>
        <v>งบบุคลากร  6811150</v>
      </c>
      <c r="C9" s="68" t="str">
        <f>+[4]ระบบการควบคุมฯ!C12</f>
        <v>20004 14000800 1000000</v>
      </c>
      <c r="D9" s="453">
        <f>+D10</f>
        <v>2930000</v>
      </c>
      <c r="E9" s="453">
        <f>+E10</f>
        <v>0</v>
      </c>
      <c r="F9" s="453">
        <f>+F10</f>
        <v>0</v>
      </c>
      <c r="G9" s="453">
        <f>+G10</f>
        <v>2092772.26</v>
      </c>
      <c r="H9" s="453">
        <f>+H10</f>
        <v>837227.74</v>
      </c>
      <c r="I9" s="454"/>
    </row>
    <row r="10" spans="1:9" ht="74.400000000000006" x14ac:dyDescent="0.25">
      <c r="A10" s="455" t="str">
        <f>+[4]ระบบการควบคุมฯ!A14</f>
        <v>1.1.1</v>
      </c>
      <c r="B10" s="456" t="str">
        <f>+[4]ระบบการควบคุมฯ!B14</f>
        <v>ค่าตอบแทนพนักงานราชการ 26 อัตรา  5 เดือน(ต.ค.67 - มีค 68) 2,930,000 บาท</v>
      </c>
      <c r="C10" s="457" t="str">
        <f>+[4]ระบบการควบคุมฯ!C14</f>
        <v>ศธ 04002/ว5144 ลว.21 ต.ค.67 ครั้งที่ 2</v>
      </c>
      <c r="D10" s="458">
        <f>+[4]ระบบการควบคุมฯ!F14</f>
        <v>2930000</v>
      </c>
      <c r="E10" s="458">
        <f>+[4]ระบบการควบคุมฯ!G14+[4]ระบบการควบคุมฯ!H14</f>
        <v>0</v>
      </c>
      <c r="F10" s="458">
        <f>+[4]ระบบการควบคุมฯ!I14+[4]ระบบการควบคุมฯ!J14</f>
        <v>0</v>
      </c>
      <c r="G10" s="458">
        <f>+[4]ระบบการควบคุมฯ!K14+[4]ระบบการควบคุมฯ!L14</f>
        <v>2092772.26</v>
      </c>
      <c r="H10" s="459">
        <f>+D10-E10-F10-G10</f>
        <v>837227.74</v>
      </c>
      <c r="I10" s="460" t="s">
        <v>14</v>
      </c>
    </row>
    <row r="11" spans="1:9" ht="93" hidden="1" customHeight="1" x14ac:dyDescent="0.25">
      <c r="A11" s="461" t="str">
        <f>+[4]ระบบการควบคุมฯ!A15</f>
        <v>1.1.1.1</v>
      </c>
      <c r="B11" s="462" t="str">
        <f>+[4]ระบบการควบคุมฯ!B15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1" s="463" t="str">
        <f>+[4]ระบบการควบคุมฯ!C15</f>
        <v>ศธ 04002/ว1016 ลว.8 มีค 67 ครั้งที่ 210</v>
      </c>
      <c r="D11" s="464"/>
      <c r="E11" s="464"/>
      <c r="F11" s="464"/>
      <c r="G11" s="464"/>
      <c r="H11" s="465"/>
      <c r="I11" s="466"/>
    </row>
    <row r="12" spans="1:9" ht="74.400000000000006" hidden="1" customHeight="1" x14ac:dyDescent="0.25">
      <c r="A12" s="461" t="str">
        <f>+[4]ระบบการควบคุมฯ!A16</f>
        <v>1.1.1.2</v>
      </c>
      <c r="B12" s="462" t="str">
        <f>+[4]ระบบการควบคุมฯ!B16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63" t="str">
        <f>+[4]ระบบการควบคุมฯ!C16</f>
        <v>ศธ 04002/ว1775 ลว.3 พค 67 โอนครั้งที่ 3</v>
      </c>
      <c r="D12" s="464"/>
      <c r="E12" s="464"/>
      <c r="F12" s="464"/>
      <c r="G12" s="464"/>
      <c r="H12" s="465"/>
      <c r="I12" s="466"/>
    </row>
    <row r="13" spans="1:9" ht="55.8" hidden="1" customHeight="1" x14ac:dyDescent="0.25">
      <c r="A13" s="467" t="str">
        <f>+[4]ระบบการควบคุมฯ!A17</f>
        <v>1.1.1.3</v>
      </c>
      <c r="B13" s="75" t="str">
        <f>+[4]ระบบการควบคุมฯ!B17</f>
        <v>ค่าตอบแทนพนักงานราชการ  อัตรา   1 เดือน (กันยายน 2567) 445,000 บาท</v>
      </c>
      <c r="C13" s="76" t="str">
        <f>+[4]ระบบการควบคุมฯ!C17</f>
        <v>ศธ 04002/ว3380 ลว. 5 สค 67 โอนครั้งที่284</v>
      </c>
      <c r="D13" s="468"/>
      <c r="E13" s="468"/>
      <c r="F13" s="468"/>
      <c r="G13" s="468"/>
      <c r="H13" s="469"/>
      <c r="I13" s="77"/>
    </row>
    <row r="14" spans="1:9" ht="55.8" hidden="1" customHeight="1" x14ac:dyDescent="0.25">
      <c r="A14" s="467" t="str">
        <f>+[4]ระบบการควบคุมฯ!A18</f>
        <v>1.1.1.4</v>
      </c>
      <c r="B14" s="75" t="str">
        <f>+[4]ระบบการควบคุมฯ!B18</f>
        <v>ค่าตอบแทนพนักงานราชการ  อัตรา   1 เดือน (กันยายน 2567) 18,000 บาท</v>
      </c>
      <c r="C14" s="76" t="str">
        <f>+[4]ระบบการควบคุมฯ!C18</f>
        <v>ศธ 04002/ว3844/30 สค 67 ครั้งที่ 373</v>
      </c>
      <c r="D14" s="470"/>
      <c r="E14" s="470"/>
      <c r="F14" s="470"/>
      <c r="G14" s="470"/>
      <c r="H14" s="471"/>
      <c r="I14" s="80"/>
    </row>
    <row r="15" spans="1:9" ht="18.600000000000001" x14ac:dyDescent="0.25">
      <c r="A15" s="451">
        <f>+[4]ระบบการควบคุมฯ!A22</f>
        <v>0</v>
      </c>
      <c r="B15" s="452" t="str">
        <f>+[4]ระบบการควบคุมฯ!B22</f>
        <v xml:space="preserve"> งบดำเนินงาน 6811220</v>
      </c>
      <c r="C15" s="68" t="str">
        <f>+[4]ระบบการควบคุมฯ!C22</f>
        <v>20004 1420 0800 2000000</v>
      </c>
      <c r="D15" s="453">
        <f>SUM(D16:D21)</f>
        <v>841400</v>
      </c>
      <c r="E15" s="453">
        <f>SUM(E16:E21)</f>
        <v>0</v>
      </c>
      <c r="F15" s="453">
        <f>SUM(F16:F21)</f>
        <v>0</v>
      </c>
      <c r="G15" s="453">
        <f>SUM(G16:G21)</f>
        <v>598221.46</v>
      </c>
      <c r="H15" s="453">
        <f>SUM(H16:H21)</f>
        <v>243178.54000000004</v>
      </c>
      <c r="I15" s="454"/>
    </row>
    <row r="16" spans="1:9" ht="111.6" x14ac:dyDescent="0.25">
      <c r="A16" s="455" t="str">
        <f>+[4]ระบบการควบคุมฯ!A24</f>
        <v>1.1.2</v>
      </c>
      <c r="B16" s="456" t="str">
        <f>+[4]ระบบการควบคุมฯ!B24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457" t="str">
        <f>+[4]ระบบการควบคุมฯ!C24</f>
        <v>ศธ 04002/ว5144 ลว.21 ต.ค.67 ครั้งที่ 2</v>
      </c>
      <c r="D16" s="458">
        <f>+[4]ระบบการควบคุมฯ!F24</f>
        <v>113000</v>
      </c>
      <c r="E16" s="458">
        <f>+[4]ระบบการควบคุมฯ!G24+[4]ระบบการควบคุมฯ!H24</f>
        <v>0</v>
      </c>
      <c r="F16" s="458">
        <f>+[4]ระบบการควบคุมฯ!I24+[4]ระบบการควบคุมฯ!J24</f>
        <v>0</v>
      </c>
      <c r="G16" s="458">
        <f>+[4]ระบบการควบคุมฯ!K24+[4]ระบบการควบคุมฯ!L24</f>
        <v>69315</v>
      </c>
      <c r="H16" s="459">
        <f>+D16-E16-F16-G16</f>
        <v>43685</v>
      </c>
      <c r="I16" s="460" t="s">
        <v>14</v>
      </c>
    </row>
    <row r="17" spans="1:9" ht="55.8" x14ac:dyDescent="0.25">
      <c r="A17" s="467" t="str">
        <f>+[4]ระบบการควบคุมฯ!A25</f>
        <v>1.1.2.1</v>
      </c>
      <c r="B17" s="75" t="str">
        <f>+[4]ระบบการควบคุมฯ!B25</f>
        <v>เงินสมทบกองทุนประกันสังคม จำนวน 6 เดือน  (ตุลาคม 2566 - มีนาคม 2567) 20,300</v>
      </c>
      <c r="C17" s="76" t="str">
        <f>+[4]ระบบการควบคุมฯ!C25</f>
        <v>ศธ 04002/ว1016 ลว.8 มีค 67 โอนครั้งที่ 210</v>
      </c>
      <c r="D17" s="468"/>
      <c r="E17" s="468"/>
      <c r="F17" s="468"/>
      <c r="G17" s="468"/>
      <c r="H17" s="469"/>
      <c r="I17" s="77"/>
    </row>
    <row r="18" spans="1:9" ht="74.400000000000006" hidden="1" customHeight="1" x14ac:dyDescent="0.25">
      <c r="A18" s="476" t="str">
        <f>+[4]ระบบการควบคุมฯ!A26</f>
        <v>1.1.2.2</v>
      </c>
      <c r="B18" s="83" t="str">
        <f>+[4]ระบบการควบคุมฯ!B26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99" t="str">
        <f>+[4]ระบบการควบคุมฯ!C26</f>
        <v>ศธ 04002/ว1775 ลว.3 พค 67 โอนครั้งที่ 3</v>
      </c>
      <c r="D18" s="477"/>
      <c r="E18" s="477"/>
      <c r="F18" s="477"/>
      <c r="G18" s="477"/>
      <c r="H18" s="478"/>
      <c r="I18" s="85"/>
    </row>
    <row r="19" spans="1:9" ht="55.8" hidden="1" customHeight="1" x14ac:dyDescent="0.25">
      <c r="A19" s="475" t="str">
        <f>+[4]ระบบการควบคุมฯ!A27</f>
        <v>1.1.2.3</v>
      </c>
      <c r="B19" s="78" t="str">
        <f>+[4]ระบบการควบคุมฯ!B27</f>
        <v>เงินสมทบกองทุนประกันสังคม จำนวน 1 เดือน  (กย 2567) 750บาท</v>
      </c>
      <c r="C19" s="79" t="str">
        <f>+[4]ระบบการควบคุมฯ!C27</f>
        <v>ศธ 04002/ว3844/30 สค 67 ครั้งที่ 373</v>
      </c>
      <c r="D19" s="473"/>
      <c r="E19" s="470"/>
      <c r="F19" s="470"/>
      <c r="G19" s="470"/>
      <c r="H19" s="471"/>
      <c r="I19" s="80"/>
    </row>
    <row r="20" spans="1:9" ht="74.400000000000006" x14ac:dyDescent="0.25">
      <c r="A20" s="472" t="str">
        <f>+[4]ระบบการควบคุมฯ!A32</f>
        <v>1.1.3</v>
      </c>
      <c r="B20" s="69" t="str">
        <f>+[4]ระบบการควบคุมฯ!B32</f>
        <v xml:space="preserve">ค่าเช่าบ้าน  (ตุลาคม  2566 - กพ. 2567) ครั้งที่ 1 728,400 บาท </v>
      </c>
      <c r="C20" s="70" t="str">
        <f>+[4]ระบบการควบคุมฯ!C32</f>
        <v>ศธ 04002/ว5415 ลว4พ.ย.2024 โอนครั้งที่ 42</v>
      </c>
      <c r="D20" s="473">
        <f>+[4]ระบบการควบคุมฯ!F32</f>
        <v>728400</v>
      </c>
      <c r="E20" s="473">
        <f>+[4]ระบบการควบคุมฯ!G32+[4]ระบบการควบคุมฯ!H32</f>
        <v>0</v>
      </c>
      <c r="F20" s="473">
        <f>+[4]ระบบการควบคุมฯ!I32+[4]ระบบการควบคุมฯ!J32</f>
        <v>0</v>
      </c>
      <c r="G20" s="473">
        <f>+[4]ระบบการควบคุมฯ!K32+[4]ระบบการควบคุมฯ!L32</f>
        <v>528906.46</v>
      </c>
      <c r="H20" s="474">
        <f>+D20-E20-F20-G20</f>
        <v>199493.54000000004</v>
      </c>
      <c r="I20" s="71" t="s">
        <v>14</v>
      </c>
    </row>
    <row r="21" spans="1:9" ht="37.200000000000003" hidden="1" customHeight="1" x14ac:dyDescent="0.25">
      <c r="A21" s="479" t="str">
        <f>+[4]ระบบการควบคุมฯ!A33</f>
        <v>1.1.3.1</v>
      </c>
      <c r="B21" s="72" t="str">
        <f>+[4]ระบบการควบคุมฯ!B33</f>
        <v>ค่าเช่าบ้านครั้งที่ 2 (เมย - กค 67) จำนวนเงิน 588,000 บาท</v>
      </c>
      <c r="C21" s="73" t="str">
        <f>+[4]ระบบการควบคุมฯ!C33</f>
        <v>ศธ 04002/ว1767 ลว. 3 พค 67 ครั้งที่ 4</v>
      </c>
      <c r="D21" s="480"/>
      <c r="E21" s="480"/>
      <c r="F21" s="480"/>
      <c r="G21" s="480"/>
      <c r="H21" s="481"/>
      <c r="I21" s="74"/>
    </row>
    <row r="22" spans="1:9" ht="37.200000000000003" hidden="1" customHeight="1" x14ac:dyDescent="0.25">
      <c r="A22" s="467" t="str">
        <f>+[4]ระบบการควบคุมฯ!A34</f>
        <v>1.1.3.2</v>
      </c>
      <c r="B22" s="75" t="str">
        <f>+[4]ระบบการควบคุมฯ!B34</f>
        <v>ค่าเช่าบ้านครั้งที่ 3 (สค-กย 67) จำนวนเงิน 294,000 บาท</v>
      </c>
      <c r="C22" s="76" t="str">
        <f>+[4]ระบบการควบคุมฯ!C34</f>
        <v>ศธ 04002/ว4225 ลว. 10 กย 67 ครั้งที่ 395</v>
      </c>
      <c r="D22" s="468"/>
      <c r="E22" s="468"/>
      <c r="F22" s="468"/>
      <c r="G22" s="468"/>
      <c r="H22" s="469"/>
      <c r="I22" s="77"/>
    </row>
    <row r="23" spans="1:9" ht="37.200000000000003" x14ac:dyDescent="0.25">
      <c r="A23" s="440" t="str">
        <f>+[3]ระบบการควบคุมฯ!A30</f>
        <v>ข</v>
      </c>
      <c r="B23" s="111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23" s="441" t="str">
        <f>+[4]ระบบการควบคุมฯ!C37</f>
        <v>20004 3300</v>
      </c>
      <c r="D23" s="442">
        <f>+D24+D58+D72+D146+D158</f>
        <v>11880600</v>
      </c>
      <c r="E23" s="442">
        <f t="shared" ref="E23:H23" si="1">+E24+E58+E72+E146+E158</f>
        <v>0</v>
      </c>
      <c r="F23" s="442">
        <f t="shared" si="1"/>
        <v>0</v>
      </c>
      <c r="G23" s="442">
        <f t="shared" si="1"/>
        <v>4657151.6099999994</v>
      </c>
      <c r="H23" s="442">
        <f t="shared" si="1"/>
        <v>7223448.3900000006</v>
      </c>
      <c r="I23" s="442">
        <f>+I24+I72</f>
        <v>0</v>
      </c>
    </row>
    <row r="24" spans="1:9" ht="55.8" x14ac:dyDescent="0.25">
      <c r="A24" s="444">
        <f>+[3]ระบบการควบคุมฯ!A31</f>
        <v>1</v>
      </c>
      <c r="B24" s="445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4" s="445" t="str">
        <f>+[4]ระบบการควบคุมฯ!C43</f>
        <v>20004 3320 3300 2000000</v>
      </c>
      <c r="D24" s="446">
        <f>+D25+D28+D32+D37+D41+D45+D52+D55</f>
        <v>42760</v>
      </c>
      <c r="E24" s="446">
        <f>+E25+E28+E32+E37+E41+E45+E52+E55</f>
        <v>0</v>
      </c>
      <c r="F24" s="446">
        <f t="shared" ref="F24:H24" si="2">+F25+F28+F32+F37+F41+F45+F52+F55</f>
        <v>0</v>
      </c>
      <c r="G24" s="446">
        <f t="shared" si="2"/>
        <v>4950</v>
      </c>
      <c r="H24" s="446">
        <f t="shared" si="2"/>
        <v>37810</v>
      </c>
      <c r="I24" s="447"/>
    </row>
    <row r="25" spans="1:9" ht="55.8" x14ac:dyDescent="0.25">
      <c r="A25" s="448">
        <f>+[4]ระบบการควบคุมฯ!A46</f>
        <v>1.1000000000000001</v>
      </c>
      <c r="B25" s="66" t="str">
        <f>+[4]ระบบการควบคุมฯ!B46</f>
        <v>กิจกรรมการส่งเสริมและพัฒนาระบบการประกันคุณภาพภายในสถานศึกษา</v>
      </c>
      <c r="C25" s="67" t="str">
        <f>+[4]ระบบการควบคุมฯ!C46</f>
        <v>20004 68 00015 00000</v>
      </c>
      <c r="D25" s="449">
        <f>+D26</f>
        <v>0</v>
      </c>
      <c r="E25" s="449">
        <f t="shared" ref="E25:H25" si="3">+E26</f>
        <v>0</v>
      </c>
      <c r="F25" s="449">
        <f t="shared" si="3"/>
        <v>0</v>
      </c>
      <c r="G25" s="449">
        <f t="shared" si="3"/>
        <v>0</v>
      </c>
      <c r="H25" s="449">
        <f t="shared" si="3"/>
        <v>0</v>
      </c>
      <c r="I25" s="450"/>
    </row>
    <row r="26" spans="1:9" ht="18.600000000000001" x14ac:dyDescent="0.25">
      <c r="A26" s="451"/>
      <c r="B26" s="81" t="str">
        <f>+[4]ระบบการควบคุมฯ!B47</f>
        <v>งบรายจ่ายอื่น   6811500</v>
      </c>
      <c r="C26" s="82" t="str">
        <f>+[4]ระบบการควบคุมฯ!C47</f>
        <v>20004 31003100 5000002</v>
      </c>
      <c r="D26" s="482">
        <f>SUM(D27)</f>
        <v>0</v>
      </c>
      <c r="E26" s="482">
        <f t="shared" ref="E26:I26" si="4">SUM(E27)</f>
        <v>0</v>
      </c>
      <c r="F26" s="482">
        <f t="shared" si="4"/>
        <v>0</v>
      </c>
      <c r="G26" s="482">
        <f t="shared" si="4"/>
        <v>0</v>
      </c>
      <c r="H26" s="482">
        <f t="shared" si="4"/>
        <v>0</v>
      </c>
      <c r="I26" s="482">
        <f t="shared" si="4"/>
        <v>0</v>
      </c>
    </row>
    <row r="27" spans="1:9" ht="93" hidden="1" customHeight="1" x14ac:dyDescent="0.25">
      <c r="A27" s="476" t="str">
        <f>+[4]ระบบการควบคุมฯ!A48</f>
        <v>1.1.1</v>
      </c>
      <c r="B27" s="84" t="str">
        <f>+[4]ระบบการควบคุมฯ!B48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9" t="str">
        <f>+[4]ระบบการควบคุมฯ!C48</f>
        <v>ศธ 04002/ว2416  ลว. 17 มิย 67 โอนครั้งที่ 142</v>
      </c>
      <c r="D27" s="477"/>
      <c r="E27" s="477"/>
      <c r="F27" s="477"/>
      <c r="G27" s="477"/>
      <c r="H27" s="478">
        <f>+D27-E27-F27-G27</f>
        <v>0</v>
      </c>
      <c r="I27" s="85" t="s">
        <v>50</v>
      </c>
    </row>
    <row r="28" spans="1:9" ht="55.8" x14ac:dyDescent="0.25">
      <c r="A28" s="448">
        <f>+[4]ระบบการควบคุมฯ!A52</f>
        <v>1.2</v>
      </c>
      <c r="B28" s="66" t="str">
        <f>+[4]ระบบการควบคุมฯ!B52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7" t="str">
        <f>+[4]ระบบการควบคุมฯ!C52</f>
        <v>20004 68 00040 00000</v>
      </c>
      <c r="D28" s="449">
        <f>+D29</f>
        <v>40360</v>
      </c>
      <c r="E28" s="449">
        <f>+E29</f>
        <v>0</v>
      </c>
      <c r="F28" s="449">
        <f>+F29</f>
        <v>0</v>
      </c>
      <c r="G28" s="449">
        <f>+G29</f>
        <v>2550</v>
      </c>
      <c r="H28" s="449">
        <f>+H29</f>
        <v>37810</v>
      </c>
      <c r="I28" s="450"/>
    </row>
    <row r="29" spans="1:9" ht="18.600000000000001" x14ac:dyDescent="0.25">
      <c r="A29" s="451"/>
      <c r="B29" s="81" t="str">
        <f>+[4]ระบบการควบคุมฯ!B53</f>
        <v>งบดำเนินงาน   6811200</v>
      </c>
      <c r="C29" s="82" t="str">
        <f>+[4]ระบบการควบคุมฯ!C53</f>
        <v>20004 3320 3300 2000000</v>
      </c>
      <c r="D29" s="482">
        <f>SUM(D30:D31)</f>
        <v>40360</v>
      </c>
      <c r="E29" s="482">
        <f>SUM(E30:E31)</f>
        <v>0</v>
      </c>
      <c r="F29" s="482">
        <f>SUM(F30:F31)</f>
        <v>0</v>
      </c>
      <c r="G29" s="482">
        <f>SUM(G30:G31)</f>
        <v>2550</v>
      </c>
      <c r="H29" s="482">
        <f>SUM(H30:H31)</f>
        <v>37810</v>
      </c>
      <c r="I29" s="454"/>
    </row>
    <row r="30" spans="1:9" ht="316.2" hidden="1" customHeight="1" x14ac:dyDescent="0.25">
      <c r="A30" s="476" t="str">
        <f>+[4]ระบบการควบคุมฯ!A54</f>
        <v>1.2.1</v>
      </c>
      <c r="B30" s="83" t="str">
        <f>+[4]ระบบการควบคุมฯ!B54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4" t="str">
        <f>+[4]ระบบการควบคุมฯ!C54</f>
        <v>ศธ 04002/ว163  ลว. 15 มค 68โอนครั้งที่ 192</v>
      </c>
      <c r="D30" s="477">
        <f>+[4]ระบบการควบคุมฯ!F54</f>
        <v>40360</v>
      </c>
      <c r="E30" s="477">
        <f>+[4]ระบบการควบคุมฯ!G54+[4]ระบบการควบคุมฯ!H54</f>
        <v>0</v>
      </c>
      <c r="F30" s="477">
        <f>+[4]ระบบการควบคุมฯ!I54+[4]ระบบการควบคุมฯ!J54</f>
        <v>0</v>
      </c>
      <c r="G30" s="477">
        <f>+[4]ระบบการควบคุมฯ!K54+[4]ระบบการควบคุมฯ!L54</f>
        <v>2550</v>
      </c>
      <c r="H30" s="478">
        <f>+D30-E30-F30-G30</f>
        <v>37810</v>
      </c>
      <c r="I30" s="85" t="s">
        <v>50</v>
      </c>
    </row>
    <row r="31" spans="1:9" ht="73.8" hidden="1" customHeight="1" x14ac:dyDescent="0.25">
      <c r="A31" s="476" t="s">
        <v>79</v>
      </c>
      <c r="B31" s="83">
        <f>+[4]ระบบการควบคุมฯ!B55</f>
        <v>0</v>
      </c>
      <c r="C31" s="84">
        <f>+[4]ระบบการควบคุมฯ!C55</f>
        <v>0</v>
      </c>
      <c r="D31" s="477">
        <f>+[4]ระบบการควบคุมฯ!F55</f>
        <v>0</v>
      </c>
      <c r="E31" s="477">
        <f>+[4]ระบบการควบคุมฯ!G55+[4]ระบบการควบคุมฯ!H55</f>
        <v>0</v>
      </c>
      <c r="F31" s="477">
        <f>+[4]ระบบการควบคุมฯ!I55+[4]ระบบการควบคุมฯ!J55</f>
        <v>0</v>
      </c>
      <c r="G31" s="477">
        <f>+[4]ระบบการควบคุมฯ!K55+[4]ระบบการควบคุมฯ!L55</f>
        <v>0</v>
      </c>
      <c r="H31" s="478">
        <f>+D31-E31-F31-G31</f>
        <v>0</v>
      </c>
      <c r="I31" s="86" t="s">
        <v>80</v>
      </c>
    </row>
    <row r="32" spans="1:9" ht="55.8" x14ac:dyDescent="0.25">
      <c r="A32" s="483">
        <f>+[4]ระบบการควบคุมฯ!A58</f>
        <v>1.3</v>
      </c>
      <c r="B32" s="66" t="str">
        <f>+[4]ระบบการควบคุมฯ!B58</f>
        <v>กิจกรรมการขับเคลื่อนการจัดการเรียนรู้วิทยาการคำนวณและการออกแบบเทคโนโลยี</v>
      </c>
      <c r="C32" s="66" t="str">
        <f>+[4]ระบบการควบคุมฯ!C58</f>
        <v>20004 68 00075 00000</v>
      </c>
      <c r="D32" s="484">
        <f>+D33</f>
        <v>0</v>
      </c>
      <c r="E32" s="484">
        <f>+E33</f>
        <v>0</v>
      </c>
      <c r="F32" s="484">
        <f>+F33</f>
        <v>0</v>
      </c>
      <c r="G32" s="484">
        <f>+G33</f>
        <v>0</v>
      </c>
      <c r="H32" s="484">
        <f>+H33</f>
        <v>0</v>
      </c>
      <c r="I32" s="450"/>
    </row>
    <row r="33" spans="1:9" ht="18.600000000000001" x14ac:dyDescent="0.25">
      <c r="A33" s="451"/>
      <c r="B33" s="452" t="str">
        <f>+[4]ระบบการควบคุมฯ!B59</f>
        <v>งบดำเนินงาน   6811200</v>
      </c>
      <c r="C33" s="68" t="str">
        <f>+[4]ระบบการควบคุมฯ!C59</f>
        <v>20004 3320 3300 2000000</v>
      </c>
      <c r="D33" s="453">
        <f>SUM(D34:D36)</f>
        <v>0</v>
      </c>
      <c r="E33" s="453">
        <f t="shared" ref="E33:H33" si="5">SUM(E34:E36)</f>
        <v>0</v>
      </c>
      <c r="F33" s="453">
        <f t="shared" si="5"/>
        <v>0</v>
      </c>
      <c r="G33" s="453">
        <f t="shared" si="5"/>
        <v>0</v>
      </c>
      <c r="H33" s="453">
        <f t="shared" si="5"/>
        <v>0</v>
      </c>
      <c r="I33" s="454"/>
    </row>
    <row r="34" spans="1:9" ht="93" hidden="1" customHeight="1" x14ac:dyDescent="0.25">
      <c r="A34" s="476" t="str">
        <f>+[4]ระบบการควบคุมฯ!A60</f>
        <v>1.3.1</v>
      </c>
      <c r="B34" s="83">
        <f>+[4]ระบบการควบคุมฯ!B60</f>
        <v>0</v>
      </c>
      <c r="C34" s="83">
        <f>+[4]ระบบการควบคุมฯ!C60</f>
        <v>0</v>
      </c>
      <c r="D34" s="477"/>
      <c r="E34" s="477"/>
      <c r="F34" s="477"/>
      <c r="G34" s="473"/>
      <c r="H34" s="478">
        <f>+D34-E34-F34-G34</f>
        <v>0</v>
      </c>
      <c r="I34" s="85" t="s">
        <v>50</v>
      </c>
    </row>
    <row r="35" spans="1:9" ht="409.6" hidden="1" customHeight="1" x14ac:dyDescent="0.25">
      <c r="A35" s="476" t="str">
        <f>+[4]ระบบการควบคุมฯ!A61</f>
        <v>1.3.2</v>
      </c>
      <c r="B35" s="83" t="str">
        <f>+[4]ระบบการควบคุมฯ!B61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3" t="str">
        <f>+[4]ระบบการควบคุมฯ!C61</f>
        <v>ศธ 04002/ว2439 ลว. 17 มค 67 โอนครั้งที่ 139</v>
      </c>
      <c r="D35" s="477"/>
      <c r="E35" s="477"/>
      <c r="F35" s="477"/>
      <c r="G35" s="473"/>
      <c r="H35" s="478">
        <f>+D35-E35-F35-G35</f>
        <v>0</v>
      </c>
      <c r="I35" s="85" t="s">
        <v>50</v>
      </c>
    </row>
    <row r="36" spans="1:9" ht="93" hidden="1" customHeight="1" x14ac:dyDescent="0.25">
      <c r="A36" s="476" t="str">
        <f>+[4]ระบบการควบคุมฯ!A62</f>
        <v>1.1.3</v>
      </c>
      <c r="B36" s="83" t="str">
        <f>+[4]ระบบการควบคุมฯ!B62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3" t="str">
        <f>+[4]ระบบการควบคุมฯ!C62</f>
        <v>ศธ 04002/ว3556  ลว. 15 สค 67 โอนครั้งที่ 324</v>
      </c>
      <c r="D36" s="477"/>
      <c r="E36" s="477"/>
      <c r="F36" s="477"/>
      <c r="G36" s="477"/>
      <c r="H36" s="478">
        <f>+D36-E36-F36-G36</f>
        <v>0</v>
      </c>
      <c r="I36" s="85" t="s">
        <v>50</v>
      </c>
    </row>
    <row r="37" spans="1:9" ht="55.8" x14ac:dyDescent="0.25">
      <c r="A37" s="448">
        <f>+[4]ระบบการควบคุมฯ!A65</f>
        <v>1.4</v>
      </c>
      <c r="B37" s="66" t="str">
        <f>+[4]ระบบการควบคุมฯ!B65</f>
        <v>กิจกรรมการพัฒนาระบบธนาคารหน่วยกิต และผลคะแนนการเรียนเฉลี่ยสะสม</v>
      </c>
      <c r="C37" s="66" t="str">
        <f>+[4]ระบบการควบคุมฯ!C65</f>
        <v>20004 68 00088 00000</v>
      </c>
      <c r="D37" s="449">
        <f>+D38</f>
        <v>0</v>
      </c>
      <c r="E37" s="449">
        <f>+E38</f>
        <v>0</v>
      </c>
      <c r="F37" s="449">
        <f>+F38</f>
        <v>0</v>
      </c>
      <c r="G37" s="449">
        <f>+G38</f>
        <v>0</v>
      </c>
      <c r="H37" s="449">
        <f>+H38</f>
        <v>0</v>
      </c>
      <c r="I37" s="450"/>
    </row>
    <row r="38" spans="1:9" ht="18.600000000000001" x14ac:dyDescent="0.25">
      <c r="A38" s="451"/>
      <c r="B38" s="452" t="str">
        <f>+[4]ระบบการควบคุมฯ!B66</f>
        <v>งบรายจ่ายอื่น   6811500</v>
      </c>
      <c r="C38" s="81" t="str">
        <f>+[1]ระบบการควบคุมฯ!C48</f>
        <v>20004 32003100 5000005</v>
      </c>
      <c r="D38" s="453">
        <f>SUM(D39:D40)</f>
        <v>0</v>
      </c>
      <c r="E38" s="453">
        <f>SUM(E39:E40)</f>
        <v>0</v>
      </c>
      <c r="F38" s="453">
        <f>SUM(F39:F40)</f>
        <v>0</v>
      </c>
      <c r="G38" s="453">
        <f>SUM(G39:G40)</f>
        <v>0</v>
      </c>
      <c r="H38" s="453">
        <f>SUM(H39:H40)</f>
        <v>0</v>
      </c>
      <c r="I38" s="454"/>
    </row>
    <row r="39" spans="1:9" ht="111.6" hidden="1" customHeight="1" x14ac:dyDescent="0.25">
      <c r="A39" s="476" t="str">
        <f>+[4]ระบบการควบคุมฯ!A67</f>
        <v>1.4.1</v>
      </c>
      <c r="B39" s="83" t="str">
        <f>+[4]ระบบการควบคุมฯ!B67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7" t="str">
        <f>+[4]ระบบการควบคุมฯ!C67</f>
        <v>ศธ 04002/ว2345 ลว.11 มิย 67 โอนครั้งที่ 118</v>
      </c>
      <c r="D39" s="477"/>
      <c r="E39" s="477"/>
      <c r="F39" s="477"/>
      <c r="G39" s="477"/>
      <c r="H39" s="478">
        <f>+D39-E39-F39-G39</f>
        <v>0</v>
      </c>
      <c r="I39" s="85" t="s">
        <v>81</v>
      </c>
    </row>
    <row r="40" spans="1:9" ht="18.600000000000001" hidden="1" customHeight="1" x14ac:dyDescent="0.25">
      <c r="A40" s="476"/>
      <c r="B40" s="83"/>
      <c r="C40" s="87"/>
      <c r="D40" s="477">
        <f>+[4]ระบบการควบคุมฯ!F68</f>
        <v>0</v>
      </c>
      <c r="E40" s="477">
        <f>+[4]ระบบการควบคุมฯ!G68+[4]ระบบการควบคุมฯ!H68</f>
        <v>0</v>
      </c>
      <c r="F40" s="477">
        <f>+[4]ระบบการควบคุมฯ!I68+[4]ระบบการควบคุมฯ!J68</f>
        <v>0</v>
      </c>
      <c r="G40" s="477">
        <f>+[4]ระบบการควบคุมฯ!K68+[4]ระบบการควบคุมฯ!L68</f>
        <v>0</v>
      </c>
      <c r="H40" s="478">
        <f>+D40-E40-F40-G40</f>
        <v>0</v>
      </c>
      <c r="I40" s="85"/>
    </row>
    <row r="41" spans="1:9" ht="55.8" x14ac:dyDescent="0.25">
      <c r="A41" s="448">
        <f>+[4]ระบบการควบคุมฯ!A69</f>
        <v>1.5</v>
      </c>
      <c r="B41" s="88" t="str">
        <f>+[4]ระบบการควบคุมฯ!B69</f>
        <v>กิจกรรมส่งเสริมและพัฒนาศักยภาพตามพหุปัญญาระดับการศึกษาขั้นพื้นฐาน</v>
      </c>
      <c r="C41" s="89" t="str">
        <f>+[4]ระบบการควบคุมฯ!C69</f>
        <v>20004 68 00107 00000</v>
      </c>
      <c r="D41" s="449">
        <f>+D42</f>
        <v>0</v>
      </c>
      <c r="E41" s="449"/>
      <c r="F41" s="449"/>
      <c r="G41" s="484">
        <f>+[1]ระบบการควบคุมฯ!K48+[1]ระบบการควบคุมฯ!L48</f>
        <v>0</v>
      </c>
      <c r="H41" s="485">
        <f>+D41-E41-F41-G41</f>
        <v>0</v>
      </c>
      <c r="I41" s="66"/>
    </row>
    <row r="42" spans="1:9" ht="18.600000000000001" x14ac:dyDescent="0.25">
      <c r="A42" s="451"/>
      <c r="B42" s="486" t="str">
        <f>+[4]ระบบการควบคุมฯ!B70</f>
        <v>งบรายจ่ายอื่น   6811500</v>
      </c>
      <c r="C42" s="81" t="str">
        <f>+[4]ระบบการควบคุมฯ!C70</f>
        <v>20004 31003100 5000007</v>
      </c>
      <c r="D42" s="453">
        <f>SUM(D43:D44)</f>
        <v>0</v>
      </c>
      <c r="E42" s="453">
        <f>SUM(E43:E44)</f>
        <v>0</v>
      </c>
      <c r="F42" s="453">
        <f>SUM(F43:F44)</f>
        <v>0</v>
      </c>
      <c r="G42" s="453">
        <f>SUM(G43:G44)</f>
        <v>0</v>
      </c>
      <c r="H42" s="453">
        <f>SUM(H43:H44)</f>
        <v>0</v>
      </c>
      <c r="I42" s="453"/>
    </row>
    <row r="43" spans="1:9" ht="130.19999999999999" hidden="1" customHeight="1" x14ac:dyDescent="0.25">
      <c r="A43" s="476" t="str">
        <f>+[4]ระบบการควบคุมฯ!A71</f>
        <v>1.4.1</v>
      </c>
      <c r="B43" s="83" t="str">
        <f>+[4]ระบบการควบคุมฯ!B71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7" t="str">
        <f>+[4]ระบบการควบคุมฯ!C71</f>
        <v>ศธ 04002/ว2988  ลว. 20 ก.ค. 66 โอนครั้งที่ 688 งบ 10800 บาท</v>
      </c>
      <c r="D43" s="477">
        <f>+[4]ระบบการควบคุมฯ!F71</f>
        <v>0</v>
      </c>
      <c r="E43" s="477">
        <f>+[4]ระบบการควบคุมฯ!G71+[4]ระบบการควบคุมฯ!H71</f>
        <v>0</v>
      </c>
      <c r="F43" s="477">
        <f>+[4]ระบบการควบคุมฯ!I71+[4]ระบบการควบคุมฯ!J71</f>
        <v>0</v>
      </c>
      <c r="G43" s="478">
        <f>+[4]ระบบการควบคุมฯ!K71+[4]ระบบการควบคุมฯ!L71</f>
        <v>0</v>
      </c>
      <c r="H43" s="478">
        <f>+D43-E43-F43-G43</f>
        <v>0</v>
      </c>
      <c r="I43" s="487" t="s">
        <v>82</v>
      </c>
    </row>
    <row r="44" spans="1:9" ht="111.6" hidden="1" customHeight="1" x14ac:dyDescent="0.25">
      <c r="A44" s="476" t="str">
        <f>+[4]ระบบการควบคุมฯ!A72</f>
        <v>1.4.2</v>
      </c>
      <c r="B44" s="83" t="str">
        <f>+[4]ระบบการควบคุมฯ!B72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7" t="str">
        <f>+[4]ระบบการควบคุมฯ!C72</f>
        <v xml:space="preserve">ศธ 04002/ว3528  ลว. 22 ส.ค. 66 โอนครั้งที่ 797 </v>
      </c>
      <c r="D44" s="477">
        <f>+[4]ระบบการควบคุมฯ!F72</f>
        <v>0</v>
      </c>
      <c r="E44" s="477">
        <f>+[4]ระบบการควบคุมฯ!G72+[4]ระบบการควบคุมฯ!H72</f>
        <v>0</v>
      </c>
      <c r="F44" s="477">
        <f>+[4]ระบบการควบคุมฯ!I72+[4]ระบบการควบคุมฯ!J72</f>
        <v>0</v>
      </c>
      <c r="G44" s="478">
        <f>+[4]ระบบการควบคุมฯ!K72+[4]ระบบการควบคุมฯ!L72</f>
        <v>0</v>
      </c>
      <c r="H44" s="478">
        <f>+D44-E44-F44-G44</f>
        <v>0</v>
      </c>
      <c r="I44" s="487" t="s">
        <v>82</v>
      </c>
    </row>
    <row r="45" spans="1:9" ht="93" x14ac:dyDescent="0.25">
      <c r="A45" s="448">
        <f>+[4]ระบบการควบคุมฯ!A74</f>
        <v>1.6</v>
      </c>
      <c r="B45" s="88" t="str">
        <f>+[4]ระบบการควบคุมฯ!B74</f>
        <v>กิจกรรมการขับเคลื่อนการจัดการเรียนรู้สตีมศึกษา</v>
      </c>
      <c r="C45" s="89" t="str">
        <f>+[1]ระบบการควบคุมฯ!C51</f>
        <v>20004 6686176 00000</v>
      </c>
      <c r="D45" s="449">
        <f>+D46</f>
        <v>2400</v>
      </c>
      <c r="E45" s="449">
        <f>+E46</f>
        <v>0</v>
      </c>
      <c r="F45" s="449">
        <f>+F46</f>
        <v>0</v>
      </c>
      <c r="G45" s="449">
        <f>+G46</f>
        <v>2400</v>
      </c>
      <c r="H45" s="449">
        <f>+H46</f>
        <v>0</v>
      </c>
      <c r="I45" s="66" t="s">
        <v>50</v>
      </c>
    </row>
    <row r="46" spans="1:9" ht="18.600000000000001" x14ac:dyDescent="0.25">
      <c r="A46" s="451"/>
      <c r="B46" s="486" t="str">
        <f>+[4]ระบบการควบคุมฯ!B75</f>
        <v>งบดำเนินงาน   68112xx</v>
      </c>
      <c r="C46" s="81" t="str">
        <f>+[4]ระบบการควบคุมฯ!C75</f>
        <v>20004 3320 3300 2000000</v>
      </c>
      <c r="D46" s="453">
        <f>SUM(D47:D51)</f>
        <v>2400</v>
      </c>
      <c r="E46" s="453">
        <f>SUM(E47:E51)</f>
        <v>0</v>
      </c>
      <c r="F46" s="453">
        <f>SUM(F47:F51)</f>
        <v>0</v>
      </c>
      <c r="G46" s="453">
        <f>SUM(G47:G51)</f>
        <v>2400</v>
      </c>
      <c r="H46" s="453">
        <f>SUM(H47:H51)</f>
        <v>0</v>
      </c>
      <c r="I46" s="453"/>
    </row>
    <row r="47" spans="1:9" ht="186" x14ac:dyDescent="0.25">
      <c r="A47" s="476" t="str">
        <f>+[4]ระบบการควบคุมฯ!A76</f>
        <v>1.6.1</v>
      </c>
      <c r="B47" s="83" t="str">
        <f>+[4]ระบบการควบคุมฯ!B76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7" t="str">
        <f>+[4]ระบบการควบคุมฯ!C76</f>
        <v>ศธ 04002/ว5614 ลว.18 พย 67 โอนครั้งที่ 67</v>
      </c>
      <c r="D47" s="473">
        <f>+[4]ระบบการควบคุมฯ!F76</f>
        <v>2400</v>
      </c>
      <c r="E47" s="473">
        <f>+[4]ระบบการควบคุมฯ!G76+[4]ระบบการควบคุมฯ!H76</f>
        <v>0</v>
      </c>
      <c r="F47" s="473">
        <f>+[4]ระบบการควบคุมฯ!I76+[4]ระบบการควบคุมฯ!J76</f>
        <v>0</v>
      </c>
      <c r="G47" s="473">
        <f>+[4]ระบบการควบคุมฯ!K76+[4]ระบบการควบคุมฯ!L76</f>
        <v>2400</v>
      </c>
      <c r="H47" s="474">
        <f>+D47-E47-F47-G47</f>
        <v>0</v>
      </c>
      <c r="I47" s="487" t="s">
        <v>50</v>
      </c>
    </row>
    <row r="48" spans="1:9" ht="167.4" x14ac:dyDescent="0.25">
      <c r="A48" s="476" t="str">
        <f>+[4]ระบบการควบคุมฯ!A77</f>
        <v>1.6.2</v>
      </c>
      <c r="B48" s="83" t="str">
        <f>+[4]ระบบการควบคุมฯ!B77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7" t="str">
        <f>+[4]ระบบการควบคุมฯ!C77</f>
        <v>ศธ 04002/ว244 ลว.17 มค 67 โอนครั้งที่ 195</v>
      </c>
      <c r="D48" s="477"/>
      <c r="E48" s="473"/>
      <c r="F48" s="473"/>
      <c r="G48" s="473"/>
      <c r="H48" s="478">
        <f>+D48-E48-F48-G48</f>
        <v>0</v>
      </c>
      <c r="I48" s="487" t="s">
        <v>50</v>
      </c>
    </row>
    <row r="49" spans="1:9" ht="223.2" hidden="1" customHeight="1" x14ac:dyDescent="0.25">
      <c r="A49" s="476" t="str">
        <f>+[4]ระบบการควบคุมฯ!A79</f>
        <v>1.6.3</v>
      </c>
      <c r="B49" s="488" t="str">
        <f>+[4]ระบบการควบคุมฯ!B79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7" t="str">
        <f>+[4]ระบบการควบคุมฯ!C79</f>
        <v>ศธ 04002/ว2149 ลว.31 พ.ค.67โอนครั้งที่ 75</v>
      </c>
      <c r="D49" s="477"/>
      <c r="E49" s="477"/>
      <c r="F49" s="477"/>
      <c r="G49" s="478"/>
      <c r="H49" s="478">
        <f>+D49-E49-F49-G49</f>
        <v>0</v>
      </c>
      <c r="I49" s="487" t="s">
        <v>50</v>
      </c>
    </row>
    <row r="50" spans="1:9" ht="93" hidden="1" customHeight="1" x14ac:dyDescent="0.25">
      <c r="A50" s="476" t="str">
        <f>+[4]ระบบการควบคุมฯ!A79</f>
        <v>1.6.3</v>
      </c>
      <c r="B50" s="83"/>
      <c r="C50" s="87"/>
      <c r="D50" s="477">
        <f>+[4]ระบบการควบคุมฯ!D79</f>
        <v>0</v>
      </c>
      <c r="E50" s="477">
        <f>+[4]ระบบการควบคุมฯ!G79+[4]ระบบการควบคุมฯ!H79</f>
        <v>0</v>
      </c>
      <c r="F50" s="477">
        <f>+[4]ระบบการควบคุมฯ!I79+[4]ระบบการควบคุมฯ!J79</f>
        <v>0</v>
      </c>
      <c r="G50" s="477">
        <f>+[4]ระบบการควบคุมฯ!K79+[4]ระบบการควบคุมฯ!L79</f>
        <v>0</v>
      </c>
      <c r="H50" s="478">
        <f>+D50-E50-F50-G50</f>
        <v>0</v>
      </c>
      <c r="I50" s="489" t="s">
        <v>50</v>
      </c>
    </row>
    <row r="51" spans="1:9" ht="18.600000000000001" hidden="1" customHeight="1" x14ac:dyDescent="0.25">
      <c r="A51" s="476"/>
      <c r="B51" s="83"/>
      <c r="C51" s="87"/>
      <c r="D51" s="477">
        <f>+[1]ระบบการควบคุมฯ!F56</f>
        <v>0</v>
      </c>
      <c r="E51" s="477">
        <f>+[1]ระบบการควบคุมฯ!G56+[1]ระบบการควบคุมฯ!H56</f>
        <v>0</v>
      </c>
      <c r="F51" s="477">
        <f>+[1]ระบบการควบคุมฯ!I56+[1]ระบบการควบคุมฯ!J56</f>
        <v>0</v>
      </c>
      <c r="G51" s="478">
        <f>+[1]ระบบการควบคุมฯ!K56+[1]ระบบการควบคุมฯ!L56</f>
        <v>0</v>
      </c>
      <c r="H51" s="478">
        <f>+D51-E51-F51-G51</f>
        <v>0</v>
      </c>
      <c r="I51" s="490"/>
    </row>
    <row r="52" spans="1:9" ht="18.600000000000001" hidden="1" customHeight="1" x14ac:dyDescent="0.25">
      <c r="A52" s="483"/>
      <c r="B52" s="491"/>
      <c r="C52" s="492"/>
      <c r="D52" s="484"/>
      <c r="E52" s="484"/>
      <c r="F52" s="484"/>
      <c r="G52" s="484"/>
      <c r="H52" s="484"/>
      <c r="I52" s="493"/>
    </row>
    <row r="53" spans="1:9" ht="18.600000000000001" x14ac:dyDescent="0.25">
      <c r="A53" s="494">
        <f>+[1]ระบบการควบคุมฯ!A58</f>
        <v>0</v>
      </c>
      <c r="B53" s="96" t="str">
        <f>+[1]ระบบการควบคุมฯ!B58</f>
        <v>งบรายจ่ายอื่น   6611500</v>
      </c>
      <c r="C53" s="495" t="str">
        <f>+[1]ระบบการควบคุมฯ!C58</f>
        <v>20004 31003100 5000003</v>
      </c>
      <c r="D53" s="453">
        <f>+D54</f>
        <v>0</v>
      </c>
      <c r="E53" s="453">
        <f t="shared" ref="E53:H56" si="6">+E54</f>
        <v>0</v>
      </c>
      <c r="F53" s="453">
        <f t="shared" si="6"/>
        <v>0</v>
      </c>
      <c r="G53" s="453">
        <f t="shared" si="6"/>
        <v>0</v>
      </c>
      <c r="H53" s="453">
        <f t="shared" si="6"/>
        <v>0</v>
      </c>
      <c r="I53" s="496"/>
    </row>
    <row r="54" spans="1:9" ht="18.600000000000001" hidden="1" customHeight="1" x14ac:dyDescent="0.25">
      <c r="A54" s="476"/>
      <c r="B54" s="90"/>
      <c r="C54" s="87"/>
      <c r="D54" s="477"/>
      <c r="E54" s="477"/>
      <c r="F54" s="477"/>
      <c r="G54" s="478"/>
      <c r="H54" s="478"/>
      <c r="I54" s="487"/>
    </row>
    <row r="55" spans="1:9" ht="93" x14ac:dyDescent="0.25">
      <c r="A55" s="483">
        <f>+[4]ระบบการควบคุมฯ!A81</f>
        <v>1.7</v>
      </c>
      <c r="B55" s="91" t="str">
        <f>+[4]ระบบการควบคุมฯ!B81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9" t="str">
        <f>+[4]ระบบการควบคุมฯ!C81</f>
        <v>20004 68 00156 00000</v>
      </c>
      <c r="D55" s="484">
        <f>+D56</f>
        <v>0</v>
      </c>
      <c r="E55" s="484">
        <f t="shared" si="6"/>
        <v>0</v>
      </c>
      <c r="F55" s="484">
        <f t="shared" si="6"/>
        <v>0</v>
      </c>
      <c r="G55" s="484">
        <f t="shared" si="6"/>
        <v>0</v>
      </c>
      <c r="H55" s="484">
        <f t="shared" si="6"/>
        <v>0</v>
      </c>
      <c r="I55" s="493"/>
    </row>
    <row r="56" spans="1:9" ht="18.600000000000001" x14ac:dyDescent="0.25">
      <c r="A56" s="494"/>
      <c r="B56" s="96" t="str">
        <f>+[4]ระบบการควบคุมฯ!B82</f>
        <v>งบรายจ่ายอื่น   6811500</v>
      </c>
      <c r="C56" s="495" t="str">
        <f>+[4]ระบบการควบคุมฯ!C82</f>
        <v>20004 31003170 5000012</v>
      </c>
      <c r="D56" s="453">
        <f>+D57</f>
        <v>0</v>
      </c>
      <c r="E56" s="453">
        <f t="shared" si="6"/>
        <v>0</v>
      </c>
      <c r="F56" s="453">
        <f t="shared" si="6"/>
        <v>0</v>
      </c>
      <c r="G56" s="453">
        <f t="shared" si="6"/>
        <v>0</v>
      </c>
      <c r="H56" s="453">
        <f t="shared" si="6"/>
        <v>0</v>
      </c>
      <c r="I56" s="496"/>
    </row>
    <row r="57" spans="1:9" ht="186" hidden="1" customHeight="1" x14ac:dyDescent="0.25">
      <c r="A57" s="476" t="str">
        <f>+[4]ระบบการควบคุมฯ!A83</f>
        <v>1.6.1</v>
      </c>
      <c r="B57" s="90" t="str">
        <f>+[4]ระบบการควบคุมฯ!B83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7" t="str">
        <f>+[4]ระบบการควบคุมฯ!C83</f>
        <v>ศธ 04002/ว5470 ลว.1 ธ.ค.65 โอนครั้งที่ 102</v>
      </c>
      <c r="D57" s="477">
        <f>+[4]ระบบการควบคุมฯ!F83</f>
        <v>0</v>
      </c>
      <c r="E57" s="477">
        <f>+[4]ระบบการควบคุมฯ!G83+[4]ระบบการควบคุมฯ!H83</f>
        <v>0</v>
      </c>
      <c r="F57" s="477">
        <f>+[4]ระบบการควบคุมฯ!I83+[4]ระบบการควบคุมฯ!J83</f>
        <v>0</v>
      </c>
      <c r="G57" s="478">
        <f>+[4]ระบบการควบคุมฯ!K83+[4]ระบบการควบคุมฯ!L83</f>
        <v>0</v>
      </c>
      <c r="H57" s="478">
        <f>+D57-E57-F57-G57</f>
        <v>0</v>
      </c>
      <c r="I57" s="487" t="s">
        <v>50</v>
      </c>
    </row>
    <row r="58" spans="1:9" ht="55.8" hidden="1" customHeight="1" x14ac:dyDescent="0.25">
      <c r="A58" s="444">
        <f>+[4]ระบบการควบคุมฯ!A85</f>
        <v>2</v>
      </c>
      <c r="B58" s="445" t="str">
        <f>+[4]ระบบการควบคุมฯ!B85</f>
        <v>โครงการพัฒนาสมรรถนะครูและบุคลากรทางการศึกษาเพื่อความเป็นเลิศ</v>
      </c>
      <c r="C58" s="92" t="str">
        <f>+[4]ระบบการควบคุมฯ!C85</f>
        <v>20004 3300 4700</v>
      </c>
      <c r="D58" s="446">
        <f>+D59+D62+D65+D68</f>
        <v>0</v>
      </c>
      <c r="E58" s="446">
        <f t="shared" ref="E58:H58" si="7">+E59+E62+E65+E68</f>
        <v>0</v>
      </c>
      <c r="F58" s="446">
        <f t="shared" si="7"/>
        <v>0</v>
      </c>
      <c r="G58" s="446">
        <f t="shared" si="7"/>
        <v>0</v>
      </c>
      <c r="H58" s="446">
        <f t="shared" si="7"/>
        <v>0</v>
      </c>
      <c r="I58" s="446">
        <f t="shared" ref="E58:I59" si="8">+I59</f>
        <v>0</v>
      </c>
    </row>
    <row r="59" spans="1:9" ht="37.200000000000003" x14ac:dyDescent="0.25">
      <c r="A59" s="448">
        <f>+[3]ระบบการควบคุมฯ!A40</f>
        <v>2.1</v>
      </c>
      <c r="B59" s="497" t="str">
        <f>+[4]ระบบการควบคุมฯ!B87</f>
        <v xml:space="preserve">กิจกรรมพัฒนาการจัดการเรียนการสอนภาษาอังกฤษ </v>
      </c>
      <c r="C59" s="94" t="str">
        <f>+[1]ระบบการควบคุมฯ!C62</f>
        <v>20004 66000 7300000</v>
      </c>
      <c r="D59" s="449">
        <f>+D60</f>
        <v>0</v>
      </c>
      <c r="E59" s="449">
        <f t="shared" si="8"/>
        <v>0</v>
      </c>
      <c r="F59" s="449">
        <f t="shared" si="8"/>
        <v>0</v>
      </c>
      <c r="G59" s="449">
        <f t="shared" si="8"/>
        <v>0</v>
      </c>
      <c r="H59" s="449">
        <f t="shared" si="8"/>
        <v>0</v>
      </c>
      <c r="I59" s="449">
        <f t="shared" si="8"/>
        <v>0</v>
      </c>
    </row>
    <row r="60" spans="1:9" ht="18.600000000000001" x14ac:dyDescent="0.25">
      <c r="A60" s="451"/>
      <c r="B60" s="486" t="e">
        <f>+[4]ระบบการควบคุมฯ!#REF!</f>
        <v>#REF!</v>
      </c>
      <c r="C60" s="95"/>
      <c r="D60" s="453">
        <f t="shared" ref="D60:I60" si="9">SUM(D61)</f>
        <v>0</v>
      </c>
      <c r="E60" s="453">
        <f t="shared" si="9"/>
        <v>0</v>
      </c>
      <c r="F60" s="453">
        <f t="shared" si="9"/>
        <v>0</v>
      </c>
      <c r="G60" s="453">
        <f t="shared" si="9"/>
        <v>0</v>
      </c>
      <c r="H60" s="453">
        <f t="shared" si="9"/>
        <v>0</v>
      </c>
      <c r="I60" s="453">
        <f t="shared" si="9"/>
        <v>0</v>
      </c>
    </row>
    <row r="61" spans="1:9" ht="130.19999999999999" hidden="1" customHeight="1" x14ac:dyDescent="0.25">
      <c r="A61" s="476" t="s">
        <v>31</v>
      </c>
      <c r="B61" s="83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3" t="str">
        <f>+[1]ระบบการควบคุมฯ!C64</f>
        <v>ศธ 04002/ว402 ลว.2 ก.พ.65 โอนครั้งที่ 181</v>
      </c>
      <c r="D61" s="477">
        <f>+[1]ระบบการควบคุมฯ!F64</f>
        <v>0</v>
      </c>
      <c r="E61" s="477"/>
      <c r="F61" s="477">
        <f>+[3]ระบบการควบคุมฯ!I42+[3]ระบบการควบคุมฯ!J42</f>
        <v>0</v>
      </c>
      <c r="G61" s="490">
        <f>+[1]ระบบการควบคุมฯ!K64+[1]ระบบการควบคุมฯ!L64</f>
        <v>0</v>
      </c>
      <c r="H61" s="490">
        <f>+D61-E61-F61-G61</f>
        <v>0</v>
      </c>
      <c r="I61" s="490" t="s">
        <v>45</v>
      </c>
    </row>
    <row r="62" spans="1:9" ht="37.200000000000003" x14ac:dyDescent="0.25">
      <c r="A62" s="483">
        <f>+[1]ระบบการควบคุมฯ!A65</f>
        <v>2.2000000000000002</v>
      </c>
      <c r="B62" s="88" t="str">
        <f>+[1]ระบบการควบคุมฯ!B65</f>
        <v xml:space="preserve">กิจกรรมการพัฒนาครูและบุคลากรทางการศึกษา           </v>
      </c>
      <c r="C62" s="88" t="str">
        <f>+[1]ระบบการควบคุมฯ!C65</f>
        <v>20004 66 00091 00000</v>
      </c>
      <c r="D62" s="484">
        <f>+D63</f>
        <v>0</v>
      </c>
      <c r="E62" s="484">
        <f t="shared" ref="E62:H69" si="10">+E63</f>
        <v>0</v>
      </c>
      <c r="F62" s="484">
        <f t="shared" si="10"/>
        <v>0</v>
      </c>
      <c r="G62" s="484">
        <f t="shared" si="10"/>
        <v>0</v>
      </c>
      <c r="H62" s="484">
        <f t="shared" si="10"/>
        <v>0</v>
      </c>
      <c r="I62" s="493"/>
    </row>
    <row r="63" spans="1:9" ht="18.600000000000001" x14ac:dyDescent="0.25">
      <c r="A63" s="494" t="s">
        <v>46</v>
      </c>
      <c r="B63" s="498" t="str">
        <f>+[4]ระบบการควบคุมฯ!B91</f>
        <v>งบดำเนินงาน   68112xx</v>
      </c>
      <c r="C63" s="96" t="str">
        <f>+[1]ระบบการควบคุมฯ!C66</f>
        <v>20004 32004500 2000000</v>
      </c>
      <c r="D63" s="453">
        <f>+D64</f>
        <v>0</v>
      </c>
      <c r="E63" s="453">
        <f t="shared" si="10"/>
        <v>0</v>
      </c>
      <c r="F63" s="453">
        <f t="shared" si="10"/>
        <v>0</v>
      </c>
      <c r="G63" s="453">
        <f t="shared" si="10"/>
        <v>0</v>
      </c>
      <c r="H63" s="496">
        <f>+D63-E63-F63-G63</f>
        <v>0</v>
      </c>
      <c r="I63" s="496"/>
    </row>
    <row r="64" spans="1:9" ht="93" hidden="1" customHeight="1" x14ac:dyDescent="0.25">
      <c r="A64" s="476" t="s">
        <v>46</v>
      </c>
      <c r="B64" s="83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3" t="str">
        <f>+[1]ระบบการควบคุมฯ!C67</f>
        <v>ศธ 04002/ว2595 ลว.7 ก.ค.65 โอนครั้งที่ 604</v>
      </c>
      <c r="D64" s="477">
        <f>+[1]ระบบการควบคุมฯ!F67</f>
        <v>0</v>
      </c>
      <c r="E64" s="477">
        <f>+[1]ระบบการควบคุมฯ!G67+[1]ระบบการควบคุมฯ!H67</f>
        <v>0</v>
      </c>
      <c r="F64" s="477">
        <f>+[1]ระบบการควบคุมฯ!I67+[1]ระบบการควบคุมฯ!J67</f>
        <v>0</v>
      </c>
      <c r="G64" s="490">
        <f>+[1]ระบบการควบคุมฯ!K67+[1]ระบบการควบคุมฯ!L67</f>
        <v>0</v>
      </c>
      <c r="H64" s="490">
        <f>+D64-E64-F64-G64</f>
        <v>0</v>
      </c>
      <c r="I64" s="487" t="s">
        <v>50</v>
      </c>
    </row>
    <row r="65" spans="1:9" ht="18.600000000000001" x14ac:dyDescent="0.25">
      <c r="A65" s="483">
        <f>+[4]ระบบการควบคุมฯ!A93</f>
        <v>2.2999999999999998</v>
      </c>
      <c r="B65" s="88" t="str">
        <f>+[4]ระบบการควบคุมฯ!B93</f>
        <v xml:space="preserve">กิจกรรมพัฒนาศูนย์ HCEC </v>
      </c>
      <c r="C65" s="88" t="str">
        <f>+[4]ระบบการควบคุมฯ!C93</f>
        <v>20004 67 00103 00000</v>
      </c>
      <c r="D65" s="484">
        <f>+D66</f>
        <v>0</v>
      </c>
      <c r="E65" s="484">
        <f t="shared" si="10"/>
        <v>0</v>
      </c>
      <c r="F65" s="484">
        <f t="shared" si="10"/>
        <v>0</v>
      </c>
      <c r="G65" s="484">
        <f t="shared" si="10"/>
        <v>0</v>
      </c>
      <c r="H65" s="484">
        <f t="shared" si="10"/>
        <v>0</v>
      </c>
      <c r="I65" s="493"/>
    </row>
    <row r="66" spans="1:9" ht="18.600000000000001" x14ac:dyDescent="0.25">
      <c r="A66" s="494"/>
      <c r="B66" s="498" t="str">
        <f>+[4]ระบบการควบคุมฯ!B94</f>
        <v>งบดำเนินงาน   68112xx</v>
      </c>
      <c r="C66" s="97" t="str">
        <f>+[4]ระบบการควบคุมฯ!C94</f>
        <v>20004 31004500 2000000</v>
      </c>
      <c r="D66" s="453">
        <f>+D67</f>
        <v>0</v>
      </c>
      <c r="E66" s="453">
        <f t="shared" si="10"/>
        <v>0</v>
      </c>
      <c r="F66" s="453">
        <f t="shared" si="10"/>
        <v>0</v>
      </c>
      <c r="G66" s="453">
        <f t="shared" si="10"/>
        <v>0</v>
      </c>
      <c r="H66" s="496">
        <f>+D66-E66-F66-G66</f>
        <v>0</v>
      </c>
      <c r="I66" s="496"/>
    </row>
    <row r="67" spans="1:9" ht="111.6" hidden="1" customHeight="1" x14ac:dyDescent="0.25">
      <c r="A67" s="476" t="str">
        <f>+[4]ระบบการควบคุมฯ!A95</f>
        <v>2.3.1</v>
      </c>
      <c r="B67" s="83" t="str">
        <f>+[4]ระบบการควบคุมฯ!B95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4" t="str">
        <f>+[4]ระบบการควบคุมฯ!C95</f>
        <v>ศธ 04002/ว2163 ลว. 4 มิย 67 โอนครั้งที่ 87</v>
      </c>
      <c r="D67" s="477"/>
      <c r="E67" s="477"/>
      <c r="F67" s="477"/>
      <c r="G67" s="490"/>
      <c r="H67" s="490">
        <f>+D67-E67-F67-G67</f>
        <v>0</v>
      </c>
      <c r="I67" s="487" t="s">
        <v>50</v>
      </c>
    </row>
    <row r="68" spans="1:9" ht="37.200000000000003" x14ac:dyDescent="0.25">
      <c r="A68" s="483">
        <f>+[4]ระบบการควบคุมฯ!A97</f>
        <v>2.4</v>
      </c>
      <c r="B68" s="88" t="str">
        <f>+[4]ระบบการควบคุมฯ!B97</f>
        <v xml:space="preserve">กิจกรรมพัฒนาครูเพื่อการจัดการเรียนรู้สู่ฐานสมรรถนะ  </v>
      </c>
      <c r="C68" s="88" t="str">
        <f>+[4]ระบบการควบคุมฯ!C97</f>
        <v>20004 67 00104 00000</v>
      </c>
      <c r="D68" s="484">
        <f>+D69</f>
        <v>0</v>
      </c>
      <c r="E68" s="484">
        <f t="shared" si="10"/>
        <v>0</v>
      </c>
      <c r="F68" s="484">
        <f t="shared" si="10"/>
        <v>0</v>
      </c>
      <c r="G68" s="484">
        <f t="shared" si="10"/>
        <v>0</v>
      </c>
      <c r="H68" s="484">
        <f t="shared" si="10"/>
        <v>0</v>
      </c>
      <c r="I68" s="493"/>
    </row>
    <row r="69" spans="1:9" ht="18.600000000000001" x14ac:dyDescent="0.25">
      <c r="A69" s="494">
        <f>+[4]ระบบการควบคุมฯ!A98</f>
        <v>0</v>
      </c>
      <c r="B69" s="96" t="str">
        <f>+[4]ระบบการควบคุมฯ!B98</f>
        <v>งบดำเนินงาน   68112xx</v>
      </c>
      <c r="C69" s="96" t="str">
        <f>+[4]ระบบการควบคุมฯ!C98</f>
        <v>20004 31004500 2000000</v>
      </c>
      <c r="D69" s="453">
        <f>+D70</f>
        <v>0</v>
      </c>
      <c r="E69" s="453">
        <f t="shared" si="10"/>
        <v>0</v>
      </c>
      <c r="F69" s="453">
        <f t="shared" si="10"/>
        <v>0</v>
      </c>
      <c r="G69" s="453">
        <f t="shared" si="10"/>
        <v>0</v>
      </c>
      <c r="H69" s="496">
        <f>+D69-E69-F69-G69</f>
        <v>0</v>
      </c>
      <c r="I69" s="496"/>
    </row>
    <row r="70" spans="1:9" ht="148.80000000000001" hidden="1" customHeight="1" x14ac:dyDescent="0.25">
      <c r="A70" s="476" t="str">
        <f>+[4]ระบบการควบคุมฯ!A99</f>
        <v>2.4.1</v>
      </c>
      <c r="B70" s="499" t="str">
        <f>+[4]ระบบการควบคุมฯ!B99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99" t="str">
        <f>+[4]ระบบการควบคุมฯ!C99</f>
        <v>ศธ 04002/ว2072 ลว. 27 พค 67 โอนครั้งที่ 59</v>
      </c>
      <c r="D70" s="500"/>
      <c r="E70" s="477"/>
      <c r="F70" s="477"/>
      <c r="G70" s="490"/>
      <c r="H70" s="501">
        <f>+D70-E70-F70-G70</f>
        <v>0</v>
      </c>
      <c r="I70" s="487" t="s">
        <v>50</v>
      </c>
    </row>
    <row r="71" spans="1:9" ht="18.600000000000001" hidden="1" customHeight="1" x14ac:dyDescent="0.25">
      <c r="A71" s="476"/>
      <c r="B71" s="83"/>
      <c r="C71" s="98"/>
      <c r="D71" s="477"/>
      <c r="E71" s="477"/>
      <c r="F71" s="477"/>
      <c r="G71" s="490"/>
      <c r="H71" s="490"/>
      <c r="I71" s="490"/>
    </row>
    <row r="72" spans="1:9" ht="37.200000000000003" x14ac:dyDescent="0.25">
      <c r="A72" s="444">
        <f>+[4]ระบบการควบคุมฯ!A103</f>
        <v>3</v>
      </c>
      <c r="B72" s="445" t="str">
        <f>+[1]ระบบการควบคุมฯ!B71</f>
        <v>โครงการขับเคลื่อนการพัฒนาการศึกษาที่ยั่งยืน</v>
      </c>
      <c r="C72" s="92" t="str">
        <f>+[4]ระบบการควบคุมฯ!C103</f>
        <v xml:space="preserve">20004 3300630 </v>
      </c>
      <c r="D72" s="446">
        <f>+D73+D78+D81+D89+D92+D103+D109+D117+D128+D143</f>
        <v>11800000</v>
      </c>
      <c r="E72" s="446">
        <f t="shared" ref="E72:H72" si="11">+E73+E78+E81+E89+E92+E103+E109+E117+E128+E143</f>
        <v>0</v>
      </c>
      <c r="F72" s="446">
        <f t="shared" si="11"/>
        <v>0</v>
      </c>
      <c r="G72" s="446">
        <f t="shared" si="11"/>
        <v>4652201.6099999994</v>
      </c>
      <c r="H72" s="446">
        <f t="shared" si="11"/>
        <v>7147798.3900000006</v>
      </c>
      <c r="I72" s="446"/>
    </row>
    <row r="73" spans="1:9" ht="37.200000000000003" x14ac:dyDescent="0.25">
      <c r="A73" s="448">
        <f>+[4]ระบบการควบคุมฯ!A109</f>
        <v>3.1</v>
      </c>
      <c r="B73" s="66" t="str">
        <f>+[4]ระบบการควบคุมฯ!B109</f>
        <v xml:space="preserve">กิจกรรมสานความร่วมมือภาคีเครือข่ายด้านการจัดการศึกษา </v>
      </c>
      <c r="C73" s="67" t="str">
        <f>+[4]ระบบการควบคุมฯ!C109</f>
        <v>20004 68 00078 00000</v>
      </c>
      <c r="D73" s="449">
        <f t="shared" ref="D73:I73" si="12">+D74</f>
        <v>0</v>
      </c>
      <c r="E73" s="449">
        <f t="shared" si="12"/>
        <v>0</v>
      </c>
      <c r="F73" s="449">
        <f t="shared" si="12"/>
        <v>0</v>
      </c>
      <c r="G73" s="449">
        <f t="shared" si="12"/>
        <v>0</v>
      </c>
      <c r="H73" s="449">
        <f t="shared" si="12"/>
        <v>0</v>
      </c>
      <c r="I73" s="449">
        <f t="shared" si="12"/>
        <v>0</v>
      </c>
    </row>
    <row r="74" spans="1:9" ht="18.600000000000001" x14ac:dyDescent="0.25">
      <c r="A74" s="451">
        <f>+[4]ระบบการควบคุมฯ!A110</f>
        <v>1</v>
      </c>
      <c r="B74" s="452" t="str">
        <f>+[4]ระบบการควบคุมฯ!B110</f>
        <v>งบรายจ่ายอื่น   6811500</v>
      </c>
      <c r="C74" s="81"/>
      <c r="D74" s="453">
        <f>SUM(D75:D77)</f>
        <v>0</v>
      </c>
      <c r="E74" s="453">
        <f t="shared" ref="E74:H74" si="13">SUM(E75:E77)</f>
        <v>0</v>
      </c>
      <c r="F74" s="453">
        <f t="shared" si="13"/>
        <v>0</v>
      </c>
      <c r="G74" s="453">
        <f t="shared" si="13"/>
        <v>0</v>
      </c>
      <c r="H74" s="453">
        <f t="shared" si="13"/>
        <v>0</v>
      </c>
      <c r="I74" s="453">
        <f>SUM(I75)</f>
        <v>0</v>
      </c>
    </row>
    <row r="75" spans="1:9" ht="148.80000000000001" hidden="1" customHeight="1" x14ac:dyDescent="0.25">
      <c r="A75" s="476" t="str">
        <f>+[4]ระบบการควบคุมฯ!A112</f>
        <v>3.1.1.1</v>
      </c>
      <c r="B75" s="83" t="str">
        <f>+[4]ระบบการควบคุมฯ!B112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7" t="str">
        <f>+[4]ระบบการควบคุมฯ!C112</f>
        <v>ศธ 04002/ว1915 ลว.  11 พค 66 โอนครั้งที่ 515</v>
      </c>
      <c r="D75" s="477">
        <f>+[4]ระบบการควบคุมฯ!F112</f>
        <v>0</v>
      </c>
      <c r="E75" s="477">
        <f>+[4]ระบบการควบคุมฯ!G112+[4]ระบบการควบคุมฯ!H112</f>
        <v>0</v>
      </c>
      <c r="F75" s="477">
        <f>+[4]ระบบการควบคุมฯ!I112+[4]ระบบการควบคุมฯ!J112</f>
        <v>0</v>
      </c>
      <c r="G75" s="490">
        <f>+[4]ระบบการควบคุมฯ!K112+[4]ระบบการควบคุมฯ!L112</f>
        <v>0</v>
      </c>
      <c r="H75" s="490">
        <f>+D75-E75-F75-G75</f>
        <v>0</v>
      </c>
      <c r="I75" s="487" t="s">
        <v>83</v>
      </c>
    </row>
    <row r="76" spans="1:9" ht="130.19999999999999" hidden="1" customHeight="1" x14ac:dyDescent="0.25">
      <c r="A76" s="476" t="str">
        <f>+[4]ระบบการควบคุมฯ!A113</f>
        <v>3.1.1</v>
      </c>
      <c r="B76" s="83" t="str">
        <f>+[4]ระบบการควบคุมฯ!B113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7" t="str">
        <f>+[4]ระบบการควบคุมฯ!C113</f>
        <v xml:space="preserve">ศธ 04002/ว5680 ลว.  27 ธค  66 โอนครั้งที่ 110 </v>
      </c>
      <c r="D76" s="477"/>
      <c r="E76" s="477"/>
      <c r="F76" s="477"/>
      <c r="G76" s="477"/>
      <c r="H76" s="490">
        <f>+D76-E76-F76-G76</f>
        <v>0</v>
      </c>
      <c r="I76" s="487"/>
    </row>
    <row r="77" spans="1:9" ht="148.80000000000001" hidden="1" customHeight="1" x14ac:dyDescent="0.25">
      <c r="A77" s="476" t="str">
        <f>+[4]ระบบการควบคุมฯ!A114</f>
        <v>3.1.2</v>
      </c>
      <c r="B77" s="83" t="str">
        <f>+[4]ระบบการควบคุมฯ!B114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7" t="str">
        <f>+[4]ระบบการควบคุมฯ!C114</f>
        <v>ศธ 04002/ว3488 ลว.  9 สค 67 โอนครั้งที่ 297</v>
      </c>
      <c r="D77" s="477"/>
      <c r="E77" s="477"/>
      <c r="F77" s="477"/>
      <c r="G77" s="477"/>
      <c r="H77" s="490">
        <f>+D77-E77-F77-G77</f>
        <v>0</v>
      </c>
      <c r="I77" s="487" t="s">
        <v>153</v>
      </c>
    </row>
    <row r="78" spans="1:9" ht="74.400000000000006" x14ac:dyDescent="0.25">
      <c r="A78" s="448">
        <f>+[4]ระบบการควบคุมฯ!A115</f>
        <v>3.2</v>
      </c>
      <c r="B78" s="502" t="str">
        <f>+[4]ระบบการควบคุมฯ!B115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503" t="str">
        <f>+[4]ระบบการควบคุมฯ!C115</f>
        <v>20004 68 00085 00000</v>
      </c>
      <c r="D78" s="449">
        <f t="shared" ref="D78:I78" si="14">+D79</f>
        <v>0</v>
      </c>
      <c r="E78" s="449">
        <f t="shared" si="14"/>
        <v>0</v>
      </c>
      <c r="F78" s="449">
        <f t="shared" si="14"/>
        <v>0</v>
      </c>
      <c r="G78" s="449">
        <f t="shared" si="14"/>
        <v>0</v>
      </c>
      <c r="H78" s="449">
        <f t="shared" si="14"/>
        <v>0</v>
      </c>
      <c r="I78" s="449">
        <f t="shared" si="14"/>
        <v>0</v>
      </c>
    </row>
    <row r="79" spans="1:9" ht="18.600000000000001" x14ac:dyDescent="0.25">
      <c r="A79" s="451" t="str">
        <f>+[4]ระบบการควบคุมฯ!A116</f>
        <v>3.2.1</v>
      </c>
      <c r="B79" s="504" t="s">
        <v>154</v>
      </c>
      <c r="C79" s="81" t="str">
        <f>+[4]ระบบการควบคุมฯ!C116</f>
        <v>20004 33006300 50000xx</v>
      </c>
      <c r="D79" s="453">
        <f t="shared" ref="D79:I79" si="15">SUM(D80)</f>
        <v>0</v>
      </c>
      <c r="E79" s="453">
        <f t="shared" si="15"/>
        <v>0</v>
      </c>
      <c r="F79" s="453">
        <f t="shared" si="15"/>
        <v>0</v>
      </c>
      <c r="G79" s="453">
        <f t="shared" si="15"/>
        <v>0</v>
      </c>
      <c r="H79" s="453">
        <f t="shared" si="15"/>
        <v>0</v>
      </c>
      <c r="I79" s="453">
        <f t="shared" si="15"/>
        <v>0</v>
      </c>
    </row>
    <row r="80" spans="1:9" ht="111.6" hidden="1" customHeight="1" x14ac:dyDescent="0.25">
      <c r="A80" s="476" t="str">
        <f>+[4]ระบบการควบคุมฯ!A117</f>
        <v>3.2.1.1</v>
      </c>
      <c r="B80" s="83" t="str">
        <f>+[4]ระบบการควบคุมฯ!B117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7" t="str">
        <f>+[4]ระบบการควบคุมฯ!C117</f>
        <v>ศธ 04002/ว2982 ลว.  11 กค 67 โอนครั้งที่ 206</v>
      </c>
      <c r="D80" s="477"/>
      <c r="E80" s="477"/>
      <c r="F80" s="477"/>
      <c r="G80" s="490"/>
      <c r="H80" s="490">
        <f>+D80-E80-F80-G80</f>
        <v>0</v>
      </c>
      <c r="I80" s="487" t="s">
        <v>12</v>
      </c>
    </row>
    <row r="81" spans="1:9" ht="55.8" x14ac:dyDescent="0.25">
      <c r="A81" s="448">
        <f>+[4]ระบบการควบคุมฯ!A122</f>
        <v>3.3</v>
      </c>
      <c r="B81" s="66" t="str">
        <f>+[4]ระบบการควบคุมฯ!B122</f>
        <v>กิจกรรมการยกระดับคุณภาพด้านวิทยาศาสตร์ศึกษาเพื่อความเป็นเลิศ</v>
      </c>
      <c r="C81" s="67" t="str">
        <f>+[4]ระบบการควบคุมฯ!C122</f>
        <v>20004 68 00093 00000</v>
      </c>
      <c r="D81" s="449">
        <f t="shared" ref="D81:I81" si="16">+D82</f>
        <v>30000</v>
      </c>
      <c r="E81" s="449">
        <f t="shared" si="16"/>
        <v>0</v>
      </c>
      <c r="F81" s="449">
        <f t="shared" si="16"/>
        <v>0</v>
      </c>
      <c r="G81" s="449">
        <f t="shared" si="16"/>
        <v>12000</v>
      </c>
      <c r="H81" s="449">
        <f t="shared" si="16"/>
        <v>18000</v>
      </c>
      <c r="I81" s="449">
        <f t="shared" si="16"/>
        <v>0</v>
      </c>
    </row>
    <row r="82" spans="1:9" ht="18.600000000000001" x14ac:dyDescent="0.25">
      <c r="A82" s="451"/>
      <c r="B82" s="452" t="str">
        <f>+[4]ระบบการควบคุมฯ!B123</f>
        <v>งบดำเนินงาน   68112xx</v>
      </c>
      <c r="C82" s="81" t="str">
        <f>+[4]ระบบการควบคุมฯ!C123</f>
        <v>20004 3320 6300 2000000</v>
      </c>
      <c r="D82" s="453">
        <f>SUM(D83:D88)</f>
        <v>30000</v>
      </c>
      <c r="E82" s="453">
        <f>SUM(E83:E88)</f>
        <v>0</v>
      </c>
      <c r="F82" s="453">
        <f>SUM(F83:F88)</f>
        <v>0</v>
      </c>
      <c r="G82" s="453">
        <f>SUM(G83:G88)</f>
        <v>12000</v>
      </c>
      <c r="H82" s="453">
        <f>SUM(H83:H88)</f>
        <v>18000</v>
      </c>
      <c r="I82" s="453">
        <f>SUM(I83)</f>
        <v>0</v>
      </c>
    </row>
    <row r="83" spans="1:9" ht="204.6" x14ac:dyDescent="0.25">
      <c r="A83" s="476" t="str">
        <f>+[4]ระบบการควบคุมฯ!A124</f>
        <v>3.3.1.1</v>
      </c>
      <c r="B83" s="99" t="str">
        <f>+[4]ระบบการควบคุมฯ!B124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7" t="str">
        <f>+[4]ระบบการควบคุมฯ!C124</f>
        <v>ศธ 04002/ว5375 ลว.  1 พย 67 โอนครั้งที่ 37</v>
      </c>
      <c r="D83" s="477">
        <f>+[4]ระบบการควบคุมฯ!F124</f>
        <v>30000</v>
      </c>
      <c r="E83" s="477">
        <f>+[4]ระบบการควบคุมฯ!G124+[4]ระบบการควบคุมฯ!H124</f>
        <v>0</v>
      </c>
      <c r="F83" s="477">
        <f>+[4]ระบบการควบคุมฯ!I124+[4]ระบบการควบคุมฯ!J124</f>
        <v>0</v>
      </c>
      <c r="G83" s="477">
        <f>+[4]ระบบการควบคุมฯ!K124+[4]ระบบการควบคุมฯ!L124</f>
        <v>12000</v>
      </c>
      <c r="H83" s="490">
        <f t="shared" ref="H83:H88" si="17">+D83-E83-F83-G83</f>
        <v>18000</v>
      </c>
      <c r="I83" s="487" t="s">
        <v>155</v>
      </c>
    </row>
    <row r="84" spans="1:9" ht="93" hidden="1" customHeight="1" x14ac:dyDescent="0.25">
      <c r="A84" s="476" t="str">
        <f>+[4]ระบบการควบคุมฯ!A125</f>
        <v>3.3.2</v>
      </c>
      <c r="B84" s="99">
        <f>+[4]ระบบการควบคุมฯ!B125</f>
        <v>0</v>
      </c>
      <c r="C84" s="87">
        <f>+[4]ระบบการควบคุมฯ!C125</f>
        <v>0</v>
      </c>
      <c r="D84" s="477"/>
      <c r="E84" s="477"/>
      <c r="F84" s="477"/>
      <c r="G84" s="490"/>
      <c r="H84" s="490">
        <f t="shared" si="17"/>
        <v>0</v>
      </c>
      <c r="I84" s="487" t="s">
        <v>50</v>
      </c>
    </row>
    <row r="85" spans="1:9" ht="297.60000000000002" hidden="1" customHeight="1" x14ac:dyDescent="0.25">
      <c r="A85" s="476" t="str">
        <f>+[4]ระบบการควบคุมฯ!A127</f>
        <v>3.3.3</v>
      </c>
      <c r="B85" s="99" t="str">
        <f>+[4]ระบบการควบคุมฯ!B126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85" s="87" t="str">
        <f>+[4]ระบบการควบคุมฯ!C126</f>
        <v>ศธ 04002/ว2582 ลว.  25 มิย 67 โอนครั้งที่ 165</v>
      </c>
      <c r="D85" s="477"/>
      <c r="E85" s="477"/>
      <c r="F85" s="477"/>
      <c r="G85" s="490"/>
      <c r="H85" s="490">
        <f t="shared" si="17"/>
        <v>0</v>
      </c>
      <c r="I85" s="487" t="s">
        <v>156</v>
      </c>
    </row>
    <row r="86" spans="1:9" ht="74.400000000000006" hidden="1" customHeight="1" x14ac:dyDescent="0.25">
      <c r="A86" s="476" t="str">
        <f>+[4]ระบบการควบคุมฯ!A128</f>
        <v>3.3.4</v>
      </c>
      <c r="B86" s="99">
        <f>+[4]ระบบการควบคุมฯ!B128</f>
        <v>0</v>
      </c>
      <c r="C86" s="87">
        <f>+[4]ระบบการควบคุมฯ!C128</f>
        <v>0</v>
      </c>
      <c r="D86" s="477">
        <f>+[4]ระบบการควบคุมฯ!F128</f>
        <v>0</v>
      </c>
      <c r="E86" s="477">
        <f>+[1]ระบบการควบคุมฯ!G94+[1]ระบบการควบคุมฯ!H94</f>
        <v>0</v>
      </c>
      <c r="F86" s="477">
        <f>+[1]ระบบการควบคุมฯ!I94+[1]ระบบการควบคุมฯ!J94</f>
        <v>0</v>
      </c>
      <c r="G86" s="490">
        <f>+[1]ระบบการควบคุมฯ!K94+[1]ระบบการควบคุมฯ!L94</f>
        <v>0</v>
      </c>
      <c r="H86" s="490">
        <f t="shared" si="17"/>
        <v>0</v>
      </c>
      <c r="I86" s="487" t="s">
        <v>84</v>
      </c>
    </row>
    <row r="87" spans="1:9" ht="37.200000000000003" hidden="1" customHeight="1" x14ac:dyDescent="0.25">
      <c r="A87" s="476" t="str">
        <f>+[4]ระบบการควบคุมฯ!A129</f>
        <v>3.3.5</v>
      </c>
      <c r="B87" s="99">
        <f>+[4]ระบบการควบคุมฯ!B129</f>
        <v>0</v>
      </c>
      <c r="C87" s="87">
        <f>+[4]ระบบการควบคุมฯ!C129</f>
        <v>0</v>
      </c>
      <c r="D87" s="477">
        <f>+[4]ระบบการควบคุมฯ!F129</f>
        <v>0</v>
      </c>
      <c r="E87" s="477">
        <f>+[4]ระบบการควบคุมฯ!G129+[4]ระบบการควบคุมฯ!H129</f>
        <v>0</v>
      </c>
      <c r="F87" s="477">
        <f>+[4]ระบบการควบคุมฯ!I129+[4]ระบบการควบคุมฯ!J129</f>
        <v>0</v>
      </c>
      <c r="G87" s="490">
        <f>+[4]ระบบการควบคุมฯ!K129+[4]ระบบการควบคุมฯ!L129</f>
        <v>0</v>
      </c>
      <c r="H87" s="490">
        <f t="shared" si="17"/>
        <v>0</v>
      </c>
      <c r="I87" s="487" t="s">
        <v>85</v>
      </c>
    </row>
    <row r="88" spans="1:9" ht="223.2" hidden="1" customHeight="1" x14ac:dyDescent="0.25">
      <c r="A88" s="476" t="str">
        <f>+[4]ระบบการควบคุมฯ!A130</f>
        <v>3.3.6</v>
      </c>
      <c r="B88" s="99" t="str">
        <f>+[4]ระบบการควบคุมฯ!B130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8" s="87" t="str">
        <f>+[4]ระบบการควบคุมฯ!C130</f>
        <v>ศธ 04002/ว3389 ลว.  16 สค 66 โอนครั้งที่ 764 ยอด 75,000 บาท</v>
      </c>
      <c r="D88" s="477">
        <f>+[4]ระบบการควบคุมฯ!F130</f>
        <v>0</v>
      </c>
      <c r="E88" s="477">
        <f>+[4]ระบบการควบคุมฯ!G130+[4]ระบบการควบคุมฯ!H130</f>
        <v>0</v>
      </c>
      <c r="F88" s="477">
        <f>+[4]ระบบการควบคุมฯ!I130+[4]ระบบการควบคุมฯ!J130</f>
        <v>0</v>
      </c>
      <c r="G88" s="490">
        <f>+[4]ระบบการควบคุมฯ!K130+[4]ระบบการควบคุมฯ!L130</f>
        <v>0</v>
      </c>
      <c r="H88" s="490">
        <f t="shared" si="17"/>
        <v>0</v>
      </c>
      <c r="I88" s="487" t="s">
        <v>86</v>
      </c>
    </row>
    <row r="89" spans="1:9" ht="55.8" x14ac:dyDescent="0.25">
      <c r="A89" s="483">
        <f>+[4]ระบบการควบคุมฯ!A139</f>
        <v>3.4</v>
      </c>
      <c r="B89" s="66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7" t="s">
        <v>157</v>
      </c>
      <c r="D89" s="484">
        <f t="shared" ref="D89:I89" si="18">+D90</f>
        <v>0</v>
      </c>
      <c r="E89" s="484">
        <f t="shared" si="18"/>
        <v>0</v>
      </c>
      <c r="F89" s="484">
        <f t="shared" si="18"/>
        <v>0</v>
      </c>
      <c r="G89" s="484">
        <f t="shared" si="18"/>
        <v>0</v>
      </c>
      <c r="H89" s="484">
        <f t="shared" si="18"/>
        <v>0</v>
      </c>
      <c r="I89" s="484">
        <f t="shared" si="18"/>
        <v>0</v>
      </c>
    </row>
    <row r="90" spans="1:9" ht="18.600000000000001" x14ac:dyDescent="0.25">
      <c r="A90" s="451">
        <f>+[4]ระบบการควบคุมฯ!A140</f>
        <v>0</v>
      </c>
      <c r="B90" s="505" t="str">
        <f>+[4]ระบบการควบคุมฯ!B140</f>
        <v>งบรายจ่ายอื่น   6811500</v>
      </c>
      <c r="C90" s="81"/>
      <c r="D90" s="453">
        <f t="shared" ref="D90:I90" si="19">SUM(D91)</f>
        <v>0</v>
      </c>
      <c r="E90" s="453">
        <f t="shared" si="19"/>
        <v>0</v>
      </c>
      <c r="F90" s="453">
        <f t="shared" si="19"/>
        <v>0</v>
      </c>
      <c r="G90" s="453">
        <f t="shared" si="19"/>
        <v>0</v>
      </c>
      <c r="H90" s="453">
        <f t="shared" si="19"/>
        <v>0</v>
      </c>
      <c r="I90" s="453">
        <f t="shared" si="19"/>
        <v>0</v>
      </c>
    </row>
    <row r="91" spans="1:9" ht="409.2" hidden="1" customHeight="1" x14ac:dyDescent="0.25">
      <c r="A91" s="506" t="str">
        <f>+[4]ระบบการควบคุมฯ!A141</f>
        <v>3.4.1</v>
      </c>
      <c r="B91" s="83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7" t="str">
        <f>+[1]ระบบการควบคุมฯ!C91</f>
        <v>20004 66 86178 00000</v>
      </c>
      <c r="D91" s="477"/>
      <c r="E91" s="477">
        <f>+[1]ระบบการควบคุมฯ!G91+[1]ระบบการควบคุมฯ!H91</f>
        <v>0</v>
      </c>
      <c r="F91" s="477">
        <f>+[4]ระบบการควบคุมฯ!I141+[4]ระบบการควบคุมฯ!J141</f>
        <v>0</v>
      </c>
      <c r="G91" s="490">
        <f>+[4]ระบบการควบคุมฯ!K141+[4]ระบบการควบคุมฯ!L141</f>
        <v>0</v>
      </c>
      <c r="H91" s="490">
        <f>+D91-E91-F91-G91</f>
        <v>0</v>
      </c>
      <c r="I91" s="487" t="s">
        <v>68</v>
      </c>
    </row>
    <row r="92" spans="1:9" ht="55.8" x14ac:dyDescent="0.25">
      <c r="A92" s="483">
        <f>+[4]ระบบการควบคุมฯ!A142</f>
        <v>3.5</v>
      </c>
      <c r="B92" s="66" t="str">
        <f>+[4]ระบบการควบคุมฯ!B142</f>
        <v>กิจกรรมหลักบ้านวิทยาศาสตร์น้อยประเทศไทย ระดับประถมศึกษา</v>
      </c>
      <c r="C92" s="67" t="str">
        <f>+[4]ระบบการควบคุมฯ!C142</f>
        <v>20004 68 00108 00000</v>
      </c>
      <c r="D92" s="484">
        <f t="shared" ref="D92:I92" si="20">+D93</f>
        <v>30000</v>
      </c>
      <c r="E92" s="484">
        <f t="shared" si="20"/>
        <v>0</v>
      </c>
      <c r="F92" s="484">
        <f t="shared" si="20"/>
        <v>0</v>
      </c>
      <c r="G92" s="484">
        <f t="shared" si="20"/>
        <v>0</v>
      </c>
      <c r="H92" s="484">
        <f t="shared" si="20"/>
        <v>30000</v>
      </c>
      <c r="I92" s="484">
        <f t="shared" si="20"/>
        <v>0</v>
      </c>
    </row>
    <row r="93" spans="1:9" ht="18.600000000000001" x14ac:dyDescent="0.25">
      <c r="A93" s="451">
        <f>+[4]ระบบการควบคุมฯ!A143</f>
        <v>1</v>
      </c>
      <c r="B93" s="505" t="str">
        <f>+[4]ระบบการควบคุมฯ!B143</f>
        <v>งบดำเนินงาน   68112xx</v>
      </c>
      <c r="C93" s="81"/>
      <c r="D93" s="453">
        <f>SUM(D94:D102)</f>
        <v>30000</v>
      </c>
      <c r="E93" s="453">
        <f>SUM(E94:E102)</f>
        <v>0</v>
      </c>
      <c r="F93" s="453">
        <f>SUM(F94:F102)</f>
        <v>0</v>
      </c>
      <c r="G93" s="453">
        <f>SUM(G94:G102)</f>
        <v>0</v>
      </c>
      <c r="H93" s="453">
        <f>SUM(H94:H102)</f>
        <v>30000</v>
      </c>
      <c r="I93" s="453">
        <f>SUM(I94)</f>
        <v>0</v>
      </c>
    </row>
    <row r="94" spans="1:9" ht="148.80000000000001" hidden="1" customHeight="1" x14ac:dyDescent="0.25">
      <c r="A94" s="506" t="str">
        <f>+[4]ระบบการควบคุมฯ!A144</f>
        <v>3.5.1</v>
      </c>
      <c r="B94" s="83" t="str">
        <f>+[4]ระบบการควบคุมฯ!B144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7" t="str">
        <f>+[4]ระบบการควบคุมฯ!C144</f>
        <v xml:space="preserve">ศธ 04002/ว41 ลว.  3 มค 68 โอนครั้งที่ 170 </v>
      </c>
      <c r="D94" s="477">
        <f>+[4]ระบบการควบคุมฯ!F144</f>
        <v>30000</v>
      </c>
      <c r="E94" s="477">
        <f>+[4]ระบบการควบคุมฯ!G144+[4]ระบบการควบคุมฯ!H144</f>
        <v>0</v>
      </c>
      <c r="F94" s="477"/>
      <c r="G94" s="477">
        <f>+[4]ระบบการควบคุมฯ!K144+[4]ระบบการควบคุมฯ!L144</f>
        <v>0</v>
      </c>
      <c r="H94" s="490">
        <f t="shared" ref="H94:H99" si="21">+D94-E94-F94-G94</f>
        <v>30000</v>
      </c>
      <c r="I94" s="487" t="s">
        <v>158</v>
      </c>
    </row>
    <row r="95" spans="1:9" ht="241.8" hidden="1" customHeight="1" x14ac:dyDescent="0.25">
      <c r="A95" s="506" t="str">
        <f>+[4]ระบบการควบคุมฯ!A145</f>
        <v>3.5.2</v>
      </c>
      <c r="B95" s="83" t="str">
        <f>+[4]ระบบการควบคุมฯ!B145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95" s="87" t="str">
        <f>+[4]ระบบการควบคุมฯ!C145</f>
        <v>ศธ 04002/ว920 ลว.  4 มีนาคม 67 โอนครั้งที่ 202</v>
      </c>
      <c r="D95" s="477"/>
      <c r="E95" s="477"/>
      <c r="F95" s="477"/>
      <c r="G95" s="477"/>
      <c r="H95" s="490">
        <f t="shared" si="21"/>
        <v>0</v>
      </c>
      <c r="I95" s="487" t="s">
        <v>159</v>
      </c>
    </row>
    <row r="96" spans="1:9" ht="167.4" hidden="1" customHeight="1" x14ac:dyDescent="0.25">
      <c r="A96" s="506" t="str">
        <f>+[4]ระบบการควบคุมฯ!A146</f>
        <v>3.5.3</v>
      </c>
      <c r="B96" s="83" t="str">
        <f>+[4]ระบบการควบคุมฯ!B146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96" s="87" t="str">
        <f>+[4]ระบบการควบคุมฯ!C146</f>
        <v>ที่ ศธ 04002/ว2151/31 พค 67 ครั้งที่ 79</v>
      </c>
      <c r="D96" s="477"/>
      <c r="E96" s="477"/>
      <c r="F96" s="477"/>
      <c r="G96" s="477"/>
      <c r="H96" s="490">
        <f t="shared" si="21"/>
        <v>0</v>
      </c>
      <c r="I96" s="487" t="s">
        <v>50</v>
      </c>
    </row>
    <row r="97" spans="1:9" ht="111.6" hidden="1" customHeight="1" x14ac:dyDescent="0.25">
      <c r="A97" s="506" t="str">
        <f>+[4]ระบบการควบคุมฯ!A147</f>
        <v>3.5.3</v>
      </c>
      <c r="B97" s="83" t="str">
        <f>+[4]ระบบการควบคุมฯ!B147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7" t="str">
        <f>+[4]ระบบการควบคุมฯ!C147</f>
        <v xml:space="preserve">ศธ 04002/ว248 ลว.  27 มกราคม 66 โอนครั้งที่ 248 </v>
      </c>
      <c r="D97" s="477">
        <f>+[4]ระบบการควบคุมฯ!F147</f>
        <v>0</v>
      </c>
      <c r="E97" s="477">
        <f>+[4]ระบบการควบคุมฯ!G147+[4]ระบบการควบคุมฯ!H147</f>
        <v>0</v>
      </c>
      <c r="F97" s="477">
        <f>+[4]ระบบการควบคุมฯ!I147+[4]ระบบการควบคุมฯ!J147</f>
        <v>0</v>
      </c>
      <c r="G97" s="490">
        <f>+[4]ระบบการควบคุมฯ!K147+[4]ระบบการควบคุมฯ!L147</f>
        <v>0</v>
      </c>
      <c r="H97" s="490">
        <f t="shared" si="21"/>
        <v>0</v>
      </c>
      <c r="I97" s="487" t="s">
        <v>50</v>
      </c>
    </row>
    <row r="98" spans="1:9" ht="204.6" hidden="1" customHeight="1" x14ac:dyDescent="0.25">
      <c r="A98" s="506" t="str">
        <f>+[4]ระบบการควบคุมฯ!A148</f>
        <v>3.5.4</v>
      </c>
      <c r="B98" s="83" t="str">
        <f>+[4]ระบบการควบคุมฯ!B148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7" t="str">
        <f>+[4]ระบบการควบคุมฯ!C148</f>
        <v>ที่ ศธ 04002/ว1282 ลว 29 มีค 66 โอนครั้งที่ 438</v>
      </c>
      <c r="D98" s="477">
        <f>+[4]ระบบการควบคุมฯ!F148</f>
        <v>0</v>
      </c>
      <c r="E98" s="477">
        <f>+[4]ระบบการควบคุมฯ!G148+[4]ระบบการควบคุมฯ!H148</f>
        <v>0</v>
      </c>
      <c r="F98" s="477">
        <f>+[4]ระบบการควบคุมฯ!I148+[4]ระบบการควบคุมฯ!J148</f>
        <v>0</v>
      </c>
      <c r="G98" s="490">
        <f>+[4]ระบบการควบคุมฯ!K148+[4]ระบบการควบคุมฯ!L148</f>
        <v>0</v>
      </c>
      <c r="H98" s="490">
        <f t="shared" si="21"/>
        <v>0</v>
      </c>
      <c r="I98" s="487" t="s">
        <v>50</v>
      </c>
    </row>
    <row r="99" spans="1:9" ht="111.6" hidden="1" customHeight="1" x14ac:dyDescent="0.25">
      <c r="A99" s="506" t="str">
        <f>+[4]ระบบการควบคุมฯ!A149</f>
        <v>3.5.5</v>
      </c>
      <c r="B99" s="83" t="str">
        <f>+[4]ระบบการควบคุมฯ!B149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7" t="str">
        <f>+[4]ระบบการควบคุมฯ!C149</f>
        <v>ที่ ศธ 04002/ว1479 ลว 12 เมย 66 โอนครั้งที่ 472</v>
      </c>
      <c r="D99" s="477">
        <f>+[4]ระบบการควบคุมฯ!F149</f>
        <v>0</v>
      </c>
      <c r="E99" s="477">
        <f>+[4]ระบบการควบคุมฯ!G149+[4]ระบบการควบคุมฯ!H149</f>
        <v>0</v>
      </c>
      <c r="F99" s="477">
        <f>+[4]ระบบการควบคุมฯ!I149+[4]ระบบการควบคุมฯ!J149</f>
        <v>0</v>
      </c>
      <c r="G99" s="490">
        <f>+[4]ระบบการควบคุมฯ!K149+[4]ระบบการควบคุมฯ!L149</f>
        <v>0</v>
      </c>
      <c r="H99" s="490">
        <f t="shared" si="21"/>
        <v>0</v>
      </c>
      <c r="I99" s="487" t="s">
        <v>50</v>
      </c>
    </row>
    <row r="100" spans="1:9" ht="167.4" hidden="1" customHeight="1" x14ac:dyDescent="0.25">
      <c r="A100" s="506" t="str">
        <f>+[4]ระบบการควบคุมฯ!A150</f>
        <v>3.5.6</v>
      </c>
      <c r="B100" s="83" t="str">
        <f>+[4]ระบบการควบคุมฯ!B150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7" t="str">
        <f>+[4]ระบบการควบคุมฯ!C150</f>
        <v>ที่ ศธ04002/ว 2955 ลว. 18 กค 66 ครั้งที่ 683</v>
      </c>
      <c r="D100" s="477">
        <f>+[4]ระบบการควบคุมฯ!F150</f>
        <v>0</v>
      </c>
      <c r="E100" s="477">
        <f>+[4]ระบบการควบคุมฯ!G150+[4]ระบบการควบคุมฯ!H150</f>
        <v>0</v>
      </c>
      <c r="F100" s="477">
        <f>+[4]ระบบการควบคุมฯ!I150+[4]ระบบการควบคุมฯ!J150</f>
        <v>0</v>
      </c>
      <c r="G100" s="490">
        <f>+[4]ระบบการควบคุมฯ!K150+[4]ระบบการควบคุมฯ!L150</f>
        <v>0</v>
      </c>
      <c r="H100" s="490">
        <f>+D100-E100-F100-G100</f>
        <v>0</v>
      </c>
      <c r="I100" s="487" t="s">
        <v>50</v>
      </c>
    </row>
    <row r="101" spans="1:9" ht="111.6" hidden="1" customHeight="1" x14ac:dyDescent="0.25">
      <c r="A101" s="506" t="str">
        <f>+[4]ระบบการควบคุมฯ!A151</f>
        <v>3.5.5</v>
      </c>
      <c r="B101" s="83" t="str">
        <f>+[4]ระบบการควบคุมฯ!B151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7" t="str">
        <f>+[4]ระบบการควบคุมฯ!C151</f>
        <v>ที่ ศธ 04002/ว3310 ลว 15 สค 66 โอนครั้งที่ 748</v>
      </c>
      <c r="D101" s="477">
        <f>+[4]ระบบการควบคุมฯ!F151</f>
        <v>0</v>
      </c>
      <c r="E101" s="477">
        <f>+[4]ระบบการควบคุมฯ!G151+[4]ระบบการควบคุมฯ!H151</f>
        <v>0</v>
      </c>
      <c r="F101" s="477">
        <f>+[4]ระบบการควบคุมฯ!I151+[4]ระบบการควบคุมฯ!J151</f>
        <v>0</v>
      </c>
      <c r="G101" s="490">
        <f>+[4]ระบบการควบคุมฯ!K151+[4]ระบบการควบคุมฯ!L151</f>
        <v>0</v>
      </c>
      <c r="H101" s="490">
        <f>+D101-E101-F101-G101</f>
        <v>0</v>
      </c>
      <c r="I101" s="487" t="s">
        <v>86</v>
      </c>
    </row>
    <row r="102" spans="1:9" ht="223.2" hidden="1" customHeight="1" x14ac:dyDescent="0.25">
      <c r="A102" s="506" t="str">
        <f>+[4]ระบบการควบคุมฯ!A152</f>
        <v>3.5.6</v>
      </c>
      <c r="B102" s="83" t="str">
        <f>+[4]ระบบการควบคุมฯ!B152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7" t="str">
        <f>+[4]ระบบการควบคุมฯ!C152</f>
        <v>ศธ 04002/ว3389 ลว.  16 สค 66 โอนครั้งที่ 764 ยอด 75,000 บาท</v>
      </c>
      <c r="D102" s="477">
        <f>+[4]ระบบการควบคุมฯ!F152</f>
        <v>0</v>
      </c>
      <c r="E102" s="477">
        <f>+[4]ระบบการควบคุมฯ!G152+[4]ระบบการควบคุมฯ!H152</f>
        <v>0</v>
      </c>
      <c r="F102" s="477">
        <f>+[4]ระบบการควบคุมฯ!I152+[4]ระบบการควบคุมฯ!J152</f>
        <v>0</v>
      </c>
      <c r="G102" s="490">
        <f>+[4]ระบบการควบคุมฯ!K152+[4]ระบบการควบคุมฯ!L152</f>
        <v>0</v>
      </c>
      <c r="H102" s="490">
        <f>+D102-E102-F102-G102</f>
        <v>0</v>
      </c>
      <c r="I102" s="487" t="s">
        <v>86</v>
      </c>
    </row>
    <row r="103" spans="1:9" ht="74.400000000000006" x14ac:dyDescent="0.25">
      <c r="A103" s="483">
        <f>+[4]ระบบการควบคุมฯ!A189</f>
        <v>3.6</v>
      </c>
      <c r="B103" s="66" t="str">
        <f>+[4]ระบบการควบคุมฯ!B189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6" t="str">
        <f>+[4]ระบบการควบคุมฯ!C189</f>
        <v>20004 68 00154 86190 00000</v>
      </c>
      <c r="D103" s="484">
        <f t="shared" ref="D103:I103" si="22">+D104</f>
        <v>85000</v>
      </c>
      <c r="E103" s="484">
        <f t="shared" si="22"/>
        <v>0</v>
      </c>
      <c r="F103" s="484">
        <f t="shared" si="22"/>
        <v>0</v>
      </c>
      <c r="G103" s="484">
        <f t="shared" si="22"/>
        <v>17000</v>
      </c>
      <c r="H103" s="484">
        <f t="shared" si="22"/>
        <v>68000</v>
      </c>
      <c r="I103" s="484">
        <f t="shared" si="22"/>
        <v>0</v>
      </c>
    </row>
    <row r="104" spans="1:9" ht="18.600000000000001" x14ac:dyDescent="0.25">
      <c r="A104" s="451">
        <f>+[4]ระบบการควบคุมฯ!A190</f>
        <v>0</v>
      </c>
      <c r="B104" s="486" t="str">
        <f>+[4]ระบบการควบคุมฯ!B190</f>
        <v xml:space="preserve"> งบรายจ่ายอื่น 6811500</v>
      </c>
      <c r="C104" s="81" t="str">
        <f>+[4]ระบบการควบคุมฯ!C190</f>
        <v xml:space="preserve">20004 3300 6300 5000006 </v>
      </c>
      <c r="D104" s="453">
        <f t="shared" ref="D104:I104" si="23">SUM(D105)</f>
        <v>85000</v>
      </c>
      <c r="E104" s="453">
        <f t="shared" si="23"/>
        <v>0</v>
      </c>
      <c r="F104" s="453">
        <f t="shared" si="23"/>
        <v>0</v>
      </c>
      <c r="G104" s="453">
        <f t="shared" si="23"/>
        <v>17000</v>
      </c>
      <c r="H104" s="453">
        <f t="shared" si="23"/>
        <v>68000</v>
      </c>
      <c r="I104" s="453">
        <f t="shared" si="23"/>
        <v>0</v>
      </c>
    </row>
    <row r="105" spans="1:9" ht="93" x14ac:dyDescent="0.25">
      <c r="A105" s="476" t="str">
        <f>+[4]ระบบการควบคุมฯ!A191</f>
        <v>3.6.1</v>
      </c>
      <c r="B105" s="499" t="str">
        <f>+[4]ระบบการควบคุมฯ!B191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7" t="str">
        <f>+[4]ระบบการควบคุมฯ!C191</f>
        <v>ศธ 04002/ว5124 ลว.18/10/2024 โอนครั้งที่ 1</v>
      </c>
      <c r="D105" s="477">
        <f>+[4]ระบบการควบคุมฯ!F191</f>
        <v>85000</v>
      </c>
      <c r="E105" s="477">
        <f>+[4]ระบบการควบคุมฯ!G191+[4]ระบบการควบคุมฯ!H191</f>
        <v>0</v>
      </c>
      <c r="F105" s="477">
        <f>+[4]ระบบการควบคุมฯ!I191+[4]ระบบการควบคุมฯ!J191</f>
        <v>0</v>
      </c>
      <c r="G105" s="477">
        <f>+[4]ระบบการควบคุมฯ!K191+[4]ระบบการควบคุมฯ!L191</f>
        <v>17000</v>
      </c>
      <c r="H105" s="490">
        <f>+D105-E105-F105-G105</f>
        <v>68000</v>
      </c>
      <c r="I105" s="487" t="s">
        <v>14</v>
      </c>
    </row>
    <row r="106" spans="1:9" ht="111.6" hidden="1" customHeight="1" x14ac:dyDescent="0.25">
      <c r="A106" s="476" t="str">
        <f>+[4]ระบบการควบคุมฯ!A192</f>
        <v>3.7.1.1</v>
      </c>
      <c r="B106" s="499" t="str">
        <f>+[4]ระบบการควบคุมฯ!B192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7" t="str">
        <f>+[4]ระบบการควบคุมฯ!C192</f>
        <v>ศธ 04002/ว1954 ลว.21/5/2024 โอนครั้งที่ 39</v>
      </c>
      <c r="D106" s="470"/>
      <c r="E106" s="470"/>
      <c r="F106" s="470"/>
      <c r="G106" s="507"/>
      <c r="H106" s="507"/>
      <c r="I106" s="508"/>
    </row>
    <row r="107" spans="1:9" ht="74.400000000000006" hidden="1" customHeight="1" x14ac:dyDescent="0.25">
      <c r="A107" s="476" t="str">
        <f>+[4]ระบบการควบคุมฯ!A193</f>
        <v>3.3.1.2</v>
      </c>
      <c r="B107" s="499" t="str">
        <f>+[4]ระบบการควบคุมฯ!B193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7" t="str">
        <f>+[4]ระบบการควบคุมฯ!C193</f>
        <v>ศธ 04002/ว2665 ลว.5/7/2023 โอนครั้งที่ 636</v>
      </c>
      <c r="D107" s="470"/>
      <c r="E107" s="470"/>
      <c r="F107" s="470"/>
      <c r="G107" s="507"/>
      <c r="H107" s="507"/>
      <c r="I107" s="508"/>
    </row>
    <row r="108" spans="1:9" ht="74.400000000000006" hidden="1" customHeight="1" x14ac:dyDescent="0.25">
      <c r="A108" s="476" t="str">
        <f>+[4]ระบบการควบคุมฯ!A194</f>
        <v>3.3.1.3</v>
      </c>
      <c r="B108" s="499" t="str">
        <f>+[4]ระบบการควบคุมฯ!B194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7" t="str">
        <f>+[4]ระบบการควบคุมฯ!C194</f>
        <v>ศธ 04002/ว2666 ลว.5/7/2023 โอนครั้งที่ 640</v>
      </c>
      <c r="D108" s="470"/>
      <c r="E108" s="470"/>
      <c r="F108" s="470"/>
      <c r="G108" s="507"/>
      <c r="H108" s="507"/>
      <c r="I108" s="508"/>
    </row>
    <row r="109" spans="1:9" ht="55.8" x14ac:dyDescent="0.25">
      <c r="A109" s="448">
        <f>+[4]ระบบการควบคุมฯ!A197</f>
        <v>3.7</v>
      </c>
      <c r="B109" s="66" t="str">
        <f>+[4]ระบบการควบคุมฯ!B197</f>
        <v>กิจกรรมจัดหาบุคลากรสนับสนุนการปฏิบัติงานให้ราชการ (คืนครูสำหรับเด็กพิการ)</v>
      </c>
      <c r="C109" s="66" t="str">
        <f>+[4]ระบบการควบคุมฯ!C197</f>
        <v>20004 68 00154 00122</v>
      </c>
      <c r="D109" s="449">
        <f t="shared" ref="D109:I109" si="24">+D110</f>
        <v>1674000</v>
      </c>
      <c r="E109" s="449">
        <f t="shared" si="24"/>
        <v>0</v>
      </c>
      <c r="F109" s="449">
        <f t="shared" si="24"/>
        <v>0</v>
      </c>
      <c r="G109" s="449">
        <f t="shared" si="24"/>
        <v>672677.41</v>
      </c>
      <c r="H109" s="449">
        <f t="shared" si="24"/>
        <v>1001322.59</v>
      </c>
      <c r="I109" s="449">
        <f t="shared" si="24"/>
        <v>0</v>
      </c>
    </row>
    <row r="110" spans="1:9" ht="18.600000000000001" x14ac:dyDescent="0.25">
      <c r="A110" s="451">
        <f>+[4]ระบบการควบคุมฯ!A198</f>
        <v>0</v>
      </c>
      <c r="B110" s="486" t="str">
        <f>+[4]ระบบการควบคุมฯ!B198</f>
        <v xml:space="preserve"> งบรายจ่ายอื่น 6811500</v>
      </c>
      <c r="C110" s="81" t="str">
        <f>+[4]ระบบการควบคุมฯ!C198</f>
        <v>20004 3300 6300 5000001</v>
      </c>
      <c r="D110" s="453">
        <f>SUM(D111:D115)</f>
        <v>1674000</v>
      </c>
      <c r="E110" s="453">
        <f>SUM(E111:E115)</f>
        <v>0</v>
      </c>
      <c r="F110" s="453">
        <f>SUM(F111:F115)</f>
        <v>0</v>
      </c>
      <c r="G110" s="453">
        <f>SUM(G111:G115)</f>
        <v>672677.41</v>
      </c>
      <c r="H110" s="453">
        <f>SUM(H111:H115)</f>
        <v>1001322.59</v>
      </c>
      <c r="I110" s="453">
        <f>SUM(I111)</f>
        <v>0</v>
      </c>
    </row>
    <row r="111" spans="1:9" ht="111.6" x14ac:dyDescent="0.25">
      <c r="A111" s="476" t="str">
        <f>+[4]ระบบการควบคุมฯ!A199</f>
        <v>3.7.1</v>
      </c>
      <c r="B111" s="499" t="str">
        <f>+[4]ระบบการควบคุมฯ!B199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7" t="str">
        <f>+[4]ระบบการควบคุมฯ!C199</f>
        <v>ศธ 04002/ว5326 ลว 30 ตค 66 ครั้งที่ 28</v>
      </c>
      <c r="D111" s="477">
        <f>+[4]ระบบการควบคุมฯ!F199</f>
        <v>1674000</v>
      </c>
      <c r="E111" s="477">
        <f>+[4]ระบบการควบคุมฯ!G199+[4]ระบบการควบคุมฯ!H199</f>
        <v>0</v>
      </c>
      <c r="F111" s="477">
        <f>+[4]ระบบการควบคุมฯ!I199+[4]ระบบการควบคุมฯ!J199</f>
        <v>0</v>
      </c>
      <c r="G111" s="477">
        <f>+[4]ระบบการควบคุมฯ!K199+[4]ระบบการควบคุมฯ!L199</f>
        <v>672677.41</v>
      </c>
      <c r="H111" s="490">
        <f>+D111-E111-F111-G111</f>
        <v>1001322.59</v>
      </c>
      <c r="I111" s="487" t="s">
        <v>14</v>
      </c>
    </row>
    <row r="112" spans="1:9" ht="93" hidden="1" customHeight="1" x14ac:dyDescent="0.25">
      <c r="A112" s="476" t="str">
        <f>+[4]ระบบการควบคุมฯ!A200</f>
        <v>3.7.1.1</v>
      </c>
      <c r="B112" s="499" t="str">
        <f>+[4]ระบบการควบคุมฯ!B200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7"/>
      <c r="D112" s="477"/>
      <c r="E112" s="477"/>
      <c r="F112" s="477"/>
      <c r="G112" s="477"/>
      <c r="H112" s="490"/>
      <c r="I112" s="487"/>
    </row>
    <row r="113" spans="1:9" ht="74.400000000000006" hidden="1" customHeight="1" x14ac:dyDescent="0.25">
      <c r="A113" s="476" t="str">
        <f>+[4]ระบบการควบคุมฯ!A202</f>
        <v>3.7.2</v>
      </c>
      <c r="B113" s="499" t="str">
        <f>+[4]ระบบการควบคุมฯ!B202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7" t="str">
        <f>+[4]ระบบการควบคุมฯ!C202</f>
        <v>ศธ 04002/ว4997 ลว 25 ตค 66 ครั้งที่ 9</v>
      </c>
      <c r="D113" s="477"/>
      <c r="E113" s="477"/>
      <c r="F113" s="477"/>
      <c r="G113" s="477"/>
      <c r="H113" s="490">
        <f>+D113-E113-F113-G113</f>
        <v>0</v>
      </c>
      <c r="I113" s="487" t="s">
        <v>14</v>
      </c>
    </row>
    <row r="114" spans="1:9" ht="93" hidden="1" customHeight="1" x14ac:dyDescent="0.25">
      <c r="A114" s="476" t="str">
        <f>+[4]ระบบการควบคุมฯ!A203</f>
        <v>3.7.2.1</v>
      </c>
      <c r="B114" s="499" t="str">
        <f>+[4]ระบบการควบคุมฯ!B203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7" t="str">
        <f>+[4]ระบบการควบคุมฯ!C203</f>
        <v>ศธ 04002/ว1906 ลว 16 พค 67ครั้งที่ 26</v>
      </c>
      <c r="D114" s="470"/>
      <c r="E114" s="470"/>
      <c r="F114" s="470"/>
      <c r="G114" s="507"/>
      <c r="H114" s="507"/>
      <c r="I114" s="508"/>
    </row>
    <row r="115" spans="1:9" ht="130.19999999999999" hidden="1" customHeight="1" x14ac:dyDescent="0.25">
      <c r="A115" s="476" t="str">
        <f>+[4]ระบบการควบคุมฯ!A204</f>
        <v>3.7.2.2</v>
      </c>
      <c r="B115" s="499" t="str">
        <f>+[4]ระบบการควบคุมฯ!B204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7" t="str">
        <f>+[4]ระบบการควบคุมฯ!C204</f>
        <v>ศธ 04002/ว3222   ลว 30 กค 67 ครั้งที่ 262</v>
      </c>
      <c r="D115" s="470"/>
      <c r="E115" s="470"/>
      <c r="F115" s="470"/>
      <c r="G115" s="507"/>
      <c r="H115" s="507"/>
      <c r="I115" s="508"/>
    </row>
    <row r="116" spans="1:9" ht="18.600000000000001" hidden="1" customHeight="1" x14ac:dyDescent="0.25">
      <c r="A116" s="476">
        <f>+[4]ระบบการควบคุมฯ!A205</f>
        <v>0</v>
      </c>
      <c r="B116" s="499">
        <f>+[4]ระบบการควบคุมฯ!B205</f>
        <v>0</v>
      </c>
      <c r="C116" s="87">
        <f>+[4]ระบบการควบคุมฯ!C205</f>
        <v>0</v>
      </c>
      <c r="D116" s="470"/>
      <c r="E116" s="470"/>
      <c r="F116" s="470"/>
      <c r="G116" s="507"/>
      <c r="H116" s="507"/>
      <c r="I116" s="508"/>
    </row>
    <row r="117" spans="1:9" ht="74.400000000000006" x14ac:dyDescent="0.25">
      <c r="A117" s="448">
        <f>+[4]ระบบการควบคุมฯ!A206</f>
        <v>3.8</v>
      </c>
      <c r="B117" s="66" t="str">
        <f>+[4]ระบบการควบคุมฯ!B206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6" t="str">
        <f>+[4]ระบบการควบคุมฯ!C206</f>
        <v>20004 68 00154 00153</v>
      </c>
      <c r="D117" s="449">
        <f t="shared" ref="D117:I117" si="25">+D118</f>
        <v>2646000</v>
      </c>
      <c r="E117" s="449">
        <f t="shared" si="25"/>
        <v>0</v>
      </c>
      <c r="F117" s="449">
        <f t="shared" si="25"/>
        <v>0</v>
      </c>
      <c r="G117" s="449">
        <f t="shared" si="25"/>
        <v>900591.94</v>
      </c>
      <c r="H117" s="449">
        <f t="shared" si="25"/>
        <v>1745408.06</v>
      </c>
      <c r="I117" s="449">
        <f t="shared" si="25"/>
        <v>0</v>
      </c>
    </row>
    <row r="118" spans="1:9" ht="18.600000000000001" x14ac:dyDescent="0.25">
      <c r="A118" s="451">
        <f>+[4]ระบบการควบคุมฯ!A217</f>
        <v>0</v>
      </c>
      <c r="B118" s="486" t="str">
        <f>+[4]ระบบการควบคุมฯ!B217</f>
        <v xml:space="preserve"> งบรายจ่ายอื่น 6811500</v>
      </c>
      <c r="C118" s="81" t="str">
        <f>+[4]ระบบการควบคุมฯ!C217</f>
        <v>20004 3300 6300 5000005</v>
      </c>
      <c r="D118" s="453">
        <f>SUM(D119:D127)</f>
        <v>2646000</v>
      </c>
      <c r="E118" s="453">
        <f>SUM(E119:E127)</f>
        <v>0</v>
      </c>
      <c r="F118" s="453">
        <f>SUM(F119:F127)</f>
        <v>0</v>
      </c>
      <c r="G118" s="453">
        <f>SUM(G119:G127)</f>
        <v>900591.94</v>
      </c>
      <c r="H118" s="453">
        <f>SUM(H119:H127)</f>
        <v>1745408.06</v>
      </c>
      <c r="I118" s="453">
        <f>SUM(I119)</f>
        <v>0</v>
      </c>
    </row>
    <row r="119" spans="1:9" ht="130.19999999999999" x14ac:dyDescent="0.25">
      <c r="A119" s="476" t="str">
        <f>+[4]ระบบการควบคุมฯ!A219</f>
        <v>3.8.1</v>
      </c>
      <c r="B119" s="499" t="str">
        <f>+[4]ระบบการควบคุมฯ!B219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499" t="str">
        <f>+[4]ระบบการควบคุมฯ!C219</f>
        <v>ศธ 04002/ว5274 ลว.29/ต.ค./2024 โอนครั้งที่ 18</v>
      </c>
      <c r="D119" s="477">
        <f>+[4]ระบบการควบคุมฯ!F219</f>
        <v>216000</v>
      </c>
      <c r="E119" s="477"/>
      <c r="F119" s="477">
        <f>+[4]ระบบการควบคุมฯ!I219+[4]ระบบการควบคุมฯ!J219</f>
        <v>0</v>
      </c>
      <c r="G119" s="490">
        <f>+[4]ระบบการควบคุมฯ!K219+[4]ระบบการควบคุมฯ!L219</f>
        <v>60938.71</v>
      </c>
      <c r="H119" s="490">
        <f>+D119-E119-F119-G119</f>
        <v>155061.29</v>
      </c>
      <c r="I119" s="487" t="s">
        <v>14</v>
      </c>
    </row>
    <row r="120" spans="1:9" ht="93" hidden="1" customHeight="1" x14ac:dyDescent="0.25">
      <c r="A120" s="476" t="str">
        <f>+[4]ระบบการควบคุมฯ!A220</f>
        <v>3.8.1.1</v>
      </c>
      <c r="B120" s="499" t="str">
        <f>+[4]ระบบการควบคุมฯ!B220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499" t="str">
        <f>+[4]ระบบการควบคุมฯ!C220</f>
        <v>ศธ 04002/ว507 ลว. 5 กพ 67 โอนครั้งที่ 166</v>
      </c>
      <c r="D120" s="477"/>
      <c r="E120" s="509"/>
      <c r="F120" s="509"/>
      <c r="G120" s="509"/>
      <c r="H120" s="490"/>
      <c r="I120" s="487"/>
    </row>
    <row r="121" spans="1:9" ht="93" hidden="1" customHeight="1" x14ac:dyDescent="0.25">
      <c r="A121" s="476" t="str">
        <f>+[4]ระบบการควบคุมฯ!A221</f>
        <v>3.8.1.2</v>
      </c>
      <c r="B121" s="499" t="str">
        <f>+[4]ระบบการควบคุมฯ!B221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499" t="str">
        <f>+[4]ระบบการควบคุมฯ!C221</f>
        <v>ศธ 04002/ว1830 ลว.9 พค 67 โอนครั้งที่ 9</v>
      </c>
      <c r="D121" s="477"/>
      <c r="E121" s="477"/>
      <c r="F121" s="477"/>
      <c r="G121" s="490"/>
      <c r="H121" s="490"/>
      <c r="I121" s="487"/>
    </row>
    <row r="122" spans="1:9" ht="74.400000000000006" hidden="1" customHeight="1" x14ac:dyDescent="0.25">
      <c r="A122" s="476" t="str">
        <f>+[4]ระบบการควบคุมฯ!A222</f>
        <v>3.8.1.3</v>
      </c>
      <c r="B122" s="499">
        <f>+[4]ระบบการควบคุมฯ!B222</f>
        <v>0</v>
      </c>
      <c r="C122" s="499">
        <f>+[4]ระบบการควบคุมฯ!C222</f>
        <v>0</v>
      </c>
      <c r="D122" s="477">
        <f>+[4]ระบบการควบคุมฯ!F222</f>
        <v>0</v>
      </c>
      <c r="E122" s="477">
        <f>+[4]ระบบการควบคุมฯ!G222+[4]ระบบการควบคุมฯ!H222</f>
        <v>0</v>
      </c>
      <c r="F122" s="477">
        <f>+[4]ระบบการควบคุมฯ!I222+[4]ระบบการควบคุมฯ!J222</f>
        <v>0</v>
      </c>
      <c r="G122" s="490">
        <f>+[4]ระบบการควบคุมฯ!K222+[4]ระบบการควบคุมฯ!L222</f>
        <v>0</v>
      </c>
      <c r="H122" s="490">
        <f t="shared" ref="H122:H124" si="26">+D122-E122-F122-G122</f>
        <v>0</v>
      </c>
      <c r="I122" s="487" t="s">
        <v>14</v>
      </c>
    </row>
    <row r="123" spans="1:9" ht="130.19999999999999" x14ac:dyDescent="0.25">
      <c r="A123" s="476" t="str">
        <f>+[4]ระบบการควบคุมฯ!A224</f>
        <v>3.8.2</v>
      </c>
      <c r="B123" s="499" t="str">
        <f>+[4]ระบบการควบคุมฯ!B224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499" t="str">
        <f>+[4]ระบบการควบคุมฯ!C224</f>
        <v>ศธ 04002/ว5274 ลว.29/ต.ค./2024 โอนครั้งที่ 18</v>
      </c>
      <c r="D123" s="477">
        <f>+[4]ระบบการควบคุมฯ!F224</f>
        <v>2160000</v>
      </c>
      <c r="E123" s="477">
        <f>+[4]ระบบการควบคุมฯ!G224+[4]ระบบการควบคุมฯ!H224</f>
        <v>0</v>
      </c>
      <c r="F123" s="477">
        <f>+[4]ระบบการควบคุมฯ!I224+[4]ระบบการควบคุมฯ!J224</f>
        <v>0</v>
      </c>
      <c r="G123" s="477">
        <f>+[4]ระบบการควบคุมฯ!K224+[4]ระบบการควบคุมฯ!L224</f>
        <v>749653.23</v>
      </c>
      <c r="H123" s="490">
        <f>+D123-E123-F123-G123</f>
        <v>1410346.77</v>
      </c>
      <c r="I123" s="487" t="s">
        <v>14</v>
      </c>
    </row>
    <row r="124" spans="1:9" ht="111.6" hidden="1" customHeight="1" x14ac:dyDescent="0.25">
      <c r="A124" s="479" t="str">
        <f>+[4]ระบบการควบคุมฯ!A225</f>
        <v>3.8.2.1</v>
      </c>
      <c r="B124" s="510" t="str">
        <f>+[4]ระบบการควบคุมฯ!B225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510" t="str">
        <f>+[4]ระบบการควบคุมฯ!C225</f>
        <v>ศธ 04002/ว5274 ลว.29/ต.ค./2024 โอนครั้งที่ 18</v>
      </c>
      <c r="D124" s="480">
        <f>+[4]ระบบการควบคุมฯ!F227</f>
        <v>0</v>
      </c>
      <c r="E124" s="480">
        <f>+[4]ระบบการควบคุมฯ!G227+[4]ระบบการควบคุมฯ!H227</f>
        <v>0</v>
      </c>
      <c r="F124" s="480">
        <f>+[4]ระบบการควบคุมฯ!I227+[4]ระบบการควบคุมฯ!J227</f>
        <v>0</v>
      </c>
      <c r="G124" s="511">
        <f>+[4]ระบบการควบคุมฯ!K227+[4]ระบบการควบคุมฯ!L227</f>
        <v>0</v>
      </c>
      <c r="H124" s="511">
        <f t="shared" si="26"/>
        <v>0</v>
      </c>
      <c r="I124" s="512" t="s">
        <v>14</v>
      </c>
    </row>
    <row r="125" spans="1:9" ht="111.6" hidden="1" customHeight="1" x14ac:dyDescent="0.25">
      <c r="A125" s="461">
        <f>+[4]ระบบการควบคุมฯ!A226</f>
        <v>0</v>
      </c>
      <c r="B125" s="513" t="str">
        <f>+[4]ระบบการควบคุมฯ!B226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513" t="str">
        <f>+[4]ระบบการควบคุมฯ!C226</f>
        <v>ศธ 04002/ว1830 ลว.9 พค 67 โอนครั้งที่ 9</v>
      </c>
      <c r="D125" s="464"/>
      <c r="E125" s="464"/>
      <c r="F125" s="464"/>
      <c r="G125" s="514"/>
      <c r="H125" s="514"/>
      <c r="I125" s="515"/>
    </row>
    <row r="126" spans="1:9" ht="111.6" hidden="1" customHeight="1" x14ac:dyDescent="0.25">
      <c r="A126" s="467">
        <f>+[4]ระบบการควบคุมฯ!A227</f>
        <v>0</v>
      </c>
      <c r="B126" s="516" t="str">
        <f>+[4]ระบบการควบคุมฯ!B227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516" t="str">
        <f>+[4]ระบบการควบคุมฯ!C227</f>
        <v>ศธ 04002/ว3482 ลว.9 สค 67 โอนครั้งที่ 298</v>
      </c>
      <c r="D126" s="468"/>
      <c r="E126" s="468"/>
      <c r="F126" s="468"/>
      <c r="G126" s="517"/>
      <c r="H126" s="517"/>
      <c r="I126" s="518"/>
    </row>
    <row r="127" spans="1:9" ht="74.400000000000006" x14ac:dyDescent="0.25">
      <c r="A127" s="467" t="str">
        <f>+[4]ระบบการควบคุมฯ!A229</f>
        <v>3.8.3</v>
      </c>
      <c r="B127" s="516" t="str">
        <f>+[4]ระบบการควบคุมฯ!B229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516" t="str">
        <f>+[4]ระบบการควบคุมฯ!C229</f>
        <v>ศธ 04002/ว5512 ลว. 11 พย 67 โอนครั้งที่ 55</v>
      </c>
      <c r="D127" s="468">
        <f>+[4]ระบบการควบคุมฯ!F229</f>
        <v>270000</v>
      </c>
      <c r="E127" s="468">
        <f>+[4]ระบบการควบคุมฯ!G229+[4]ระบบการควบคุมฯ!H229</f>
        <v>0</v>
      </c>
      <c r="F127" s="468">
        <f>+[4]ระบบการควบคุมฯ!I229+[4]ระบบการควบคุมฯ!J229</f>
        <v>0</v>
      </c>
      <c r="G127" s="517">
        <f>+[4]ระบบการควบคุมฯ!K229+[4]ระบบการควบคุมฯ!L229</f>
        <v>90000</v>
      </c>
      <c r="H127" s="517">
        <f>+D127-E127-F127-G127</f>
        <v>180000</v>
      </c>
      <c r="I127" s="518"/>
    </row>
    <row r="128" spans="1:9" ht="74.400000000000006" x14ac:dyDescent="0.25">
      <c r="A128" s="448">
        <f>+[4]ระบบการควบคุมฯ!A231</f>
        <v>3.9</v>
      </c>
      <c r="B128" s="66" t="str">
        <f>+[4]ระบบการควบคุมฯ!B231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6" t="str">
        <f>+[4]ระบบการควบคุมฯ!C231</f>
        <v>20004 68 00154 87195</v>
      </c>
      <c r="D128" s="449">
        <f t="shared" ref="D128:I128" si="27">+D129</f>
        <v>7335000</v>
      </c>
      <c r="E128" s="449">
        <f t="shared" si="27"/>
        <v>0</v>
      </c>
      <c r="F128" s="449">
        <f t="shared" si="27"/>
        <v>0</v>
      </c>
      <c r="G128" s="449">
        <f t="shared" si="27"/>
        <v>3049932.26</v>
      </c>
      <c r="H128" s="449">
        <f t="shared" si="27"/>
        <v>4285067.74</v>
      </c>
      <c r="I128" s="449">
        <f t="shared" si="27"/>
        <v>0</v>
      </c>
    </row>
    <row r="129" spans="1:9" ht="18.600000000000001" x14ac:dyDescent="0.25">
      <c r="A129" s="451">
        <f>+[4]ระบบการควบคุมฯ!A233</f>
        <v>1</v>
      </c>
      <c r="B129" s="519" t="str">
        <f>+[4]ระบบการควบคุมฯ!B233</f>
        <v xml:space="preserve"> งบรายจ่ายอื่น 6811500</v>
      </c>
      <c r="C129" s="81" t="str">
        <f>+[4]ระบบการควบคุมฯ!C233</f>
        <v>20004 33006300 5000007</v>
      </c>
      <c r="D129" s="453">
        <f>SUM(D130:D139)</f>
        <v>7335000</v>
      </c>
      <c r="E129" s="453">
        <f t="shared" ref="E129:H129" si="28">SUM(E130:E139)</f>
        <v>0</v>
      </c>
      <c r="F129" s="453">
        <f t="shared" si="28"/>
        <v>0</v>
      </c>
      <c r="G129" s="453">
        <f t="shared" si="28"/>
        <v>3049932.26</v>
      </c>
      <c r="H129" s="453">
        <f t="shared" si="28"/>
        <v>4285067.74</v>
      </c>
      <c r="I129" s="453">
        <f>SUM(I130)</f>
        <v>0</v>
      </c>
    </row>
    <row r="130" spans="1:9" ht="130.19999999999999" x14ac:dyDescent="0.25">
      <c r="A130" s="476" t="str">
        <f>+[4]ระบบการควบคุมฯ!A235</f>
        <v>3.10.1</v>
      </c>
      <c r="B130" s="499" t="str">
        <f>+[4]ระบบการควบคุมฯ!B235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87" t="str">
        <f>+[4]ระบบการควบคุมฯ!C235</f>
        <v>ศธ 04002/ว4543ลว.31/ต.ค./2023 โอนครั้งที่ 14</v>
      </c>
      <c r="D130" s="477">
        <f>+[4]ระบบการควบคุมฯ!F235</f>
        <v>2880000</v>
      </c>
      <c r="E130" s="477">
        <f>+[4]ระบบการควบคุมฯ!G235+[4]ระบบการควบคุมฯ!H235</f>
        <v>0</v>
      </c>
      <c r="F130" s="477">
        <f>+[4]ระบบการควบคุมฯ!I235+[4]ระบบการควบคุมฯ!J235</f>
        <v>0</v>
      </c>
      <c r="G130" s="477">
        <f>+[4]ระบบการควบคุมฯ!K235+[4]ระบบการควบคุมฯ!L235</f>
        <v>1092548.3899999999</v>
      </c>
      <c r="H130" s="490">
        <f>+D130-E130-F130-G130</f>
        <v>1787451.61</v>
      </c>
      <c r="I130" s="487" t="s">
        <v>14</v>
      </c>
    </row>
    <row r="131" spans="1:9" ht="111.6" hidden="1" customHeight="1" x14ac:dyDescent="0.25">
      <c r="A131" s="479" t="s">
        <v>160</v>
      </c>
      <c r="B131" s="510" t="str">
        <f>+[4]ระบบการควบคุมฯ!B236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520" t="str">
        <f>+[4]ระบบการควบคุมฯ!C236</f>
        <v>ศธ 04002/ว507 ลว. 5 กพ 67 โอนครั้งที่ 166</v>
      </c>
      <c r="D131" s="480"/>
      <c r="E131" s="480"/>
      <c r="F131" s="480"/>
      <c r="G131" s="511"/>
      <c r="H131" s="511"/>
      <c r="I131" s="512"/>
    </row>
    <row r="132" spans="1:9" ht="111.6" hidden="1" customHeight="1" x14ac:dyDescent="0.25">
      <c r="A132" s="467" t="str">
        <f>+[4]ระบบการควบคุมฯ!A237</f>
        <v>3.9.1.2</v>
      </c>
      <c r="B132" s="516" t="str">
        <f>+[4]ระบบการควบคุมฯ!B237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2" t="str">
        <f>+[4]ระบบการควบคุมฯ!C237</f>
        <v>ศธ 04002/ว1830 ลว.9 พค 67 โอนครั้งที่ 9</v>
      </c>
      <c r="D132" s="468"/>
      <c r="E132" s="468"/>
      <c r="F132" s="468"/>
      <c r="G132" s="517"/>
      <c r="H132" s="517"/>
      <c r="I132" s="518"/>
    </row>
    <row r="133" spans="1:9" ht="93" hidden="1" customHeight="1" x14ac:dyDescent="0.25">
      <c r="A133" s="467" t="str">
        <f>+[4]ระบบการควบคุมฯ!A238</f>
        <v>3.9.1.3</v>
      </c>
      <c r="B133" s="516" t="str">
        <f>+[4]ระบบการควบคุมฯ!B238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2" t="str">
        <f>+[4]ระบบการควบคุมฯ!C238</f>
        <v xml:space="preserve">ศธ 04002/ว3482 ลว.9 สค 67 โอนครั้งที่ 298 </v>
      </c>
      <c r="D133" s="521"/>
      <c r="E133" s="521"/>
      <c r="F133" s="521"/>
      <c r="G133" s="522"/>
      <c r="H133" s="522"/>
      <c r="I133" s="523"/>
    </row>
    <row r="134" spans="1:9" ht="93" x14ac:dyDescent="0.25">
      <c r="A134" s="455" t="str">
        <f>+[4]ระบบการควบคุมฯ!A239</f>
        <v>3.10.2</v>
      </c>
      <c r="B134" s="524" t="str">
        <f>+[4]ระบบการควบคุมฯ!B239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0" t="str">
        <f>+[4]ระบบการควบคุมฯ!C239</f>
        <v>ศธ 04002/ว4236 ลว.25 ตค 67 โอนครั้งที่ 14</v>
      </c>
      <c r="D134" s="458">
        <f>+[4]ระบบการควบคุมฯ!F239</f>
        <v>1080000</v>
      </c>
      <c r="E134" s="458">
        <f>+[4]ระบบการควบคุมฯ!G239+[4]ระบบการควบคุมฯ!H239</f>
        <v>0</v>
      </c>
      <c r="F134" s="458">
        <f>+[4]ระบบการควบคุมฯ!I239+[4]ระบบการควบคุมฯ!J239</f>
        <v>0</v>
      </c>
      <c r="G134" s="458">
        <f>+[4]ระบบการควบคุมฯ!K239+[4]ระบบการควบคุมฯ!L239</f>
        <v>540000</v>
      </c>
      <c r="H134" s="525">
        <f>+D134-E134-F134-G134</f>
        <v>540000</v>
      </c>
      <c r="I134" s="526" t="s">
        <v>14</v>
      </c>
    </row>
    <row r="135" spans="1:9" ht="74.400000000000006" hidden="1" customHeight="1" x14ac:dyDescent="0.25">
      <c r="A135" s="461" t="s">
        <v>161</v>
      </c>
      <c r="B135" s="513" t="str">
        <f>+[4]ระบบการควบคุมฯ!B240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1" t="str">
        <f>+[4]ระบบการควบคุมฯ!C240</f>
        <v>ศธ 04002/ว507 ลว. 5 กพ 67 โอนครั้งที่ 166</v>
      </c>
      <c r="D135" s="464"/>
      <c r="E135" s="464"/>
      <c r="F135" s="464"/>
      <c r="G135" s="514"/>
      <c r="H135" s="525">
        <f t="shared" ref="H135:H139" si="29">+D135-E135-F135-G135</f>
        <v>0</v>
      </c>
      <c r="I135" s="526" t="s">
        <v>14</v>
      </c>
    </row>
    <row r="136" spans="1:9" ht="93" hidden="1" customHeight="1" x14ac:dyDescent="0.25">
      <c r="A136" s="467" t="s">
        <v>162</v>
      </c>
      <c r="B136" s="516" t="str">
        <f>+[4]ระบบการควบคุมฯ!B241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2" t="str">
        <f>+[4]ระบบการควบคุมฯ!C241</f>
        <v>ศธ 04002/ว4236 ลว.25 ตค 67 โอนครั้งที่ 14</v>
      </c>
      <c r="D136" s="468"/>
      <c r="E136" s="468"/>
      <c r="F136" s="468"/>
      <c r="G136" s="517"/>
      <c r="H136" s="525">
        <f t="shared" si="29"/>
        <v>0</v>
      </c>
      <c r="I136" s="526" t="s">
        <v>14</v>
      </c>
    </row>
    <row r="137" spans="1:9" ht="93" hidden="1" customHeight="1" x14ac:dyDescent="0.25">
      <c r="A137" s="467" t="s">
        <v>163</v>
      </c>
      <c r="B137" s="516" t="str">
        <f>+[4]ระบบการควบคุมฯ!B242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2" t="str">
        <f>+[4]ระบบการควบคุมฯ!C242</f>
        <v xml:space="preserve">ศธ 04002/ว3482 ลว.9 สค 67 โอนครั้งที่ 298 </v>
      </c>
      <c r="D137" s="468"/>
      <c r="E137" s="468"/>
      <c r="F137" s="468"/>
      <c r="G137" s="517"/>
      <c r="H137" s="525">
        <f t="shared" si="29"/>
        <v>0</v>
      </c>
      <c r="I137" s="526" t="s">
        <v>14</v>
      </c>
    </row>
    <row r="138" spans="1:9" ht="93" x14ac:dyDescent="0.25">
      <c r="A138" s="476" t="str">
        <f>+[4]ระบบการควบคุมฯ!A243</f>
        <v>3.10.3</v>
      </c>
      <c r="B138" s="499" t="str">
        <f>+[4]ระบบการควบคุมฯ!B243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7" t="str">
        <f>+[4]ระบบการควบคุมฯ!C243</f>
        <v>ศธ 04002/ว4236 ลว.25 ตค 67 โอนครั้งที่ 14</v>
      </c>
      <c r="D138" s="477">
        <f>+[4]ระบบการควบคุมฯ!F243</f>
        <v>3240000</v>
      </c>
      <c r="E138" s="477">
        <f>+[4]ระบบการควบคุมฯ!G243+[4]ระบบการควบคุมฯ!H243</f>
        <v>0</v>
      </c>
      <c r="F138" s="477">
        <f>+[4]ระบบการควบคุมฯ!I243+[4]ระบบการควบคุมฯ!J243</f>
        <v>0</v>
      </c>
      <c r="G138" s="490">
        <f>+[4]ระบบการควบคุมฯ!K243+[4]ระบบการควบคุมฯ!L243</f>
        <v>1391583.87</v>
      </c>
      <c r="H138" s="490">
        <f t="shared" si="29"/>
        <v>1848416.13</v>
      </c>
      <c r="I138" s="487" t="s">
        <v>14</v>
      </c>
    </row>
    <row r="139" spans="1:9" ht="148.80000000000001" x14ac:dyDescent="0.25">
      <c r="A139" s="476" t="str">
        <f>+[4]ระบบการควบคุมฯ!A244</f>
        <v>3.10.4</v>
      </c>
      <c r="B139" s="499" t="str">
        <f>+[4]ระบบการควบคุมฯ!B244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7" t="str">
        <f>+[4]ระบบการควบคุมฯ!C244</f>
        <v>ศธ 04002/ว5486 ลว. 8 พย 67 โอนครั้งที่ 50</v>
      </c>
      <c r="D139" s="477">
        <f>+[4]ระบบการควบคุมฯ!F244</f>
        <v>135000</v>
      </c>
      <c r="E139" s="477">
        <f>+[4]ระบบการควบคุมฯ!G244+[4]ระบบการควบคุมฯ!H244</f>
        <v>0</v>
      </c>
      <c r="F139" s="477">
        <f>+[4]ระบบการควบคุมฯ!I244+[4]ระบบการควบคุมฯ!J244</f>
        <v>0</v>
      </c>
      <c r="G139" s="490">
        <f>+[4]ระบบการควบคุมฯ!K244+[4]ระบบการควบคุมฯ!L244</f>
        <v>25800</v>
      </c>
      <c r="H139" s="490">
        <f t="shared" si="29"/>
        <v>109200</v>
      </c>
      <c r="I139" s="487" t="s">
        <v>14</v>
      </c>
    </row>
    <row r="140" spans="1:9" ht="18.600000000000001" x14ac:dyDescent="0.25">
      <c r="A140" s="527">
        <f>+[4]ระบบการควบคุมฯ!A247</f>
        <v>2</v>
      </c>
      <c r="B140" s="528" t="str">
        <f>+[4]ระบบการควบคุมฯ!B247</f>
        <v xml:space="preserve"> งบรายจ่ายอื่น 6811500</v>
      </c>
      <c r="C140" s="103" t="str">
        <f>+[4]ระบบการควบคุมฯ!C247</f>
        <v>20004 31006100 5000027</v>
      </c>
      <c r="D140" s="529">
        <f>SUM(D141:D142)</f>
        <v>0</v>
      </c>
      <c r="E140" s="529">
        <f>SUM(E141:E142)</f>
        <v>0</v>
      </c>
      <c r="F140" s="529">
        <f>SUM(F141:F142)</f>
        <v>0</v>
      </c>
      <c r="G140" s="529">
        <f>SUM(G141:G142)</f>
        <v>0</v>
      </c>
      <c r="H140" s="529">
        <f>SUM(H141:H142)</f>
        <v>0</v>
      </c>
      <c r="I140" s="530"/>
    </row>
    <row r="141" spans="1:9" ht="55.8" x14ac:dyDescent="0.25">
      <c r="A141" s="467" t="str">
        <f>+[4]ระบบการควบคุมฯ!A248</f>
        <v>3.11.2.1</v>
      </c>
      <c r="B141" s="516" t="str">
        <f>+[4]ระบบการควบคุมฯ!B248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2" t="str">
        <f>+[4]ระบบการควบคุมฯ!C248</f>
        <v>ศธ 04002/ว3430 ลว. 17 สค 66 โอนครั้งที่ 770</v>
      </c>
      <c r="D141" s="468">
        <f>+[4]ระบบการควบคุมฯ!F248</f>
        <v>0</v>
      </c>
      <c r="E141" s="468">
        <f>+[4]ระบบการควบคุมฯ!G248+[4]ระบบการควบคุมฯ!H248</f>
        <v>0</v>
      </c>
      <c r="F141" s="468">
        <f>+[4]ระบบการควบคุมฯ!I248+[4]ระบบการควบคุมฯ!J248</f>
        <v>0</v>
      </c>
      <c r="G141" s="517">
        <f>+[4]ระบบการควบคุมฯ!K248+[4]ระบบการควบคุมฯ!L248</f>
        <v>0</v>
      </c>
      <c r="H141" s="517">
        <f>+D141-E141-F141-G141</f>
        <v>0</v>
      </c>
      <c r="I141" s="518" t="s">
        <v>87</v>
      </c>
    </row>
    <row r="142" spans="1:9" ht="93" x14ac:dyDescent="0.25">
      <c r="A142" s="467" t="str">
        <f>+[4]ระบบการควบคุมฯ!A249</f>
        <v>3.11.2.2</v>
      </c>
      <c r="B142" s="516" t="str">
        <f>+[4]ระบบการควบคุมฯ!B249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2" t="str">
        <f>+[4]ระบบการควบคุมฯ!C249</f>
        <v>ศธ 04002/ว3449 ลว. 17 สค 66 โอนครั้งที่ 777</v>
      </c>
      <c r="D142" s="468">
        <f>+[4]ระบบการควบคุมฯ!F249</f>
        <v>0</v>
      </c>
      <c r="E142" s="468">
        <f>+[4]ระบบการควบคุมฯ!G249+[4]ระบบการควบคุมฯ!H249</f>
        <v>0</v>
      </c>
      <c r="F142" s="468">
        <f>+[4]ระบบการควบคุมฯ!I249+[4]ระบบการควบคุมฯ!J249</f>
        <v>0</v>
      </c>
      <c r="G142" s="517">
        <f>+[4]ระบบการควบคุมฯ!K249+[4]ระบบการควบคุมฯ!L249</f>
        <v>0</v>
      </c>
      <c r="H142" s="517">
        <f>+D142-E142-F142-G142</f>
        <v>0</v>
      </c>
      <c r="I142" s="518" t="s">
        <v>87</v>
      </c>
    </row>
    <row r="143" spans="1:9" ht="37.200000000000003" x14ac:dyDescent="0.25">
      <c r="A143" s="531">
        <f>+[4]ระบบการควบคุมฯ!A251</f>
        <v>3.11</v>
      </c>
      <c r="B143" s="66" t="str">
        <f>+[4]ระบบการควบคุมฯ!B251</f>
        <v xml:space="preserve">กิจกรรมการยกระดับคุณภาพการเรียนรู้ภาษาไทย  </v>
      </c>
      <c r="C143" s="66" t="str">
        <f>+[4]ระบบการควบคุมฯ!C251</f>
        <v>20004 67 96778 00000</v>
      </c>
      <c r="D143" s="449">
        <f t="shared" ref="D143:I143" si="30">+D144</f>
        <v>0</v>
      </c>
      <c r="E143" s="449">
        <f t="shared" si="30"/>
        <v>0</v>
      </c>
      <c r="F143" s="449">
        <f t="shared" si="30"/>
        <v>0</v>
      </c>
      <c r="G143" s="449">
        <f t="shared" si="30"/>
        <v>0</v>
      </c>
      <c r="H143" s="449">
        <f t="shared" si="30"/>
        <v>0</v>
      </c>
      <c r="I143" s="449">
        <f t="shared" si="30"/>
        <v>0</v>
      </c>
    </row>
    <row r="144" spans="1:9" ht="18.600000000000001" x14ac:dyDescent="0.25">
      <c r="A144" s="451">
        <f>+[4]ระบบการควบคุมฯ!A252</f>
        <v>0</v>
      </c>
      <c r="B144" s="532" t="str">
        <f>+[4]ระบบการควบคุมฯ!B252</f>
        <v xml:space="preserve"> งบรายจ่ายอื่น 6811500</v>
      </c>
      <c r="C144" s="81" t="str">
        <f>+[4]ระบบการควบคุมฯ!C252</f>
        <v>20004 31006100 5000029</v>
      </c>
      <c r="D144" s="453">
        <f t="shared" ref="D144:I144" si="31">SUM(D145)</f>
        <v>0</v>
      </c>
      <c r="E144" s="453">
        <f t="shared" si="31"/>
        <v>0</v>
      </c>
      <c r="F144" s="453">
        <f t="shared" si="31"/>
        <v>0</v>
      </c>
      <c r="G144" s="453">
        <f t="shared" si="31"/>
        <v>0</v>
      </c>
      <c r="H144" s="453">
        <f t="shared" si="31"/>
        <v>0</v>
      </c>
      <c r="I144" s="453">
        <f t="shared" si="31"/>
        <v>0</v>
      </c>
    </row>
    <row r="145" spans="1:9" ht="186" hidden="1" customHeight="1" x14ac:dyDescent="0.25">
      <c r="A145" s="476" t="str">
        <f>+[4]ระบบการควบคุมฯ!A253</f>
        <v>3.10.1</v>
      </c>
      <c r="B145" s="533" t="str">
        <f>+[4]ระบบการควบคุมฯ!B253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7" t="str">
        <f>+[4]ระบบการควบคุมฯ!C253</f>
        <v>ศธ 04002/ว2546 ลว 24 มิย 67 โอนครั้งที่ 152</v>
      </c>
      <c r="D145" s="477"/>
      <c r="E145" s="477"/>
      <c r="F145" s="477"/>
      <c r="G145" s="490"/>
      <c r="H145" s="490">
        <f>+D145-E145-F145-G145</f>
        <v>0</v>
      </c>
      <c r="I145" s="534" t="s">
        <v>164</v>
      </c>
    </row>
    <row r="146" spans="1:9" ht="55.8" x14ac:dyDescent="0.25">
      <c r="A146" s="535">
        <f>+[3]ระบบการควบคุมฯ!A62</f>
        <v>4</v>
      </c>
      <c r="B146" s="113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4" t="str">
        <f>+[1]ระบบการควบคุมฯ!C136</f>
        <v>20004 31006200</v>
      </c>
      <c r="D146" s="536">
        <f>+D147+D153</f>
        <v>0</v>
      </c>
      <c r="E146" s="536">
        <f>+E147+E153</f>
        <v>0</v>
      </c>
      <c r="F146" s="536">
        <f>+F147+F153</f>
        <v>0</v>
      </c>
      <c r="G146" s="536">
        <f>+G147+G153</f>
        <v>0</v>
      </c>
      <c r="H146" s="536">
        <f>+H147+H153</f>
        <v>0</v>
      </c>
      <c r="I146" s="105"/>
    </row>
    <row r="147" spans="1:9" ht="74.400000000000006" x14ac:dyDescent="0.25">
      <c r="A147" s="537">
        <f>+[1]ระบบการควบคุมฯ!A137</f>
        <v>4.0999999999999996</v>
      </c>
      <c r="B147" s="106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6" t="str">
        <f>+[1]ระบบการควบคุมฯ!C137</f>
        <v>20004 66 5203900000</v>
      </c>
      <c r="D147" s="538">
        <f>+D148+D151</f>
        <v>0</v>
      </c>
      <c r="E147" s="538">
        <f t="shared" ref="E147:H147" si="32">+E148+E151</f>
        <v>0</v>
      </c>
      <c r="F147" s="538">
        <f t="shared" si="32"/>
        <v>0</v>
      </c>
      <c r="G147" s="538">
        <f t="shared" si="32"/>
        <v>0</v>
      </c>
      <c r="H147" s="538">
        <f t="shared" si="32"/>
        <v>0</v>
      </c>
      <c r="I147" s="539"/>
    </row>
    <row r="148" spans="1:9" ht="18.600000000000001" x14ac:dyDescent="0.25">
      <c r="A148" s="540"/>
      <c r="B148" s="541" t="str">
        <f>+[1]ระบบการควบคุมฯ!B138</f>
        <v>งบรายจ่ายอื่น 6611500</v>
      </c>
      <c r="C148" s="107" t="str">
        <f>+[1]ระบบการควบคุมฯ!C138</f>
        <v xml:space="preserve">20004 31006200 </v>
      </c>
      <c r="D148" s="542">
        <f>SUM(D149:D150)</f>
        <v>0</v>
      </c>
      <c r="E148" s="542">
        <f>SUM(E149:E150)</f>
        <v>0</v>
      </c>
      <c r="F148" s="542">
        <f>SUM(F149:F150)</f>
        <v>0</v>
      </c>
      <c r="G148" s="542">
        <f>SUM(G149:G150)</f>
        <v>0</v>
      </c>
      <c r="H148" s="542">
        <f>SUM(H149:H150)</f>
        <v>0</v>
      </c>
      <c r="I148" s="108"/>
    </row>
    <row r="149" spans="1:9" ht="186" hidden="1" customHeight="1" x14ac:dyDescent="0.25">
      <c r="A149" s="543" t="str">
        <f>+[1]ระบบการควบคุมฯ!A139</f>
        <v>4.1.1</v>
      </c>
      <c r="B149" s="109" t="str">
        <f>+[4]ระบบการควบคุมฯ!B261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09" t="str">
        <f>+[4]ระบบการควบคุมฯ!C261</f>
        <v xml:space="preserve">ศธ 04002/ว2221 ลว. 5 มิย 2567 โอนครั้งที่ 86  </v>
      </c>
      <c r="D149" s="544"/>
      <c r="E149" s="545"/>
      <c r="F149" s="545"/>
      <c r="G149" s="545"/>
      <c r="H149" s="545">
        <f>+D149-E149-F149-G149</f>
        <v>0</v>
      </c>
      <c r="I149" s="90" t="s">
        <v>70</v>
      </c>
    </row>
    <row r="150" spans="1:9" ht="111.6" hidden="1" customHeight="1" x14ac:dyDescent="0.25">
      <c r="A150" s="543" t="str">
        <f>+[1]ระบบการควบคุมฯ!A140</f>
        <v>4.1.2</v>
      </c>
      <c r="B150" s="109" t="str">
        <f>+[4]ระบบการควบคุมฯ!B262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09" t="str">
        <f>+[4]ระบบการควบคุมฯ!C262</f>
        <v>ศธ 04002/ว2796 ลว.2 ก.ค. 2567 โอนครั้งที่ 175</v>
      </c>
      <c r="D150" s="544"/>
      <c r="E150" s="545"/>
      <c r="F150" s="545"/>
      <c r="G150" s="545"/>
      <c r="H150" s="545">
        <f>+D150-E150-F150-G150</f>
        <v>0</v>
      </c>
      <c r="I150" s="90" t="s">
        <v>70</v>
      </c>
    </row>
    <row r="151" spans="1:9" ht="18.600000000000001" x14ac:dyDescent="0.25">
      <c r="A151" s="451">
        <f>+[4]ระบบการควบคุมฯ!A263</f>
        <v>0</v>
      </c>
      <c r="B151" s="546" t="str">
        <f>+[4]ระบบการควบคุมฯ!B263</f>
        <v>งบรายจ่ายอื่น 6711500</v>
      </c>
      <c r="C151" s="81" t="str">
        <f>+[4]ระบบการควบคุมฯ!C263</f>
        <v>20004 31006200 5000001</v>
      </c>
      <c r="D151" s="453">
        <f>+D152</f>
        <v>0</v>
      </c>
      <c r="E151" s="453">
        <f t="shared" ref="E151:H151" si="33">+E152</f>
        <v>0</v>
      </c>
      <c r="F151" s="453">
        <f t="shared" si="33"/>
        <v>0</v>
      </c>
      <c r="G151" s="453">
        <f t="shared" si="33"/>
        <v>0</v>
      </c>
      <c r="H151" s="453">
        <f t="shared" si="33"/>
        <v>0</v>
      </c>
      <c r="I151" s="453">
        <f>SUM(I152)</f>
        <v>0</v>
      </c>
    </row>
    <row r="152" spans="1:9" ht="74.400000000000006" hidden="1" customHeight="1" x14ac:dyDescent="0.25">
      <c r="A152" s="476" t="str">
        <f>+[4]ระบบการควบคุมฯ!A264</f>
        <v>4.1.3</v>
      </c>
      <c r="B152" s="499" t="str">
        <f>+[4]ระบบการควบคุมฯ!B264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7" t="str">
        <f>+[4]ระบบการควบคุมฯ!C264</f>
        <v>ศธ 04002/ว3577 ลว.15 ส.ค. 2567 โอนครั้งที่ 351</v>
      </c>
      <c r="D152" s="477"/>
      <c r="E152" s="477"/>
      <c r="F152" s="477"/>
      <c r="G152" s="477"/>
      <c r="H152" s="490">
        <f>+D152-E152-F152-G152</f>
        <v>0</v>
      </c>
      <c r="I152" s="487" t="s">
        <v>14</v>
      </c>
    </row>
    <row r="153" spans="1:9" ht="55.8" x14ac:dyDescent="0.25">
      <c r="A153" s="537">
        <f>+[1]ระบบการควบคุมฯ!A142</f>
        <v>4.2</v>
      </c>
      <c r="B153" s="147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7" t="str">
        <f>+[1]ระบบการควบคุมฯ!C142</f>
        <v>20004 66 86179 00000</v>
      </c>
      <c r="D153" s="538">
        <f t="shared" ref="D153:I153" si="34">+D154</f>
        <v>0</v>
      </c>
      <c r="E153" s="538">
        <f t="shared" si="34"/>
        <v>0</v>
      </c>
      <c r="F153" s="538">
        <f t="shared" si="34"/>
        <v>0</v>
      </c>
      <c r="G153" s="538">
        <f t="shared" si="34"/>
        <v>0</v>
      </c>
      <c r="H153" s="538">
        <f t="shared" si="34"/>
        <v>0</v>
      </c>
      <c r="I153" s="538">
        <f t="shared" ca="1" si="34"/>
        <v>0</v>
      </c>
    </row>
    <row r="154" spans="1:9" ht="18.600000000000001" x14ac:dyDescent="0.25">
      <c r="A154" s="547"/>
      <c r="B154" s="495" t="str">
        <f>+[4]ระบบการควบคุมฯ!B267</f>
        <v>งบรายจ่ายอื่น 6811500</v>
      </c>
      <c r="C154" s="495" t="str">
        <f>+[1]ระบบการควบคุมฯ!C143</f>
        <v>20004 31006200 5000007</v>
      </c>
      <c r="D154" s="548">
        <f>SUM(D155:D157)</f>
        <v>0</v>
      </c>
      <c r="E154" s="548">
        <f>SUM(E155:E157)</f>
        <v>0</v>
      </c>
      <c r="F154" s="548">
        <f>SUM(F155:F157)</f>
        <v>0</v>
      </c>
      <c r="G154" s="548">
        <f>SUM(G155:G157)</f>
        <v>0</v>
      </c>
      <c r="H154" s="548">
        <f>SUM(H155:H157)</f>
        <v>0</v>
      </c>
      <c r="I154" s="548">
        <f ca="1">+I154</f>
        <v>0</v>
      </c>
    </row>
    <row r="155" spans="1:9" ht="241.8" hidden="1" customHeight="1" x14ac:dyDescent="0.25">
      <c r="A155" s="543" t="str">
        <f>+[4]ระบบการควบคุมฯ!A268</f>
        <v>4.2.1</v>
      </c>
      <c r="B155" s="109" t="str">
        <f>+[4]ระบบการควบคุมฯ!B268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09" t="str">
        <f>+[4]ระบบการควบคุมฯ!C268</f>
        <v>ศธ 04002/ว58 ลว. 9 มค 66 โอนครั้งที่ 176</v>
      </c>
      <c r="D155" s="544">
        <f>+[4]ระบบการควบคุมฯ!F268</f>
        <v>0</v>
      </c>
      <c r="E155" s="545">
        <f>+'[4]ยุทธศาสตร์เสริมสร้าง 31006200'!I37+'[4]ยุทธศาสตร์เสริมสร้าง 31006200'!J37</f>
        <v>0</v>
      </c>
      <c r="F155" s="545">
        <f>+[4]ระบบการควบคุมฯ!I268+[4]ระบบการควบคุมฯ!J268</f>
        <v>0</v>
      </c>
      <c r="G155" s="545">
        <f>+[4]ระบบการควบคุมฯ!K268+[4]ระบบการควบคุมฯ!L268</f>
        <v>0</v>
      </c>
      <c r="H155" s="545">
        <f>+D155-E155-F155-G155</f>
        <v>0</v>
      </c>
      <c r="I155" s="90" t="s">
        <v>72</v>
      </c>
    </row>
    <row r="156" spans="1:9" ht="167.4" hidden="1" customHeight="1" x14ac:dyDescent="0.25">
      <c r="A156" s="543" t="str">
        <f>+[4]ระบบการควบคุมฯ!A269</f>
        <v>4.2.2</v>
      </c>
      <c r="B156" s="109" t="str">
        <f>+[4]ระบบการควบคุมฯ!B269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09" t="str">
        <f>+[4]ระบบการควบคุมฯ!C269</f>
        <v>ศธ 04002/ว3099 ลว. 3 สค 66 โอนครั้งที่ 719</v>
      </c>
      <c r="D156" s="544">
        <f>+[4]ระบบการควบคุมฯ!F269</f>
        <v>0</v>
      </c>
      <c r="E156" s="545">
        <f>+'[4]ยุทธศาสตร์เสริมสร้าง 31006200'!I38+'[4]ยุทธศาสตร์เสริมสร้าง 31006200'!J38</f>
        <v>0</v>
      </c>
      <c r="F156" s="545">
        <f>+[4]ระบบการควบคุมฯ!I269+[4]ระบบการควบคุมฯ!J269</f>
        <v>0</v>
      </c>
      <c r="G156" s="545">
        <f>+[4]ระบบการควบคุมฯ!K269+[4]ระบบการควบคุมฯ!L269</f>
        <v>0</v>
      </c>
      <c r="H156" s="545">
        <f>+D156-E156-F156-G156</f>
        <v>0</v>
      </c>
      <c r="I156" s="90" t="s">
        <v>88</v>
      </c>
    </row>
    <row r="157" spans="1:9" ht="111.6" hidden="1" customHeight="1" x14ac:dyDescent="0.25">
      <c r="A157" s="543" t="str">
        <f>+[1]ระบบการควบคุมฯ!A146</f>
        <v>4.2.3</v>
      </c>
      <c r="B157" s="109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09" t="str">
        <f>+[1]ระบบการควบคุมฯ!C146</f>
        <v>ศธ 04002/ว1771 ลว.10/พ.ค./2565 โอนครั้งที่ 433</v>
      </c>
      <c r="D157" s="544">
        <f>+[1]ระบบการควบคุมฯ!F146</f>
        <v>0</v>
      </c>
      <c r="E157" s="545">
        <f>+[1]ระบบการควบคุมฯ!G146+[1]ระบบการควบคุมฯ!H146</f>
        <v>0</v>
      </c>
      <c r="F157" s="545">
        <f>+[1]ระบบการควบคุมฯ!I146+[1]ระบบการควบคุมฯ!J146</f>
        <v>0</v>
      </c>
      <c r="G157" s="545">
        <f>+[1]ระบบการควบคุมฯ!K146+[1]ระบบการควบคุมฯ!L146</f>
        <v>0</v>
      </c>
      <c r="H157" s="545">
        <f>+D157-E157-F157-G157</f>
        <v>0</v>
      </c>
      <c r="I157" s="90" t="s">
        <v>50</v>
      </c>
    </row>
    <row r="158" spans="1:9" ht="18.600000000000001" x14ac:dyDescent="0.25">
      <c r="A158" s="535">
        <f>+[4]ระบบการควบคุมฯ!A273</f>
        <v>5</v>
      </c>
      <c r="B158" s="549" t="str">
        <f>+[4]ระบบการควบคุมฯ!B273</f>
        <v>โครงการโรงเรียนคุณภาพ</v>
      </c>
      <c r="C158" s="550" t="str">
        <f>+[4]ระบบการควบคุมฯ!C273</f>
        <v>20004 3300 B800</v>
      </c>
      <c r="D158" s="536">
        <f>+D159+D160</f>
        <v>37840</v>
      </c>
      <c r="E158" s="536">
        <f t="shared" ref="E158:I158" si="35">+E159+E160</f>
        <v>0</v>
      </c>
      <c r="F158" s="536">
        <f t="shared" si="35"/>
        <v>0</v>
      </c>
      <c r="G158" s="536">
        <f t="shared" si="35"/>
        <v>0</v>
      </c>
      <c r="H158" s="536">
        <f t="shared" si="35"/>
        <v>37840</v>
      </c>
      <c r="I158" s="536">
        <f t="shared" si="35"/>
        <v>0</v>
      </c>
    </row>
    <row r="159" spans="1:9" ht="18.600000000000001" x14ac:dyDescent="0.25">
      <c r="A159" s="547"/>
      <c r="B159" s="495" t="str">
        <f>+B173</f>
        <v>งบดำเนินงาน   68112xx</v>
      </c>
      <c r="C159" s="495" t="str">
        <f>+[4]ระบบการควบคุมฯ!C274</f>
        <v>20004 3320 B800 2000000</v>
      </c>
      <c r="D159" s="548">
        <f>+D162+D173</f>
        <v>37840</v>
      </c>
      <c r="E159" s="548">
        <f t="shared" ref="E159:H159" si="36">+E162+E173</f>
        <v>0</v>
      </c>
      <c r="F159" s="548">
        <f t="shared" si="36"/>
        <v>0</v>
      </c>
      <c r="G159" s="548">
        <f t="shared" si="36"/>
        <v>0</v>
      </c>
      <c r="H159" s="548">
        <f t="shared" si="36"/>
        <v>37840</v>
      </c>
      <c r="I159" s="551"/>
    </row>
    <row r="160" spans="1:9" ht="18.600000000000001" x14ac:dyDescent="0.25">
      <c r="A160" s="547"/>
      <c r="B160" s="495" t="str">
        <f>+B165</f>
        <v>งบรายจ่ายอื่น   6811500</v>
      </c>
      <c r="C160" s="495"/>
      <c r="D160" s="548">
        <f>+D165+D170</f>
        <v>0</v>
      </c>
      <c r="E160" s="548">
        <f t="shared" ref="E160:H160" si="37">+E165+E170</f>
        <v>0</v>
      </c>
      <c r="F160" s="548">
        <f t="shared" si="37"/>
        <v>0</v>
      </c>
      <c r="G160" s="548">
        <f t="shared" si="37"/>
        <v>0</v>
      </c>
      <c r="H160" s="548">
        <f t="shared" si="37"/>
        <v>0</v>
      </c>
      <c r="I160" s="551"/>
    </row>
    <row r="161" spans="1:9" ht="111.6" hidden="1" customHeight="1" x14ac:dyDescent="0.25">
      <c r="A161" s="638">
        <f>+[4]ระบบการควบคุมฯ!A278</f>
        <v>5.0999999999999996</v>
      </c>
      <c r="B161" s="89" t="str">
        <f>+[4]ระบบการควบคุมฯ!B278</f>
        <v xml:space="preserve">กิจกรรมขับเคลื่อนโรงเรียนคุณภาพ  </v>
      </c>
      <c r="C161" s="89" t="str">
        <f>+[4]ระบบการควบคุมฯ!C278</f>
        <v>20004 68 00132 00000</v>
      </c>
      <c r="D161" s="639">
        <f>+D162</f>
        <v>15840</v>
      </c>
      <c r="E161" s="639">
        <f t="shared" ref="E161:H162" si="38">+E162</f>
        <v>0</v>
      </c>
      <c r="F161" s="639">
        <f t="shared" si="38"/>
        <v>0</v>
      </c>
      <c r="G161" s="639">
        <f t="shared" si="38"/>
        <v>0</v>
      </c>
      <c r="H161" s="639">
        <f t="shared" si="38"/>
        <v>15840</v>
      </c>
      <c r="I161" s="1317"/>
    </row>
    <row r="162" spans="1:9" ht="93" hidden="1" customHeight="1" x14ac:dyDescent="0.25">
      <c r="A162" s="547">
        <f>+[4]ระบบการควบคุมฯ!A279</f>
        <v>0</v>
      </c>
      <c r="B162" s="495" t="str">
        <f>+[4]ระบบการควบคุมฯ!B279</f>
        <v>งบดำเนินงาน  68112xx</v>
      </c>
      <c r="C162" s="495" t="str">
        <f>+[4]ระบบการควบคุมฯ!C279</f>
        <v>20004 3320 B800 2000000</v>
      </c>
      <c r="D162" s="548">
        <f>+D163</f>
        <v>15840</v>
      </c>
      <c r="E162" s="548">
        <f t="shared" si="38"/>
        <v>0</v>
      </c>
      <c r="F162" s="548">
        <f t="shared" si="38"/>
        <v>0</v>
      </c>
      <c r="G162" s="548">
        <f t="shared" si="38"/>
        <v>0</v>
      </c>
      <c r="H162" s="548">
        <f t="shared" si="38"/>
        <v>15840</v>
      </c>
      <c r="I162" s="496"/>
    </row>
    <row r="163" spans="1:9" ht="186" hidden="1" customHeight="1" x14ac:dyDescent="0.25">
      <c r="A163" s="543" t="str">
        <f>+[4]ระบบการควบคุมฯ!A280</f>
        <v>5.1.1</v>
      </c>
      <c r="B163" s="87" t="str">
        <f>+[4]ระบบการควบคุมฯ!B280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3" s="87" t="str">
        <f>+[4]ระบบการควบคุมฯ!C280</f>
        <v>ศธ 04002/ว292 ลว. 24 ม.ค.68 โอนครั้งที่ 215</v>
      </c>
      <c r="D163" s="544">
        <f>+[4]ระบบการควบคุมฯ!F280</f>
        <v>15840</v>
      </c>
      <c r="E163" s="544">
        <f>+[4]ระบบการควบคุมฯ!G280</f>
        <v>0</v>
      </c>
      <c r="F163" s="544">
        <f>+[4]ระบบการควบคุมฯ!H280</f>
        <v>0</v>
      </c>
      <c r="G163" s="544">
        <f>+[4]ระบบการควบคุมฯ!I280</f>
        <v>0</v>
      </c>
      <c r="H163" s="544">
        <f>G163+D163-E163-F163</f>
        <v>15840</v>
      </c>
      <c r="I163" s="90" t="s">
        <v>275</v>
      </c>
    </row>
    <row r="164" spans="1:9" ht="55.8" x14ac:dyDescent="0.25">
      <c r="A164" s="537">
        <f>+[4]ระบบการควบคุมฯ!A281</f>
        <v>5.2</v>
      </c>
      <c r="B164" s="147" t="str">
        <f>+[4]ระบบการควบคุมฯ!B281</f>
        <v>กิจกรรมการยกระดับคุณภาพการศึกษาเพื่อขับเคลื่อนโรงเรียนคุณภาพ</v>
      </c>
      <c r="C164" s="147" t="str">
        <f>+[4]ระบบการควบคุมฯ!C281</f>
        <v>20004 68 00133 00000</v>
      </c>
      <c r="D164" s="538">
        <f>+D165</f>
        <v>0</v>
      </c>
      <c r="E164" s="538">
        <f>+E165</f>
        <v>0</v>
      </c>
      <c r="F164" s="538">
        <f>+F165</f>
        <v>0</v>
      </c>
      <c r="G164" s="538">
        <f>+G165</f>
        <v>0</v>
      </c>
      <c r="H164" s="538">
        <f>+H165</f>
        <v>0</v>
      </c>
      <c r="I164" s="539"/>
    </row>
    <row r="165" spans="1:9" ht="18.600000000000001" x14ac:dyDescent="0.25">
      <c r="A165" s="547"/>
      <c r="B165" s="495" t="str">
        <f>+[4]ระบบการควบคุมฯ!B297</f>
        <v>งบรายจ่ายอื่น   6811500</v>
      </c>
      <c r="C165" s="495" t="str">
        <f>+[4]ระบบการควบคุมฯ!C297</f>
        <v>20004 3100B600 5000001</v>
      </c>
      <c r="D165" s="548">
        <f>SUM(D166:D168)</f>
        <v>0</v>
      </c>
      <c r="E165" s="548">
        <f>SUM(E166:E168)</f>
        <v>0</v>
      </c>
      <c r="F165" s="548">
        <f>SUM(F166:F168)</f>
        <v>0</v>
      </c>
      <c r="G165" s="548">
        <f>SUM(G166:G168)</f>
        <v>0</v>
      </c>
      <c r="H165" s="548">
        <f>SUM(H166:H168)</f>
        <v>0</v>
      </c>
      <c r="I165" s="551"/>
    </row>
    <row r="166" spans="1:9" ht="130.19999999999999" hidden="1" customHeight="1" x14ac:dyDescent="0.25">
      <c r="A166" s="543" t="str">
        <f>+[4]ระบบการควบคุมฯ!A298</f>
        <v>5.1.1.1</v>
      </c>
      <c r="B166" s="87" t="str">
        <f>+[4]ระบบการควบคุมฯ!B298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6" s="87" t="str">
        <f>+[4]ระบบการควบคุมฯ!C298</f>
        <v>ศธ 04002/ว1964 ลว.23 พค 67 โอนครั้งที่ 42</v>
      </c>
      <c r="D166" s="544"/>
      <c r="E166" s="544"/>
      <c r="F166" s="544"/>
      <c r="G166" s="544"/>
      <c r="H166" s="544">
        <f>+D166-E166-F166-G166</f>
        <v>0</v>
      </c>
      <c r="I166" s="90" t="s">
        <v>89</v>
      </c>
    </row>
    <row r="167" spans="1:9" ht="93" x14ac:dyDescent="0.25">
      <c r="A167" s="543" t="str">
        <f>+[4]ระบบการควบคุมฯ!A299</f>
        <v>5.1.1.2</v>
      </c>
      <c r="B167" s="87" t="str">
        <f>+[4]ระบบการควบคุมฯ!B299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7" s="87" t="str">
        <f>+[4]ระบบการควบคุมฯ!C299</f>
        <v>ศธ 04002/ว2152 ลว.31 พค โอนครั้งที่ 78</v>
      </c>
      <c r="D167" s="544"/>
      <c r="E167" s="544"/>
      <c r="F167" s="544"/>
      <c r="G167" s="544"/>
      <c r="H167" s="544">
        <f>+D167-E167-F167-G167</f>
        <v>0</v>
      </c>
      <c r="I167" s="90" t="s">
        <v>165</v>
      </c>
    </row>
    <row r="168" spans="1:9" ht="186" x14ac:dyDescent="0.25">
      <c r="A168" s="543" t="str">
        <f>+[4]ระบบการควบคุมฯ!A300</f>
        <v>5.1.1.3</v>
      </c>
      <c r="B168" s="87" t="str">
        <f>+[4]ระบบการควบคุมฯ!B300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8" s="87" t="str">
        <f>+[4]ระบบการควบคุมฯ!C300</f>
        <v>ศธ 04002/ว3401 ลว.6 ส.ค.2567 โอนครั้งที่ 289 กำหนดส่ง 31 สค 67</v>
      </c>
      <c r="D168" s="544"/>
      <c r="E168" s="544"/>
      <c r="F168" s="544"/>
      <c r="G168" s="544"/>
      <c r="H168" s="544">
        <f>+D168-E168-F168-G168</f>
        <v>0</v>
      </c>
      <c r="I168" s="131" t="s">
        <v>166</v>
      </c>
    </row>
    <row r="169" spans="1:9" ht="186" hidden="1" customHeight="1" x14ac:dyDescent="0.25">
      <c r="A169" s="552">
        <f>+[4]ระบบการควบคุมฯ!A290</f>
        <v>5.3</v>
      </c>
      <c r="B169" s="147" t="str">
        <f>+[4]ระบบการควบคุมฯ!B290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9" s="147" t="str">
        <f>+[4]ระบบการควบคุมฯ!C290</f>
        <v>20004 68 00134 00000</v>
      </c>
      <c r="D169" s="538">
        <f>+D170</f>
        <v>0</v>
      </c>
      <c r="E169" s="538">
        <f>+E170</f>
        <v>0</v>
      </c>
      <c r="F169" s="538">
        <f>+F170</f>
        <v>0</v>
      </c>
      <c r="G169" s="538">
        <f>+G170</f>
        <v>0</v>
      </c>
      <c r="H169" s="538">
        <f>+H170</f>
        <v>0</v>
      </c>
      <c r="I169" s="539"/>
    </row>
    <row r="170" spans="1:9" ht="18.600000000000001" x14ac:dyDescent="0.25">
      <c r="A170" s="547"/>
      <c r="B170" s="495" t="s">
        <v>167</v>
      </c>
      <c r="C170" s="495"/>
      <c r="D170" s="548">
        <f>SUM(D171)</f>
        <v>0</v>
      </c>
      <c r="E170" s="548">
        <f>SUM(E171)</f>
        <v>0</v>
      </c>
      <c r="F170" s="548">
        <f>SUM(F171)</f>
        <v>0</v>
      </c>
      <c r="G170" s="548">
        <f>SUM(G171)</f>
        <v>0</v>
      </c>
      <c r="H170" s="548">
        <f>SUM(H171)</f>
        <v>0</v>
      </c>
      <c r="I170" s="551"/>
    </row>
    <row r="171" spans="1:9" ht="130.19999999999999" x14ac:dyDescent="0.25">
      <c r="A171" s="543" t="s">
        <v>60</v>
      </c>
      <c r="B171" s="87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1" s="87" t="str">
        <f>+[1]ระบบการควบคุมฯ!C192</f>
        <v>ศธ 04002/ว3001 ลว.5ส.ค. 2565 โอนครั้งที่ 721</v>
      </c>
      <c r="D171" s="544">
        <f>+[1]ระบบการควบคุมฯ!D192</f>
        <v>0</v>
      </c>
      <c r="E171" s="544">
        <f>+[1]ระบบการควบคุมฯ!G192+[1]ระบบการควบคุมฯ!H192</f>
        <v>0</v>
      </c>
      <c r="F171" s="544">
        <f>+[1]ระบบการควบคุมฯ!I192+[1]ระบบการควบคุมฯ!J192</f>
        <v>0</v>
      </c>
      <c r="G171" s="544">
        <f>+[1]ระบบการควบคุมฯ!K192+[1]ระบบการควบคุมฯ!L192</f>
        <v>0</v>
      </c>
      <c r="H171" s="544">
        <f>+D171-E171-F171-G171</f>
        <v>0</v>
      </c>
      <c r="I171" s="131"/>
    </row>
    <row r="172" spans="1:9" ht="37.200000000000003" x14ac:dyDescent="0.25">
      <c r="A172" s="552">
        <f>+[4]ระบบการควบคุมฯ!A367</f>
        <v>5.5</v>
      </c>
      <c r="B172" s="147" t="str">
        <f>+[4]ระบบการควบคุมฯ!B367</f>
        <v xml:space="preserve">กิจกรรมการบริหารจัดการโรงเรียนขนาดเล็ก </v>
      </c>
      <c r="C172" s="147" t="str">
        <f>+[4]ระบบการควบคุมฯ!C367</f>
        <v>20004 68 52010 00000</v>
      </c>
      <c r="D172" s="553">
        <f>+D173</f>
        <v>22000</v>
      </c>
      <c r="E172" s="553">
        <f>+E173</f>
        <v>0</v>
      </c>
      <c r="F172" s="553">
        <f>+F173</f>
        <v>0</v>
      </c>
      <c r="G172" s="553">
        <f>+G173</f>
        <v>0</v>
      </c>
      <c r="H172" s="553">
        <f>+H173</f>
        <v>22000</v>
      </c>
      <c r="I172" s="554"/>
    </row>
    <row r="173" spans="1:9" ht="18.600000000000001" x14ac:dyDescent="0.25">
      <c r="A173" s="555" t="str">
        <f>+[4]ระบบการควบคุมฯ!A368</f>
        <v>5.5.1</v>
      </c>
      <c r="B173" s="495" t="str">
        <f>+[4]ระบบการควบคุมฯ!B368</f>
        <v>งบดำเนินงาน   68112xx</v>
      </c>
      <c r="C173" s="495" t="str">
        <f>+[4]ระบบการควบคุมฯ!C368</f>
        <v>20004 3320 B800 2000000</v>
      </c>
      <c r="D173" s="556">
        <f>SUM(D174)</f>
        <v>22000</v>
      </c>
      <c r="E173" s="556">
        <f>SUM(E174)</f>
        <v>0</v>
      </c>
      <c r="F173" s="556">
        <f>SUM(F174)</f>
        <v>0</v>
      </c>
      <c r="G173" s="556">
        <f>SUM(G174)</f>
        <v>0</v>
      </c>
      <c r="H173" s="556">
        <f>SUM(H174)</f>
        <v>22000</v>
      </c>
      <c r="I173" s="557"/>
    </row>
    <row r="174" spans="1:9" ht="74.400000000000006" x14ac:dyDescent="0.25">
      <c r="A174" s="543" t="str">
        <f>+[4]ระบบการควบคุมฯ!A369</f>
        <v>5.5.1.1</v>
      </c>
      <c r="B174" s="87" t="str">
        <f>+[4]ระบบการควบคุมฯ!B369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4" s="87" t="str">
        <f>+[4]ระบบการควบคุมฯ!C369</f>
        <v>ศธ 04002/ว5914 ลว.9 ธค 67 โอนครั้งที่ 109</v>
      </c>
      <c r="D174" s="544">
        <f>+[4]ระบบการควบคุมฯ!F369</f>
        <v>22000</v>
      </c>
      <c r="E174" s="544">
        <f>+[4]ระบบการควบคุมฯ!G369+[4]ระบบการควบคุมฯ!H369</f>
        <v>0</v>
      </c>
      <c r="F174" s="544">
        <f>+[4]ระบบการควบคุมฯ!I369+[4]ระบบการควบคุมฯ!J369</f>
        <v>0</v>
      </c>
      <c r="G174" s="544">
        <f>+[4]ระบบการควบคุมฯ!K369+[4]ระบบการควบคุมฯ!L369</f>
        <v>0</v>
      </c>
      <c r="H174" s="544">
        <f>+D174-E174-F174-G174</f>
        <v>22000</v>
      </c>
      <c r="I174" s="90" t="s">
        <v>15</v>
      </c>
    </row>
    <row r="175" spans="1:9" ht="111.6" hidden="1" customHeight="1" x14ac:dyDescent="0.25">
      <c r="A175" s="440" t="str">
        <f>+[1]ระบบการควบคุมฯ!A196</f>
        <v>ค</v>
      </c>
      <c r="B175" s="163" t="str">
        <f>+[1]ระบบการควบคุมฯ!B196</f>
        <v>แผนงานยุทธศาสตร์ : สร้างความเสมอภาคทางการศึกษา</v>
      </c>
      <c r="C175" s="163"/>
      <c r="D175" s="442">
        <f>+D176+D225+D231</f>
        <v>54581222</v>
      </c>
      <c r="E175" s="442">
        <f>+E176+E225+E231</f>
        <v>0</v>
      </c>
      <c r="F175" s="442">
        <f>+F176+F225+F231</f>
        <v>0</v>
      </c>
      <c r="G175" s="442">
        <f>+G176+G225+G231</f>
        <v>53827005</v>
      </c>
      <c r="H175" s="442">
        <f>+H176+H225+H231</f>
        <v>754217</v>
      </c>
      <c r="I175" s="112"/>
    </row>
    <row r="176" spans="1:9" ht="46.8" hidden="1" customHeight="1" x14ac:dyDescent="0.25">
      <c r="A176" s="558">
        <f>+[4]ระบบการควบคุมฯ!A396</f>
        <v>1</v>
      </c>
      <c r="B176" s="113" t="str">
        <f>+[4]ระบบการควบคุมฯ!B396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6" s="113" t="str">
        <f>+[4]ระบบการควบคุมฯ!C396</f>
        <v>20004 45002400</v>
      </c>
      <c r="D176" s="536">
        <f t="shared" ref="D176:H178" si="39">+D177</f>
        <v>54546222</v>
      </c>
      <c r="E176" s="536">
        <f t="shared" si="39"/>
        <v>0</v>
      </c>
      <c r="F176" s="536">
        <f t="shared" si="39"/>
        <v>0</v>
      </c>
      <c r="G176" s="536">
        <f t="shared" si="39"/>
        <v>53827005</v>
      </c>
      <c r="H176" s="536">
        <f t="shared" si="39"/>
        <v>719217</v>
      </c>
      <c r="I176" s="114"/>
    </row>
    <row r="177" spans="1:9" ht="46.8" hidden="1" customHeight="1" x14ac:dyDescent="0.25">
      <c r="A177" s="537">
        <f>+[4]ระบบการควบคุมฯ!A398</f>
        <v>1.1000000000000001</v>
      </c>
      <c r="B177" s="147" t="str">
        <f>+[4]ระบบการควบคุมฯ!B398</f>
        <v xml:space="preserve">กิจกรรมการสนับสนุนค่าใช้จ่ายในการจัดการศึกษาขั้นพื้นฐาน </v>
      </c>
      <c r="C177" s="559" t="str">
        <f>+[4]ระบบการควบคุมฯ!C398</f>
        <v>20004 68 51993 00000</v>
      </c>
      <c r="D177" s="538">
        <f t="shared" si="39"/>
        <v>54546222</v>
      </c>
      <c r="E177" s="538">
        <f t="shared" si="39"/>
        <v>0</v>
      </c>
      <c r="F177" s="538">
        <f t="shared" si="39"/>
        <v>0</v>
      </c>
      <c r="G177" s="538">
        <f t="shared" si="39"/>
        <v>53827005</v>
      </c>
      <c r="H177" s="538">
        <f t="shared" si="39"/>
        <v>719217</v>
      </c>
      <c r="I177" s="117"/>
    </row>
    <row r="178" spans="1:9" ht="46.8" hidden="1" customHeight="1" x14ac:dyDescent="0.25">
      <c r="A178" s="547"/>
      <c r="B178" s="495" t="str">
        <f>+[4]ระบบการควบคุมฯ!B399</f>
        <v xml:space="preserve"> งบเงินอุดหนุน 6811410</v>
      </c>
      <c r="C178" s="156" t="str">
        <f>+[4]ระบบการควบคุมฯ!C399</f>
        <v>20004 45002400</v>
      </c>
      <c r="D178" s="548">
        <f>+D179</f>
        <v>54546222</v>
      </c>
      <c r="E178" s="548">
        <f t="shared" si="39"/>
        <v>0</v>
      </c>
      <c r="F178" s="548">
        <f t="shared" si="39"/>
        <v>0</v>
      </c>
      <c r="G178" s="548">
        <f t="shared" si="39"/>
        <v>53827005</v>
      </c>
      <c r="H178" s="548">
        <f t="shared" si="39"/>
        <v>719217</v>
      </c>
      <c r="I178" s="116"/>
    </row>
    <row r="179" spans="1:9" ht="55.8" hidden="1" customHeight="1" x14ac:dyDescent="0.25">
      <c r="A179" s="560" t="str">
        <f>+[4]ระบบการควบคุมฯ!A400</f>
        <v>1.1.1</v>
      </c>
      <c r="B179" s="561" t="str">
        <f>+[4]ระบบการควบคุมฯ!B400</f>
        <v xml:space="preserve">เงินอุดหนุนทั่วไป รายการค่าใช้จ่ายในการจัดการศึกษาขั้นพื้นฐาน </v>
      </c>
      <c r="C179" s="562">
        <f>+[4]ระบบการควบคุมฯ!C400</f>
        <v>0</v>
      </c>
      <c r="D179" s="563">
        <f>+D180+D186+D192+D197+D203+D210+D217+D219+D222</f>
        <v>54546222</v>
      </c>
      <c r="E179" s="563">
        <f t="shared" ref="E179:H179" si="40">+E180+E186+E192+E197+E203+E210+E217+E219+E222</f>
        <v>0</v>
      </c>
      <c r="F179" s="563">
        <f t="shared" si="40"/>
        <v>0</v>
      </c>
      <c r="G179" s="563">
        <f t="shared" si="40"/>
        <v>53827005</v>
      </c>
      <c r="H179" s="563">
        <f t="shared" si="40"/>
        <v>719217</v>
      </c>
      <c r="I179" s="564"/>
    </row>
    <row r="180" spans="1:9" ht="46.8" hidden="1" customHeight="1" x14ac:dyDescent="0.25">
      <c r="A180" s="565" t="str">
        <f>+[4]ระบบการควบคุมฯ!A401</f>
        <v>1.1.1.1</v>
      </c>
      <c r="B180" s="566" t="str">
        <f>+[4]ระบบการควบคุมฯ!B401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0" s="566" t="str">
        <f>+[4]ระบบการควบคุมฯ!C401</f>
        <v>ศธ 04002/ว1018 ลว.8/3/2024โอนครั้งที่ 209</v>
      </c>
      <c r="D180" s="567">
        <f>SUM(D181:D185)</f>
        <v>0</v>
      </c>
      <c r="E180" s="567">
        <f t="shared" ref="E180:I180" si="41">SUM(E181:E185)</f>
        <v>0</v>
      </c>
      <c r="F180" s="567">
        <f t="shared" si="41"/>
        <v>0</v>
      </c>
      <c r="G180" s="567">
        <f t="shared" si="41"/>
        <v>0</v>
      </c>
      <c r="H180" s="567">
        <f t="shared" si="41"/>
        <v>0</v>
      </c>
      <c r="I180" s="567">
        <f t="shared" si="41"/>
        <v>0</v>
      </c>
    </row>
    <row r="181" spans="1:9" ht="46.8" x14ac:dyDescent="0.25">
      <c r="A181" s="543" t="str">
        <f>+[4]ระบบการควบคุมฯ!A403</f>
        <v>1)</v>
      </c>
      <c r="B181" s="109" t="str">
        <f>+[4]ระบบการควบคุมฯ!B403</f>
        <v>ค่าหนังสือเรียน รหัสบัญชีย่อย 0022001/10,931,200</v>
      </c>
      <c r="C181" s="109" t="str">
        <f>+[4]ระบบการควบคุมฯ!C403</f>
        <v>20004 42002270 4100040</v>
      </c>
      <c r="D181" s="568"/>
      <c r="E181" s="477"/>
      <c r="F181" s="569"/>
      <c r="G181" s="477"/>
      <c r="H181" s="569">
        <f>+D181-E181-F181-G181</f>
        <v>0</v>
      </c>
      <c r="I181" s="118" t="s">
        <v>14</v>
      </c>
    </row>
    <row r="182" spans="1:9" ht="46.8" x14ac:dyDescent="0.25">
      <c r="A182" s="543" t="str">
        <f>+[4]ระบบการควบคุมฯ!A405</f>
        <v>2)</v>
      </c>
      <c r="B182" s="109" t="str">
        <f>+[4]ระบบการควบคุมฯ!B405</f>
        <v>ค่าอุปกรณ์การเรียน รหัสบัญชีย่อย 0022002/3,421,000</v>
      </c>
      <c r="C182" s="109" t="str">
        <f>+[4]ระบบการควบคุมฯ!C405</f>
        <v>20004 42002270 4100117</v>
      </c>
      <c r="D182" s="568"/>
      <c r="E182" s="477"/>
      <c r="F182" s="569"/>
      <c r="G182" s="477"/>
      <c r="H182" s="569">
        <f t="shared" ref="H182:H185" si="42">+D182-E182-F182-G182</f>
        <v>0</v>
      </c>
      <c r="I182" s="118" t="s">
        <v>14</v>
      </c>
    </row>
    <row r="183" spans="1:9" ht="46.8" x14ac:dyDescent="0.25">
      <c r="A183" s="543" t="str">
        <f>+[4]ระบบการควบคุมฯ!A406</f>
        <v>3)</v>
      </c>
      <c r="B183" s="109" t="str">
        <f>+[4]ระบบการควบคุมฯ!B406</f>
        <v>ค่าเครื่องแบบนักเรียน รหัสบัญชีย่อย 0022003/6,461,500</v>
      </c>
      <c r="C183" s="109" t="str">
        <f>+[4]ระบบการควบคุมฯ!C406</f>
        <v>20004 42002270 4100194</v>
      </c>
      <c r="D183" s="568"/>
      <c r="E183" s="477"/>
      <c r="F183" s="569"/>
      <c r="G183" s="477"/>
      <c r="H183" s="569">
        <f t="shared" si="42"/>
        <v>0</v>
      </c>
      <c r="I183" s="118" t="s">
        <v>14</v>
      </c>
    </row>
    <row r="184" spans="1:9" ht="55.8" x14ac:dyDescent="0.25">
      <c r="A184" s="543" t="str">
        <f>+[4]ระบบการควบคุมฯ!A408</f>
        <v>4)</v>
      </c>
      <c r="B184" s="109" t="str">
        <f>+[4]ระบบการควบคุมฯ!B408</f>
        <v>ค่ากิจกรรมพัฒนาคุณภาพผู้เรียน รหัสบัญชีย่อย 0022004/2,636,400</v>
      </c>
      <c r="C184" s="109" t="str">
        <f>+[4]ระบบการควบคุมฯ!C408</f>
        <v>20005 42002270 4100271</v>
      </c>
      <c r="D184" s="568"/>
      <c r="E184" s="477"/>
      <c r="F184" s="569"/>
      <c r="G184" s="477"/>
      <c r="H184" s="569">
        <f t="shared" si="42"/>
        <v>0</v>
      </c>
      <c r="I184" s="118" t="s">
        <v>14</v>
      </c>
    </row>
    <row r="185" spans="1:9" ht="111.6" hidden="1" customHeight="1" x14ac:dyDescent="0.25">
      <c r="A185" s="543" t="str">
        <f>+[4]ระบบการควบคุมฯ!A410</f>
        <v>5)</v>
      </c>
      <c r="B185" s="109" t="str">
        <f>+[4]ระบบการควบคุมฯ!B410</f>
        <v>ค่าจัดการเรียนการสอน รหัสบัญชีย่อย 0022005/4,713,100</v>
      </c>
      <c r="C185" s="109" t="str">
        <f>+[4]ระบบการควบคุมฯ!C410</f>
        <v>20006 42002270 4100348</v>
      </c>
      <c r="D185" s="568"/>
      <c r="E185" s="477"/>
      <c r="F185" s="569"/>
      <c r="G185" s="477"/>
      <c r="H185" s="569">
        <f t="shared" si="42"/>
        <v>0</v>
      </c>
      <c r="I185" s="118" t="s">
        <v>14</v>
      </c>
    </row>
    <row r="186" spans="1:9" ht="46.8" hidden="1" customHeight="1" x14ac:dyDescent="0.25">
      <c r="A186" s="535" t="str">
        <f>+[4]ระบบการควบคุมฯ!A412</f>
        <v>1.1.1.2</v>
      </c>
      <c r="B186" s="549" t="str">
        <f>+[4]ระบบการควบคุมฯ!B412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6" s="585">
        <f>+[4]ระบบการควบคุมฯ!C412</f>
        <v>0</v>
      </c>
      <c r="D186" s="536">
        <f t="shared" ref="D186:I188" si="43">SUM(D189:D191)</f>
        <v>50319701</v>
      </c>
      <c r="E186" s="536">
        <f t="shared" si="43"/>
        <v>0</v>
      </c>
      <c r="F186" s="536">
        <f t="shared" si="43"/>
        <v>0</v>
      </c>
      <c r="G186" s="536">
        <f t="shared" si="43"/>
        <v>50317246</v>
      </c>
      <c r="H186" s="536">
        <f t="shared" si="43"/>
        <v>2455</v>
      </c>
      <c r="I186" s="536">
        <f t="shared" si="43"/>
        <v>0</v>
      </c>
    </row>
    <row r="187" spans="1:9" ht="37.200000000000003" hidden="1" customHeight="1" x14ac:dyDescent="0.25">
      <c r="A187" s="535">
        <f>+[4]ระบบการควบคุมฯ!A413</f>
        <v>1</v>
      </c>
      <c r="B187" s="549" t="str">
        <f>+[4]ระบบการควบคุมฯ!B413</f>
        <v xml:space="preserve"> ภาคเรียนที่ 2/2567 70%  จำนวน 35,866,384‬.00 บาท</v>
      </c>
      <c r="C187" s="549" t="str">
        <f>+[4]ระบบการควบคุมฯ!C413</f>
        <v>ศธ 04002/ว5233 ลว.25/ต.ค./2024 โอนครั้งที่ 9</v>
      </c>
      <c r="D187" s="536">
        <f t="shared" si="43"/>
        <v>14722049</v>
      </c>
      <c r="E187" s="536">
        <f t="shared" si="43"/>
        <v>0</v>
      </c>
      <c r="F187" s="536">
        <f t="shared" si="43"/>
        <v>0</v>
      </c>
      <c r="G187" s="536">
        <f t="shared" si="43"/>
        <v>14719594</v>
      </c>
      <c r="H187" s="536">
        <f t="shared" si="43"/>
        <v>2455</v>
      </c>
      <c r="I187" s="536" t="s">
        <v>276</v>
      </c>
    </row>
    <row r="188" spans="1:9" ht="55.8" hidden="1" customHeight="1" x14ac:dyDescent="0.25">
      <c r="A188" s="535">
        <f>+[4]ระบบการควบคุมฯ!A414</f>
        <v>2</v>
      </c>
      <c r="B188" s="549" t="str">
        <f>+[4]ระบบการควบคุมฯ!B414</f>
        <v xml:space="preserve"> ภาคเรียนที่ 2/256730% จำนวน 14,453,317‬.00 บาท</v>
      </c>
      <c r="C188" s="549" t="str">
        <f>+[4]ระบบการควบคุมฯ!C414</f>
        <v>ศธ 04002/ว5976 ลว.12/ธ.ค./2024 โอนครั้งที่ 121</v>
      </c>
      <c r="D188" s="536">
        <f t="shared" si="43"/>
        <v>8693449</v>
      </c>
      <c r="E188" s="536">
        <f t="shared" si="43"/>
        <v>0</v>
      </c>
      <c r="F188" s="536">
        <f t="shared" si="43"/>
        <v>0</v>
      </c>
      <c r="G188" s="536">
        <f t="shared" si="43"/>
        <v>8693449</v>
      </c>
      <c r="H188" s="536">
        <f t="shared" si="43"/>
        <v>0</v>
      </c>
      <c r="I188" s="536" t="s">
        <v>276</v>
      </c>
    </row>
    <row r="189" spans="1:9" ht="46.8" hidden="1" customHeight="1" x14ac:dyDescent="0.25">
      <c r="A189" s="1235" t="str">
        <f>+[4]ระบบการควบคุมฯ!A415</f>
        <v>1)</v>
      </c>
      <c r="B189" s="134" t="str">
        <f>+[4]ระบบการควบคุมฯ!B415</f>
        <v>ค่าจัดการเรียนการสอน รหัสบัญชีย่อย 0024315/25,377,708/10,219,9446</v>
      </c>
      <c r="C189" s="134" t="str">
        <f>+[4]ระบบการควบคุมฯ!C415</f>
        <v>20006 45002400 4100348</v>
      </c>
      <c r="D189" s="544">
        <f>+[4]ระบบการควบคุมฯ!F415</f>
        <v>35597652</v>
      </c>
      <c r="E189" s="545">
        <f>+[4]ระบบการควบคุมฯ!G415+[4]ระบบการควบคุมฯ!H415</f>
        <v>0</v>
      </c>
      <c r="F189" s="545">
        <f>+[4]ระบบการควบคุมฯ!I415+[4]ระบบการควบคุมฯ!J415</f>
        <v>0</v>
      </c>
      <c r="G189" s="545">
        <f>+[4]ระบบการควบคุมฯ!K415+[4]ระบบการควบคุมฯ!L415</f>
        <v>35597652</v>
      </c>
      <c r="H189" s="545">
        <f>+D189-E189-F189-G189</f>
        <v>0</v>
      </c>
      <c r="I189" s="118" t="s">
        <v>14</v>
      </c>
    </row>
    <row r="190" spans="1:9" ht="111.6" hidden="1" customHeight="1" x14ac:dyDescent="0.25">
      <c r="A190" s="1235" t="str">
        <f>+[4]ระบบการควบคุมฯ!A416</f>
        <v>2)</v>
      </c>
      <c r="B190" s="134" t="str">
        <f>+[4]ระบบการควบคุมฯ!B416</f>
        <v>ค่าอุปกรณ์การเรียน รหัสบัญชีย่อย 0024084/4,293,970/1,734,630</v>
      </c>
      <c r="C190" s="134" t="str">
        <f>+[4]ระบบการควบคุมฯ!C416</f>
        <v>20004 45002400 4100117</v>
      </c>
      <c r="D190" s="544">
        <f>+[4]ระบบการควบคุมฯ!F416</f>
        <v>6028600</v>
      </c>
      <c r="E190" s="545">
        <f>+[4]ระบบการควบคุมฯ!G416+[4]ระบบการควบคุมฯ!H416</f>
        <v>0</v>
      </c>
      <c r="F190" s="545">
        <f>+[4]ระบบการควบคุมฯ!I416+[4]ระบบการควบคุมฯ!J416</f>
        <v>0</v>
      </c>
      <c r="G190" s="545">
        <f>+[4]ระบบการควบคุมฯ!K416+[4]ระบบการควบคุมฯ!L416</f>
        <v>6026145</v>
      </c>
      <c r="H190" s="545">
        <f>+D190-E190-F190-G190</f>
        <v>2455</v>
      </c>
      <c r="I190" s="118" t="s">
        <v>14</v>
      </c>
    </row>
    <row r="191" spans="1:9" ht="46.8" hidden="1" customHeight="1" x14ac:dyDescent="0.25">
      <c r="A191" s="1235" t="str">
        <f>+[4]ระบบการควบคุมฯ!A418</f>
        <v>3)</v>
      </c>
      <c r="B191" s="134" t="str">
        <f>+[4]ระบบการควบคุมฯ!B418</f>
        <v>ค่ากิจกรรมพัฒนาคุณภาพผู้เรียน รหัสบัญชีย่อย 0024238/6194706/2,498,743</v>
      </c>
      <c r="C191" s="134" t="str">
        <f>+[4]ระบบการควบคุมฯ!C418</f>
        <v>20005 45002400 4100271</v>
      </c>
      <c r="D191" s="544">
        <f>+[4]ระบบการควบคุมฯ!F418</f>
        <v>8693449</v>
      </c>
      <c r="E191" s="545">
        <f>+[4]ระบบการควบคุมฯ!G418+[4]ระบบการควบคุมฯ!H418</f>
        <v>0</v>
      </c>
      <c r="F191" s="545">
        <f>+[4]ระบบการควบคุมฯ!I418+[4]ระบบการควบคุมฯ!J418</f>
        <v>0</v>
      </c>
      <c r="G191" s="545">
        <f>+[4]ระบบการควบคุมฯ!K418+[4]ระบบการควบคุมฯ!L418</f>
        <v>8693449</v>
      </c>
      <c r="H191" s="545">
        <f>+D191-E191-F191-G191</f>
        <v>0</v>
      </c>
      <c r="I191" s="118" t="s">
        <v>14</v>
      </c>
    </row>
    <row r="192" spans="1:9" ht="46.8" hidden="1" customHeight="1" x14ac:dyDescent="0.25">
      <c r="A192" s="565" t="str">
        <f>+[4]ระบบการควบคุมฯ!A443</f>
        <v>1.1.2</v>
      </c>
      <c r="B192" s="566" t="str">
        <f>+[4]ระบบการควบคุมฯ!B443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2" s="566" t="str">
        <f>+[4]ระบบการควบคุมฯ!C419</f>
        <v xml:space="preserve">ศธ 04002/ว5681 ลว.20/12/2023 โอนครั้งที่ 99 จำนวน13,680,740‬.00บาท </v>
      </c>
      <c r="D192" s="567">
        <f t="shared" ref="D192:I192" si="44">SUM(D193:D196)</f>
        <v>0</v>
      </c>
      <c r="E192" s="567">
        <f t="shared" si="44"/>
        <v>0</v>
      </c>
      <c r="F192" s="567">
        <f t="shared" si="44"/>
        <v>0</v>
      </c>
      <c r="G192" s="567">
        <f t="shared" si="44"/>
        <v>0</v>
      </c>
      <c r="H192" s="567">
        <f t="shared" si="44"/>
        <v>0</v>
      </c>
      <c r="I192" s="567">
        <f t="shared" si="44"/>
        <v>0</v>
      </c>
    </row>
    <row r="193" spans="1:9" ht="46.8" hidden="1" customHeight="1" x14ac:dyDescent="0.25">
      <c r="A193" s="543" t="str">
        <f>+[4]ระบบการควบคุมฯ!A420</f>
        <v>1)</v>
      </c>
      <c r="B193" s="109" t="str">
        <f>+[4]ระบบการควบคุมฯ!B420</f>
        <v>ค่าอุปกรณ์การเรียน รหัสบัญชีย่อย 0022002/1745120</v>
      </c>
      <c r="C193" s="109" t="str">
        <f>+[4]ระบบการควบคุมฯ!C420</f>
        <v>20004 42002270 4100117</v>
      </c>
      <c r="D193" s="568"/>
      <c r="E193" s="569"/>
      <c r="F193" s="569"/>
      <c r="G193" s="569"/>
      <c r="H193" s="569">
        <f>+D193-E193-F193-G193</f>
        <v>0</v>
      </c>
      <c r="I193" s="118" t="s">
        <v>14</v>
      </c>
    </row>
    <row r="194" spans="1:9" ht="55.8" hidden="1" customHeight="1" x14ac:dyDescent="0.25">
      <c r="A194" s="543"/>
      <c r="B194" s="109" t="str">
        <f>+[4]ระบบการควบคุมฯ!B422</f>
        <v>31 กค 67 โอนคืนส่วนกลาง ครั้ง 212 6700</v>
      </c>
      <c r="C194" s="109"/>
      <c r="D194" s="568"/>
      <c r="E194" s="569"/>
      <c r="F194" s="569"/>
      <c r="G194" s="569"/>
      <c r="H194" s="569"/>
      <c r="I194" s="118"/>
    </row>
    <row r="195" spans="1:9" ht="46.8" hidden="1" customHeight="1" x14ac:dyDescent="0.25">
      <c r="A195" s="543" t="str">
        <f>+[4]ระบบการควบคุมฯ!A423</f>
        <v>2)</v>
      </c>
      <c r="B195" s="109" t="str">
        <f>+[4]ระบบการควบคุมฯ!B423</f>
        <v>ค่ากิจกรรมพัฒนาคุณภาพผู้เรียน รหัสบัญชีย่อย 0022004/2379548</v>
      </c>
      <c r="C195" s="109" t="str">
        <f>+[4]ระบบการควบคุมฯ!C423</f>
        <v>20005 42002270 4100271</v>
      </c>
      <c r="D195" s="568">
        <f>+[4]ระบบการควบคุมฯ!F423</f>
        <v>0</v>
      </c>
      <c r="E195" s="569">
        <f>+[4]ระบบการควบคุมฯ!G423+[4]ระบบการควบคุมฯ!H423</f>
        <v>0</v>
      </c>
      <c r="F195" s="569">
        <f>+[4]ระบบการควบคุมฯ!I423+[4]ระบบการควบคุมฯ!J423</f>
        <v>0</v>
      </c>
      <c r="G195" s="569">
        <f>+[4]ระบบการควบคุมฯ!K423+[4]ระบบการควบคุมฯ!L423</f>
        <v>0</v>
      </c>
      <c r="H195" s="569">
        <f>+D195-E195-F195-G195</f>
        <v>0</v>
      </c>
      <c r="I195" s="118" t="s">
        <v>14</v>
      </c>
    </row>
    <row r="196" spans="1:9" ht="130.19999999999999" hidden="1" customHeight="1" x14ac:dyDescent="0.25">
      <c r="A196" s="543" t="str">
        <f>+[4]ระบบการควบคุมฯ!A424</f>
        <v>3)</v>
      </c>
      <c r="B196" s="109" t="str">
        <f>+[4]ระบบการควบคุมฯ!B424</f>
        <v>ค่าจัดการเรียนการสอน รหัสบัญชีย่อย 0022005/9556072</v>
      </c>
      <c r="C196" s="109" t="str">
        <f>+[4]ระบบการควบคุมฯ!C424</f>
        <v>20006 42002270 4100348</v>
      </c>
      <c r="D196" s="568">
        <f>+[4]ระบบการควบคุมฯ!F424</f>
        <v>0</v>
      </c>
      <c r="E196" s="569">
        <f>+[4]ระบบการควบคุมฯ!G424+[4]ระบบการควบคุมฯ!H424</f>
        <v>0</v>
      </c>
      <c r="F196" s="569">
        <f>+[4]ระบบการควบคุมฯ!I424+[4]ระบบการควบคุมฯ!J424</f>
        <v>0</v>
      </c>
      <c r="G196" s="569">
        <f>+[4]ระบบการควบคุมฯ!K424+[4]ระบบการควบคุมฯ!L424</f>
        <v>0</v>
      </c>
      <c r="H196" s="569">
        <f>+D196-E196-F196-G196</f>
        <v>0</v>
      </c>
      <c r="I196" s="118" t="s">
        <v>14</v>
      </c>
    </row>
    <row r="197" spans="1:9" ht="46.8" hidden="1" customHeight="1" x14ac:dyDescent="0.25">
      <c r="A197" s="565" t="str">
        <f>+[4]ระบบการควบคุมฯ!A425</f>
        <v>1.1.1.4</v>
      </c>
      <c r="B197" s="566" t="str">
        <f>+[4]ระบบการควบคุมฯ!B425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197" s="566" t="str">
        <f>+[4]ระบบการควบคุมฯ!C425</f>
        <v>ศธ 04002/ว3172 ลว.22 กค 67 โอนครั้งที่ 253 จำนวน 23,956,921.00  บาท</v>
      </c>
      <c r="D197" s="567">
        <f>SUM(D198:D202)</f>
        <v>0</v>
      </c>
      <c r="E197" s="567">
        <f t="shared" ref="E197:H197" si="45">SUM(E198:E202)</f>
        <v>0</v>
      </c>
      <c r="F197" s="567">
        <f t="shared" si="45"/>
        <v>0</v>
      </c>
      <c r="G197" s="567">
        <f t="shared" si="45"/>
        <v>0</v>
      </c>
      <c r="H197" s="567">
        <f t="shared" si="45"/>
        <v>0</v>
      </c>
      <c r="I197" s="570" t="s">
        <v>14</v>
      </c>
    </row>
    <row r="198" spans="1:9" ht="46.8" hidden="1" customHeight="1" x14ac:dyDescent="0.25">
      <c r="A198" s="543" t="str">
        <f>+[4]ระบบการควบคุมฯ!A426</f>
        <v>1)</v>
      </c>
      <c r="B198" s="109" t="str">
        <f>+[4]ระบบการควบคุมฯ!B426</f>
        <v>ค่าหนังสือเรียน 5,720,936 รหัสกิจกรรมย่อย 0022001</v>
      </c>
      <c r="C198" s="109" t="str">
        <f>+[4]ระบบการควบคุมฯ!C426</f>
        <v>20004 42002200 4100037</v>
      </c>
      <c r="D198" s="568"/>
      <c r="E198" s="569"/>
      <c r="F198" s="569"/>
      <c r="G198" s="569"/>
      <c r="H198" s="569">
        <f>+D198-E198-F198-G198</f>
        <v>0</v>
      </c>
      <c r="I198" s="118" t="s">
        <v>14</v>
      </c>
    </row>
    <row r="199" spans="1:9" ht="46.8" hidden="1" customHeight="1" x14ac:dyDescent="0.25">
      <c r="A199" s="543" t="str">
        <f>+[4]ระบบการควบคุมฯ!A427</f>
        <v>2)</v>
      </c>
      <c r="B199" s="134" t="str">
        <f>+[4]ระบบการควบคุมฯ!B427</f>
        <v>ค่าอุปกรณ์การเรียน รหัสบัญชีย่อย 0022002/2,632,890บาท</v>
      </c>
      <c r="C199" s="134" t="str">
        <f>+[4]ระบบการควบคุมฯ!C427</f>
        <v>20004 42002200 4100114</v>
      </c>
      <c r="D199" s="544"/>
      <c r="E199" s="545"/>
      <c r="F199" s="545"/>
      <c r="G199" s="545"/>
      <c r="H199" s="545">
        <f t="shared" ref="H199:H202" si="46">+D199-E199-F199-G199</f>
        <v>0</v>
      </c>
      <c r="I199" s="118" t="s">
        <v>14</v>
      </c>
    </row>
    <row r="200" spans="1:9" ht="186" hidden="1" customHeight="1" x14ac:dyDescent="0.25">
      <c r="A200" s="543" t="str">
        <f>+[4]ระบบการควบคุมฯ!A428</f>
        <v>3)</v>
      </c>
      <c r="B200" s="109" t="str">
        <f>+[4]ระบบการควบคุมฯ!B428</f>
        <v>ค่าเครื่องแบบนักเรียน รหัสบัญชีย่อย 0022003/3,360,875</v>
      </c>
      <c r="C200" s="109" t="str">
        <f>+[4]ระบบการควบคุมฯ!C428</f>
        <v>20004 42002200 4100191</v>
      </c>
      <c r="D200" s="568"/>
      <c r="E200" s="569"/>
      <c r="F200" s="569"/>
      <c r="G200" s="569"/>
      <c r="H200" s="569">
        <f t="shared" si="46"/>
        <v>0</v>
      </c>
      <c r="I200" s="118" t="s">
        <v>14</v>
      </c>
    </row>
    <row r="201" spans="1:9" ht="37.200000000000003" hidden="1" customHeight="1" x14ac:dyDescent="0.25">
      <c r="A201" s="543" t="str">
        <f>+[4]ระบบการควบคุมฯ!A429</f>
        <v>4)</v>
      </c>
      <c r="B201" s="109" t="str">
        <f>+[4]ระบบการควบคุมฯ!B429</f>
        <v>ค่ากิจกรรมพัฒนาคุณภาพผู้เรียน รหัสบัญชีย่อย 0022004/2,436,510</v>
      </c>
      <c r="C201" s="109" t="str">
        <f>+[4]ระบบการควบคุมฯ!C429</f>
        <v>20005 42002200 4100268</v>
      </c>
      <c r="D201" s="568"/>
      <c r="E201" s="569"/>
      <c r="F201" s="569"/>
      <c r="G201" s="569"/>
      <c r="H201" s="569">
        <f t="shared" si="46"/>
        <v>0</v>
      </c>
      <c r="I201" s="118" t="s">
        <v>14</v>
      </c>
    </row>
    <row r="202" spans="1:9" ht="37.200000000000003" hidden="1" customHeight="1" x14ac:dyDescent="0.25">
      <c r="A202" s="543" t="str">
        <f>+[4]ระบบการควบคุมฯ!A430</f>
        <v>5)</v>
      </c>
      <c r="B202" s="109" t="str">
        <f>+[4]ระบบการควบคุมฯ!B430</f>
        <v>ค่าจัดการเรียนการสอน รหัสบัญชีย่อย 0022005/9,805,710</v>
      </c>
      <c r="C202" s="109" t="str">
        <f>+[4]ระบบการควบคุมฯ!C430</f>
        <v>20006 42002200 4100345</v>
      </c>
      <c r="D202" s="568"/>
      <c r="E202" s="569"/>
      <c r="F202" s="569"/>
      <c r="G202" s="569"/>
      <c r="H202" s="569">
        <f t="shared" si="46"/>
        <v>0</v>
      </c>
      <c r="I202" s="118" t="s">
        <v>14</v>
      </c>
    </row>
    <row r="203" spans="1:9" ht="37.200000000000003" hidden="1" customHeight="1" x14ac:dyDescent="0.25">
      <c r="A203" s="565" t="str">
        <f>+[4]ระบบการควบคุมฯ!A443</f>
        <v>1.1.2</v>
      </c>
      <c r="B203" s="566" t="str">
        <f>+[4]ระบบการควบคุมฯ!B443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3" s="566"/>
      <c r="D203" s="567">
        <f t="shared" ref="D203:I203" si="47">SUM(D207:D209)</f>
        <v>3514521</v>
      </c>
      <c r="E203" s="567">
        <f t="shared" si="47"/>
        <v>0</v>
      </c>
      <c r="F203" s="567">
        <f t="shared" si="47"/>
        <v>0</v>
      </c>
      <c r="G203" s="567">
        <f t="shared" si="47"/>
        <v>3509759</v>
      </c>
      <c r="H203" s="567">
        <f t="shared" si="47"/>
        <v>4762</v>
      </c>
      <c r="I203" s="567">
        <f t="shared" si="47"/>
        <v>0</v>
      </c>
    </row>
    <row r="204" spans="1:9" ht="37.200000000000003" hidden="1" customHeight="1" x14ac:dyDescent="0.25">
      <c r="A204" s="547"/>
      <c r="B204" s="129" t="str">
        <f>+B178</f>
        <v xml:space="preserve"> งบเงินอุดหนุน 6811410</v>
      </c>
      <c r="C204" s="129" t="str">
        <f>+C178</f>
        <v>20004 45002400</v>
      </c>
      <c r="D204" s="1236">
        <f>+D205</f>
        <v>3514521</v>
      </c>
      <c r="E204" s="1236">
        <f t="shared" ref="E204:H205" si="48">+E205</f>
        <v>0</v>
      </c>
      <c r="F204" s="1236">
        <f t="shared" si="48"/>
        <v>0</v>
      </c>
      <c r="G204" s="1236">
        <f t="shared" si="48"/>
        <v>3509759</v>
      </c>
      <c r="H204" s="1236">
        <f t="shared" si="48"/>
        <v>4762</v>
      </c>
      <c r="I204" s="1236"/>
    </row>
    <row r="205" spans="1:9" ht="37.200000000000003" hidden="1" customHeight="1" x14ac:dyDescent="0.25">
      <c r="A205" s="535" t="str">
        <f>+[4]ระบบการควบคุมฯ!A444</f>
        <v>1.1.2.1</v>
      </c>
      <c r="B205" s="113" t="str">
        <f>+[4]ระบบการควบคุมฯ!B444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5" s="113" t="str">
        <f>+[4]ระบบการควบคุมฯ!C444</f>
        <v>ศธ 04002/ว5969 ลว.11/12/2024 โอนครั้งที่ 117</v>
      </c>
      <c r="D205" s="1237">
        <f>+D206</f>
        <v>3514521</v>
      </c>
      <c r="E205" s="1237">
        <f t="shared" si="48"/>
        <v>0</v>
      </c>
      <c r="F205" s="1237">
        <f t="shared" si="48"/>
        <v>0</v>
      </c>
      <c r="G205" s="1237">
        <f t="shared" si="48"/>
        <v>3509759</v>
      </c>
      <c r="H205" s="1237">
        <f t="shared" si="48"/>
        <v>4762</v>
      </c>
      <c r="I205" s="1237">
        <f t="shared" ref="I205:I206" si="49">SUM(I208:I210)</f>
        <v>0</v>
      </c>
    </row>
    <row r="206" spans="1:9" ht="148.80000000000001" hidden="1" customHeight="1" x14ac:dyDescent="0.25">
      <c r="A206" s="535">
        <v>1</v>
      </c>
      <c r="B206" s="113" t="str">
        <f>+[4]ระบบการควบคุมฯ!B445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6" s="113"/>
      <c r="D206" s="1237">
        <f>SUM(D207:D209)</f>
        <v>3514521</v>
      </c>
      <c r="E206" s="1237">
        <f t="shared" ref="E206:H206" si="50">SUM(E207:E209)</f>
        <v>0</v>
      </c>
      <c r="F206" s="1237">
        <f t="shared" si="50"/>
        <v>0</v>
      </c>
      <c r="G206" s="1237">
        <f t="shared" si="50"/>
        <v>3509759</v>
      </c>
      <c r="H206" s="1237">
        <f t="shared" si="50"/>
        <v>4762</v>
      </c>
      <c r="I206" s="1237">
        <f t="shared" si="49"/>
        <v>0</v>
      </c>
    </row>
    <row r="207" spans="1:9" ht="37.200000000000003" hidden="1" customHeight="1" x14ac:dyDescent="0.25">
      <c r="A207" s="543" t="str">
        <f>+[4]ระบบการควบคุมฯ!A446</f>
        <v>1)</v>
      </c>
      <c r="B207" s="109" t="str">
        <f>+[4]ระบบการควบคุมฯ!B446</f>
        <v>ค่าอุปกรณ์การเรียน รหัสบัญชีย่อย 0024084/123,230/</v>
      </c>
      <c r="C207" s="109" t="str">
        <f>+[4]ระบบการควบคุมฯ!C446</f>
        <v>20004 45002400 4100117</v>
      </c>
      <c r="D207" s="568">
        <f>+[4]ระบบการควบคุมฯ!D446</f>
        <v>123230</v>
      </c>
      <c r="E207" s="569">
        <f>+[4]ระบบการควบคุมฯ!G446+[4]ระบบการควบคุมฯ!H446</f>
        <v>0</v>
      </c>
      <c r="F207" s="569">
        <f>+[4]ระบบการควบคุมฯ!I446+[4]ระบบการควบคุมฯ!J446</f>
        <v>0</v>
      </c>
      <c r="G207" s="569">
        <f>+[4]ระบบการควบคุมฯ!K446+[4]ระบบการควบคุมฯ!L446</f>
        <v>123010</v>
      </c>
      <c r="H207" s="569">
        <f>+D207-E207-F207-G207</f>
        <v>220</v>
      </c>
      <c r="I207" s="118" t="s">
        <v>14</v>
      </c>
    </row>
    <row r="208" spans="1:9" ht="74.400000000000006" hidden="1" customHeight="1" x14ac:dyDescent="0.25">
      <c r="A208" s="543" t="str">
        <f>+[4]ระบบการควบคุมฯ!A447</f>
        <v>2)</v>
      </c>
      <c r="B208" s="109" t="str">
        <f>+[4]ระบบการควบคุมฯ!B447</f>
        <v>ค่ากิจกรรมพัฒนาคุณภาพผู้เรียน รหัสบัญชีย่อย 0024238 /245,485</v>
      </c>
      <c r="C208" s="109" t="str">
        <f>+[4]ระบบการควบคุมฯ!C447</f>
        <v>20004 45002400 4100117</v>
      </c>
      <c r="D208" s="568">
        <f>+[4]ระบบการควบคุมฯ!D447</f>
        <v>245485</v>
      </c>
      <c r="E208" s="569">
        <f>+[4]ระบบการควบคุมฯ!G447+[4]ระบบการควบคุมฯ!H447</f>
        <v>0</v>
      </c>
      <c r="F208" s="569">
        <f>+[4]ระบบการควบคุมฯ!I447+[4]ระบบการควบคุมฯ!J447</f>
        <v>0</v>
      </c>
      <c r="G208" s="569">
        <f>+[4]ระบบการควบคุมฯ!K447+[4]ระบบการควบคุมฯ!L447</f>
        <v>245212</v>
      </c>
      <c r="H208" s="569">
        <f>+D208-E208-F208-G208</f>
        <v>273</v>
      </c>
      <c r="I208" s="118" t="s">
        <v>14</v>
      </c>
    </row>
    <row r="209" spans="1:9" ht="204.6" hidden="1" customHeight="1" x14ac:dyDescent="0.25">
      <c r="A209" s="543" t="str">
        <f>+[4]ระบบการควบคุมฯ!A449</f>
        <v>3)</v>
      </c>
      <c r="B209" s="109" t="str">
        <f>+[4]ระบบการควบคุมฯ!B449</f>
        <v>ค่าจัดกิจกรรมการเรียนการสอน รหัสบัญชีย่อย 0024315/3,145,806</v>
      </c>
      <c r="C209" s="109" t="str">
        <f>+[4]ระบบการควบคุมฯ!C449</f>
        <v>20004 45002400 4100348</v>
      </c>
      <c r="D209" s="568">
        <f>+[4]ระบบการควบคุมฯ!F449</f>
        <v>3145806</v>
      </c>
      <c r="E209" s="569">
        <f>+[4]ระบบการควบคุมฯ!G449+[4]ระบบการควบคุมฯ!H449</f>
        <v>0</v>
      </c>
      <c r="F209" s="569">
        <f>+[4]ระบบการควบคุมฯ!I449+[4]ระบบการควบคุมฯ!J449</f>
        <v>0</v>
      </c>
      <c r="G209" s="569">
        <f>+[4]ระบบการควบคุมฯ!K449+[4]ระบบการควบคุมฯ!L449</f>
        <v>3141537</v>
      </c>
      <c r="H209" s="569">
        <f>+D209-E209-F209-G209</f>
        <v>4269</v>
      </c>
      <c r="I209" s="118" t="s">
        <v>14</v>
      </c>
    </row>
    <row r="210" spans="1:9" ht="55.8" hidden="1" customHeight="1" x14ac:dyDescent="0.25">
      <c r="A210" s="565" t="str">
        <f>+[4]ระบบการควบคุมฯ!A451</f>
        <v>1.1.2.2</v>
      </c>
      <c r="B210" s="566" t="str">
        <f>+[4]ระบบการควบคุมฯ!B451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0" s="566"/>
      <c r="D210" s="567">
        <f>SUM(D212:D216)</f>
        <v>0</v>
      </c>
      <c r="E210" s="567">
        <f t="shared" ref="E210:G211" si="51">SUM(E212:E216)</f>
        <v>0</v>
      </c>
      <c r="F210" s="567">
        <f t="shared" si="51"/>
        <v>0</v>
      </c>
      <c r="G210" s="567">
        <f t="shared" si="51"/>
        <v>0</v>
      </c>
      <c r="H210" s="567">
        <f>+D210-E210-F210-G210</f>
        <v>0</v>
      </c>
      <c r="I210" s="567">
        <f t="shared" ref="I210:I211" si="52">SUM(I212:I214)</f>
        <v>0</v>
      </c>
    </row>
    <row r="211" spans="1:9" ht="37.200000000000003" hidden="1" customHeight="1" x14ac:dyDescent="0.25">
      <c r="A211" s="535" t="str">
        <f>+[4]ระบบการควบคุมฯ!A452</f>
        <v>1.1.2.2.1</v>
      </c>
      <c r="B211" s="113" t="str">
        <f>+[4]ระบบการควบคุมฯ!B452</f>
        <v>หนังสือเรียน รหัสบัญชีย่อย 0022001</v>
      </c>
      <c r="C211" s="113"/>
      <c r="D211" s="1237">
        <f>SUM(D213:D217)</f>
        <v>0</v>
      </c>
      <c r="E211" s="1237">
        <f t="shared" si="51"/>
        <v>0</v>
      </c>
      <c r="F211" s="1237">
        <f t="shared" si="51"/>
        <v>0</v>
      </c>
      <c r="G211" s="1237">
        <f t="shared" si="51"/>
        <v>0</v>
      </c>
      <c r="H211" s="1237">
        <f>+D211-E211-F211-G211</f>
        <v>0</v>
      </c>
      <c r="I211" s="1237">
        <f t="shared" si="52"/>
        <v>0</v>
      </c>
    </row>
    <row r="212" spans="1:9" ht="223.2" hidden="1" customHeight="1" x14ac:dyDescent="0.25">
      <c r="A212" s="543" t="str">
        <f>+[4]ระบบการควบคุมฯ!A452</f>
        <v>1.1.2.2.1</v>
      </c>
      <c r="B212" s="130" t="str">
        <f>+[4]ระบบการควบคุมฯ!B452</f>
        <v>หนังสือเรียน รหัสบัญชีย่อย 0022001</v>
      </c>
      <c r="C212" s="130" t="str">
        <f>+[4]ระบบการควบคุมฯ!C452</f>
        <v>20004 42002200 4100037</v>
      </c>
      <c r="D212" s="568"/>
      <c r="E212" s="568"/>
      <c r="F212" s="568"/>
      <c r="G212" s="568"/>
      <c r="H212" s="568">
        <f t="shared" ref="H212:H218" si="53">+D212-E212-F212-G212</f>
        <v>0</v>
      </c>
      <c r="I212" s="568">
        <f t="shared" ref="I212" si="54">SUM(I213:I219)</f>
        <v>0</v>
      </c>
    </row>
    <row r="213" spans="1:9" ht="223.2" hidden="1" customHeight="1" x14ac:dyDescent="0.25">
      <c r="A213" s="543" t="str">
        <f>+[4]ระบบการควบคุมฯ!A453</f>
        <v>1.1.2.2.2</v>
      </c>
      <c r="B213" s="130" t="str">
        <f>+[4]ระบบการควบคุมฯ!B453</f>
        <v>ค่าอุปกรณ์การเรียน รหัสบัญชีย่อย 0022002</v>
      </c>
      <c r="C213" s="130" t="str">
        <f>+[4]ระบบการควบคุมฯ!C453</f>
        <v>20004 42002200 4100114</v>
      </c>
      <c r="D213" s="568"/>
      <c r="E213" s="568"/>
      <c r="F213" s="568"/>
      <c r="G213" s="568"/>
      <c r="H213" s="568">
        <f t="shared" si="53"/>
        <v>0</v>
      </c>
      <c r="I213" s="568">
        <f t="shared" ref="I213" si="55">SUM(I214:I220)</f>
        <v>0</v>
      </c>
    </row>
    <row r="214" spans="1:9" ht="55.8" hidden="1" customHeight="1" x14ac:dyDescent="0.25">
      <c r="A214" s="543" t="str">
        <f>+[4]ระบบการควบคุมฯ!A454</f>
        <v>1.1.2.2.3</v>
      </c>
      <c r="B214" s="130" t="str">
        <f>+[4]ระบบการควบคุมฯ!B454</f>
        <v>ค่าเครื่องแบบนักเรียน รหัสบัญชีย่อย 0022003</v>
      </c>
      <c r="C214" s="130" t="str">
        <f>+[4]ระบบการควบคุมฯ!C454</f>
        <v>20004 42002200 4100191</v>
      </c>
      <c r="D214" s="568"/>
      <c r="E214" s="568"/>
      <c r="F214" s="568"/>
      <c r="G214" s="568"/>
      <c r="H214" s="568">
        <f t="shared" si="53"/>
        <v>0</v>
      </c>
      <c r="I214" s="568">
        <f t="shared" ref="I214" si="56">SUM(I219:I221)</f>
        <v>0</v>
      </c>
    </row>
    <row r="215" spans="1:9" ht="18.600000000000001" hidden="1" customHeight="1" x14ac:dyDescent="0.25">
      <c r="A215" s="543" t="str">
        <f>+[4]ระบบการควบคุมฯ!A455</f>
        <v>1.1.2.2.4</v>
      </c>
      <c r="B215" s="130" t="str">
        <f>+[4]ระบบการควบคุมฯ!B455</f>
        <v>ค่ากิจกรรมพัฒนาคุณภาพผู้เรียน รหัสบัญชีย่อย 0022004</v>
      </c>
      <c r="C215" s="130" t="str">
        <f>+[4]ระบบการควบคุมฯ!C455</f>
        <v>20005 42002200 4100268</v>
      </c>
      <c r="D215" s="568"/>
      <c r="E215" s="568"/>
      <c r="F215" s="568"/>
      <c r="G215" s="568"/>
      <c r="H215" s="568">
        <f t="shared" si="53"/>
        <v>0</v>
      </c>
      <c r="I215" s="568">
        <f>SUM(I216:I225)</f>
        <v>0</v>
      </c>
    </row>
    <row r="216" spans="1:9" ht="37.200000000000003" hidden="1" customHeight="1" x14ac:dyDescent="0.25">
      <c r="A216" s="543" t="str">
        <f>+[4]ระบบการควบคุมฯ!A456</f>
        <v>1.1.2.2.5</v>
      </c>
      <c r="B216" s="130" t="str">
        <f>+[4]ระบบการควบคุมฯ!B456</f>
        <v>ค่าจัดการเรียนการสอน รหัสบัญชีย่อย 0022005</v>
      </c>
      <c r="C216" s="130" t="str">
        <f>+[4]ระบบการควบคุมฯ!C456</f>
        <v>20006 42002200 4100345</v>
      </c>
      <c r="D216" s="568"/>
      <c r="E216" s="568"/>
      <c r="F216" s="568"/>
      <c r="G216" s="568"/>
      <c r="H216" s="568">
        <f t="shared" si="53"/>
        <v>0</v>
      </c>
      <c r="I216" s="568">
        <f>SUM(I221:I226)</f>
        <v>0</v>
      </c>
    </row>
    <row r="217" spans="1:9" ht="18.600000000000001" hidden="1" customHeight="1" x14ac:dyDescent="0.25">
      <c r="A217" s="565" t="str">
        <f>+[4]ระบบการควบคุมฯ!A457</f>
        <v>1.1.2.2</v>
      </c>
      <c r="B217" s="566" t="str">
        <f>+[4]ระบบการควบคุมฯ!B457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17" s="566" t="str">
        <f>+[4]ระบบการควบคุมฯ!C457</f>
        <v>ศธ 04002/ว5898 ลว.6/12/2024 โอนครั้งที่ 5</v>
      </c>
      <c r="D217" s="567">
        <f>SUM(D218)</f>
        <v>0</v>
      </c>
      <c r="E217" s="567">
        <f t="shared" ref="E217:G217" si="57">SUM(E218)</f>
        <v>0</v>
      </c>
      <c r="F217" s="567">
        <f t="shared" si="57"/>
        <v>0</v>
      </c>
      <c r="G217" s="567">
        <f t="shared" si="57"/>
        <v>0</v>
      </c>
      <c r="H217" s="567">
        <f t="shared" si="53"/>
        <v>0</v>
      </c>
      <c r="I217" s="567">
        <f>SUM(I222:I227)</f>
        <v>0</v>
      </c>
    </row>
    <row r="218" spans="1:9" ht="93.6" hidden="1" customHeight="1" x14ac:dyDescent="0.25">
      <c r="A218" s="543" t="str">
        <f>+[4]ระบบการควบคุมฯ!A458</f>
        <v>1.1.2.2.1</v>
      </c>
      <c r="B218" s="130" t="str">
        <f>+[4]ระบบการควบคุมฯ!B458</f>
        <v>ค่าเครื่องแบบนักเรียน รหัสบัญชีย่อย 0022003</v>
      </c>
      <c r="C218" s="130" t="str">
        <f>+[4]ระบบการควบคุมฯ!C458</f>
        <v>20004 42002200 4100191</v>
      </c>
      <c r="D218" s="568"/>
      <c r="E218" s="568"/>
      <c r="F218" s="568"/>
      <c r="G218" s="568"/>
      <c r="H218" s="568">
        <f t="shared" si="53"/>
        <v>0</v>
      </c>
      <c r="I218" s="568">
        <f>SUM(I223:I228)</f>
        <v>0</v>
      </c>
    </row>
    <row r="219" spans="1:9" ht="372" hidden="1" customHeight="1" x14ac:dyDescent="0.25">
      <c r="A219" s="565" t="str">
        <f>+[4]ระบบการควบคุมฯ!A459</f>
        <v>1.1.3</v>
      </c>
      <c r="B219" s="566" t="str">
        <f>+[4]ระบบการควบคุมฯ!B459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19" s="566" t="str">
        <f>+[4]ระบบการควบคุมฯ!C459</f>
        <v>20004450024004100000</v>
      </c>
      <c r="D219" s="567">
        <f>SUM(D220)</f>
        <v>712000</v>
      </c>
      <c r="E219" s="567">
        <f t="shared" ref="E219:H219" si="58">SUM(E220)</f>
        <v>0</v>
      </c>
      <c r="F219" s="567">
        <f t="shared" si="58"/>
        <v>0</v>
      </c>
      <c r="G219" s="567">
        <f t="shared" si="58"/>
        <v>0</v>
      </c>
      <c r="H219" s="567">
        <f t="shared" si="58"/>
        <v>712000</v>
      </c>
      <c r="I219" s="567">
        <f t="shared" ref="I219" si="59">SUM(I220:I226)</f>
        <v>0</v>
      </c>
    </row>
    <row r="220" spans="1:9" ht="55.8" hidden="1" customHeight="1" x14ac:dyDescent="0.25">
      <c r="A220" s="543" t="str">
        <f>+[4]ระบบการควบคุมฯ!A461</f>
        <v>1.1.3.1</v>
      </c>
      <c r="B220" s="134" t="str">
        <f>+[4]ระบบการควบคุมฯ!B461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0" s="134" t="str">
        <f>+[4]ระบบการควบคุมฯ!C461</f>
        <v>ศธ 04002/ว307 ลว.27 ม.ค.68 โอนครั้งที่ 222</v>
      </c>
      <c r="D220" s="544">
        <f>+[4]ระบบการควบคุมฯ!F461</f>
        <v>712000</v>
      </c>
      <c r="E220" s="545">
        <f>+[4]ระบบการควบคุมฯ!G461+[4]ระบบการควบคุมฯ!H461</f>
        <v>0</v>
      </c>
      <c r="F220" s="545"/>
      <c r="G220" s="545">
        <f>+[4]ระบบการควบคุมฯ!K461+[4]ระบบการควบคุมฯ!L461</f>
        <v>0</v>
      </c>
      <c r="H220" s="545">
        <f>+D220-E220-F220-G220</f>
        <v>712000</v>
      </c>
      <c r="I220" s="118" t="s">
        <v>14</v>
      </c>
    </row>
    <row r="221" spans="1:9" ht="37.200000000000003" hidden="1" customHeight="1" x14ac:dyDescent="0.25">
      <c r="A221" s="543"/>
      <c r="B221" s="134" t="str">
        <f>+[4]ระบบการควบคุมฯ!B463</f>
        <v>โอนกลับส่วนกลาง ที่ ศธ 04002/ว3206/ 15 กค 67 ครั้งที่ 212</v>
      </c>
      <c r="C221" s="134"/>
      <c r="D221" s="544"/>
      <c r="E221" s="1318"/>
      <c r="F221" s="545"/>
      <c r="G221" s="545"/>
      <c r="H221" s="545"/>
      <c r="I221" s="118"/>
    </row>
    <row r="222" spans="1:9" ht="18.600000000000001" hidden="1" customHeight="1" x14ac:dyDescent="0.25">
      <c r="A222" s="565" t="str">
        <f>+[4]ระบบการควบคุมฯ!A466</f>
        <v>1.1.3.2</v>
      </c>
      <c r="B222" s="566" t="str">
        <f>+[4]ระบบการควบคุมฯ!B466</f>
        <v xml:space="preserve">รายการค่าจัดการเรียนการสอน (ปัจจัยพื้นฐานนักเรียนยากจน) </v>
      </c>
      <c r="C222" s="566" t="str">
        <f>+[4]ระบบการควบคุมฯ!C466</f>
        <v xml:space="preserve">20004 42002200 4100345 </v>
      </c>
      <c r="D222" s="567">
        <f>SUM(D223:D224)</f>
        <v>0</v>
      </c>
      <c r="E222" s="567">
        <f t="shared" ref="E222:H222" si="60">SUM(E223:E224)</f>
        <v>0</v>
      </c>
      <c r="F222" s="567">
        <f t="shared" si="60"/>
        <v>0</v>
      </c>
      <c r="G222" s="567">
        <f t="shared" si="60"/>
        <v>0</v>
      </c>
      <c r="H222" s="567">
        <f t="shared" si="60"/>
        <v>0</v>
      </c>
      <c r="I222" s="567">
        <f t="shared" ref="I222" si="61">SUM(I223:I229)</f>
        <v>0</v>
      </c>
    </row>
    <row r="223" spans="1:9" ht="148.80000000000001" hidden="1" customHeight="1" x14ac:dyDescent="0.25">
      <c r="A223" s="543" t="str">
        <f>+[4]ระบบการควบคุมฯ!A467</f>
        <v>1.1.3.2.1</v>
      </c>
      <c r="B223" s="134">
        <f>+[4]ระบบการควบคุมฯ!B467</f>
        <v>0</v>
      </c>
      <c r="C223" s="134">
        <f>+[4]ระบบการควบคุมฯ!C467</f>
        <v>0</v>
      </c>
      <c r="D223" s="544"/>
      <c r="E223" s="545"/>
      <c r="F223" s="545"/>
      <c r="G223" s="545"/>
      <c r="H223" s="545">
        <f>+D223-E223-F223-G223</f>
        <v>0</v>
      </c>
      <c r="I223" s="118" t="s">
        <v>14</v>
      </c>
    </row>
    <row r="224" spans="1:9" ht="130.19999999999999" hidden="1" customHeight="1" x14ac:dyDescent="0.25">
      <c r="A224" s="543" t="str">
        <f>+[4]ระบบการควบคุมฯ!A468</f>
        <v>1.1.3.2.2</v>
      </c>
      <c r="B224" s="134" t="str">
        <f>+[4]ระบบการควบคุมฯ!B468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4" s="134" t="str">
        <f>+[4]ระบบการควบคุมฯ!C468</f>
        <v>ศธ 04002/ว3973 ลว.3 กย 67 โอนครั้งที่ 379</v>
      </c>
      <c r="D224" s="544"/>
      <c r="E224" s="545"/>
      <c r="F224" s="545"/>
      <c r="G224" s="545"/>
      <c r="H224" s="545">
        <f>+D224-E224-F224-G224</f>
        <v>0</v>
      </c>
      <c r="I224" s="118" t="s">
        <v>14</v>
      </c>
    </row>
    <row r="225" spans="1:9" ht="55.8" hidden="1" customHeight="1" x14ac:dyDescent="0.25">
      <c r="A225" s="558">
        <f>+[4]ระบบการควบคุมฯ!A488</f>
        <v>2</v>
      </c>
      <c r="B225" s="549" t="str">
        <f>+[4]ระบบการควบคุมฯ!B488</f>
        <v xml:space="preserve">โครงการพัฒนาสื่อและเทคโนโลยีสารสนเทศเพื่อการศึกษา </v>
      </c>
      <c r="C225" s="549" t="str">
        <f>+[4]ระบบการควบคุมฯ!C488</f>
        <v>20004 420047002 000000</v>
      </c>
      <c r="D225" s="536">
        <f>+D226</f>
        <v>35000</v>
      </c>
      <c r="E225" s="571">
        <f t="shared" ref="E225:H226" si="62">+E227</f>
        <v>0</v>
      </c>
      <c r="F225" s="571">
        <f t="shared" si="62"/>
        <v>0</v>
      </c>
      <c r="G225" s="571">
        <f t="shared" si="62"/>
        <v>0</v>
      </c>
      <c r="H225" s="571">
        <f t="shared" si="62"/>
        <v>35000</v>
      </c>
      <c r="I225" s="114"/>
    </row>
    <row r="226" spans="1:9" ht="18.600000000000001" hidden="1" customHeight="1" x14ac:dyDescent="0.25">
      <c r="A226" s="547"/>
      <c r="B226" s="495" t="str">
        <f>+[4]ระบบการควบคุมฯ!B489</f>
        <v xml:space="preserve"> งบดำเนินงาน 68112xx</v>
      </c>
      <c r="C226" s="156"/>
      <c r="D226" s="548">
        <f>+D228</f>
        <v>35000</v>
      </c>
      <c r="E226" s="548">
        <f t="shared" si="62"/>
        <v>0</v>
      </c>
      <c r="F226" s="548">
        <f t="shared" si="62"/>
        <v>0</v>
      </c>
      <c r="G226" s="548">
        <f t="shared" si="62"/>
        <v>0</v>
      </c>
      <c r="H226" s="548">
        <f t="shared" si="62"/>
        <v>35000</v>
      </c>
      <c r="I226" s="116"/>
    </row>
    <row r="227" spans="1:9" ht="167.4" hidden="1" customHeight="1" x14ac:dyDescent="0.25">
      <c r="A227" s="537">
        <f>+[4]ระบบการควบคุมฯ!A491</f>
        <v>2.1</v>
      </c>
      <c r="B227" s="147" t="str">
        <f>+[4]ระบบการควบคุมฯ!B491</f>
        <v xml:space="preserve">กิจกรรมการส่งเสริมการจัดการศึกษาทางไกล </v>
      </c>
      <c r="C227" s="559" t="str">
        <f>+[4]ระบบการควบคุมฯ!C491</f>
        <v>20004 68 86184 00000</v>
      </c>
      <c r="D227" s="538">
        <f>+D228</f>
        <v>35000</v>
      </c>
      <c r="E227" s="572">
        <f t="shared" ref="E227:H227" si="63">+E228</f>
        <v>0</v>
      </c>
      <c r="F227" s="572">
        <f t="shared" si="63"/>
        <v>0</v>
      </c>
      <c r="G227" s="572">
        <f t="shared" si="63"/>
        <v>0</v>
      </c>
      <c r="H227" s="572">
        <f t="shared" si="63"/>
        <v>35000</v>
      </c>
      <c r="I227" s="117"/>
    </row>
    <row r="228" spans="1:9" ht="18.600000000000001" hidden="1" customHeight="1" x14ac:dyDescent="0.25">
      <c r="A228" s="573" t="str">
        <f>+[4]ระบบการควบคุมฯ!A492</f>
        <v>2.1.1</v>
      </c>
      <c r="B228" s="495" t="str">
        <f>+[4]ระบบการควบคุมฯ!B492</f>
        <v xml:space="preserve"> งบดำเนินงาน 68112xx</v>
      </c>
      <c r="C228" s="156" t="str">
        <f>+[4]ระบบการควบคุมฯ!C492</f>
        <v xml:space="preserve">20004 4520 4900 2000000 </v>
      </c>
      <c r="D228" s="548">
        <f>SUM(D229:D230)</f>
        <v>35000</v>
      </c>
      <c r="E228" s="548">
        <f t="shared" ref="E228:H228" si="64">SUM(E229:E230)</f>
        <v>0</v>
      </c>
      <c r="F228" s="548">
        <f t="shared" si="64"/>
        <v>0</v>
      </c>
      <c r="G228" s="548">
        <f t="shared" si="64"/>
        <v>0</v>
      </c>
      <c r="H228" s="548">
        <f t="shared" si="64"/>
        <v>35000</v>
      </c>
      <c r="I228" s="116"/>
    </row>
    <row r="229" spans="1:9" ht="241.8" x14ac:dyDescent="0.25">
      <c r="A229" s="543" t="str">
        <f>+[4]ระบบการควบคุมฯ!A493</f>
        <v>2.1.1.1</v>
      </c>
      <c r="B229" s="134" t="str">
        <f>+[4]ระบบการควบคุมฯ!B493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29" s="134" t="str">
        <f>+[4]ระบบการควบคุมฯ!C493</f>
        <v>ศธ 04002/ว72 ลว.7  มค 68 โอนครั้งที่ 174</v>
      </c>
      <c r="D229" s="544">
        <f>+[4]ระบบการควบคุมฯ!F493</f>
        <v>35000</v>
      </c>
      <c r="E229" s="545">
        <f>+[4]ระบบการควบคุมฯ!G493+[4]ระบบการควบคุมฯ!H493</f>
        <v>0</v>
      </c>
      <c r="F229" s="545"/>
      <c r="G229" s="545">
        <f>+[4]ระบบการควบคุมฯ!K493+[4]ระบบการควบคุมฯ!L493</f>
        <v>0</v>
      </c>
      <c r="H229" s="545">
        <f>+D229-E229-F229-G229</f>
        <v>35000</v>
      </c>
      <c r="I229" s="1319" t="s">
        <v>277</v>
      </c>
    </row>
    <row r="230" spans="1:9" ht="37.200000000000003" hidden="1" customHeight="1" x14ac:dyDescent="0.25">
      <c r="A230" s="543" t="str">
        <f>+[4]ระบบการควบคุมฯ!A494</f>
        <v>2.1.1.2</v>
      </c>
      <c r="B230" s="134">
        <f>+[4]ระบบการควบคุมฯ!B494</f>
        <v>0</v>
      </c>
      <c r="C230" s="134">
        <f>+[4]ระบบการควบคุมฯ!C494</f>
        <v>0</v>
      </c>
      <c r="D230" s="544"/>
      <c r="E230" s="545"/>
      <c r="F230" s="545"/>
      <c r="G230" s="545"/>
      <c r="H230" s="545">
        <f>+D230-E230-F230-G230</f>
        <v>0</v>
      </c>
      <c r="I230" s="574" t="s">
        <v>168</v>
      </c>
    </row>
    <row r="231" spans="1:9" ht="18.600000000000001" hidden="1" customHeight="1" x14ac:dyDescent="0.25">
      <c r="A231" s="558">
        <f>+[4]ระบบการควบคุมฯ!A512</f>
        <v>3</v>
      </c>
      <c r="B231" s="549" t="str">
        <f>+[4]ระบบการควบคุมฯ!B512</f>
        <v>โครงการสร้างโอกาสและลดความเหลื่อมล้ำทางการศึกษาในระดับพื้นที่</v>
      </c>
      <c r="C231" s="549" t="str">
        <f>+[4]ระบบการควบคุมฯ!C512</f>
        <v>20004 42006700 2000000</v>
      </c>
      <c r="D231" s="536">
        <f>+D232+D236</f>
        <v>0</v>
      </c>
      <c r="E231" s="536">
        <f t="shared" ref="E231:H231" si="65">+E232+E236</f>
        <v>0</v>
      </c>
      <c r="F231" s="536">
        <f t="shared" si="65"/>
        <v>0</v>
      </c>
      <c r="G231" s="536">
        <f t="shared" si="65"/>
        <v>0</v>
      </c>
      <c r="H231" s="536">
        <f t="shared" si="65"/>
        <v>0</v>
      </c>
      <c r="I231" s="114"/>
    </row>
    <row r="232" spans="1:9" ht="18.600000000000001" hidden="1" customHeight="1" x14ac:dyDescent="0.25">
      <c r="A232" s="537">
        <f>+[4]ระบบการควบคุมฯ!A513</f>
        <v>3.1</v>
      </c>
      <c r="B232" s="147" t="str">
        <f>+[4]ระบบการควบคุมฯ!B513</f>
        <v xml:space="preserve">กิจกรรมการยกระดับคุณภาพโรงเรียนขยายโอกาส </v>
      </c>
      <c r="C232" s="559" t="str">
        <f>+[4]ระบบการควบคุมฯ!C513</f>
        <v xml:space="preserve">20004 67 00106 00000 </v>
      </c>
      <c r="D232" s="538">
        <f>+D233</f>
        <v>0</v>
      </c>
      <c r="E232" s="572">
        <f t="shared" ref="E232:H232" si="66">+E233</f>
        <v>0</v>
      </c>
      <c r="F232" s="572">
        <f t="shared" si="66"/>
        <v>0</v>
      </c>
      <c r="G232" s="572">
        <f t="shared" si="66"/>
        <v>0</v>
      </c>
      <c r="H232" s="572">
        <f t="shared" si="66"/>
        <v>0</v>
      </c>
      <c r="I232" s="117"/>
    </row>
    <row r="233" spans="1:9" ht="37.200000000000003" hidden="1" customHeight="1" x14ac:dyDescent="0.25">
      <c r="A233" s="547"/>
      <c r="B233" s="495" t="str">
        <f>+[4]ระบบการควบคุมฯ!B514</f>
        <v xml:space="preserve"> งบดำเนินงาน 67112xx</v>
      </c>
      <c r="C233" s="156" t="str">
        <f>+[4]ระบบการควบคุมฯ!C514</f>
        <v>20004 42006770 2000000</v>
      </c>
      <c r="D233" s="548">
        <f>SUM(D234:D235)</f>
        <v>0</v>
      </c>
      <c r="E233" s="548">
        <f t="shared" ref="E233:H233" si="67">SUM(E234:E235)</f>
        <v>0</v>
      </c>
      <c r="F233" s="548">
        <f t="shared" si="67"/>
        <v>0</v>
      </c>
      <c r="G233" s="548">
        <f t="shared" si="67"/>
        <v>0</v>
      </c>
      <c r="H233" s="548">
        <f t="shared" si="67"/>
        <v>0</v>
      </c>
      <c r="I233" s="116"/>
    </row>
    <row r="234" spans="1:9" ht="18.600000000000001" hidden="1" customHeight="1" x14ac:dyDescent="0.25">
      <c r="A234" s="575" t="str">
        <f>+[4]ระบบการควบคุมฯ!A516</f>
        <v>3.1.1.1</v>
      </c>
      <c r="B234" s="134" t="str">
        <f>+[4]ระบบการควบคุมฯ!B516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4" s="134" t="str">
        <f>+[4]ระบบการควบคุมฯ!C516</f>
        <v>ศธ 04002/ว2048 ลว.24 พค 67 โอนครั้งที่ 53</v>
      </c>
      <c r="D234" s="544"/>
      <c r="E234" s="545"/>
      <c r="F234" s="545"/>
      <c r="G234" s="545"/>
      <c r="H234" s="545">
        <f>+D234-E234-F234-G234</f>
        <v>0</v>
      </c>
      <c r="I234" s="118" t="s">
        <v>169</v>
      </c>
    </row>
    <row r="235" spans="1:9" ht="18.600000000000001" hidden="1" customHeight="1" x14ac:dyDescent="0.25">
      <c r="A235" s="575" t="str">
        <f>+[4]ระบบการควบคุมฯ!A517</f>
        <v>3.1.1.2</v>
      </c>
      <c r="B235" s="134" t="str">
        <f>+[4]ระบบการควบคุมฯ!B517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5" s="134" t="str">
        <f>+[4]ระบบการควบคุมฯ!C517</f>
        <v>ศธ 04002/ว4277 ลว.12 กย 67 โอนครั้งที่ 402</v>
      </c>
      <c r="D235" s="544"/>
      <c r="E235" s="545"/>
      <c r="F235" s="545"/>
      <c r="G235" s="545"/>
      <c r="H235" s="545">
        <f>+D235-E235-F235-G235</f>
        <v>0</v>
      </c>
      <c r="I235" s="119" t="s">
        <v>16</v>
      </c>
    </row>
    <row r="236" spans="1:9" ht="74.400000000000006" hidden="1" customHeight="1" x14ac:dyDescent="0.25">
      <c r="A236" s="537">
        <f>+[4]ระบบการควบคุมฯ!A518</f>
        <v>4</v>
      </c>
      <c r="B236" s="147" t="str">
        <f>+[4]ระบบการควบคุมฯ!B518</f>
        <v>กิจกรรมพัฒนาการจัดการศึกษาโรงเรียนที่ตั้งในพื้นที่ลักษณะพิเศษ</v>
      </c>
      <c r="C236" s="559" t="str">
        <f>+[4]ระบบการควบคุมฯ!C518</f>
        <v>20004 67 00017 00000</v>
      </c>
      <c r="D236" s="538">
        <f>+D237</f>
        <v>0</v>
      </c>
      <c r="E236" s="572">
        <f>+E237</f>
        <v>0</v>
      </c>
      <c r="F236" s="572">
        <f>+F237</f>
        <v>0</v>
      </c>
      <c r="G236" s="572">
        <f>+G237</f>
        <v>0</v>
      </c>
      <c r="H236" s="572">
        <f>+H237</f>
        <v>0</v>
      </c>
      <c r="I236" s="117"/>
    </row>
    <row r="237" spans="1:9" ht="18.600000000000001" hidden="1" customHeight="1" x14ac:dyDescent="0.25">
      <c r="A237" s="547"/>
      <c r="B237" s="495" t="str">
        <f>+[4]ระบบการควบคุมฯ!B519</f>
        <v xml:space="preserve"> งบดำเนินงาน 67112xx</v>
      </c>
      <c r="C237" s="156" t="str">
        <f>+[4]ระบบการควบคุมฯ!C519</f>
        <v xml:space="preserve">20004 42006700 2000000 </v>
      </c>
      <c r="D237" s="548">
        <f>SUM(D238:D239)</f>
        <v>0</v>
      </c>
      <c r="E237" s="548">
        <f>SUM(E238:E239)</f>
        <v>0</v>
      </c>
      <c r="F237" s="548">
        <f>SUM(F238:F239)</f>
        <v>0</v>
      </c>
      <c r="G237" s="548">
        <f>SUM(G238:G239)</f>
        <v>0</v>
      </c>
      <c r="H237" s="548">
        <f>SUM(H238:H239)</f>
        <v>0</v>
      </c>
      <c r="I237" s="116"/>
    </row>
    <row r="238" spans="1:9" ht="167.4" hidden="1" customHeight="1" x14ac:dyDescent="0.25">
      <c r="A238" s="543">
        <f>+[4]ระบบการควบคุมฯ!A520</f>
        <v>4.0999999999999996</v>
      </c>
      <c r="B238" s="576" t="str">
        <f>+[4]ระบบการควบคุมฯ!B520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38" s="134" t="str">
        <f>+[4]ระบบการควบคุมฯ!C520</f>
        <v>ศธ 04002/ว2091 ลว.28 พค 67 โอนครั้งที่ 60</v>
      </c>
      <c r="D238" s="544"/>
      <c r="E238" s="545"/>
      <c r="F238" s="545"/>
      <c r="G238" s="545"/>
      <c r="H238" s="545">
        <f>+D238-E238-F238-G238</f>
        <v>0</v>
      </c>
      <c r="I238" s="574" t="s">
        <v>170</v>
      </c>
    </row>
    <row r="239" spans="1:9" ht="167.4" hidden="1" customHeight="1" x14ac:dyDescent="0.25">
      <c r="A239" s="543"/>
      <c r="B239" s="134"/>
      <c r="C239" s="134"/>
      <c r="D239" s="544"/>
      <c r="E239" s="545"/>
      <c r="F239" s="545"/>
      <c r="G239" s="545"/>
      <c r="H239" s="545"/>
      <c r="I239" s="118"/>
    </row>
    <row r="240" spans="1:9" ht="55.8" x14ac:dyDescent="0.25">
      <c r="A240" s="440" t="str">
        <f>+[3]ระบบการควบคุมฯ!A152</f>
        <v>ง</v>
      </c>
      <c r="B240" s="163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40" s="163"/>
      <c r="D240" s="442">
        <f>+D241+D251</f>
        <v>2017875</v>
      </c>
      <c r="E240" s="442">
        <f t="shared" ref="E240:H240" si="68">+E241+E251</f>
        <v>973952.1</v>
      </c>
      <c r="F240" s="442">
        <f t="shared" si="68"/>
        <v>0</v>
      </c>
      <c r="G240" s="442">
        <f t="shared" si="68"/>
        <v>496571</v>
      </c>
      <c r="H240" s="442">
        <f t="shared" si="68"/>
        <v>547351.9</v>
      </c>
      <c r="I240" s="112"/>
    </row>
    <row r="241" spans="1:9" ht="37.200000000000003" x14ac:dyDescent="0.25">
      <c r="A241" s="535">
        <f>+[3]ระบบการควบคุมฯ!A153</f>
        <v>1</v>
      </c>
      <c r="B241" s="549" t="str">
        <f>+[4]ระบบการควบคุมฯ!B527</f>
        <v xml:space="preserve">ผลผลิตผู้จบการศึกษาก่อนประถมศึกษา </v>
      </c>
      <c r="C241" s="577" t="str">
        <f>+[4]ระบบการควบคุมฯ!C528</f>
        <v>20004 3720 1000 2000000</v>
      </c>
      <c r="D241" s="536">
        <f>+D242</f>
        <v>0</v>
      </c>
      <c r="E241" s="536">
        <f t="shared" ref="E241:H242" si="69">+E242</f>
        <v>0</v>
      </c>
      <c r="F241" s="536">
        <f t="shared" si="69"/>
        <v>0</v>
      </c>
      <c r="G241" s="536">
        <f t="shared" si="69"/>
        <v>0</v>
      </c>
      <c r="H241" s="536">
        <f t="shared" si="69"/>
        <v>0</v>
      </c>
      <c r="I241" s="536"/>
    </row>
    <row r="242" spans="1:9" ht="18.600000000000001" x14ac:dyDescent="0.25">
      <c r="A242" s="547"/>
      <c r="B242" s="495" t="str">
        <f>+[4]ระบบการควบคุมฯ!B525</f>
        <v xml:space="preserve"> งบดำเนินงาน 68112xx</v>
      </c>
      <c r="C242" s="156"/>
      <c r="D242" s="548">
        <f>+D243</f>
        <v>0</v>
      </c>
      <c r="E242" s="548">
        <f t="shared" si="69"/>
        <v>0</v>
      </c>
      <c r="F242" s="548">
        <f t="shared" si="69"/>
        <v>0</v>
      </c>
      <c r="G242" s="548">
        <f t="shared" si="69"/>
        <v>0</v>
      </c>
      <c r="H242" s="548">
        <f t="shared" si="69"/>
        <v>0</v>
      </c>
      <c r="I242" s="116"/>
    </row>
    <row r="243" spans="1:9" ht="18.600000000000001" x14ac:dyDescent="0.25">
      <c r="A243" s="578">
        <f>+[4]ระบบการควบคุมฯ!A571</f>
        <v>1</v>
      </c>
      <c r="B243" s="579" t="str">
        <f>+[4]ระบบการควบคุมฯ!B571</f>
        <v>งบสพฐ.</v>
      </c>
      <c r="C243" s="580"/>
      <c r="D243" s="581">
        <f>+D244+D247</f>
        <v>0</v>
      </c>
      <c r="E243" s="581">
        <f>+E244+E247</f>
        <v>0</v>
      </c>
      <c r="F243" s="581">
        <f>+F244+F247</f>
        <v>0</v>
      </c>
      <c r="G243" s="581">
        <f>+G244+G247</f>
        <v>0</v>
      </c>
      <c r="H243" s="581">
        <f>+H244+H247</f>
        <v>0</v>
      </c>
      <c r="I243" s="120"/>
    </row>
    <row r="244" spans="1:9" ht="37.200000000000003" x14ac:dyDescent="0.25">
      <c r="A244" s="537">
        <f>+[4]ระบบการควบคุมฯ!A532</f>
        <v>1.1000000000000001</v>
      </c>
      <c r="B244" s="147" t="str">
        <f>+[4]ระบบการควบคุมฯ!B532</f>
        <v xml:space="preserve">กิจกรรมการจัดการศึกษาก่อนประถมศึกษา  </v>
      </c>
      <c r="C244" s="559" t="str">
        <f>+[4]ระบบการควบคุมฯ!C532</f>
        <v>20004 68 05162 00000</v>
      </c>
      <c r="D244" s="538">
        <f>+D246</f>
        <v>0</v>
      </c>
      <c r="E244" s="538">
        <f>+E246</f>
        <v>0</v>
      </c>
      <c r="F244" s="538">
        <f>+F246</f>
        <v>0</v>
      </c>
      <c r="G244" s="538">
        <f>+G246</f>
        <v>0</v>
      </c>
      <c r="H244" s="538">
        <f>+H246</f>
        <v>0</v>
      </c>
      <c r="I244" s="117"/>
    </row>
    <row r="245" spans="1:9" ht="18.600000000000001" x14ac:dyDescent="0.25">
      <c r="A245" s="547"/>
      <c r="B245" s="495" t="str">
        <f>+[4]ระบบการควบคุมฯ!B534</f>
        <v xml:space="preserve"> งบดำเนินงาน 68112xx</v>
      </c>
      <c r="C245" s="453">
        <f>+[4]ระบบการควบคุมฯ!C608</f>
        <v>0</v>
      </c>
      <c r="D245" s="548">
        <f>+D246</f>
        <v>0</v>
      </c>
      <c r="E245" s="548">
        <f t="shared" ref="E245:H247" si="70">+E246</f>
        <v>0</v>
      </c>
      <c r="F245" s="548">
        <f t="shared" si="70"/>
        <v>0</v>
      </c>
      <c r="G245" s="548">
        <f t="shared" si="70"/>
        <v>0</v>
      </c>
      <c r="H245" s="548">
        <f t="shared" si="70"/>
        <v>0</v>
      </c>
      <c r="I245" s="116"/>
    </row>
    <row r="246" spans="1:9" ht="18.600000000000001" x14ac:dyDescent="0.25">
      <c r="A246" s="582"/>
      <c r="B246" s="583"/>
      <c r="C246" s="583">
        <f>+[4]ระบบการควบคุมฯ!C572</f>
        <v>0</v>
      </c>
      <c r="D246" s="545">
        <f>+[4]ระบบการควบคุมฯ!F572</f>
        <v>0</v>
      </c>
      <c r="E246" s="545">
        <f>+[4]ระบบการควบคุมฯ!G572+[4]ระบบการควบคุมฯ!H572</f>
        <v>0</v>
      </c>
      <c r="F246" s="545">
        <f>+[4]ระบบการควบคุมฯ!I572+[4]ระบบการควบคุมฯ!J572</f>
        <v>0</v>
      </c>
      <c r="G246" s="545">
        <f>+[4]ระบบการควบคุมฯ!K572+[4]ระบบการควบคุมฯ!L572</f>
        <v>0</v>
      </c>
      <c r="H246" s="545">
        <f>+D246-E246-F246-G246</f>
        <v>0</v>
      </c>
      <c r="I246" s="119"/>
    </row>
    <row r="247" spans="1:9" ht="74.400000000000006" x14ac:dyDescent="0.25">
      <c r="A247" s="537">
        <f>+[4]ระบบการควบคุมฯ!A610</f>
        <v>1.2</v>
      </c>
      <c r="B247" s="147" t="str">
        <f>+[4]ระบบการควบคุมฯ!B610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47" s="559" t="str">
        <f>+[4]ระบบการควบคุมฯ!C610</f>
        <v>20004 67 00080  00000</v>
      </c>
      <c r="D247" s="538">
        <f>+D248</f>
        <v>0</v>
      </c>
      <c r="E247" s="538">
        <f t="shared" si="70"/>
        <v>0</v>
      </c>
      <c r="F247" s="538">
        <f t="shared" si="70"/>
        <v>0</v>
      </c>
      <c r="G247" s="538">
        <f t="shared" si="70"/>
        <v>0</v>
      </c>
      <c r="H247" s="538">
        <f t="shared" si="70"/>
        <v>0</v>
      </c>
      <c r="I247" s="117"/>
    </row>
    <row r="248" spans="1:9" ht="18.600000000000001" x14ac:dyDescent="0.25">
      <c r="A248" s="547"/>
      <c r="B248" s="495" t="str">
        <f>+[4]ระบบการควบคุมฯ!B611</f>
        <v xml:space="preserve"> งบดำเนินงาน 68112xx</v>
      </c>
      <c r="C248" s="156" t="str">
        <f>+[4]ระบบการควบคุมฯ!C611</f>
        <v>20004 3720 1000 2000000</v>
      </c>
      <c r="D248" s="548">
        <f>SUM(D249:D250)</f>
        <v>0</v>
      </c>
      <c r="E248" s="548">
        <f t="shared" ref="E248:H248" si="71">SUM(E249:E250)</f>
        <v>0</v>
      </c>
      <c r="F248" s="548">
        <f t="shared" si="71"/>
        <v>0</v>
      </c>
      <c r="G248" s="548">
        <f t="shared" si="71"/>
        <v>0</v>
      </c>
      <c r="H248" s="548">
        <f t="shared" si="71"/>
        <v>0</v>
      </c>
      <c r="I248" s="116"/>
    </row>
    <row r="249" spans="1:9" ht="167.4" x14ac:dyDescent="0.25">
      <c r="A249" s="543" t="str">
        <f>+[4]ระบบการควบคุมฯ!A612</f>
        <v>1.2.1</v>
      </c>
      <c r="B249" s="87" t="str">
        <f>+[4]ระบบการควบคุมฯ!B612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49" s="87" t="str">
        <f>+[4]ระบบการควบคุมฯ!C612</f>
        <v>ที่ ศธ04002/ว5680 ลว 20 ธค 66 ครั้งที่ 100</v>
      </c>
      <c r="D249" s="544"/>
      <c r="E249" s="545"/>
      <c r="F249" s="545"/>
      <c r="G249" s="545"/>
      <c r="H249" s="545">
        <f>+D249-E249-F249-G249</f>
        <v>0</v>
      </c>
      <c r="I249" s="142" t="s">
        <v>158</v>
      </c>
    </row>
    <row r="250" spans="1:9" ht="167.4" x14ac:dyDescent="0.25">
      <c r="A250" s="543" t="str">
        <f>+[4]ระบบการควบคุมฯ!A613</f>
        <v>1.2.2</v>
      </c>
      <c r="B250" s="87" t="str">
        <f>+[4]ระบบการควบคุมฯ!B613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0" s="87" t="str">
        <f>+[4]ระบบการควบคุมฯ!C613</f>
        <v>ที่ ศธ04002/ว3094 ลว 18 กค 67 ครั้งที่ 230</v>
      </c>
      <c r="D250" s="544"/>
      <c r="E250" s="545"/>
      <c r="F250" s="545"/>
      <c r="G250" s="545"/>
      <c r="H250" s="545">
        <f>+D250-E250-F250-G250</f>
        <v>0</v>
      </c>
      <c r="I250" s="584" t="s">
        <v>171</v>
      </c>
    </row>
    <row r="251" spans="1:9" ht="148.80000000000001" hidden="1" customHeight="1" x14ac:dyDescent="0.25">
      <c r="A251" s="535">
        <f>+[4]ระบบการควบคุมฯ!A618</f>
        <v>0</v>
      </c>
      <c r="B251" s="549" t="str">
        <f>+[4]ระบบการควบคุมฯ!B618</f>
        <v>ผลผลิตผู้จบการศึกษาขั้นพื้นฐาน</v>
      </c>
      <c r="C251" s="585" t="str">
        <f>+[4]ระบบการควบคุมฯ!C618</f>
        <v>20004 3720 1000 2000000</v>
      </c>
      <c r="D251" s="536">
        <f>+D252+D255+D260+D263+D265+D281+D284+D290+D294+D302+D324+D329+D332+D339+D345+D365+D373</f>
        <v>2017875</v>
      </c>
      <c r="E251" s="536">
        <f t="shared" ref="E251:H251" si="72">+E252+E255+E260+E263+E265+E281+E284+E290+E294+E302+E324+E329+E332+E339+E345+E365+E373</f>
        <v>973952.1</v>
      </c>
      <c r="F251" s="536">
        <f t="shared" si="72"/>
        <v>0</v>
      </c>
      <c r="G251" s="536">
        <f t="shared" si="72"/>
        <v>496571</v>
      </c>
      <c r="H251" s="536">
        <f t="shared" si="72"/>
        <v>547351.9</v>
      </c>
      <c r="I251" s="536"/>
    </row>
    <row r="252" spans="1:9" ht="130.19999999999999" hidden="1" customHeight="1" x14ac:dyDescent="0.25">
      <c r="A252" s="537">
        <f>+[4]ระบบการควบคุมฯ!A624</f>
        <v>1.1000000000000001</v>
      </c>
      <c r="B252" s="147" t="str">
        <f>+[4]ระบบการควบคุมฯ!B624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2" s="586" t="str">
        <f>+[4]ระบบการควบคุมฯ!C624</f>
        <v>20004 68 00080 00000</v>
      </c>
      <c r="D252" s="538">
        <f>+D253</f>
        <v>1100</v>
      </c>
      <c r="E252" s="538">
        <f t="shared" ref="E252:H253" si="73">+E253</f>
        <v>0</v>
      </c>
      <c r="F252" s="538">
        <f t="shared" si="73"/>
        <v>0</v>
      </c>
      <c r="G252" s="538">
        <f t="shared" si="73"/>
        <v>800</v>
      </c>
      <c r="H252" s="538">
        <f t="shared" si="73"/>
        <v>300</v>
      </c>
      <c r="I252" s="117"/>
    </row>
    <row r="253" spans="1:9" ht="167.4" hidden="1" customHeight="1" x14ac:dyDescent="0.25">
      <c r="A253" s="547"/>
      <c r="B253" s="495" t="str">
        <f>+[4]ระบบการควบคุมฯ!B611</f>
        <v xml:space="preserve"> งบดำเนินงาน 68112xx</v>
      </c>
      <c r="C253" s="453" t="str">
        <f>+[4]ระบบการควบคุมฯ!C611</f>
        <v>20004 3720 1000 2000000</v>
      </c>
      <c r="D253" s="548">
        <f>+D254</f>
        <v>1100</v>
      </c>
      <c r="E253" s="548">
        <f t="shared" si="73"/>
        <v>0</v>
      </c>
      <c r="F253" s="548">
        <f t="shared" si="73"/>
        <v>0</v>
      </c>
      <c r="G253" s="548">
        <f t="shared" si="73"/>
        <v>800</v>
      </c>
      <c r="H253" s="548">
        <f t="shared" si="73"/>
        <v>300</v>
      </c>
      <c r="I253" s="116"/>
    </row>
    <row r="254" spans="1:9" ht="130.19999999999999" hidden="1" customHeight="1" x14ac:dyDescent="0.25">
      <c r="A254" s="609" t="str">
        <f>+[4]ระบบการควบคุมฯ!A626</f>
        <v>1.1.1</v>
      </c>
      <c r="B254" s="130" t="str">
        <f>+[4]ระบบการควบคุมฯ!B626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4" s="130" t="str">
        <f>+[4]ระบบการควบคุมฯ!C626</f>
        <v>ที่ ศธ04002/ว5967 ลว 11 ธค 67 ครั้งที่ 119</v>
      </c>
      <c r="D254" s="608">
        <f>+[4]ระบบการควบคุมฯ!F626</f>
        <v>1100</v>
      </c>
      <c r="E254" s="545">
        <f>+[4]ระบบการควบคุมฯ!G626+[4]ระบบการควบคุมฯ!H626</f>
        <v>0</v>
      </c>
      <c r="F254" s="568">
        <f>+[4]ระบบการควบคุมฯ!I626+[4]ระบบการควบคุมฯ!J626</f>
        <v>0</v>
      </c>
      <c r="G254" s="545">
        <f>+[4]ระบบการควบคุมฯ!K626+[4]ระบบการควบคุมฯ!L626</f>
        <v>800</v>
      </c>
      <c r="H254" s="568">
        <f>+D254-E254-F254-G254</f>
        <v>300</v>
      </c>
      <c r="I254" s="119" t="s">
        <v>50</v>
      </c>
    </row>
    <row r="255" spans="1:9" ht="74.400000000000006" hidden="1" customHeight="1" x14ac:dyDescent="0.25">
      <c r="A255" s="537">
        <f>+[4]ระบบการควบคุมฯ!A627</f>
        <v>1.2</v>
      </c>
      <c r="B255" s="147" t="str">
        <f>+[4]ระบบการควบคุมฯ!B627</f>
        <v>กิจกรรมการสนับสนุนการศึกษาขั้นพื้นฐาน</v>
      </c>
      <c r="C255" s="586" t="str">
        <f>+[4]ระบบการควบคุมฯ!C627</f>
        <v>20004 68 00146 00000</v>
      </c>
      <c r="D255" s="538">
        <f>+D256</f>
        <v>1488303</v>
      </c>
      <c r="E255" s="538">
        <f t="shared" ref="E255:H256" si="74">+E256</f>
        <v>973952.1</v>
      </c>
      <c r="F255" s="538">
        <f t="shared" si="74"/>
        <v>0</v>
      </c>
      <c r="G255" s="538">
        <f t="shared" si="74"/>
        <v>297723</v>
      </c>
      <c r="H255" s="538">
        <f t="shared" si="74"/>
        <v>216627.90000000002</v>
      </c>
      <c r="I255" s="117"/>
    </row>
    <row r="256" spans="1:9" ht="74.400000000000006" hidden="1" customHeight="1" x14ac:dyDescent="0.25">
      <c r="A256" s="547"/>
      <c r="B256" s="495" t="str">
        <f>+[4]ระบบการควบคุมฯ!B628</f>
        <v xml:space="preserve"> งบดำเนินงาน 68112xx </v>
      </c>
      <c r="C256" s="453" t="str">
        <f>+[4]ระบบการควบคุมฯ!C628</f>
        <v>20004 3720 1000 2000000</v>
      </c>
      <c r="D256" s="548">
        <f>+D257</f>
        <v>1488303</v>
      </c>
      <c r="E256" s="548">
        <f t="shared" si="74"/>
        <v>973952.1</v>
      </c>
      <c r="F256" s="548">
        <f t="shared" si="74"/>
        <v>0</v>
      </c>
      <c r="G256" s="548">
        <f t="shared" si="74"/>
        <v>297723</v>
      </c>
      <c r="H256" s="548">
        <f t="shared" si="74"/>
        <v>216627.90000000002</v>
      </c>
      <c r="I256" s="116"/>
    </row>
    <row r="257" spans="1:9" ht="74.400000000000006" hidden="1" customHeight="1" x14ac:dyDescent="0.25">
      <c r="A257" s="609" t="str">
        <f>+[4]ระบบการควบคุมฯ!A629</f>
        <v>1.2.1</v>
      </c>
      <c r="B257" s="130" t="str">
        <f>+[4]ระบบการควบคุมฯ!B629</f>
        <v xml:space="preserve">ค่าเช่าใช้บริการสัญญาณอินเทอร์เน็ต </v>
      </c>
      <c r="C257" s="593">
        <f>+[4]ระบบการควบคุมฯ!C629</f>
        <v>0</v>
      </c>
      <c r="D257" s="608">
        <f>+[4]ระบบการควบคุมฯ!F629</f>
        <v>1488303</v>
      </c>
      <c r="E257" s="545">
        <f>+[4]ระบบการควบคุมฯ!G629+[4]ระบบการควบคุมฯ!H629</f>
        <v>973952.1</v>
      </c>
      <c r="F257" s="568">
        <f>+[4]ระบบการควบคุมฯ!I629+[4]ระบบการควบคุมฯ!J629</f>
        <v>0</v>
      </c>
      <c r="G257" s="545">
        <f>+[4]ระบบการควบคุมฯ!K629+[4]ระบบการควบคุมฯ!L629</f>
        <v>297723</v>
      </c>
      <c r="H257" s="568">
        <f>+D257-E257-F257-G257</f>
        <v>216627.90000000002</v>
      </c>
      <c r="I257" s="119" t="s">
        <v>14</v>
      </c>
    </row>
    <row r="258" spans="1:9" ht="37.200000000000003" hidden="1" customHeight="1" x14ac:dyDescent="0.25">
      <c r="A258" s="1238" t="str">
        <f>+[4]ระบบการควบคุมฯ!A630</f>
        <v>1)</v>
      </c>
      <c r="B258" s="130" t="str">
        <f>+[4]ระบบการควบคุมฯ!B630</f>
        <v xml:space="preserve">ค่าเช่าใช้บริการสัญญาณอินเทอร์เน็ต 3 เดือน (ตุลาคม 2567 – ธันวาคม 2567)   514,350.-บาท </v>
      </c>
      <c r="C258" s="130" t="str">
        <f>+[4]ระบบการควบคุมฯ!C630</f>
        <v>ศธ 04002/ว5931 ลว. 9 ธค 67 โอนครั้งที่ 111</v>
      </c>
      <c r="D258" s="608">
        <f>+[4]ระบบการควบคุมฯ!F630</f>
        <v>0</v>
      </c>
      <c r="E258" s="545">
        <f>+[4]ระบบการควบคุมฯ!G630+[4]ระบบการควบคุมฯ!H630</f>
        <v>0</v>
      </c>
      <c r="F258" s="568">
        <f>+[4]ระบบการควบคุมฯ!I630+[4]ระบบการควบคุมฯ!J630</f>
        <v>0</v>
      </c>
      <c r="G258" s="545">
        <f>+[4]ระบบการควบคุมฯ!K630+[4]ระบบการควบคุมฯ!L630</f>
        <v>0</v>
      </c>
      <c r="H258" s="568">
        <f>+D258-E258-F258-G258</f>
        <v>0</v>
      </c>
      <c r="I258" s="119"/>
    </row>
    <row r="259" spans="1:9" ht="37.200000000000003" hidden="1" customHeight="1" x14ac:dyDescent="0.25">
      <c r="A259" s="1238" t="str">
        <f>+[4]ระบบการควบคุมฯ!A631</f>
        <v>2)</v>
      </c>
      <c r="B259" s="130" t="str">
        <f>+[4]ระบบการควบคุมฯ!B631</f>
        <v>ค่าเช่าใช้บริการสัญญาณอินเทอร์เน็ต  9 เดือน (มกราคม - กันยายน 2568) 973,953 บาท</v>
      </c>
      <c r="C259" s="130" t="str">
        <f>+[4]ระบบการควบคุมฯ!C631</f>
        <v>ศธ 04002/ว6222 ลว. 25 ธค 67 โอนครั้งที่ 160</v>
      </c>
      <c r="D259" s="608">
        <f>+[4]ระบบการควบคุมฯ!F631</f>
        <v>0</v>
      </c>
      <c r="E259" s="545">
        <f>+[4]ระบบการควบคุมฯ!G631+[4]ระบบการควบคุมฯ!H631</f>
        <v>0</v>
      </c>
      <c r="F259" s="568">
        <f>+[4]ระบบการควบคุมฯ!I631+[4]ระบบการควบคุมฯ!J631</f>
        <v>0</v>
      </c>
      <c r="G259" s="545">
        <f>+[4]ระบบการควบคุมฯ!K631+[4]ระบบการควบคุมฯ!L631</f>
        <v>0</v>
      </c>
      <c r="H259" s="568">
        <f>+D259-E259-F259-G259</f>
        <v>0</v>
      </c>
      <c r="I259" s="119"/>
    </row>
    <row r="260" spans="1:9" ht="37.200000000000003" hidden="1" customHeight="1" x14ac:dyDescent="0.25">
      <c r="A260" s="537">
        <f>+[4]ระบบการควบคุมฯ!A632</f>
        <v>1.3</v>
      </c>
      <c r="B260" s="147" t="str">
        <f>+[4]ระบบการควบคุมฯ!B632</f>
        <v>กิจกรรมส่งเสริมการอ่าน</v>
      </c>
      <c r="C260" s="586" t="str">
        <f>+[4]ระบบการควบคุมฯ!C632</f>
        <v>20004 68 00147 00000</v>
      </c>
      <c r="D260" s="538">
        <f>+D261</f>
        <v>800</v>
      </c>
      <c r="E260" s="538">
        <f t="shared" ref="E260:H261" si="75">+E261</f>
        <v>0</v>
      </c>
      <c r="F260" s="538">
        <f t="shared" si="75"/>
        <v>0</v>
      </c>
      <c r="G260" s="538">
        <f t="shared" si="75"/>
        <v>800</v>
      </c>
      <c r="H260" s="538">
        <f t="shared" si="75"/>
        <v>0</v>
      </c>
      <c r="I260" s="117"/>
    </row>
    <row r="261" spans="1:9" ht="37.200000000000003" hidden="1" customHeight="1" x14ac:dyDescent="0.25">
      <c r="A261" s="547"/>
      <c r="B261" s="495" t="str">
        <f>+[4]ระบบการควบคุมฯ!B634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1" s="453" t="str">
        <f>+C248</f>
        <v>20004 3720 1000 2000000</v>
      </c>
      <c r="D261" s="548">
        <f>+D262</f>
        <v>800</v>
      </c>
      <c r="E261" s="548">
        <f t="shared" si="75"/>
        <v>0</v>
      </c>
      <c r="F261" s="548">
        <f t="shared" si="75"/>
        <v>0</v>
      </c>
      <c r="G261" s="548">
        <f t="shared" si="75"/>
        <v>800</v>
      </c>
      <c r="H261" s="548">
        <f t="shared" si="75"/>
        <v>0</v>
      </c>
      <c r="I261" s="116"/>
    </row>
    <row r="262" spans="1:9" ht="74.400000000000006" hidden="1" customHeight="1" x14ac:dyDescent="0.25">
      <c r="A262" s="543" t="str">
        <f>+[4]ระบบการควบคุมฯ!A634</f>
        <v>1.3.1</v>
      </c>
      <c r="B262" s="134" t="str">
        <f>+[4]ระบบการควบคุมฯ!B634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2" s="134" t="str">
        <f>+[4]ระบบการควบคุมฯ!C634</f>
        <v>ศธ04002/ว5817 ลว.28 พย 67 ครั้งที่ 91</v>
      </c>
      <c r="D262" s="544">
        <f>+[4]ระบบการควบคุมฯ!F634</f>
        <v>800</v>
      </c>
      <c r="E262" s="545">
        <f>+[4]ระบบการควบคุมฯ!G634+[4]ระบบการควบคุมฯ!H634</f>
        <v>0</v>
      </c>
      <c r="F262" s="545">
        <f>+[4]ระบบการควบคุมฯ!I634+[4]ระบบการควบคุมฯ!J634</f>
        <v>0</v>
      </c>
      <c r="G262" s="545">
        <f>+[4]ระบบการควบคุมฯ!K634+[4]ระบบการควบคุมฯ!L634</f>
        <v>800</v>
      </c>
      <c r="H262" s="545">
        <f t="shared" ref="H262" si="76">+D262-E262-F262-G262</f>
        <v>0</v>
      </c>
      <c r="I262" s="119" t="s">
        <v>50</v>
      </c>
    </row>
    <row r="263" spans="1:9" ht="18.600000000000001" hidden="1" customHeight="1" x14ac:dyDescent="0.25">
      <c r="A263" s="587">
        <f>+[4]ระบบการควบคุมฯ!A635</f>
        <v>1.4</v>
      </c>
      <c r="B263" s="147" t="str">
        <f>+[4]ระบบการควบคุมฯ!B635</f>
        <v>กิจกรรมการบริหารจัดการในเขตพื้นที่การศึกษา</v>
      </c>
      <c r="C263" s="586" t="str">
        <f>+[4]ระบบการควบคุมฯ!C635</f>
        <v>20004 68 00148 00000</v>
      </c>
      <c r="D263" s="538">
        <f>+D264</f>
        <v>0</v>
      </c>
      <c r="E263" s="538">
        <f>+E264</f>
        <v>0</v>
      </c>
      <c r="F263" s="538">
        <f>+F264</f>
        <v>0</v>
      </c>
      <c r="G263" s="538">
        <f>+G264</f>
        <v>0</v>
      </c>
      <c r="H263" s="538">
        <f>+H264</f>
        <v>0</v>
      </c>
      <c r="I263" s="1320" t="s">
        <v>278</v>
      </c>
    </row>
    <row r="264" spans="1:9" ht="148.80000000000001" hidden="1" customHeight="1" x14ac:dyDescent="0.25">
      <c r="A264" s="547"/>
      <c r="B264" s="495" t="str">
        <f>+[4]ระบบการควบคุมฯ!B637</f>
        <v xml:space="preserve"> งบดำเนินงาน 68112xx </v>
      </c>
      <c r="C264" s="453" t="str">
        <f>+C251</f>
        <v>20004 3720 1000 2000000</v>
      </c>
      <c r="D264" s="548"/>
      <c r="E264" s="548"/>
      <c r="F264" s="548"/>
      <c r="G264" s="548"/>
      <c r="H264" s="548"/>
      <c r="I264" s="116"/>
    </row>
    <row r="265" spans="1:9" ht="37.200000000000003" hidden="1" customHeight="1" x14ac:dyDescent="0.25">
      <c r="A265" s="587">
        <f>+[4]ระบบการควบคุมฯ!A749</f>
        <v>1.5</v>
      </c>
      <c r="B265" s="147" t="str">
        <f>+[4]ระบบการควบคุมฯ!B749</f>
        <v>กิจกรรมการจัดการศึกษาประถมศึกษาสำหรับโรงเรียนปกติ</v>
      </c>
      <c r="C265" s="588" t="str">
        <f>+[4]ระบบการควบคุมฯ!C749</f>
        <v>20004 68 05164 00000</v>
      </c>
      <c r="D265" s="538">
        <f>+D266</f>
        <v>367352</v>
      </c>
      <c r="E265" s="538">
        <f>+E266</f>
        <v>0</v>
      </c>
      <c r="F265" s="538">
        <f>+F266</f>
        <v>0</v>
      </c>
      <c r="G265" s="538">
        <f>+G266</f>
        <v>131028</v>
      </c>
      <c r="H265" s="538">
        <f>+H266</f>
        <v>236324</v>
      </c>
      <c r="I265" s="117"/>
    </row>
    <row r="266" spans="1:9" ht="18.600000000000001" hidden="1" customHeight="1" x14ac:dyDescent="0.25">
      <c r="A266" s="547"/>
      <c r="B266" s="495" t="str">
        <f>+[4]ระบบการควบคุมฯ!B750</f>
        <v>งบดำเนินงาน  68112xx</v>
      </c>
      <c r="C266" s="453"/>
      <c r="D266" s="548">
        <f>SUM(D267:D269)</f>
        <v>367352</v>
      </c>
      <c r="E266" s="548">
        <f t="shared" ref="E266:H266" si="77">SUM(E267:E269)</f>
        <v>0</v>
      </c>
      <c r="F266" s="548">
        <f t="shared" si="77"/>
        <v>0</v>
      </c>
      <c r="G266" s="548">
        <f t="shared" si="77"/>
        <v>131028</v>
      </c>
      <c r="H266" s="548">
        <f t="shared" si="77"/>
        <v>236324</v>
      </c>
      <c r="I266" s="116"/>
    </row>
    <row r="267" spans="1:9" ht="148.80000000000001" hidden="1" customHeight="1" x14ac:dyDescent="0.25">
      <c r="A267" s="543" t="str">
        <f>+[4]ระบบการควบคุมฯ!A751</f>
        <v>1)</v>
      </c>
      <c r="B267" s="134" t="str">
        <f>+[4]ระบบการควบคุมฯ!B751</f>
        <v xml:space="preserve">ค่าตอบแทนวิทยากรสอนอิสลามศึกษารายชั่วโมง </v>
      </c>
      <c r="C267" s="134"/>
      <c r="D267" s="544">
        <f>+[4]ระบบการควบคุมฯ!F751</f>
        <v>312000</v>
      </c>
      <c r="E267" s="545">
        <f>+[4]ระบบการควบคุมฯ!G751+[4]ระบบการควบคุมฯ!H751</f>
        <v>0</v>
      </c>
      <c r="F267" s="545">
        <f>+[4]ระบบการควบคุมฯ!I751+[4]ระบบการควบคุมฯ!J751</f>
        <v>0</v>
      </c>
      <c r="G267" s="545">
        <f>+[4]ระบบการควบคุมฯ!K751+[4]ระบบการควบคุมฯ!L751</f>
        <v>114600</v>
      </c>
      <c r="H267" s="545">
        <f t="shared" ref="H267:H280" si="78">+D267-E267-F267-G267</f>
        <v>197400</v>
      </c>
      <c r="I267" s="1321" t="s">
        <v>14</v>
      </c>
    </row>
    <row r="268" spans="1:9" ht="148.80000000000001" hidden="1" customHeight="1" x14ac:dyDescent="0.25">
      <c r="A268" s="543" t="str">
        <f>+[4]ระบบการควบคุมฯ!A752</f>
        <v>1.1)</v>
      </c>
      <c r="B268" s="134" t="str">
        <f>+[4]ระบบการควบคุมฯ!B752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68" s="134" t="str">
        <f>+[4]ระบบการควบคุมฯ!C752</f>
        <v>ศธ 04002/ว5854  ลว 29 พย67 โอนครั้งที่ 97</v>
      </c>
      <c r="D268" s="544"/>
      <c r="E268" s="545"/>
      <c r="F268" s="545"/>
      <c r="G268" s="545"/>
      <c r="H268" s="545"/>
      <c r="I268" s="1322"/>
    </row>
    <row r="269" spans="1:9" ht="93" hidden="1" customHeight="1" x14ac:dyDescent="0.25">
      <c r="A269" s="543" t="str">
        <f>+[4]ระบบการควบคุมฯ!A753</f>
        <v>2)</v>
      </c>
      <c r="B269" s="134" t="str">
        <f>+[4]ระบบการควบคุมฯ!B753</f>
        <v>ค่าขนย้ายสิ่งของส่วนตัวในการเดินทางไปราชการประจำของข้าราชการ</v>
      </c>
      <c r="C269" s="134" t="str">
        <f>+[4]ระบบการควบคุมฯ!C753</f>
        <v>ศธ 04002/ว6234  ลว 25 ธค 67 โอนครั้งที่ 161</v>
      </c>
      <c r="D269" s="544">
        <f>+[4]ระบบการควบคุมฯ!F753</f>
        <v>55352</v>
      </c>
      <c r="E269" s="545">
        <f>+[4]ระบบการควบคุมฯ!G753+[4]ระบบการควบคุมฯ!H753</f>
        <v>0</v>
      </c>
      <c r="F269" s="545">
        <f>+[4]ระบบการควบคุมฯ!I753+[4]ระบบการควบคุมฯ!J753</f>
        <v>0</v>
      </c>
      <c r="G269" s="545">
        <f>+[4]ระบบการควบคุมฯ!K753+[4]ระบบการควบคุมฯ!L753</f>
        <v>16428</v>
      </c>
      <c r="H269" s="545">
        <f t="shared" ref="H269" si="79">+D269-E269-F269-G269</f>
        <v>38924</v>
      </c>
      <c r="I269" s="119" t="s">
        <v>279</v>
      </c>
    </row>
    <row r="270" spans="1:9" ht="93" hidden="1" customHeight="1" x14ac:dyDescent="0.25">
      <c r="A270" s="543"/>
      <c r="B270" s="134" t="str">
        <f>+[4]ระบบการควบคุมฯ!B754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0" s="134" t="str">
        <f>+[4]ระบบการควบคุมฯ!C754</f>
        <v>ศธ 04002/ว6234  ลว 25 ธค 67 โอนครั้งที่ 161</v>
      </c>
      <c r="D270" s="544"/>
      <c r="E270" s="545"/>
      <c r="F270" s="545"/>
      <c r="G270" s="545"/>
      <c r="H270" s="545"/>
      <c r="I270" s="119"/>
    </row>
    <row r="271" spans="1:9" ht="93" hidden="1" customHeight="1" x14ac:dyDescent="0.25">
      <c r="A271" s="543"/>
      <c r="B271" s="134" t="str">
        <f>+[4]ระบบการควบคุมฯ!B755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1" s="134" t="str">
        <f>+[4]ระบบการควบคุมฯ!C755</f>
        <v>ศธ 04002/ว366  ลว 29 ม.ค. 68 โอนครั้งที่ 230</v>
      </c>
      <c r="D271" s="544"/>
      <c r="E271" s="545"/>
      <c r="F271" s="545"/>
      <c r="G271" s="545"/>
      <c r="H271" s="545"/>
      <c r="I271" s="119"/>
    </row>
    <row r="272" spans="1:9" ht="55.8" hidden="1" customHeight="1" x14ac:dyDescent="0.25">
      <c r="A272" s="543" t="str">
        <f>+[4]ระบบการควบคุมฯ!A729</f>
        <v>2.1.3.2</v>
      </c>
      <c r="B272" s="134" t="str">
        <f>+[4]ระบบการควบคุมฯ!B729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72" s="134" t="str">
        <f>+[4]ระบบการควบคุมฯ!C729</f>
        <v>ศธ 04002/ว1333 ลว 26 มีค 67 โอนครั้งที่ 239</v>
      </c>
      <c r="D272" s="544"/>
      <c r="E272" s="545"/>
      <c r="F272" s="545"/>
      <c r="G272" s="545"/>
      <c r="H272" s="545">
        <f t="shared" si="78"/>
        <v>0</v>
      </c>
      <c r="I272" s="119" t="s">
        <v>15</v>
      </c>
    </row>
    <row r="273" spans="1:9" ht="55.8" hidden="1" customHeight="1" x14ac:dyDescent="0.25">
      <c r="A273" s="543" t="str">
        <f>+[4]ระบบการควบคุมฯ!A730</f>
        <v>2.1.3.3</v>
      </c>
      <c r="B273" s="134" t="str">
        <f>+[4]ระบบการควบคุมฯ!B730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73" s="134" t="str">
        <f>+[4]ระบบการควบคุมฯ!C730</f>
        <v>ศธ 04002/ว2360 ลว 12 มิย 67 โอนครั้งที่ 123</v>
      </c>
      <c r="D273" s="544"/>
      <c r="E273" s="545"/>
      <c r="F273" s="545"/>
      <c r="G273" s="545"/>
      <c r="H273" s="545">
        <f t="shared" si="78"/>
        <v>0</v>
      </c>
      <c r="I273" s="122" t="s">
        <v>172</v>
      </c>
    </row>
    <row r="274" spans="1:9" ht="55.8" hidden="1" customHeight="1" x14ac:dyDescent="0.25">
      <c r="A274" s="543" t="str">
        <f>+[4]ระบบการควบคุมฯ!A731</f>
        <v>2.1.3.4</v>
      </c>
      <c r="B274" s="134" t="str">
        <f>+[4]ระบบการควบคุมฯ!B731</f>
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</c>
      <c r="C274" s="134" t="str">
        <f>+[4]ระบบการควบคุมฯ!C731</f>
        <v>ศธ 04002/ว3252 ลว 31 กค 67 โอนครั้งที่ 271</v>
      </c>
      <c r="D274" s="544"/>
      <c r="E274" s="545"/>
      <c r="F274" s="545"/>
      <c r="G274" s="545"/>
      <c r="H274" s="545">
        <f t="shared" si="78"/>
        <v>0</v>
      </c>
      <c r="I274" s="128" t="s">
        <v>17</v>
      </c>
    </row>
    <row r="275" spans="1:9" ht="37.200000000000003" hidden="1" customHeight="1" x14ac:dyDescent="0.25">
      <c r="A275" s="543" t="str">
        <f>+[4]ระบบการควบคุมฯ!A732</f>
        <v>2.1.3.4</v>
      </c>
      <c r="B275" s="134" t="str">
        <f>+[4]ระบบการควบคุมฯ!B732</f>
        <v>ค่าติดตั้งหม้อแปลงไฟฟ้าสพป.ปทุมธานี เขต 2</v>
      </c>
      <c r="C275" s="134" t="str">
        <f>+[4]ระบบการควบคุมฯ!C732</f>
        <v>ศธ 04002/ว4650 ลว 24 กย 67 โอนครั้งที่ 440</v>
      </c>
      <c r="D275" s="544"/>
      <c r="E275" s="545"/>
      <c r="F275" s="545"/>
      <c r="G275" s="545"/>
      <c r="H275" s="545">
        <f t="shared" si="78"/>
        <v>0</v>
      </c>
      <c r="I275" s="128" t="s">
        <v>14</v>
      </c>
    </row>
    <row r="276" spans="1:9" ht="18.600000000000001" hidden="1" customHeight="1" x14ac:dyDescent="0.25">
      <c r="A276" s="535" t="str">
        <f>+[4]ระบบการควบคุมฯ!A740</f>
        <v>2.1.4</v>
      </c>
      <c r="B276" s="549" t="str">
        <f>+[4]ระบบการควบคุมฯ!B740</f>
        <v>ค่าปรับปรุงซ่อมแซมระบบไฟฟ้า ประปา</v>
      </c>
      <c r="C276" s="549" t="str">
        <f>+[4]ระบบการควบคุมฯ!C740</f>
        <v>ศธ 04002/ว1353 ลว 28 มีค 67 โอนครั้งที่ 242</v>
      </c>
      <c r="D276" s="536">
        <f>SUM(D277:D280)</f>
        <v>0</v>
      </c>
      <c r="E276" s="536">
        <f t="shared" ref="E276:H276" si="80">SUM(E277:E280)</f>
        <v>0</v>
      </c>
      <c r="F276" s="536">
        <f t="shared" si="80"/>
        <v>0</v>
      </c>
      <c r="G276" s="536">
        <f t="shared" si="80"/>
        <v>0</v>
      </c>
      <c r="H276" s="536">
        <f t="shared" si="80"/>
        <v>0</v>
      </c>
      <c r="I276" s="589" t="s">
        <v>14</v>
      </c>
    </row>
    <row r="277" spans="1:9" ht="204.6" hidden="1" customHeight="1" x14ac:dyDescent="0.25">
      <c r="A277" s="543" t="str">
        <f>+[4]ระบบการควบคุมฯ!A741</f>
        <v>1)</v>
      </c>
      <c r="B277" s="134" t="str">
        <f>+[4]ระบบการควบคุมฯ!B741</f>
        <v xml:space="preserve">โรงเรียนวัดจุฬาจินดาราม </v>
      </c>
      <c r="C277" s="134" t="str">
        <f>+[4]ระบบการควบคุมฯ!C740</f>
        <v>ศธ 04002/ว1353 ลว 28 มีค 67 โอนครั้งที่ 242</v>
      </c>
      <c r="D277" s="544"/>
      <c r="E277" s="545"/>
      <c r="F277" s="545"/>
      <c r="G277" s="545"/>
      <c r="H277" s="545">
        <f t="shared" si="78"/>
        <v>0</v>
      </c>
      <c r="I277" s="128"/>
    </row>
    <row r="278" spans="1:9" ht="74.400000000000006" hidden="1" customHeight="1" x14ac:dyDescent="0.25">
      <c r="A278" s="543" t="str">
        <f>+[4]ระบบการควบคุมฯ!A743</f>
        <v>2)</v>
      </c>
      <c r="B278" s="134" t="str">
        <f>+[4]ระบบการควบคุมฯ!B743</f>
        <v xml:space="preserve">โรงเรียนแสนจำหน่ายวิทยา </v>
      </c>
      <c r="C278" s="134" t="str">
        <f>+C276</f>
        <v>ศธ 04002/ว1353 ลว 28 มีค 67 โอนครั้งที่ 242</v>
      </c>
      <c r="D278" s="544"/>
      <c r="E278" s="545"/>
      <c r="F278" s="545"/>
      <c r="G278" s="545"/>
      <c r="H278" s="545">
        <f t="shared" si="78"/>
        <v>0</v>
      </c>
      <c r="I278" s="128"/>
    </row>
    <row r="279" spans="1:9" ht="74.400000000000006" hidden="1" customHeight="1" x14ac:dyDescent="0.25">
      <c r="A279" s="543" t="str">
        <f>+[4]ระบบการควบคุมฯ!A745</f>
        <v>3)</v>
      </c>
      <c r="B279" s="134" t="str">
        <f>+[4]ระบบการควบคุมฯ!B745</f>
        <v xml:space="preserve"> โรงเรียนวัดจตุพิธวราวาส </v>
      </c>
      <c r="C279" s="134" t="str">
        <f>+C276</f>
        <v>ศธ 04002/ว1353 ลว 28 มีค 67 โอนครั้งที่ 242</v>
      </c>
      <c r="D279" s="544"/>
      <c r="E279" s="545"/>
      <c r="F279" s="545"/>
      <c r="G279" s="545"/>
      <c r="H279" s="545">
        <f t="shared" si="78"/>
        <v>0</v>
      </c>
      <c r="I279" s="128"/>
    </row>
    <row r="280" spans="1:9" ht="55.8" hidden="1" customHeight="1" x14ac:dyDescent="0.25">
      <c r="A280" s="543" t="str">
        <f>+[4]ระบบการควบคุมฯ!A747</f>
        <v>4)</v>
      </c>
      <c r="B280" s="134" t="str">
        <f>+[4]ระบบการควบคุมฯ!B747</f>
        <v>โรงเรียนชุมชนประชานิกรณ์อำนวยเวท์</v>
      </c>
      <c r="C280" s="134" t="str">
        <f>+C276</f>
        <v>ศธ 04002/ว1353 ลว 28 มีค 67 โอนครั้งที่ 242</v>
      </c>
      <c r="D280" s="544"/>
      <c r="E280" s="545"/>
      <c r="F280" s="545"/>
      <c r="G280" s="545"/>
      <c r="H280" s="545">
        <f t="shared" si="78"/>
        <v>0</v>
      </c>
      <c r="I280" s="119"/>
    </row>
    <row r="281" spans="1:9" ht="74.400000000000006" hidden="1" customHeight="1" x14ac:dyDescent="0.25">
      <c r="A281" s="537" t="str">
        <f>+[4]ระบบการควบคุมฯ!A885</f>
        <v>1.5.1.1</v>
      </c>
      <c r="B281" s="147" t="str">
        <f>+[4]ระบบการควบคุมฯ!B885</f>
        <v xml:space="preserve">กิจกรรมรองการพัฒนาประสิทธิภาพการบริหารจัดการการศึกษาขั้นพื้นฐาน </v>
      </c>
      <c r="C281" s="147" t="str">
        <f>+[4]ระบบการควบคุมฯ!C885</f>
        <v xml:space="preserve">20004 68 05164 00144 </v>
      </c>
      <c r="D281" s="538">
        <f>+D282</f>
        <v>18000</v>
      </c>
      <c r="E281" s="538">
        <f>+E282</f>
        <v>0</v>
      </c>
      <c r="F281" s="538">
        <f>+F282</f>
        <v>0</v>
      </c>
      <c r="G281" s="538">
        <f>+G282</f>
        <v>0</v>
      </c>
      <c r="H281" s="538">
        <f>+H282</f>
        <v>18000</v>
      </c>
      <c r="I281" s="117"/>
    </row>
    <row r="282" spans="1:9" ht="93" hidden="1" customHeight="1" x14ac:dyDescent="0.25">
      <c r="A282" s="547"/>
      <c r="B282" s="495" t="str">
        <f>+[4]ระบบการควบคุมฯ!B886</f>
        <v xml:space="preserve"> งบดำเนินงาน 68112xx </v>
      </c>
      <c r="C282" s="156" t="str">
        <f>+[4]ระบบการควบคุมฯ!C886</f>
        <v>20004 3720 1000 2000000</v>
      </c>
      <c r="D282" s="548">
        <f>SUM(D283)</f>
        <v>18000</v>
      </c>
      <c r="E282" s="548">
        <f>SUM(E283)</f>
        <v>0</v>
      </c>
      <c r="F282" s="548">
        <f>SUM(F283)</f>
        <v>0</v>
      </c>
      <c r="G282" s="548">
        <f>SUM(G283)</f>
        <v>0</v>
      </c>
      <c r="H282" s="548">
        <f>SUM(H283)</f>
        <v>18000</v>
      </c>
      <c r="I282" s="116"/>
    </row>
    <row r="283" spans="1:9" ht="37.200000000000003" hidden="1" customHeight="1" x14ac:dyDescent="0.25">
      <c r="A283" s="543" t="str">
        <f>+[4]ระบบการควบคุมฯ!A887</f>
        <v>1.5.1.1.1</v>
      </c>
      <c r="B283" s="134" t="str">
        <f>+[4]ระบบการควบคุมฯ!B887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83" s="134" t="str">
        <f>+[4]ระบบการควบคุมฯ!C887</f>
        <v>ศธ 04002/ว153 ลว 14 ม.ค. 68 โอนครั้งที่ 190</v>
      </c>
      <c r="D283" s="544">
        <f>+[4]ระบบการควบคุมฯ!F887</f>
        <v>18000</v>
      </c>
      <c r="E283" s="545">
        <f>+[4]ระบบการควบคุมฯ!G887+[4]ระบบการควบคุมฯ!H887</f>
        <v>0</v>
      </c>
      <c r="F283" s="545">
        <f>+[4]ระบบการควบคุมฯ!I887+[4]ระบบการควบคุมฯ!J887</f>
        <v>0</v>
      </c>
      <c r="G283" s="545">
        <f>+[4]ระบบการควบคุมฯ!K887+[4]ระบบการควบคุมฯ!L887</f>
        <v>0</v>
      </c>
      <c r="H283" s="545">
        <f>+D283-E283-F283-G283</f>
        <v>18000</v>
      </c>
      <c r="I283" s="122" t="s">
        <v>280</v>
      </c>
    </row>
    <row r="284" spans="1:9" ht="18.600000000000001" hidden="1" customHeight="1" x14ac:dyDescent="0.25">
      <c r="A284" s="537" t="str">
        <f>+[4]ระบบการควบคุมฯ!A890</f>
        <v>1.5.1.2</v>
      </c>
      <c r="B284" s="147" t="str">
        <f>+[4]ระบบการควบคุมฯ!B890</f>
        <v xml:space="preserve">กิจกรรมรองเทคโนโลยีดิจิทัลเพื่อการศึกษาขั้นพื้นฐาน </v>
      </c>
      <c r="C284" s="147" t="str">
        <f>+[4]ระบบการควบคุมฯ!C890</f>
        <v>20004 67 05164 00063</v>
      </c>
      <c r="D284" s="538">
        <f t="shared" ref="D284:I284" si="81">+D285</f>
        <v>0</v>
      </c>
      <c r="E284" s="538">
        <f t="shared" si="81"/>
        <v>0</v>
      </c>
      <c r="F284" s="538">
        <f t="shared" si="81"/>
        <v>0</v>
      </c>
      <c r="G284" s="538">
        <f t="shared" si="81"/>
        <v>0</v>
      </c>
      <c r="H284" s="538">
        <f t="shared" si="81"/>
        <v>0</v>
      </c>
      <c r="I284" s="538">
        <f t="shared" si="81"/>
        <v>0</v>
      </c>
    </row>
    <row r="285" spans="1:9" ht="186" hidden="1" customHeight="1" x14ac:dyDescent="0.25">
      <c r="A285" s="547"/>
      <c r="B285" s="495" t="str">
        <f>+[4]ระบบการควบคุมฯ!B891</f>
        <v xml:space="preserve"> งบดำเนินงาน 68112xx</v>
      </c>
      <c r="C285" s="495" t="str">
        <f>+[4]ระบบการควบคุมฯ!C891</f>
        <v>20004 35000200 2000000</v>
      </c>
      <c r="D285" s="548">
        <f>SUM(D286:D289)</f>
        <v>0</v>
      </c>
      <c r="E285" s="548">
        <f>SUM(E286:E289)</f>
        <v>0</v>
      </c>
      <c r="F285" s="548">
        <f>SUM(F286:F289)</f>
        <v>0</v>
      </c>
      <c r="G285" s="548">
        <f>SUM(G286:G289)</f>
        <v>0</v>
      </c>
      <c r="H285" s="548">
        <f>SUM(H286:H289)</f>
        <v>0</v>
      </c>
      <c r="I285" s="548"/>
    </row>
    <row r="286" spans="1:9" ht="18.600000000000001" hidden="1" customHeight="1" x14ac:dyDescent="0.25">
      <c r="A286" s="543" t="str">
        <f>+[4]ระบบการควบคุมฯ!A892</f>
        <v>2.1.1.1</v>
      </c>
      <c r="B286" s="87" t="str">
        <f>+[4]ระบบการควบคุมฯ!B892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86" s="590" t="str">
        <f>+[4]ระบบการควบคุมฯ!C892</f>
        <v>ศธ 04002/ว1003 ลว 7 มีค 67โอนครั้งที่ 207</v>
      </c>
      <c r="D286" s="590"/>
      <c r="E286" s="545"/>
      <c r="F286" s="590"/>
      <c r="G286" s="545"/>
      <c r="H286" s="590">
        <f>+D286-E286-F286-G286</f>
        <v>0</v>
      </c>
      <c r="I286" s="131" t="s">
        <v>73</v>
      </c>
    </row>
    <row r="287" spans="1:9" ht="18.600000000000001" hidden="1" customHeight="1" x14ac:dyDescent="0.25">
      <c r="A287" s="543" t="str">
        <f>+[4]ระบบการควบคุมฯ!A893</f>
        <v>2.1.1.2</v>
      </c>
      <c r="B287" s="87" t="str">
        <f>+[4]ระบบการควบคุมฯ!B893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87" s="590" t="str">
        <f>+[4]ระบบการควบคุมฯ!C893</f>
        <v>ศธ 04002/ว3577 ลว 15 สค 67 โอนครั้งที่ 334</v>
      </c>
      <c r="D287" s="590"/>
      <c r="E287" s="545"/>
      <c r="F287" s="590"/>
      <c r="G287" s="545"/>
      <c r="H287" s="590">
        <f>+D287-E287-F287-G287</f>
        <v>0</v>
      </c>
      <c r="I287" s="131" t="s">
        <v>73</v>
      </c>
    </row>
    <row r="288" spans="1:9" ht="18.600000000000001" hidden="1" customHeight="1" x14ac:dyDescent="0.25">
      <c r="A288" s="543"/>
      <c r="B288" s="87"/>
      <c r="C288" s="590"/>
      <c r="D288" s="590">
        <f>+[4]ระบบการควบคุมฯ!F894</f>
        <v>0</v>
      </c>
      <c r="E288" s="590">
        <f>+[4]ระบบการควบคุมฯ!G894+[4]ระบบการควบคุมฯ!H894</f>
        <v>0</v>
      </c>
      <c r="F288" s="590">
        <f>+[4]ระบบการควบคุมฯ!I894+[4]ระบบการควบคุมฯ!J894</f>
        <v>0</v>
      </c>
      <c r="G288" s="590">
        <f>+[4]ระบบการควบคุมฯ!K894+[4]ระบบการควบคุมฯ!L894</f>
        <v>0</v>
      </c>
      <c r="H288" s="590">
        <f>+D288-E288-F288-G288</f>
        <v>0</v>
      </c>
      <c r="I288" s="90" t="s">
        <v>50</v>
      </c>
    </row>
    <row r="289" spans="1:9" ht="18.600000000000001" hidden="1" customHeight="1" x14ac:dyDescent="0.55000000000000004">
      <c r="A289" s="543">
        <f>+[4]ระบบการควบคุมฯ!A895</f>
        <v>0</v>
      </c>
      <c r="B289" s="87">
        <f>+[4]ระบบการควบคุมฯ!B895</f>
        <v>0</v>
      </c>
      <c r="C289" s="590">
        <f>+[4]ระบบการควบคุมฯ!C895</f>
        <v>0</v>
      </c>
      <c r="D289" s="590">
        <f>+[4]ระบบการควบคุมฯ!F895</f>
        <v>0</v>
      </c>
      <c r="E289" s="590">
        <f>+[4]ระบบการควบคุมฯ!G895+[4]ระบบการควบคุมฯ!H895</f>
        <v>0</v>
      </c>
      <c r="F289" s="590">
        <f>+[4]ระบบการควบคุมฯ!I895+[4]ระบบการควบคุมฯ!J895</f>
        <v>0</v>
      </c>
      <c r="G289" s="590">
        <f>+[4]ระบบการควบคุมฯ!K895+[4]ระบบการควบคุมฯ!L895</f>
        <v>0</v>
      </c>
      <c r="H289" s="590">
        <f>+D289-E289-F289-G289</f>
        <v>0</v>
      </c>
      <c r="I289" s="132" t="s">
        <v>61</v>
      </c>
    </row>
    <row r="290" spans="1:9" ht="18.600000000000001" hidden="1" customHeight="1" x14ac:dyDescent="0.25">
      <c r="A290" s="537" t="str">
        <f>+[4]ระบบการควบคุมฯ!A970</f>
        <v>1.5.1.3</v>
      </c>
      <c r="B290" s="147" t="str">
        <f>+[4]ระบบการควบคุมฯ!B970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0" s="147" t="str">
        <f>+[4]ระบบการควบคุมฯ!C970</f>
        <v>20004 68 05164 36263</v>
      </c>
      <c r="D290" s="538">
        <f>+D291</f>
        <v>28000</v>
      </c>
      <c r="E290" s="538">
        <f t="shared" ref="E290:I291" si="82">+E291</f>
        <v>0</v>
      </c>
      <c r="F290" s="538">
        <f t="shared" si="82"/>
        <v>0</v>
      </c>
      <c r="G290" s="538">
        <f t="shared" si="82"/>
        <v>19400</v>
      </c>
      <c r="H290" s="538">
        <f t="shared" si="82"/>
        <v>8600</v>
      </c>
      <c r="I290" s="591"/>
    </row>
    <row r="291" spans="1:9" ht="18.600000000000001" hidden="1" customHeight="1" x14ac:dyDescent="0.25">
      <c r="A291" s="547"/>
      <c r="B291" s="129" t="str">
        <f>+[4]ระบบการควบคุมฯ!B971</f>
        <v xml:space="preserve"> งบดำเนินงาน 68112xx</v>
      </c>
      <c r="C291" s="129" t="str">
        <f>+[4]ระบบการควบคุมฯ!C971</f>
        <v>20004 3720 1000 2000000</v>
      </c>
      <c r="D291" s="548">
        <f>SUM(D292:D293)</f>
        <v>28000</v>
      </c>
      <c r="E291" s="548">
        <f>SUM(E292:E293)</f>
        <v>0</v>
      </c>
      <c r="F291" s="548">
        <f>SUM(F292:F293)</f>
        <v>0</v>
      </c>
      <c r="G291" s="548">
        <f>SUM(G292:G293)</f>
        <v>19400</v>
      </c>
      <c r="H291" s="548">
        <f>SUM(H292:H293)</f>
        <v>8600</v>
      </c>
      <c r="I291" s="592" t="str">
        <f t="shared" si="82"/>
        <v>กลุ่มส่งเสริมการจัดการศึกษา</v>
      </c>
    </row>
    <row r="292" spans="1:9" ht="18.600000000000001" hidden="1" customHeight="1" x14ac:dyDescent="0.25">
      <c r="A292" s="543">
        <f>+[4]ระบบการควบคุมฯ!A972</f>
        <v>1</v>
      </c>
      <c r="B292" s="130" t="str">
        <f>+[4]ระบบการควบคุมฯ!B972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292" s="593" t="str">
        <f>+[4]ระบบการควบคุมฯ!C972</f>
        <v>ศธ04002/ว5487ว.8 พย 67 โอนครั้งที่ 47</v>
      </c>
      <c r="D292" s="593">
        <f>+[4]ระบบการควบคุมฯ!F972</f>
        <v>5000</v>
      </c>
      <c r="E292" s="593">
        <f>+[4]ระบบการควบคุมฯ!G972+[4]ระบบการควบคุมฯ!H972</f>
        <v>0</v>
      </c>
      <c r="F292" s="593"/>
      <c r="G292" s="593">
        <f>+[4]ระบบการควบคุมฯ!K972+[4]ระบบการควบคุมฯ!L972</f>
        <v>1200</v>
      </c>
      <c r="H292" s="593">
        <f>+D292-E292-F292-G292</f>
        <v>3800</v>
      </c>
      <c r="I292" s="90" t="s">
        <v>12</v>
      </c>
    </row>
    <row r="293" spans="1:9" ht="18.600000000000001" hidden="1" customHeight="1" x14ac:dyDescent="0.25">
      <c r="A293" s="543">
        <f>+[4]ระบบการควบคุมฯ!A973</f>
        <v>2</v>
      </c>
      <c r="B293" s="130" t="str">
        <f>+[4]ระบบการควบคุมฯ!B973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293" s="593" t="str">
        <f>+[4]ระบบการควบคุมฯ!C973</f>
        <v>ศธ04002/ว5487ว.8 พย 67 โอนครั้งที่ 47</v>
      </c>
      <c r="D293" s="593">
        <f>+[4]ระบบการควบคุมฯ!F973</f>
        <v>23000</v>
      </c>
      <c r="E293" s="593">
        <f>+[4]ระบบการควบคุมฯ!G973+[4]ระบบการควบคุมฯ!H973</f>
        <v>0</v>
      </c>
      <c r="F293" s="593"/>
      <c r="G293" s="593">
        <f>+[4]ระบบการควบคุมฯ!K973+[4]ระบบการควบคุมฯ!L973</f>
        <v>18200</v>
      </c>
      <c r="H293" s="593">
        <f>+D293-E293-F293-G293</f>
        <v>4800</v>
      </c>
      <c r="I293" s="90" t="s">
        <v>12</v>
      </c>
    </row>
    <row r="294" spans="1:9" ht="18.600000000000001" hidden="1" customHeight="1" x14ac:dyDescent="0.25">
      <c r="A294" s="537">
        <f>+[4]ระบบการควบคุมฯ!A905</f>
        <v>1.6</v>
      </c>
      <c r="B294" s="106" t="str">
        <f>+[4]ระบบการควบคุมฯ!B905</f>
        <v>กิจกรรมการสนับสนุนการศึกษาขั้นพื้นฐาน</v>
      </c>
      <c r="C294" s="106" t="str">
        <f>+[4]ระบบการควบคุมฯ!C905</f>
        <v>20004 68 0146 00000</v>
      </c>
      <c r="D294" s="538">
        <f>+D295</f>
        <v>0</v>
      </c>
      <c r="E294" s="538">
        <f>+E295</f>
        <v>0</v>
      </c>
      <c r="F294" s="538">
        <f>+F295</f>
        <v>0</v>
      </c>
      <c r="G294" s="538">
        <f>+G295</f>
        <v>0</v>
      </c>
      <c r="H294" s="538">
        <f>+H295</f>
        <v>0</v>
      </c>
      <c r="I294" s="117"/>
    </row>
    <row r="295" spans="1:9" ht="18.600000000000001" hidden="1" customHeight="1" x14ac:dyDescent="0.25">
      <c r="A295" s="594">
        <f>+[4]ระบบการควบคุมฯ!A928</f>
        <v>0</v>
      </c>
      <c r="B295" s="129" t="str">
        <f>+[4]ระบบการควบคุมฯ!B928</f>
        <v xml:space="preserve"> งบดำเนินงาน 68112xx </v>
      </c>
      <c r="C295" s="129" t="str">
        <f>+[4]ระบบการควบคุมฯ!C928</f>
        <v>20004 37201000 2000000</v>
      </c>
      <c r="D295" s="548">
        <f>SUM(D296:D301)</f>
        <v>0</v>
      </c>
      <c r="E295" s="548">
        <f t="shared" ref="E295:H295" si="83">SUM(E296:E301)</f>
        <v>0</v>
      </c>
      <c r="F295" s="548">
        <f t="shared" si="83"/>
        <v>0</v>
      </c>
      <c r="G295" s="548">
        <f t="shared" si="83"/>
        <v>0</v>
      </c>
      <c r="H295" s="548">
        <f t="shared" si="83"/>
        <v>0</v>
      </c>
      <c r="I295" s="116"/>
    </row>
    <row r="296" spans="1:9" ht="18.600000000000001" hidden="1" customHeight="1" x14ac:dyDescent="0.25">
      <c r="A296" s="543" t="str">
        <f>+[4]ระบบการควบคุมฯ!A929</f>
        <v>2.1.2.1</v>
      </c>
      <c r="B296" s="109" t="str">
        <f>+[4]ระบบการควบคุมฯ!B929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96" s="109" t="str">
        <f>+[4]ระบบการควบคุมฯ!C929</f>
        <v>ศธ 04002/ว5700 ลว 21 ธค 66 โอนครั้งที่ 103</v>
      </c>
      <c r="D296" s="544"/>
      <c r="E296" s="545"/>
      <c r="F296" s="545"/>
      <c r="G296" s="545"/>
      <c r="H296" s="545">
        <f>+D296-E296-F296-G296</f>
        <v>0</v>
      </c>
      <c r="I296" s="119" t="s">
        <v>14</v>
      </c>
    </row>
    <row r="297" spans="1:9" ht="18.600000000000001" hidden="1" customHeight="1" x14ac:dyDescent="0.25">
      <c r="A297" s="595" t="str">
        <f>+[4]ระบบการควบคุมฯ!A930</f>
        <v>2.1.2.2</v>
      </c>
      <c r="B297" s="596" t="str">
        <f>+[4]ระบบการควบคุมฯ!B930</f>
        <v xml:space="preserve">เงินสมทบกองทุนเงินทดแทน ประจำปี พ.ศ. 2567 (มกราคม - ธันวาคม 2567)                             </v>
      </c>
      <c r="C297" s="596" t="str">
        <f>+[4]ระบบการควบคุมฯ!C930</f>
        <v>ศธ 04002/ว35 ลว 4 มค 67 โอนครั้งที่ 117</v>
      </c>
      <c r="D297" s="568"/>
      <c r="E297" s="545"/>
      <c r="F297" s="569"/>
      <c r="G297" s="545"/>
      <c r="H297" s="569">
        <f>+D297-E297-F297-G297</f>
        <v>0</v>
      </c>
      <c r="I297" s="122" t="s">
        <v>14</v>
      </c>
    </row>
    <row r="298" spans="1:9" ht="18.600000000000001" hidden="1" customHeight="1" x14ac:dyDescent="0.25">
      <c r="A298" s="597" t="str">
        <f>+[4]ระบบการควบคุมฯ!A629</f>
        <v>1.2.1</v>
      </c>
      <c r="B298" s="123" t="str">
        <f>+[4]ระบบการควบคุมฯ!B629</f>
        <v xml:space="preserve">ค่าเช่าใช้บริการสัญญาณอินเทอร์เน็ต </v>
      </c>
      <c r="C298" s="123" t="str">
        <f>+[4]ระบบการควบคุมฯ!C631</f>
        <v>ศธ 04002/ว6222 ลว. 25 ธค 67 โอนครั้งที่ 160</v>
      </c>
      <c r="D298" s="544"/>
      <c r="E298" s="545"/>
      <c r="F298" s="545"/>
      <c r="G298" s="545"/>
      <c r="H298" s="545">
        <f>+D298-E298-F298-G298</f>
        <v>0</v>
      </c>
      <c r="I298" s="119" t="s">
        <v>14</v>
      </c>
    </row>
    <row r="299" spans="1:9" ht="18.600000000000001" hidden="1" customHeight="1" x14ac:dyDescent="0.25">
      <c r="A299" s="597"/>
      <c r="B299" s="123" t="str">
        <f>+[4]ระบบการควบคุมฯ!B931</f>
        <v>ค่าเช่าใช้บริการสัญญาณอินเทอร์เน็ต 6 เดือน (เมย-มิย 66)   603600บาท</v>
      </c>
      <c r="C299" s="123" t="str">
        <f>+[4]ระบบการควบคุมฯ!C931</f>
        <v>ศธ 04002/ว1923   ลว 20 พค 67 โอนครั้งที่ 30</v>
      </c>
      <c r="D299" s="544"/>
      <c r="E299" s="545"/>
      <c r="F299" s="545"/>
      <c r="G299" s="545"/>
      <c r="H299" s="545">
        <f>+D299-E299-F299-G299</f>
        <v>0</v>
      </c>
      <c r="I299" s="119"/>
    </row>
    <row r="300" spans="1:9" ht="18.600000000000001" hidden="1" customHeight="1" x14ac:dyDescent="0.25">
      <c r="A300" s="543"/>
      <c r="B300" s="134" t="str">
        <f>+[4]ระบบการควบคุมฯ!B932</f>
        <v>ค่าเช่าใช้บริการสัญญาณอินเทอร์เน็ต 3 เดือน (กรกฎาคม 2567 – กันยายน 2567)   514,3500บาท</v>
      </c>
      <c r="C300" s="134" t="str">
        <f>+[4]ระบบการควบคุมฯ!C932</f>
        <v>ศธ 04002/ว2864 ลว 2 กรกฎาคม 2567 โอนครั้งที่ 185</v>
      </c>
      <c r="D300" s="544"/>
      <c r="E300" s="545"/>
      <c r="F300" s="545"/>
      <c r="G300" s="545"/>
      <c r="H300" s="545"/>
      <c r="I300" s="119"/>
    </row>
    <row r="301" spans="1:9" ht="18.600000000000001" hidden="1" customHeight="1" x14ac:dyDescent="0.25">
      <c r="A301" s="543" t="str">
        <f>+[4]ระบบการควบคุมฯ!A933</f>
        <v>2.1.3.2</v>
      </c>
      <c r="B301" s="598" t="str">
        <f>+[4]ระบบการควบคุมฯ!B933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1" s="598" t="str">
        <f>+[4]ระบบการควบคุมฯ!C933</f>
        <v>ศธ 04002/ว4582 ลว 20 กย 67 โอนครั้งที่ 433</v>
      </c>
      <c r="D301" s="568"/>
      <c r="E301" s="569"/>
      <c r="F301" s="569"/>
      <c r="G301" s="569"/>
      <c r="H301" s="569">
        <f>+D301-E301-F301-G301</f>
        <v>0</v>
      </c>
      <c r="I301" s="122" t="s">
        <v>173</v>
      </c>
    </row>
    <row r="302" spans="1:9" ht="18.600000000000001" hidden="1" customHeight="1" x14ac:dyDescent="0.25">
      <c r="A302" s="537">
        <f>+[4]ระบบการควบคุมฯ!A976</f>
        <v>1.7</v>
      </c>
      <c r="B302" s="147" t="str">
        <f>+[4]ระบบการควบคุมฯ!B960</f>
        <v>กิจกรรมรองการพัฒนาประสิทธิภาพการบริหารจัดการการศึกษาขั้นพื้นฐาน</v>
      </c>
      <c r="C302" s="147"/>
      <c r="D302" s="538">
        <f>+D303</f>
        <v>0</v>
      </c>
      <c r="E302" s="538">
        <f>+E303</f>
        <v>0</v>
      </c>
      <c r="F302" s="538">
        <f>+F303</f>
        <v>0</v>
      </c>
      <c r="G302" s="538">
        <f>+G303</f>
        <v>0</v>
      </c>
      <c r="H302" s="538">
        <f>+H303</f>
        <v>0</v>
      </c>
      <c r="I302" s="117"/>
    </row>
    <row r="303" spans="1:9" ht="18.600000000000001" hidden="1" customHeight="1" x14ac:dyDescent="0.25">
      <c r="A303" s="594">
        <f>+[4]ระบบการควบคุมฯ!A961</f>
        <v>0</v>
      </c>
      <c r="B303" s="495" t="str">
        <f>+[4]ระบบการควบคุมฯ!B961</f>
        <v xml:space="preserve"> งบดำเนินงาน 68112xx </v>
      </c>
      <c r="C303" s="495"/>
      <c r="D303" s="548">
        <f>SUM(D304:D309)</f>
        <v>0</v>
      </c>
      <c r="E303" s="548">
        <f>SUM(E304:E309)</f>
        <v>0</v>
      </c>
      <c r="F303" s="548">
        <f>SUM(F304:F309)</f>
        <v>0</v>
      </c>
      <c r="G303" s="548">
        <f>SUM(G304:G309)</f>
        <v>0</v>
      </c>
      <c r="H303" s="548">
        <f>SUM(H304:H309)</f>
        <v>0</v>
      </c>
      <c r="I303" s="116"/>
    </row>
    <row r="304" spans="1:9" ht="18.600000000000001" hidden="1" customHeight="1" x14ac:dyDescent="0.25">
      <c r="A304" s="543" t="str">
        <f>+[4]ระบบการควบคุมฯ!A962</f>
        <v>2.1.3.1</v>
      </c>
      <c r="B304" s="134" t="str">
        <f>+[4]ระบบการควบคุมฯ!B962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04" s="134" t="str">
        <f>+[4]ระบบการควบคุมฯ!C962</f>
        <v>ศธ 04002/ว5407 ลว 27 พย 66 โอนครั้งที่ 66</v>
      </c>
      <c r="D304" s="544"/>
      <c r="E304" s="545"/>
      <c r="F304" s="545"/>
      <c r="G304" s="545"/>
      <c r="H304" s="545">
        <f>+D304-E304-F304-G304</f>
        <v>0</v>
      </c>
      <c r="I304" s="119" t="s">
        <v>14</v>
      </c>
    </row>
    <row r="305" spans="1:9" ht="55.8" hidden="1" customHeight="1" x14ac:dyDescent="0.25">
      <c r="A305" s="595"/>
      <c r="B305" s="596"/>
      <c r="C305" s="596"/>
      <c r="D305" s="568"/>
      <c r="E305" s="569"/>
      <c r="F305" s="569"/>
      <c r="G305" s="569"/>
      <c r="H305" s="569"/>
      <c r="I305" s="122"/>
    </row>
    <row r="306" spans="1:9" ht="18.600000000000001" hidden="1" customHeight="1" x14ac:dyDescent="0.25">
      <c r="A306" s="543"/>
      <c r="B306" s="109"/>
      <c r="C306" s="109"/>
      <c r="D306" s="568"/>
      <c r="E306" s="569">
        <f>+'[1]ประถม มัธยมต้น'!I1544+'[1]ประถม มัธยมต้น'!J1544</f>
        <v>0</v>
      </c>
      <c r="F306" s="569">
        <f>+'[1]ประถม มัธยมต้น'!K1544+'[1]ประถม มัธยมต้น'!L1544</f>
        <v>0</v>
      </c>
      <c r="G306" s="569">
        <f>+'[1]ประถม มัธยมต้น'!M1544+'[1]ประถม มัธยมต้น'!N1544</f>
        <v>0</v>
      </c>
      <c r="H306" s="569">
        <f t="shared" ref="H306:H323" si="84">+D306-E306-F306-G306</f>
        <v>0</v>
      </c>
      <c r="I306" s="133"/>
    </row>
    <row r="307" spans="1:9" ht="55.8" hidden="1" customHeight="1" x14ac:dyDescent="0.25">
      <c r="A307" s="543"/>
      <c r="B307" s="109"/>
      <c r="C307" s="134"/>
      <c r="D307" s="599">
        <f>+[1]ระบบการควบคุมฯ!D394</f>
        <v>0</v>
      </c>
      <c r="E307" s="599">
        <f>+[1]ระบบการควบคุมฯ!G394+[1]ระบบการควบคุมฯ!H394</f>
        <v>0</v>
      </c>
      <c r="F307" s="599">
        <f>+[1]ระบบการควบคุมฯ!I394+[1]ระบบการควบคุมฯ!J394</f>
        <v>0</v>
      </c>
      <c r="G307" s="599">
        <f>+[1]ระบบการควบคุมฯ!K394+[1]ระบบการควบคุมฯ!L394</f>
        <v>0</v>
      </c>
      <c r="H307" s="569">
        <f t="shared" si="84"/>
        <v>0</v>
      </c>
      <c r="I307" s="121"/>
    </row>
    <row r="308" spans="1:9" ht="93" hidden="1" customHeight="1" x14ac:dyDescent="0.25">
      <c r="A308" s="543"/>
      <c r="B308" s="109"/>
      <c r="C308" s="134"/>
      <c r="D308" s="599">
        <f>+[1]ระบบการควบคุมฯ!F397</f>
        <v>0</v>
      </c>
      <c r="E308" s="599">
        <f>+[1]ระบบการควบคุมฯ!G397+[1]ระบบการควบคุมฯ!H397</f>
        <v>0</v>
      </c>
      <c r="F308" s="599">
        <f>+[1]ระบบการควบคุมฯ!I397+[1]ระบบการควบคุมฯ!J397</f>
        <v>0</v>
      </c>
      <c r="G308" s="599">
        <f>+[1]ระบบการควบคุมฯ!K397+[1]ระบบการควบคุมฯ!L397</f>
        <v>0</v>
      </c>
      <c r="H308" s="569">
        <f t="shared" si="84"/>
        <v>0</v>
      </c>
      <c r="I308" s="121"/>
    </row>
    <row r="309" spans="1:9" ht="186" hidden="1" customHeight="1" x14ac:dyDescent="0.25">
      <c r="A309" s="597"/>
      <c r="B309" s="135"/>
      <c r="C309" s="136"/>
      <c r="D309" s="600">
        <f>+[1]ระบบการควบคุมฯ!F398</f>
        <v>0</v>
      </c>
      <c r="E309" s="600">
        <f>+[1]ระบบการควบคุมฯ!G396+[1]ระบบการควบคุมฯ!H396</f>
        <v>0</v>
      </c>
      <c r="F309" s="600">
        <f>+[1]ระบบการควบคุมฯ!I396+[1]ระบบการควบคุมฯ!J396</f>
        <v>0</v>
      </c>
      <c r="G309" s="600">
        <f>+[1]ระบบการควบคุมฯ!K398+[1]ระบบการควบคุมฯ!L398</f>
        <v>0</v>
      </c>
      <c r="H309" s="601">
        <f t="shared" si="84"/>
        <v>0</v>
      </c>
      <c r="I309" s="137"/>
    </row>
    <row r="310" spans="1:9" ht="18.600000000000001" x14ac:dyDescent="0.25">
      <c r="A310" s="602"/>
      <c r="B310" s="125"/>
      <c r="C310" s="138"/>
      <c r="D310" s="603">
        <f>+[1]ระบบการควบคุมฯ!F399</f>
        <v>0</v>
      </c>
      <c r="E310" s="603">
        <f>+[1]ระบบการควบคุมฯ!G397+[1]ระบบการควบคุมฯ!H397</f>
        <v>0</v>
      </c>
      <c r="F310" s="603">
        <f>+[1]ระบบการควบคุมฯ!I397+[1]ระบบการควบคุมฯ!J397</f>
        <v>0</v>
      </c>
      <c r="G310" s="603">
        <f>+[1]ระบบการควบคุมฯ!K399+[1]ระบบการควบคุมฯ!L399</f>
        <v>0</v>
      </c>
      <c r="H310" s="604">
        <f t="shared" si="84"/>
        <v>0</v>
      </c>
      <c r="I310" s="126"/>
    </row>
    <row r="311" spans="1:9" ht="18.600000000000001" x14ac:dyDescent="0.25">
      <c r="A311" s="602"/>
      <c r="B311" s="125"/>
      <c r="C311" s="138"/>
      <c r="D311" s="603">
        <f>+[1]ระบบการควบคุมฯ!F400</f>
        <v>0</v>
      </c>
      <c r="E311" s="603">
        <f>+[1]ระบบการควบคุมฯ!G398+[1]ระบบการควบคุมฯ!H398</f>
        <v>0</v>
      </c>
      <c r="F311" s="603">
        <f>+[1]ระบบการควบคุมฯ!I398+[1]ระบบการควบคุมฯ!J398</f>
        <v>0</v>
      </c>
      <c r="G311" s="603">
        <f>+[1]ระบบการควบคุมฯ!K400+[1]ระบบการควบคุมฯ!L400</f>
        <v>0</v>
      </c>
      <c r="H311" s="604">
        <f t="shared" si="84"/>
        <v>0</v>
      </c>
      <c r="I311" s="139"/>
    </row>
    <row r="312" spans="1:9" ht="18.600000000000001" x14ac:dyDescent="0.25">
      <c r="A312" s="602"/>
      <c r="B312" s="125"/>
      <c r="C312" s="138"/>
      <c r="D312" s="603">
        <f>+[1]ระบบการควบคุมฯ!F401</f>
        <v>0</v>
      </c>
      <c r="E312" s="603">
        <f>+[1]ระบบการควบคุมฯ!G399+[1]ระบบการควบคุมฯ!H399</f>
        <v>0</v>
      </c>
      <c r="F312" s="603">
        <f>+[1]ระบบการควบคุมฯ!I399+[1]ระบบการควบคุมฯ!J399</f>
        <v>0</v>
      </c>
      <c r="G312" s="603">
        <f>+[1]ระบบการควบคุมฯ!K401+[1]ระบบการควบคุมฯ!L401</f>
        <v>0</v>
      </c>
      <c r="H312" s="604">
        <f t="shared" si="84"/>
        <v>0</v>
      </c>
      <c r="I312" s="139"/>
    </row>
    <row r="313" spans="1:9" ht="18.600000000000001" x14ac:dyDescent="0.25">
      <c r="A313" s="602"/>
      <c r="B313" s="125"/>
      <c r="C313" s="138"/>
      <c r="D313" s="603">
        <f>+[1]ระบบการควบคุมฯ!F402</f>
        <v>0</v>
      </c>
      <c r="E313" s="603">
        <f>+[1]ระบบการควบคุมฯ!G400+[1]ระบบการควบคุมฯ!H400</f>
        <v>0</v>
      </c>
      <c r="F313" s="603">
        <f>+[1]ระบบการควบคุมฯ!I400+[1]ระบบการควบคุมฯ!J400</f>
        <v>0</v>
      </c>
      <c r="G313" s="603">
        <f>+[1]ระบบการควบคุมฯ!K402+[1]ระบบการควบคุมฯ!L402</f>
        <v>0</v>
      </c>
      <c r="H313" s="604">
        <f t="shared" si="84"/>
        <v>0</v>
      </c>
      <c r="I313" s="139"/>
    </row>
    <row r="314" spans="1:9" ht="18.600000000000001" x14ac:dyDescent="0.25">
      <c r="A314" s="602"/>
      <c r="B314" s="125"/>
      <c r="C314" s="138"/>
      <c r="D314" s="603">
        <f>+[1]ระบบการควบคุมฯ!F403</f>
        <v>0</v>
      </c>
      <c r="E314" s="603">
        <f>+[1]ระบบการควบคุมฯ!G401+[1]ระบบการควบคุมฯ!H401</f>
        <v>0</v>
      </c>
      <c r="F314" s="603">
        <f>+[1]ระบบการควบคุมฯ!I401+[1]ระบบการควบคุมฯ!J401</f>
        <v>0</v>
      </c>
      <c r="G314" s="603">
        <f>+[1]ระบบการควบคุมฯ!K403+[1]ระบบการควบคุมฯ!L403</f>
        <v>0</v>
      </c>
      <c r="H314" s="604">
        <f t="shared" si="84"/>
        <v>0</v>
      </c>
      <c r="I314" s="126"/>
    </row>
    <row r="315" spans="1:9" ht="18.600000000000001" x14ac:dyDescent="0.25">
      <c r="A315" s="602"/>
      <c r="B315" s="125"/>
      <c r="C315" s="138"/>
      <c r="D315" s="603">
        <f>+[1]ระบบการควบคุมฯ!F404</f>
        <v>0</v>
      </c>
      <c r="E315" s="603">
        <f>+[1]ระบบการควบคุมฯ!G402+[1]ระบบการควบคุมฯ!H402</f>
        <v>0</v>
      </c>
      <c r="F315" s="603">
        <f>+[1]ระบบการควบคุมฯ!I402+[1]ระบบการควบคุมฯ!J402</f>
        <v>0</v>
      </c>
      <c r="G315" s="603">
        <f>+[1]ระบบการควบคุมฯ!K404+[1]ระบบการควบคุมฯ!L404</f>
        <v>0</v>
      </c>
      <c r="H315" s="604">
        <f t="shared" si="84"/>
        <v>0</v>
      </c>
      <c r="I315" s="126"/>
    </row>
    <row r="316" spans="1:9" ht="93" hidden="1" customHeight="1" x14ac:dyDescent="0.25">
      <c r="A316" s="602"/>
      <c r="B316" s="127"/>
      <c r="C316" s="140"/>
      <c r="D316" s="605">
        <f>+[1]ระบบการควบคุมฯ!F405</f>
        <v>0</v>
      </c>
      <c r="E316" s="605">
        <f>+[1]ระบบการควบคุมฯ!G403+[1]ระบบการควบคุมฯ!H403</f>
        <v>0</v>
      </c>
      <c r="F316" s="605">
        <f>+[1]ระบบการควบคุมฯ!I403+[1]ระบบการควบคุมฯ!J403</f>
        <v>0</v>
      </c>
      <c r="G316" s="605">
        <f>+[1]ระบบการควบคุมฯ!K405+[1]ระบบการควบคุมฯ!L405</f>
        <v>0</v>
      </c>
      <c r="H316" s="606">
        <f t="shared" si="84"/>
        <v>0</v>
      </c>
      <c r="I316" s="128"/>
    </row>
    <row r="317" spans="1:9" ht="18.600000000000001" x14ac:dyDescent="0.25">
      <c r="A317" s="602"/>
      <c r="B317" s="127"/>
      <c r="C317" s="140"/>
      <c r="D317" s="605">
        <f>+[1]ระบบการควบคุมฯ!F406</f>
        <v>0</v>
      </c>
      <c r="E317" s="605">
        <f>+[1]ระบบการควบคุมฯ!G404+[1]ระบบการควบคุมฯ!H404</f>
        <v>0</v>
      </c>
      <c r="F317" s="605">
        <f>+[1]ระบบการควบคุมฯ!I404+[1]ระบบการควบคุมฯ!J404</f>
        <v>0</v>
      </c>
      <c r="G317" s="605">
        <f>+[1]ระบบการควบคุมฯ!K406+[1]ระบบการควบคุมฯ!L406</f>
        <v>0</v>
      </c>
      <c r="H317" s="606">
        <f t="shared" si="84"/>
        <v>0</v>
      </c>
      <c r="I317" s="128"/>
    </row>
    <row r="318" spans="1:9" ht="18.600000000000001" x14ac:dyDescent="0.25">
      <c r="A318" s="602"/>
      <c r="B318" s="127"/>
      <c r="C318" s="140"/>
      <c r="D318" s="605">
        <f>+[1]ระบบการควบคุมฯ!F407</f>
        <v>0</v>
      </c>
      <c r="E318" s="605">
        <f>+[1]ระบบการควบคุมฯ!G405+[1]ระบบการควบคุมฯ!H405</f>
        <v>0</v>
      </c>
      <c r="F318" s="605">
        <f>+[1]ระบบการควบคุมฯ!I405+[1]ระบบการควบคุมฯ!J405</f>
        <v>0</v>
      </c>
      <c r="G318" s="605">
        <f>+[1]ระบบการควบคุมฯ!K407+[1]ระบบการควบคุมฯ!L407</f>
        <v>0</v>
      </c>
      <c r="H318" s="606">
        <f t="shared" si="84"/>
        <v>0</v>
      </c>
      <c r="I318" s="128"/>
    </row>
    <row r="319" spans="1:9" ht="18.600000000000001" x14ac:dyDescent="0.25">
      <c r="A319" s="543"/>
      <c r="B319" s="109"/>
      <c r="C319" s="134"/>
      <c r="D319" s="599">
        <f>+[1]ระบบการควบคุมฯ!F408</f>
        <v>0</v>
      </c>
      <c r="E319" s="599">
        <f>+[1]ระบบการควบคุมฯ!G399+[1]ระบบการควบคุมฯ!H399</f>
        <v>0</v>
      </c>
      <c r="F319" s="599">
        <f>+[1]ระบบการควบคุมฯ!I399+[1]ระบบการควบคุมฯ!J399</f>
        <v>0</v>
      </c>
      <c r="G319" s="599">
        <f>+[1]ระบบการควบคุมฯ!K408+[1]ระบบการควบคุมฯ!L408</f>
        <v>0</v>
      </c>
      <c r="H319" s="569">
        <f t="shared" si="84"/>
        <v>0</v>
      </c>
      <c r="I319" s="119"/>
    </row>
    <row r="320" spans="1:9" ht="111.6" hidden="1" customHeight="1" x14ac:dyDescent="0.25">
      <c r="A320" s="543"/>
      <c r="B320" s="109"/>
      <c r="C320" s="134"/>
      <c r="D320" s="599">
        <f>+[1]ระบบการควบคุมฯ!F409</f>
        <v>0</v>
      </c>
      <c r="E320" s="599">
        <f>+[1]ระบบการควบคุมฯ!G400+[1]ระบบการควบคุมฯ!H400</f>
        <v>0</v>
      </c>
      <c r="F320" s="599">
        <f>+[1]ระบบการควบคุมฯ!I400+[1]ระบบการควบคุมฯ!J400</f>
        <v>0</v>
      </c>
      <c r="G320" s="599">
        <f>+[1]ระบบการควบคุมฯ!K409+[1]ระบบการควบคุมฯ!L409</f>
        <v>0</v>
      </c>
      <c r="H320" s="569">
        <f t="shared" si="84"/>
        <v>0</v>
      </c>
      <c r="I320" s="119"/>
    </row>
    <row r="321" spans="1:9" ht="93" hidden="1" customHeight="1" x14ac:dyDescent="0.25">
      <c r="A321" s="543"/>
      <c r="B321" s="130"/>
      <c r="C321" s="134"/>
      <c r="D321" s="599">
        <f>+[1]ระบบการควบคุมฯ!F410</f>
        <v>0</v>
      </c>
      <c r="E321" s="599">
        <f>+[1]ระบบการควบคุมฯ!G401+[1]ระบบการควบคุมฯ!H401</f>
        <v>0</v>
      </c>
      <c r="F321" s="599">
        <f>+[1]ระบบการควบคุมฯ!I401+[1]ระบบการควบคุมฯ!J401</f>
        <v>0</v>
      </c>
      <c r="G321" s="599">
        <f>+[1]ระบบการควบคุมฯ!K410+[1]ระบบการควบคุมฯ!L410</f>
        <v>0</v>
      </c>
      <c r="H321" s="569">
        <f t="shared" si="84"/>
        <v>0</v>
      </c>
      <c r="I321" s="119"/>
    </row>
    <row r="322" spans="1:9" ht="130.19999999999999" hidden="1" customHeight="1" x14ac:dyDescent="0.25">
      <c r="A322" s="543"/>
      <c r="B322" s="130"/>
      <c r="C322" s="134"/>
      <c r="D322" s="599">
        <f>+[1]ระบบการควบคุมฯ!F411</f>
        <v>0</v>
      </c>
      <c r="E322" s="599">
        <f>+[1]ระบบการควบคุมฯ!G402+[1]ระบบการควบคุมฯ!H402</f>
        <v>0</v>
      </c>
      <c r="F322" s="599">
        <f>+[1]ระบบการควบคุมฯ!I402+[1]ระบบการควบคุมฯ!J402</f>
        <v>0</v>
      </c>
      <c r="G322" s="599">
        <f>+[1]ระบบการควบคุมฯ!K411+[1]ระบบการควบคุมฯ!L411</f>
        <v>0</v>
      </c>
      <c r="H322" s="569">
        <f t="shared" si="84"/>
        <v>0</v>
      </c>
      <c r="I322" s="119"/>
    </row>
    <row r="323" spans="1:9" ht="18.600000000000001" x14ac:dyDescent="0.25">
      <c r="A323" s="543"/>
      <c r="B323" s="130"/>
      <c r="C323" s="134"/>
      <c r="D323" s="599">
        <f>+[1]ระบบการควบคุมฯ!F412</f>
        <v>0</v>
      </c>
      <c r="E323" s="599">
        <f>+[1]ระบบการควบคุมฯ!G403+[1]ระบบการควบคุมฯ!H403</f>
        <v>0</v>
      </c>
      <c r="F323" s="599">
        <f>+[1]ระบบการควบคุมฯ!I403+[1]ระบบการควบคุมฯ!J403</f>
        <v>0</v>
      </c>
      <c r="G323" s="599">
        <f>+[1]ระบบการควบคุมฯ!K412+[1]ระบบการควบคุมฯ!L412</f>
        <v>0</v>
      </c>
      <c r="H323" s="569">
        <f t="shared" si="84"/>
        <v>0</v>
      </c>
      <c r="I323" s="119"/>
    </row>
    <row r="324" spans="1:9" ht="55.8" x14ac:dyDescent="0.25">
      <c r="A324" s="552" t="str">
        <f>+[4]ระบบการควบคุมฯ!A965</f>
        <v>2.1.4</v>
      </c>
      <c r="B324" s="106" t="str">
        <f>+[4]ระบบการควบคุมฯ!B965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24" s="106"/>
      <c r="D324" s="538">
        <f>+D325</f>
        <v>0</v>
      </c>
      <c r="E324" s="572">
        <f>+E325</f>
        <v>0</v>
      </c>
      <c r="F324" s="572">
        <f>+F325</f>
        <v>0</v>
      </c>
      <c r="G324" s="572">
        <f>+G325</f>
        <v>0</v>
      </c>
      <c r="H324" s="572">
        <f>+H325</f>
        <v>0</v>
      </c>
      <c r="I324" s="117"/>
    </row>
    <row r="325" spans="1:9" ht="18.600000000000001" x14ac:dyDescent="0.25">
      <c r="A325" s="594">
        <f>+[4]ระบบการควบคุมฯ!A966</f>
        <v>0</v>
      </c>
      <c r="B325" s="129" t="str">
        <f>+[4]ระบบการควบคุมฯ!B966</f>
        <v xml:space="preserve"> งบดำเนินงาน 67112xx </v>
      </c>
      <c r="C325" s="115"/>
      <c r="D325" s="548">
        <f>SUM(D326:D328)</f>
        <v>0</v>
      </c>
      <c r="E325" s="548">
        <f>SUM(E326:E328)</f>
        <v>0</v>
      </c>
      <c r="F325" s="548">
        <f>SUM(F326:F328)</f>
        <v>0</v>
      </c>
      <c r="G325" s="548">
        <f>SUM(G326:G328)</f>
        <v>0</v>
      </c>
      <c r="H325" s="548">
        <f>SUM(H326:H328)</f>
        <v>0</v>
      </c>
      <c r="I325" s="116"/>
    </row>
    <row r="326" spans="1:9" ht="55.8" x14ac:dyDescent="0.25">
      <c r="A326" s="607" t="str">
        <f>+[4]ระบบการควบคุมฯ!A967</f>
        <v>2.1.4.1</v>
      </c>
      <c r="B326" s="130" t="str">
        <f>+[4]ระบบการควบคุมฯ!B967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26" s="130" t="str">
        <f>+[4]ระบบการควบคุมฯ!C967</f>
        <v>ที่ ศธ 04002/ว    /9 กพ 67  ครั้งที่ 165</v>
      </c>
      <c r="D326" s="608"/>
      <c r="E326" s="545"/>
      <c r="F326" s="568"/>
      <c r="G326" s="545"/>
      <c r="H326" s="568">
        <f>+D326-E326-F326-G326</f>
        <v>0</v>
      </c>
      <c r="I326" s="119" t="s">
        <v>12</v>
      </c>
    </row>
    <row r="327" spans="1:9" ht="18.600000000000001" hidden="1" customHeight="1" x14ac:dyDescent="0.25">
      <c r="A327" s="607" t="str">
        <f>+[4]ระบบการควบคุมฯ!A968</f>
        <v>2.1.4.2</v>
      </c>
      <c r="B327" s="130" t="str">
        <f>+[4]ระบบการควบคุมฯ!B968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27" s="130" t="str">
        <f>+[4]ระบบการควบคุมฯ!C968</f>
        <v>ศธ04002/ว2276 ลว. 7 มิย 67 โอนครั้งที่ 102</v>
      </c>
      <c r="D327" s="608"/>
      <c r="E327" s="545"/>
      <c r="F327" s="568"/>
      <c r="G327" s="545"/>
      <c r="H327" s="568">
        <f>+D327-E327-F327-G327</f>
        <v>0</v>
      </c>
      <c r="I327" s="119" t="s">
        <v>69</v>
      </c>
    </row>
    <row r="328" spans="1:9" ht="186" x14ac:dyDescent="0.25">
      <c r="A328" s="607" t="str">
        <f>+[4]ระบบการควบคุมฯ!A969</f>
        <v>2.1.4.3</v>
      </c>
      <c r="B328" s="130" t="str">
        <f>+[4]ระบบการควบคุมฯ!B969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28" s="130" t="str">
        <f>+[4]ระบบการควบคุมฯ!C969</f>
        <v>ศธ04002/ว3560 ลว. 15 สค 67 โอนครั้งที่ 323</v>
      </c>
      <c r="D328" s="568"/>
      <c r="E328" s="568"/>
      <c r="F328" s="568"/>
      <c r="G328" s="568"/>
      <c r="H328" s="568">
        <f>+D328-E328-F328-G328</f>
        <v>0</v>
      </c>
      <c r="I328" s="119" t="s">
        <v>69</v>
      </c>
    </row>
    <row r="329" spans="1:9" ht="55.8" x14ac:dyDescent="0.25">
      <c r="A329" s="552">
        <f>+[4]ระบบการควบคุมฯ!A976</f>
        <v>1.7</v>
      </c>
      <c r="B329" s="610" t="str">
        <f>+[4]ระบบการควบคุมฯ!B976</f>
        <v xml:space="preserve">กิจกรรมการจัดการศึกษามัธยมศึกษาตอนต้นสำหรับโรงเรียนปกติ  </v>
      </c>
      <c r="C329" s="141" t="str">
        <f>+[4]ระบบการควบคุมฯ!C976</f>
        <v>20004 68 0516500000</v>
      </c>
      <c r="D329" s="538">
        <f>+D330</f>
        <v>0</v>
      </c>
      <c r="E329" s="572">
        <f>+E330</f>
        <v>0</v>
      </c>
      <c r="F329" s="572">
        <f>+F330</f>
        <v>0</v>
      </c>
      <c r="G329" s="572">
        <f>+G330</f>
        <v>0</v>
      </c>
      <c r="H329" s="572">
        <f>+H330</f>
        <v>0</v>
      </c>
      <c r="I329" s="117"/>
    </row>
    <row r="330" spans="1:9" ht="93" hidden="1" customHeight="1" x14ac:dyDescent="0.25">
      <c r="A330" s="594" t="str">
        <f>+[4]ระบบการควบคุมฯ!A977</f>
        <v>1.6.1</v>
      </c>
      <c r="B330" s="611" t="str">
        <f>+[4]ระบบการควบคุมฯ!B977</f>
        <v xml:space="preserve"> งบดำเนินงาน 68112xx</v>
      </c>
      <c r="C330" s="556" t="str">
        <f>+[4]ระบบการควบคุมฯ!C977</f>
        <v>20004 3720 1000 2000000</v>
      </c>
      <c r="D330" s="548"/>
      <c r="E330" s="548"/>
      <c r="F330" s="548"/>
      <c r="G330" s="548"/>
      <c r="H330" s="548"/>
      <c r="I330" s="116"/>
    </row>
    <row r="331" spans="1:9" ht="167.4" hidden="1" customHeight="1" x14ac:dyDescent="0.25">
      <c r="A331" s="607"/>
      <c r="B331" s="612"/>
      <c r="C331" s="130"/>
      <c r="D331" s="608">
        <f>+[4]ระบบการควบคุมฯ!F977</f>
        <v>0</v>
      </c>
      <c r="E331" s="568">
        <f>+[4]ระบบการควบคุมฯ!G977+[4]ระบบการควบคุมฯ!H977</f>
        <v>0</v>
      </c>
      <c r="F331" s="568">
        <f>+[4]ระบบการควบคุมฯ!I977+[4]ระบบการควบคุมฯ!J977</f>
        <v>0</v>
      </c>
      <c r="G331" s="568">
        <f>+[4]ระบบการควบคุมฯ!K977+[4]ระบบการควบคุมฯ!L977</f>
        <v>0</v>
      </c>
      <c r="H331" s="568">
        <f>+D331-E331-F331-G331</f>
        <v>0</v>
      </c>
      <c r="I331" s="119" t="s">
        <v>69</v>
      </c>
    </row>
    <row r="332" spans="1:9" ht="55.8" x14ac:dyDescent="0.25">
      <c r="A332" s="552" t="str">
        <f>+[4]ระบบการควบคุมฯ!A1045</f>
        <v>1.7.1</v>
      </c>
      <c r="B332" s="610" t="str">
        <f>+[4]ระบบการควบคุมฯ!B1045</f>
        <v>กิจกรรมรองสนับสนุนเสริมสร้างความเข้มแข็งในการพัฒนาครูอย่างมีประสิทธิภาพ</v>
      </c>
      <c r="C332" s="141" t="str">
        <f>+[4]ระบบการควบคุมฯ!C1045</f>
        <v>20004 68 05165 51999</v>
      </c>
      <c r="D332" s="538">
        <f>+D333</f>
        <v>69320</v>
      </c>
      <c r="E332" s="572">
        <f>+E333</f>
        <v>0</v>
      </c>
      <c r="F332" s="572">
        <f>+F333</f>
        <v>0</v>
      </c>
      <c r="G332" s="572">
        <f>+G333</f>
        <v>46820</v>
      </c>
      <c r="H332" s="572">
        <f>+H333</f>
        <v>22500</v>
      </c>
      <c r="I332" s="117"/>
    </row>
    <row r="333" spans="1:9" ht="18.600000000000001" x14ac:dyDescent="0.25">
      <c r="A333" s="594">
        <f>+[4]ระบบการควบคุมฯ!A1046</f>
        <v>0</v>
      </c>
      <c r="B333" s="611" t="str">
        <f>+[4]ระบบการควบคุมฯ!B1046</f>
        <v xml:space="preserve"> งบดำเนินงาน 68112xx </v>
      </c>
      <c r="C333" s="556" t="str">
        <f>+[4]ระบบการควบคุมฯ!C1046</f>
        <v>20004 3720 1000 2000000</v>
      </c>
      <c r="D333" s="548">
        <f>SUM(D334:D338)</f>
        <v>69320</v>
      </c>
      <c r="E333" s="548">
        <f t="shared" ref="E333:H333" si="85">SUM(E334:E338)</f>
        <v>0</v>
      </c>
      <c r="F333" s="548">
        <f t="shared" si="85"/>
        <v>0</v>
      </c>
      <c r="G333" s="548">
        <f t="shared" si="85"/>
        <v>46820</v>
      </c>
      <c r="H333" s="548">
        <f t="shared" si="85"/>
        <v>22500</v>
      </c>
      <c r="I333" s="116"/>
    </row>
    <row r="334" spans="1:9" ht="130.19999999999999" hidden="1" customHeight="1" x14ac:dyDescent="0.25">
      <c r="A334" s="607" t="str">
        <f>+[4]ระบบการควบคุมฯ!A1047</f>
        <v>1.7.1.1</v>
      </c>
      <c r="B334" s="130" t="str">
        <f>+[4]ระบบการควบคุมฯ!B1047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4" s="130" t="str">
        <f>+[4]ระบบการควบคุมฯ!C1047</f>
        <v>ศธ04002/5373 ลว. 1 พ.ย. 67 โอนครั้งที่ 36</v>
      </c>
      <c r="D334" s="608">
        <f>+[4]ระบบการควบคุมฯ!D1047</f>
        <v>60000</v>
      </c>
      <c r="E334" s="568">
        <f>+[4]ระบบการควบคุมฯ!G1047+[4]ระบบการควบคุมฯ!H1047</f>
        <v>0</v>
      </c>
      <c r="F334" s="568">
        <f>+[4]ระบบการควบคุมฯ!I1047+[4]ระบบการควบคุมฯ!J1047</f>
        <v>0</v>
      </c>
      <c r="G334" s="568">
        <f>+[4]ระบบการควบคุมฯ!K1047+[4]ระบบการควบคุมฯ!L1047</f>
        <v>45220</v>
      </c>
      <c r="H334" s="568">
        <f>+D334-E334-F334-G334</f>
        <v>14780</v>
      </c>
      <c r="I334" s="119" t="s">
        <v>17</v>
      </c>
    </row>
    <row r="335" spans="1:9" ht="74.400000000000006" hidden="1" customHeight="1" x14ac:dyDescent="0.25">
      <c r="A335" s="607" t="str">
        <f>+[4]ระบบการควบคุมฯ!A1048</f>
        <v>1.7.1.2</v>
      </c>
      <c r="B335" s="130" t="str">
        <f>+[4]ระบบการควบคุมฯ!B1048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35" s="130" t="str">
        <f>+[4]ระบบการควบคุมฯ!C1048</f>
        <v>ศธ 04002/ว114  ลว 10 ม.ค. 68 ครั้งที่ 182</v>
      </c>
      <c r="D335" s="608">
        <f>+[4]ระบบการควบคุมฯ!D1048</f>
        <v>1600</v>
      </c>
      <c r="E335" s="568">
        <f>+[4]ระบบการควบคุมฯ!G1048+[4]ระบบการควบคุมฯ!H1048</f>
        <v>0</v>
      </c>
      <c r="F335" s="568">
        <f>+[4]ระบบการควบคุมฯ!I1048+[4]ระบบการควบคุมฯ!J1048</f>
        <v>0</v>
      </c>
      <c r="G335" s="568">
        <f>+[4]ระบบการควบคุมฯ!K1048+[4]ระบบการควบคุมฯ!L1048</f>
        <v>1600</v>
      </c>
      <c r="H335" s="568">
        <f>+D335-E335-F335-G335</f>
        <v>0</v>
      </c>
      <c r="I335" s="119" t="s">
        <v>281</v>
      </c>
    </row>
    <row r="336" spans="1:9" ht="316.2" hidden="1" customHeight="1" x14ac:dyDescent="0.25">
      <c r="A336" s="607" t="str">
        <f>+[4]ระบบการควบคุมฯ!A1049</f>
        <v>1.7.1.3</v>
      </c>
      <c r="B336" s="130" t="str">
        <f>+[4]ระบบการควบคุมฯ!B1049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36" s="130" t="str">
        <f>+[4]ระบบการควบคุมฯ!C1049</f>
        <v>ศธ04002/ว152 ลว 14 ม.ค. 68 โอนครั้งที่ 189</v>
      </c>
      <c r="D336" s="608">
        <f>+[4]ระบบการควบคุมฯ!D1049</f>
        <v>7720</v>
      </c>
      <c r="E336" s="568">
        <f>+[4]ระบบการควบคุมฯ!G1049+[4]ระบบการควบคุมฯ!H1049</f>
        <v>0</v>
      </c>
      <c r="F336" s="568">
        <f>+[4]ระบบการควบคุมฯ!I1049+[4]ระบบการควบคุมฯ!J1049</f>
        <v>0</v>
      </c>
      <c r="G336" s="568">
        <f>+[4]ระบบการควบคุมฯ!K1049+[4]ระบบการควบคุมฯ!L1049</f>
        <v>0</v>
      </c>
      <c r="H336" s="568">
        <f>+D336-E336-F336-G336</f>
        <v>7720</v>
      </c>
      <c r="I336" s="119" t="s">
        <v>282</v>
      </c>
    </row>
    <row r="337" spans="1:9" ht="111.6" hidden="1" customHeight="1" x14ac:dyDescent="0.25">
      <c r="A337" s="607" t="str">
        <f>+[4]ระบบการควบคุมฯ!A1050</f>
        <v>1.7.1.4</v>
      </c>
      <c r="B337" s="130" t="str">
        <f>+[4]ระบบการควบคุมฯ!B1050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337" s="130" t="str">
        <f>+[4]ระบบการควบคุมฯ!C1050</f>
        <v>ศธ04002/ว1918 ลว 17 พ.ค. 67 โอนครั้งที่ 27</v>
      </c>
      <c r="D337" s="608"/>
      <c r="E337" s="568"/>
      <c r="F337" s="568"/>
      <c r="G337" s="568"/>
      <c r="H337" s="568">
        <f>+D337-E337-G337</f>
        <v>0</v>
      </c>
      <c r="I337" s="142" t="s">
        <v>50</v>
      </c>
    </row>
    <row r="338" spans="1:9" ht="241.8" hidden="1" customHeight="1" x14ac:dyDescent="0.25">
      <c r="A338" s="607" t="str">
        <f>+[4]ระบบการควบคุมฯ!A1051</f>
        <v>1.7.1.5</v>
      </c>
      <c r="B338" s="130" t="str">
        <f>+[4]ระบบการควบคุมฯ!B1051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338" s="130" t="str">
        <f>+[4]ระบบการควบคุมฯ!C1051</f>
        <v>ศธ04002/ว2110 ลว 31 พค 67 โอนครั้งที่ 67</v>
      </c>
      <c r="D338" s="608"/>
      <c r="E338" s="568"/>
      <c r="F338" s="568"/>
      <c r="G338" s="568"/>
      <c r="H338" s="568">
        <f>+D338-E338-G338</f>
        <v>0</v>
      </c>
      <c r="I338" s="119" t="s">
        <v>17</v>
      </c>
    </row>
    <row r="339" spans="1:9" ht="167.4" hidden="1" customHeight="1" x14ac:dyDescent="0.25">
      <c r="A339" s="552">
        <f>+[4]ระบบการควบคุมฯ!A1110</f>
        <v>1.8</v>
      </c>
      <c r="B339" s="147" t="str">
        <f>+[4]ระบบการควบคุมฯ!B1110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39" s="147" t="str">
        <f>+[4]ระบบการควบคุมฯ!C1110</f>
        <v>20004 68 5201500000</v>
      </c>
      <c r="D339" s="538">
        <f>+D340</f>
        <v>15600</v>
      </c>
      <c r="E339" s="572">
        <f>+E340</f>
        <v>0</v>
      </c>
      <c r="F339" s="572">
        <f>+F340</f>
        <v>0</v>
      </c>
      <c r="G339" s="572">
        <f>+G340</f>
        <v>0</v>
      </c>
      <c r="H339" s="572">
        <f>+H340</f>
        <v>15600</v>
      </c>
      <c r="I339" s="117"/>
    </row>
    <row r="340" spans="1:9" ht="55.8" hidden="1" customHeight="1" x14ac:dyDescent="0.25">
      <c r="A340" s="594"/>
      <c r="B340" s="495" t="str">
        <f>+[4]ระบบการควบคุมฯ!B1111</f>
        <v xml:space="preserve"> งบดำเนินงาน 68112xx</v>
      </c>
      <c r="C340" s="156" t="str">
        <f>+[4]ระบบการควบคุมฯ!C1111</f>
        <v>20004 3720 1000 2000000</v>
      </c>
      <c r="D340" s="548">
        <f>SUM(D341:D344)</f>
        <v>15600</v>
      </c>
      <c r="E340" s="548">
        <f>SUM(E341:E344)</f>
        <v>0</v>
      </c>
      <c r="F340" s="548">
        <f>SUM(F341:F344)</f>
        <v>0</v>
      </c>
      <c r="G340" s="548">
        <f>SUM(G341:G344)</f>
        <v>0</v>
      </c>
      <c r="H340" s="548">
        <f>SUM(H341:H344)</f>
        <v>15600</v>
      </c>
      <c r="I340" s="116"/>
    </row>
    <row r="341" spans="1:9" ht="111.6" x14ac:dyDescent="0.25">
      <c r="A341" s="607" t="str">
        <f>+[4]ระบบการควบคุมฯ!A1112</f>
        <v>1.8.1</v>
      </c>
      <c r="B341" s="87" t="str">
        <f>+[4]ระบบการควบคุมฯ!B1112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41" s="87" t="str">
        <f>+[4]ระบบการควบคุมฯ!C1112</f>
        <v>ศธ 04002/ว5490 ลว8 พย 67 ครั้งที่ 51</v>
      </c>
      <c r="D341" s="544">
        <f>+[4]ระบบการควบคุมฯ!F1112</f>
        <v>5600</v>
      </c>
      <c r="E341" s="544">
        <f>+[4]ระบบการควบคุมฯ!G1112+[4]ระบบการควบคุมฯ!H1112</f>
        <v>0</v>
      </c>
      <c r="F341" s="544">
        <f>+[4]ระบบการควบคุมฯ!I1112+[4]ระบบการควบคุมฯ!J1112</f>
        <v>0</v>
      </c>
      <c r="G341" s="544">
        <f>+[4]ระบบการควบคุมฯ!K1112+[4]ระบบการควบคุมฯ!L1112</f>
        <v>0</v>
      </c>
      <c r="H341" s="544">
        <f>+D341-E341-F341-G341</f>
        <v>5600</v>
      </c>
      <c r="I341" s="1323" t="s">
        <v>174</v>
      </c>
    </row>
    <row r="342" spans="1:9" ht="55.8" hidden="1" customHeight="1" x14ac:dyDescent="0.25">
      <c r="A342" s="607" t="str">
        <f>+[4]ระบบการควบคุมฯ!A1113</f>
        <v>1.8.2</v>
      </c>
      <c r="B342" s="87" t="str">
        <f>+[4]ระบบการควบคุมฯ!B1113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2" s="87" t="str">
        <f>+[4]ระบบการควบคุมฯ!C1113</f>
        <v>ศธ 04002/ว5655 ลว 19 พย 67 โอนครั้งที่ 71</v>
      </c>
      <c r="D342" s="544">
        <f>+[4]ระบบการควบคุมฯ!F1113</f>
        <v>10000</v>
      </c>
      <c r="E342" s="544">
        <f>+[4]ระบบการควบคุมฯ!G1113+[4]ระบบการควบคุมฯ!H1113</f>
        <v>0</v>
      </c>
      <c r="F342" s="544">
        <f>+[4]ระบบการควบคุมฯ!I1113+[4]ระบบการควบคุมฯ!J1113</f>
        <v>0</v>
      </c>
      <c r="G342" s="544">
        <f>+[4]ระบบการควบคุมฯ!K1113+[4]ระบบการควบคุมฯ!L1113</f>
        <v>0</v>
      </c>
      <c r="H342" s="544">
        <f>+D342-E342-F342-G342</f>
        <v>10000</v>
      </c>
      <c r="I342" s="142" t="s">
        <v>12</v>
      </c>
    </row>
    <row r="343" spans="1:9" ht="18.600000000000001" hidden="1" customHeight="1" x14ac:dyDescent="0.25">
      <c r="A343" s="607"/>
      <c r="B343" s="130"/>
      <c r="C343" s="130"/>
      <c r="D343" s="568"/>
      <c r="E343" s="568"/>
      <c r="F343" s="568"/>
      <c r="G343" s="568"/>
      <c r="H343" s="568"/>
      <c r="I343" s="142"/>
    </row>
    <row r="344" spans="1:9" ht="18.600000000000001" hidden="1" customHeight="1" x14ac:dyDescent="0.25">
      <c r="A344" s="607"/>
      <c r="B344" s="130"/>
      <c r="C344" s="130"/>
      <c r="D344" s="568"/>
      <c r="E344" s="568"/>
      <c r="F344" s="568"/>
      <c r="G344" s="568"/>
      <c r="H344" s="568"/>
      <c r="I344" s="119"/>
    </row>
    <row r="345" spans="1:9" ht="37.200000000000003" hidden="1" customHeight="1" x14ac:dyDescent="0.25">
      <c r="A345" s="552" t="str">
        <f>+[4]ระบบการควบคุมฯ!A1061</f>
        <v>2.2.3</v>
      </c>
      <c r="B345" s="106" t="str">
        <f>+[4]ระบบการควบคุมฯ!B1061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5" s="106" t="str">
        <f>+[4]ระบบการควบคุมฯ!C1061</f>
        <v>20004 66 05165 90691</v>
      </c>
      <c r="D345" s="538">
        <f>+D346</f>
        <v>0</v>
      </c>
      <c r="E345" s="572">
        <f>+E346</f>
        <v>0</v>
      </c>
      <c r="F345" s="572">
        <f>+F346</f>
        <v>0</v>
      </c>
      <c r="G345" s="572">
        <f>+G346</f>
        <v>0</v>
      </c>
      <c r="H345" s="572">
        <f>+H346</f>
        <v>0</v>
      </c>
      <c r="I345" s="117"/>
    </row>
    <row r="346" spans="1:9" ht="18.600000000000001" hidden="1" customHeight="1" x14ac:dyDescent="0.25">
      <c r="A346" s="547"/>
      <c r="B346" s="129" t="str">
        <f>+[4]ระบบการควบคุมฯ!B1062</f>
        <v xml:space="preserve"> งบดำเนินงาน 66112xx </v>
      </c>
      <c r="C346" s="115" t="str">
        <f>+[4]ระบบการควบคุมฯ!C1062</f>
        <v>20004 35000200 2000000</v>
      </c>
      <c r="D346" s="548">
        <f>SUM(D347:D348)</f>
        <v>0</v>
      </c>
      <c r="E346" s="548">
        <f>SUM(E347:E348)</f>
        <v>0</v>
      </c>
      <c r="F346" s="548">
        <f>SUM(F347:F348)</f>
        <v>0</v>
      </c>
      <c r="G346" s="548">
        <f>SUM(G347:G348)</f>
        <v>0</v>
      </c>
      <c r="H346" s="548">
        <f>SUM(H347:H348)</f>
        <v>0</v>
      </c>
      <c r="I346" s="116"/>
    </row>
    <row r="347" spans="1:9" ht="260.39999999999998" hidden="1" customHeight="1" x14ac:dyDescent="0.25">
      <c r="A347" s="607" t="str">
        <f>+[4]ระบบการควบคุมฯ!A1063</f>
        <v>2.2.3.1</v>
      </c>
      <c r="B347" s="613" t="str">
        <f>+[4]ระบบการควบคุมฯ!B1063</f>
        <v xml:space="preserve">ค่าใช้จ่าย  รณรงค์ และติดตาม การใช้หนังสือพระราชนิพนธ์  </v>
      </c>
      <c r="C347" s="614" t="str">
        <f>+[4]ระบบการควบคุมฯ!C1063</f>
        <v>ศธ 04002/ว2953/25 กค 66 ครั้งที่ 689 จำนวนเงิน 61,055 บาท</v>
      </c>
      <c r="D347" s="599">
        <f>+[4]ระบบการควบคุมฯ!F1063</f>
        <v>0</v>
      </c>
      <c r="E347" s="338">
        <f>+[4]ระบบการควบคุมฯ!G1063-[4]ระบบการควบคุมฯ!H1063</f>
        <v>0</v>
      </c>
      <c r="F347" s="338">
        <f>+[4]ระบบการควบคุมฯ!I1063+[4]ระบบการควบคุมฯ!J1063</f>
        <v>0</v>
      </c>
      <c r="G347" s="338">
        <f>+[4]ระบบการควบคุมฯ!K1063+[4]ระบบการควบคุมฯ!L1063</f>
        <v>0</v>
      </c>
      <c r="H347" s="325">
        <f>+D347-E347-F347-G347</f>
        <v>0</v>
      </c>
      <c r="I347" s="615" t="s">
        <v>50</v>
      </c>
    </row>
    <row r="348" spans="1:9" ht="37.200000000000003" hidden="1" customHeight="1" x14ac:dyDescent="0.25">
      <c r="A348" s="607" t="str">
        <f>+[4]ระบบการควบคุมฯ!A1064</f>
        <v>2.2.3.2</v>
      </c>
      <c r="B348" s="613" t="str">
        <f>+[4]ระบบการควบคุมฯ!B1064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48" s="614" t="str">
        <f>+[4]ระบบการควบคุมฯ!C1064</f>
        <v>ศธ 04002/ว3089/29 กค 66 ครั้งที่ 712 จำนวนเงิน 1,200.-บาท เขียนเขต</v>
      </c>
      <c r="D348" s="599">
        <f>+[4]ระบบการควบคุมฯ!F1064</f>
        <v>0</v>
      </c>
      <c r="E348" s="338">
        <f>+[4]ระบบการควบคุมฯ!G1064-[4]ระบบการควบคุมฯ!H1064</f>
        <v>0</v>
      </c>
      <c r="F348" s="338">
        <f>+[4]ระบบการควบคุมฯ!I1064+[4]ระบบการควบคุมฯ!J1064</f>
        <v>0</v>
      </c>
      <c r="G348" s="338">
        <f>+[4]ระบบการควบคุมฯ!K1064+[4]ระบบการควบคุมฯ!L1064</f>
        <v>0</v>
      </c>
      <c r="H348" s="325">
        <f>+D348-E348-F348-G348</f>
        <v>0</v>
      </c>
      <c r="I348" s="615" t="s">
        <v>90</v>
      </c>
    </row>
    <row r="349" spans="1:9" ht="18.600000000000001" hidden="1" customHeight="1" x14ac:dyDescent="0.25">
      <c r="A349" s="552">
        <f>+[3]ระบบการควบคุมฯ!A718</f>
        <v>2.2999999999999998</v>
      </c>
      <c r="B349" s="106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9" s="106" t="str">
        <f>+[1]ระบบการควบคุมฯ!C890</f>
        <v>20004 66 5201500000</v>
      </c>
      <c r="D349" s="538">
        <f>+D350</f>
        <v>0</v>
      </c>
      <c r="E349" s="572">
        <f>+E350</f>
        <v>0</v>
      </c>
      <c r="F349" s="572">
        <f>+F350</f>
        <v>0</v>
      </c>
      <c r="G349" s="572">
        <f>+G350</f>
        <v>0</v>
      </c>
      <c r="H349" s="572">
        <f>+H350</f>
        <v>0</v>
      </c>
      <c r="I349" s="117"/>
    </row>
    <row r="350" spans="1:9" ht="167.4" hidden="1" customHeight="1" x14ac:dyDescent="0.25">
      <c r="A350" s="547"/>
      <c r="B350" s="129" t="str">
        <f>+[4]ระบบการควบคุมฯ!B1111</f>
        <v xml:space="preserve"> งบดำเนินงาน 68112xx</v>
      </c>
      <c r="C350" s="115"/>
      <c r="D350" s="548">
        <f>SUM(D351:D356)</f>
        <v>0</v>
      </c>
      <c r="E350" s="548">
        <f t="shared" ref="E350:H350" si="86">SUM(E351:E356)</f>
        <v>0</v>
      </c>
      <c r="F350" s="548">
        <f t="shared" si="86"/>
        <v>0</v>
      </c>
      <c r="G350" s="548">
        <f t="shared" si="86"/>
        <v>0</v>
      </c>
      <c r="H350" s="548">
        <f t="shared" si="86"/>
        <v>0</v>
      </c>
      <c r="I350" s="116"/>
    </row>
    <row r="351" spans="1:9" ht="148.80000000000001" hidden="1" customHeight="1" x14ac:dyDescent="0.25">
      <c r="A351" s="607" t="str">
        <f>+[4]ระบบการควบคุมฯ!A1112</f>
        <v>1.8.1</v>
      </c>
      <c r="B351" s="613" t="str">
        <f>+[4]ระบบการควบคุมฯ!B1112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51" s="614" t="str">
        <f>+[4]ระบบการควบคุมฯ!C1112</f>
        <v>ศธ 04002/ว5490 ลว8 พย 67 ครั้งที่ 51</v>
      </c>
      <c r="D351" s="599"/>
      <c r="E351" s="545"/>
      <c r="F351" s="338"/>
      <c r="G351" s="545"/>
      <c r="H351" s="325">
        <f t="shared" ref="H351:H359" si="87">+D351-E351-F351-G351</f>
        <v>0</v>
      </c>
      <c r="I351" s="615" t="s">
        <v>175</v>
      </c>
    </row>
    <row r="352" spans="1:9" ht="74.400000000000006" hidden="1" customHeight="1" x14ac:dyDescent="0.25">
      <c r="A352" s="607" t="str">
        <f>+[4]ระบบการควบคุมฯ!A1113</f>
        <v>1.8.2</v>
      </c>
      <c r="B352" s="613" t="str">
        <f>+[4]ระบบการควบคุมฯ!B1113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2" s="614" t="str">
        <f>+[4]ระบบการควบคุมฯ!C1113</f>
        <v>ศธ 04002/ว5655 ลว 19 พย 67 โอนครั้งที่ 71</v>
      </c>
      <c r="D352" s="599"/>
      <c r="E352" s="545"/>
      <c r="F352" s="338"/>
      <c r="G352" s="545"/>
      <c r="H352" s="325">
        <f>+D352-E352-F352-G352</f>
        <v>0</v>
      </c>
      <c r="I352" s="615" t="s">
        <v>12</v>
      </c>
    </row>
    <row r="353" spans="1:9" ht="55.8" hidden="1" customHeight="1" x14ac:dyDescent="0.25">
      <c r="A353" s="607" t="str">
        <f>+[4]ระบบการควบคุมฯ!A1048</f>
        <v>1.7.1.2</v>
      </c>
      <c r="B353" s="613" t="str">
        <f>+[4]ระบบการควบคุมฯ!B1048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3" s="614" t="str">
        <f>+[4]ระบบการควบคุมฯ!C1048</f>
        <v>ศธ 04002/ว114  ลว 10 ม.ค. 68 ครั้งที่ 182</v>
      </c>
      <c r="D353" s="599"/>
      <c r="E353" s="545"/>
      <c r="F353" s="338"/>
      <c r="G353" s="545"/>
      <c r="H353" s="325">
        <f t="shared" si="87"/>
        <v>0</v>
      </c>
      <c r="I353" s="615" t="s">
        <v>12</v>
      </c>
    </row>
    <row r="354" spans="1:9" ht="37.200000000000003" hidden="1" customHeight="1" x14ac:dyDescent="0.25">
      <c r="A354" s="607" t="str">
        <f>+[4]ระบบการควบคุมฯ!A1114</f>
        <v>2.3.4</v>
      </c>
      <c r="B354" s="613" t="str">
        <f>+[4]ระบบการควบคุมฯ!B1114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4" s="614" t="str">
        <f>+[4]ระบบการควบคุมฯ!C1114</f>
        <v>ศธ 04002/ว2569  ลว 25 มิย 67 ครั้งที่ 160</v>
      </c>
      <c r="D354" s="599"/>
      <c r="E354" s="338"/>
      <c r="F354" s="338"/>
      <c r="G354" s="338"/>
      <c r="H354" s="325">
        <f t="shared" si="87"/>
        <v>0</v>
      </c>
      <c r="I354" s="615" t="s">
        <v>12</v>
      </c>
    </row>
    <row r="355" spans="1:9" ht="93" hidden="1" customHeight="1" x14ac:dyDescent="0.25">
      <c r="A355" s="607" t="str">
        <f>+[4]ระบบการควบคุมฯ!A1115</f>
        <v>2.3.5</v>
      </c>
      <c r="B355" s="613" t="str">
        <f>+[4]ระบบการควบคุมฯ!B1115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5" s="614" t="str">
        <f>+[4]ระบบการควบคุมฯ!C1115</f>
        <v>ศธ 04002/ว3035 ลว 15 กค 67 ครั้งที่ 226</v>
      </c>
      <c r="D355" s="599"/>
      <c r="E355" s="338"/>
      <c r="F355" s="338"/>
      <c r="G355" s="338"/>
      <c r="H355" s="325">
        <f t="shared" si="87"/>
        <v>0</v>
      </c>
      <c r="I355" s="615" t="s">
        <v>12</v>
      </c>
    </row>
    <row r="356" spans="1:9" ht="37.200000000000003" hidden="1" customHeight="1" x14ac:dyDescent="0.25">
      <c r="A356" s="607" t="str">
        <f>+[4]ระบบการควบคุมฯ!A1116</f>
        <v>2.3.6</v>
      </c>
      <c r="B356" s="613" t="str">
        <f>+[4]ระบบการควบคุมฯ!B1116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6" s="614" t="str">
        <f>+[4]ระบบการควบคุมฯ!C1116</f>
        <v>ศธ 04002/ว3603 ลว 16 สค 67 ครั้งที่ 338</v>
      </c>
      <c r="D356" s="599"/>
      <c r="E356" s="338"/>
      <c r="F356" s="338"/>
      <c r="G356" s="338"/>
      <c r="H356" s="325">
        <f t="shared" si="87"/>
        <v>0</v>
      </c>
      <c r="I356" s="615" t="s">
        <v>12</v>
      </c>
    </row>
    <row r="357" spans="1:9" ht="18.600000000000001" hidden="1" customHeight="1" x14ac:dyDescent="0.25">
      <c r="A357" s="616">
        <f>+[4]ระบบการควบคุมฯ!A1117</f>
        <v>0</v>
      </c>
      <c r="B357" s="617">
        <f>+[4]ระบบการควบคุมฯ!B1117</f>
        <v>0</v>
      </c>
      <c r="C357" s="618"/>
      <c r="D357" s="619"/>
      <c r="E357" s="620"/>
      <c r="F357" s="620"/>
      <c r="G357" s="620"/>
      <c r="H357" s="621">
        <f t="shared" si="87"/>
        <v>0</v>
      </c>
      <c r="I357" s="622" t="s">
        <v>12</v>
      </c>
    </row>
    <row r="358" spans="1:9" ht="74.400000000000006" hidden="1" customHeight="1" x14ac:dyDescent="0.25">
      <c r="A358" s="623"/>
      <c r="B358" s="624" t="s">
        <v>176</v>
      </c>
      <c r="C358" s="625"/>
      <c r="D358" s="556">
        <f>+D359</f>
        <v>0</v>
      </c>
      <c r="E358" s="556">
        <f t="shared" ref="E358:H358" si="88">+E359</f>
        <v>0</v>
      </c>
      <c r="F358" s="556">
        <f t="shared" si="88"/>
        <v>0</v>
      </c>
      <c r="G358" s="556">
        <f t="shared" si="88"/>
        <v>0</v>
      </c>
      <c r="H358" s="556">
        <f t="shared" si="88"/>
        <v>0</v>
      </c>
      <c r="I358" s="626"/>
    </row>
    <row r="359" spans="1:9" ht="37.200000000000003" hidden="1" customHeight="1" x14ac:dyDescent="0.25">
      <c r="A359" s="607">
        <f>+[4]ระบบการควบคุมฯ!A1118</f>
        <v>0</v>
      </c>
      <c r="B359" s="613" t="str">
        <f>+[4]ระบบการควบคุมฯ!B1118</f>
        <v>งบบริหารจัดการ สพป.ปท.2</v>
      </c>
      <c r="C359" s="614" t="str">
        <f>+[4]ระบบการควบคุมฯ!C1118</f>
        <v>20004 35000200 00000</v>
      </c>
      <c r="D359" s="599"/>
      <c r="E359" s="338"/>
      <c r="F359" s="338"/>
      <c r="G359" s="338"/>
      <c r="H359" s="325">
        <f t="shared" si="87"/>
        <v>0</v>
      </c>
      <c r="I359" s="615" t="s">
        <v>12</v>
      </c>
    </row>
    <row r="360" spans="1:9" ht="111.6" hidden="1" customHeight="1" x14ac:dyDescent="0.25">
      <c r="A360" s="607"/>
      <c r="B360" s="627"/>
      <c r="C360" s="614"/>
      <c r="D360" s="599"/>
      <c r="E360" s="338"/>
      <c r="F360" s="338"/>
      <c r="G360" s="338"/>
      <c r="H360" s="325"/>
      <c r="I360" s="615"/>
    </row>
    <row r="361" spans="1:9" ht="18.600000000000001" hidden="1" customHeight="1" x14ac:dyDescent="0.25">
      <c r="A361" s="607"/>
      <c r="B361" s="627"/>
      <c r="C361" s="614"/>
      <c r="D361" s="599"/>
      <c r="E361" s="338"/>
      <c r="F361" s="338"/>
      <c r="G361" s="338"/>
      <c r="H361" s="325"/>
      <c r="I361" s="615"/>
    </row>
    <row r="362" spans="1:9" ht="148.80000000000001" hidden="1" customHeight="1" x14ac:dyDescent="0.25">
      <c r="A362" s="552">
        <f>+[4]ระบบการควบคุมฯ!A1125</f>
        <v>0</v>
      </c>
      <c r="B362" s="147">
        <f>+[4]ระบบการควบคุมฯ!B1125</f>
        <v>0</v>
      </c>
      <c r="C362" s="147" t="str">
        <f>+[4]ระบบการควบคุมฯ!C1125</f>
        <v>20004 1300 Q2669/20004 65 0005400000</v>
      </c>
      <c r="D362" s="538">
        <f>+D363</f>
        <v>0</v>
      </c>
      <c r="E362" s="572">
        <f>+E363</f>
        <v>0</v>
      </c>
      <c r="F362" s="572">
        <f>+F363</f>
        <v>0</v>
      </c>
      <c r="G362" s="572">
        <f>+G363</f>
        <v>0</v>
      </c>
      <c r="H362" s="572">
        <f>+H363</f>
        <v>0</v>
      </c>
      <c r="I362" s="117"/>
    </row>
    <row r="363" spans="1:9" ht="74.400000000000006" hidden="1" customHeight="1" x14ac:dyDescent="0.25">
      <c r="A363" s="547"/>
      <c r="B363" s="495" t="str">
        <f>+[4]ระบบการควบคุมฯ!B1126</f>
        <v xml:space="preserve"> งบดำเนินงาน 68112xx</v>
      </c>
      <c r="C363" s="156"/>
      <c r="D363" s="548">
        <f>SUM(D364)</f>
        <v>0</v>
      </c>
      <c r="E363" s="548">
        <f>SUM(E364)</f>
        <v>0</v>
      </c>
      <c r="F363" s="548">
        <f>SUM(F364)</f>
        <v>0</v>
      </c>
      <c r="G363" s="548">
        <f>SUM(G364)</f>
        <v>0</v>
      </c>
      <c r="H363" s="548">
        <f>SUM(H364)</f>
        <v>0</v>
      </c>
      <c r="I363" s="116"/>
    </row>
    <row r="364" spans="1:9" ht="18.600000000000001" hidden="1" customHeight="1" x14ac:dyDescent="0.25">
      <c r="A364" s="628" t="s">
        <v>57</v>
      </c>
      <c r="B364" s="144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4" s="144" t="str">
        <f>+[3]ระบบการควบคุมฯ!C727</f>
        <v>ศธ 04002/ว135 ลว 12 ม.ค.65 โอนครั้งที่ 147</v>
      </c>
      <c r="D364" s="629">
        <f>+[1]ระบบการควบคุมฯ!F909</f>
        <v>0</v>
      </c>
      <c r="E364" s="629">
        <f>+[1]ระบบการควบคุมฯ!G909+[1]ระบบการควบคุมฯ!H909</f>
        <v>0</v>
      </c>
      <c r="F364" s="629">
        <f>+[1]ระบบการควบคุมฯ!I909+[1]ระบบการควบคุมฯ!J909</f>
        <v>0</v>
      </c>
      <c r="G364" s="629">
        <f>+[1]ระบบการควบคุมฯ!K909+[1]ระบบการควบคุมฯ!L909</f>
        <v>0</v>
      </c>
      <c r="H364" s="629">
        <f>+D364-E364-F364-G364</f>
        <v>0</v>
      </c>
      <c r="I364" s="145" t="s">
        <v>12</v>
      </c>
    </row>
    <row r="365" spans="1:9" ht="130.19999999999999" hidden="1" customHeight="1" x14ac:dyDescent="0.25">
      <c r="A365" s="552">
        <f>+[4]ระบบการควบคุมฯ!A1131</f>
        <v>1.9</v>
      </c>
      <c r="B365" s="106" t="str">
        <f>+[4]ระบบการควบคุมฯ!B1131</f>
        <v xml:space="preserve">กิจกรรมช่วยเหลือกลุ่มเป้าหมายทางสังคม  </v>
      </c>
      <c r="C365" s="106" t="str">
        <f>+[1]ระบบการควบคุมฯ!C910</f>
        <v>20004 66 62408 00000</v>
      </c>
      <c r="D365" s="538">
        <f>+D366</f>
        <v>25000</v>
      </c>
      <c r="E365" s="572">
        <f>+E366</f>
        <v>0</v>
      </c>
      <c r="F365" s="572">
        <f>+F366</f>
        <v>0</v>
      </c>
      <c r="G365" s="572">
        <f>+G366</f>
        <v>0</v>
      </c>
      <c r="H365" s="572">
        <f>+H366</f>
        <v>25000</v>
      </c>
      <c r="I365" s="117"/>
    </row>
    <row r="366" spans="1:9" ht="18.600000000000001" hidden="1" customHeight="1" x14ac:dyDescent="0.25">
      <c r="A366" s="547"/>
      <c r="B366" s="129" t="str">
        <f>+[4]ระบบการควบคุมฯ!B1132</f>
        <v xml:space="preserve"> งบดำเนินงาน 68112xx</v>
      </c>
      <c r="C366" s="115" t="str">
        <f>+[4]ระบบการควบคุมฯ!C1132</f>
        <v>20004 33720 1000 2000000</v>
      </c>
      <c r="D366" s="548">
        <f>SUM(D367:D372)</f>
        <v>25000</v>
      </c>
      <c r="E366" s="548">
        <f>SUM(E367:E372)</f>
        <v>0</v>
      </c>
      <c r="F366" s="548">
        <f>SUM(F367:F372)</f>
        <v>0</v>
      </c>
      <c r="G366" s="548">
        <f>SUM(G367:G372)</f>
        <v>0</v>
      </c>
      <c r="H366" s="548">
        <f>SUM(H367:H372)</f>
        <v>25000</v>
      </c>
      <c r="I366" s="116"/>
    </row>
    <row r="367" spans="1:9" ht="55.8" hidden="1" customHeight="1" x14ac:dyDescent="0.25">
      <c r="A367" s="543" t="str">
        <f>+[4]ระบบการควบคุมฯ!A1133</f>
        <v>1.9.1</v>
      </c>
      <c r="B367" s="134" t="str">
        <f>+[4]ระบบการควบคุมฯ!B1133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67" s="134" t="str">
        <f>+[4]ระบบการควบคุมฯ!C1133</f>
        <v>ศธ 04002/ว129 ลว 13 ม.ค.68 ครั้งที่ 184</v>
      </c>
      <c r="D367" s="544">
        <f>+[4]ระบบการควบคุมฯ!F1133</f>
        <v>25000</v>
      </c>
      <c r="E367" s="544">
        <f>+[4]ระบบการควบคุมฯ!G1133+[4]ระบบการควบคุมฯ!H1133</f>
        <v>0</v>
      </c>
      <c r="F367" s="544">
        <f>+[4]ระบบการควบคุมฯ!I1133+[4]ระบบการควบคุมฯ!J1133</f>
        <v>0</v>
      </c>
      <c r="G367" s="544">
        <f>+[4]ระบบการควบคุมฯ!K1133+[4]ระบบการควบคุมฯ!L1133</f>
        <v>0</v>
      </c>
      <c r="H367" s="544">
        <f t="shared" ref="H367:H372" si="89">+D367-E367-F367-G367</f>
        <v>25000</v>
      </c>
      <c r="I367" s="146" t="s">
        <v>12</v>
      </c>
    </row>
    <row r="368" spans="1:9" ht="37.200000000000003" hidden="1" customHeight="1" x14ac:dyDescent="0.25">
      <c r="A368" s="543" t="str">
        <f>+[4]ระบบการควบคุมฯ!A1134</f>
        <v>2.6.2</v>
      </c>
      <c r="B368" s="134" t="str">
        <f>+[4]ระบบการควบคุมฯ!B1134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68" s="134" t="str">
        <f>+[4]ระบบการควบคุมฯ!C1134</f>
        <v>ศธ 04002/ว161 (2/2) ลว 1 กพ 67 ครั้งที่ 161</v>
      </c>
      <c r="D368" s="544">
        <f>+[4]ระบบการควบคุมฯ!F1134</f>
        <v>0</v>
      </c>
      <c r="E368" s="544">
        <f>+[4]ระบบการควบคุมฯ!G1134+[4]ระบบการควบคุมฯ!H1134</f>
        <v>0</v>
      </c>
      <c r="F368" s="544">
        <f>+[4]ระบบการควบคุมฯ!I1134+[4]ระบบการควบคุมฯ!J1134</f>
        <v>0</v>
      </c>
      <c r="G368" s="544">
        <f>+[4]ระบบการควบคุมฯ!K1134+[4]ระบบการควบคุมฯ!L1134</f>
        <v>0</v>
      </c>
      <c r="H368" s="544">
        <f t="shared" si="89"/>
        <v>0</v>
      </c>
      <c r="I368" s="146" t="s">
        <v>12</v>
      </c>
    </row>
    <row r="369" spans="1:9" ht="37.200000000000003" hidden="1" customHeight="1" x14ac:dyDescent="0.25">
      <c r="A369" s="543" t="str">
        <f>+[4]ระบบการควบคุมฯ!A1135</f>
        <v>2.4.1.2</v>
      </c>
      <c r="B369" s="134" t="str">
        <f>+[4]ระบบการควบคุมฯ!B1135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69" s="134" t="str">
        <f>+[4]ระบบการควบคุมฯ!C1135</f>
        <v>ศธ 04002/ว3402 ลว 6 สค 67 ครั้งที่290</v>
      </c>
      <c r="D369" s="544"/>
      <c r="E369" s="544"/>
      <c r="F369" s="544"/>
      <c r="G369" s="544"/>
      <c r="H369" s="544">
        <f t="shared" si="89"/>
        <v>0</v>
      </c>
      <c r="I369" s="146" t="s">
        <v>12</v>
      </c>
    </row>
    <row r="370" spans="1:9" ht="18.600000000000001" hidden="1" customHeight="1" x14ac:dyDescent="0.25">
      <c r="A370" s="543" t="str">
        <f>+[4]ระบบการควบคุมฯ!A1137</f>
        <v>2.4.4</v>
      </c>
      <c r="B370" s="134"/>
      <c r="C370" s="134"/>
      <c r="D370" s="544">
        <f>+[4]ระบบการควบคุมฯ!F1137</f>
        <v>0</v>
      </c>
      <c r="E370" s="544">
        <f>+[4]ระบบการควบคุมฯ!G1137+[4]ระบบการควบคุมฯ!H1137</f>
        <v>0</v>
      </c>
      <c r="F370" s="544">
        <f>+[4]ระบบการควบคุมฯ!I1137+[4]ระบบการควบคุมฯ!J1137</f>
        <v>0</v>
      </c>
      <c r="G370" s="544">
        <f>+[4]ระบบการควบคุมฯ!K1137+[4]ระบบการควบคุมฯ!L1137</f>
        <v>0</v>
      </c>
      <c r="H370" s="544">
        <f t="shared" si="89"/>
        <v>0</v>
      </c>
      <c r="I370" s="146" t="s">
        <v>12</v>
      </c>
    </row>
    <row r="371" spans="1:9" ht="167.4" hidden="1" customHeight="1" x14ac:dyDescent="0.25">
      <c r="A371" s="543" t="str">
        <f>+[4]ระบบการควบคุมฯ!A1138</f>
        <v>2.4.5</v>
      </c>
      <c r="B371" s="134"/>
      <c r="C371" s="134"/>
      <c r="D371" s="544">
        <f>+[4]ระบบการควบคุมฯ!F1138</f>
        <v>0</v>
      </c>
      <c r="E371" s="544">
        <f>+[4]ระบบการควบคุมฯ!G1138+[4]ระบบการควบคุมฯ!H1138</f>
        <v>0</v>
      </c>
      <c r="F371" s="544">
        <f>+[4]ระบบการควบคุมฯ!I1138+[4]ระบบการควบคุมฯ!J1138</f>
        <v>0</v>
      </c>
      <c r="G371" s="544">
        <f>+[4]ระบบการควบคุมฯ!K1138+[4]ระบบการควบคุมฯ!L1138</f>
        <v>0</v>
      </c>
      <c r="H371" s="544">
        <f t="shared" si="89"/>
        <v>0</v>
      </c>
      <c r="I371" s="146" t="s">
        <v>85</v>
      </c>
    </row>
    <row r="372" spans="1:9" ht="204.6" hidden="1" customHeight="1" x14ac:dyDescent="0.25">
      <c r="A372" s="543" t="str">
        <f>+[4]ระบบการควบคุมฯ!A1139</f>
        <v>2.4.6</v>
      </c>
      <c r="B372" s="134"/>
      <c r="C372" s="134"/>
      <c r="D372" s="544">
        <f>+[4]ระบบการควบคุมฯ!F1139</f>
        <v>0</v>
      </c>
      <c r="E372" s="544">
        <f>+[4]ระบบการควบคุมฯ!G1139+[4]ระบบการควบคุมฯ!H1139</f>
        <v>0</v>
      </c>
      <c r="F372" s="544">
        <f>+[4]ระบบการควบคุมฯ!I1139+[4]ระบบการควบคุมฯ!J1139</f>
        <v>0</v>
      </c>
      <c r="G372" s="544">
        <f>+[4]ระบบการควบคุมฯ!K1139+[4]ระบบการควบคุมฯ!L1139</f>
        <v>0</v>
      </c>
      <c r="H372" s="544">
        <f t="shared" si="89"/>
        <v>0</v>
      </c>
      <c r="I372" s="146" t="s">
        <v>50</v>
      </c>
    </row>
    <row r="373" spans="1:9" ht="111.6" hidden="1" customHeight="1" x14ac:dyDescent="0.25">
      <c r="A373" s="1324">
        <f>+[4]ระบบการควบคุมฯ!A1385</f>
        <v>1.1200000000000001</v>
      </c>
      <c r="B373" s="147" t="str">
        <f>+[4]ระบบการควบคุมฯ!B1385</f>
        <v xml:space="preserve">กิจกรรมการพัฒนาเด็กปฐมวัยอย่างมีคุณภาพ </v>
      </c>
      <c r="C373" s="147" t="str">
        <f>+[4]ระบบการควบคุมฯ!C1385</f>
        <v>20004 68 86176 00000</v>
      </c>
      <c r="D373" s="538">
        <f>+D374</f>
        <v>4400</v>
      </c>
      <c r="E373" s="538">
        <f>+E374</f>
        <v>0</v>
      </c>
      <c r="F373" s="538">
        <f>+F374</f>
        <v>0</v>
      </c>
      <c r="G373" s="538">
        <f>+G374</f>
        <v>0</v>
      </c>
      <c r="H373" s="538">
        <f>+H374</f>
        <v>4400</v>
      </c>
      <c r="I373" s="148"/>
    </row>
    <row r="374" spans="1:9" ht="204.6" hidden="1" customHeight="1" x14ac:dyDescent="0.25">
      <c r="A374" s="547"/>
      <c r="B374" s="129" t="str">
        <f>+[4]ระบบการควบคุมฯ!B1386</f>
        <v>งบดำเนินงาน 68112xx</v>
      </c>
      <c r="C374" s="115" t="str">
        <f>+[4]ระบบการควบคุมฯ!C1386</f>
        <v>20004 3720 1000 200000</v>
      </c>
      <c r="D374" s="548">
        <f>SUM(D375:D376)</f>
        <v>4400</v>
      </c>
      <c r="E374" s="548">
        <f t="shared" ref="E374:H374" si="90">SUM(E375:E376)</f>
        <v>0</v>
      </c>
      <c r="F374" s="548">
        <f t="shared" si="90"/>
        <v>0</v>
      </c>
      <c r="G374" s="548">
        <f t="shared" si="90"/>
        <v>0</v>
      </c>
      <c r="H374" s="548">
        <f t="shared" si="90"/>
        <v>4400</v>
      </c>
      <c r="I374" s="116"/>
    </row>
    <row r="375" spans="1:9" ht="21" hidden="1" customHeight="1" x14ac:dyDescent="0.25">
      <c r="A375" s="597" t="str">
        <f>+[4]ระบบการควบคุมฯ!A1387</f>
        <v>1.12.1</v>
      </c>
      <c r="B375" s="123" t="str">
        <f>+[4]ระบบการควบคุมฯ!B1387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75" s="123" t="str">
        <f>+[4]ระบบการควบคุมฯ!C1387</f>
        <v>ศธ 04002/ว48 ลว 6 มค ครั้งที่ 173</v>
      </c>
      <c r="D375" s="630">
        <f>+[4]ระบบการควบคุมฯ!F1387</f>
        <v>3600</v>
      </c>
      <c r="E375" s="601">
        <f>+[4]ระบบการควบคุมฯ!G1387+[4]ระบบการควบคุมฯ!H1387</f>
        <v>0</v>
      </c>
      <c r="F375" s="601">
        <f>+[1]ระบบการควบคุมฯ!I918+[1]ระบบการควบคุมฯ!J918</f>
        <v>0</v>
      </c>
      <c r="G375" s="601">
        <f>+[4]ระบบการควบคุมฯ!K1387+[4]ระบบการควบคุมฯ!L1387</f>
        <v>0</v>
      </c>
      <c r="H375" s="601">
        <f>+D375-E375-F375-G375</f>
        <v>3600</v>
      </c>
      <c r="I375" s="124" t="s">
        <v>12</v>
      </c>
    </row>
    <row r="376" spans="1:9" ht="74.400000000000006" hidden="1" customHeight="1" x14ac:dyDescent="0.25">
      <c r="A376" s="597" t="str">
        <f>+[4]ระบบการควบคุมฯ!A1388</f>
        <v>1.12.2</v>
      </c>
      <c r="B376" s="123" t="str">
        <f>+[4]ระบบการควบคุมฯ!B1388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76" s="123" t="str">
        <f>+[4]ระบบการควบคุมฯ!C1388</f>
        <v>ศธ 04002/ว63 ลว 7 มค ครั้งที่ 175</v>
      </c>
      <c r="D376" s="630">
        <f>+[4]ระบบการควบคุมฯ!F1388</f>
        <v>800</v>
      </c>
      <c r="E376" s="601">
        <f>+[4]ระบบการควบคุมฯ!G1388+[4]ระบบการควบคุมฯ!H1388</f>
        <v>0</v>
      </c>
      <c r="F376" s="601">
        <f>+[1]ระบบการควบคุมฯ!I919+[1]ระบบการควบคุมฯ!J919</f>
        <v>0</v>
      </c>
      <c r="G376" s="601">
        <f>+[4]ระบบการควบคุมฯ!K1388+[4]ระบบการควบคุมฯ!L1388</f>
        <v>0</v>
      </c>
      <c r="H376" s="601">
        <f>+D376-E376-F376-G376</f>
        <v>800</v>
      </c>
      <c r="I376" s="124" t="s">
        <v>283</v>
      </c>
    </row>
    <row r="377" spans="1:9" ht="18.600000000000001" hidden="1" customHeight="1" x14ac:dyDescent="0.25">
      <c r="A377" s="631">
        <f>+[4]ระบบการควบคุมฯ!A1415</f>
        <v>3</v>
      </c>
      <c r="B377" s="149" t="str">
        <f>+[4]ระบบการควบคุมฯ!B1415</f>
        <v xml:space="preserve">ผลผลิตผู้จบการศึกษามัธยมศึกษาตอนปลาย  </v>
      </c>
      <c r="C377" s="149" t="str">
        <f>+[4]ระบบการควบคุมฯ!C1415</f>
        <v>20004 35000300 2000000</v>
      </c>
      <c r="D377" s="632">
        <f>+D378+D381</f>
        <v>0</v>
      </c>
      <c r="E377" s="632">
        <f>+E378+E381</f>
        <v>0</v>
      </c>
      <c r="F377" s="632">
        <f>+F378+F381</f>
        <v>0</v>
      </c>
      <c r="G377" s="632">
        <f>+G378+G381</f>
        <v>0</v>
      </c>
      <c r="H377" s="632">
        <f>+H378+H381</f>
        <v>0</v>
      </c>
      <c r="I377" s="150"/>
    </row>
    <row r="378" spans="1:9" ht="55.8" hidden="1" customHeight="1" x14ac:dyDescent="0.25">
      <c r="A378" s="537">
        <f>+[4]ระบบการควบคุมฯ!A1418</f>
        <v>3.1</v>
      </c>
      <c r="B378" s="106" t="str">
        <f>+[4]ระบบการควบคุมฯ!B1418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78" s="106" t="str">
        <f>+[4]ระบบการควบคุมฯ!C1418</f>
        <v>20004 67 50194 32857</v>
      </c>
      <c r="D378" s="538">
        <f>+D379</f>
        <v>0</v>
      </c>
      <c r="E378" s="572">
        <f>+E379</f>
        <v>0</v>
      </c>
      <c r="F378" s="572">
        <f>+F379</f>
        <v>0</v>
      </c>
      <c r="G378" s="572">
        <f>+G379</f>
        <v>0</v>
      </c>
      <c r="H378" s="572">
        <f>+H379</f>
        <v>0</v>
      </c>
      <c r="I378" s="117"/>
    </row>
    <row r="379" spans="1:9" ht="18.600000000000001" hidden="1" customHeight="1" x14ac:dyDescent="0.25">
      <c r="A379" s="547"/>
      <c r="B379" s="129" t="str">
        <f>+[4]ระบบการควบคุมฯ!B1416</f>
        <v xml:space="preserve"> งบดำเนินงาน 68112xx</v>
      </c>
      <c r="C379" s="115" t="str">
        <f>+[4]ระบบการควบคุมฯ!C1415</f>
        <v>20004 35000300 2000000</v>
      </c>
      <c r="D379" s="548">
        <f>SUM(D380)</f>
        <v>0</v>
      </c>
      <c r="E379" s="548">
        <f>SUM(E380)</f>
        <v>0</v>
      </c>
      <c r="F379" s="548">
        <f>SUM(F380)</f>
        <v>0</v>
      </c>
      <c r="G379" s="548">
        <f>SUM(G380)</f>
        <v>0</v>
      </c>
      <c r="H379" s="548">
        <f>SUM(H380)</f>
        <v>0</v>
      </c>
      <c r="I379" s="116"/>
    </row>
    <row r="380" spans="1:9" ht="74.400000000000006" hidden="1" customHeight="1" x14ac:dyDescent="0.25">
      <c r="A380" s="543" t="str">
        <f>+[4]ระบบการควบคุมฯ!A1420</f>
        <v>3.1.1</v>
      </c>
      <c r="B380" s="130" t="str">
        <f>+[4]ระบบการควบคุมฯ!B1420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80" s="130" t="str">
        <f>+[4]ระบบการควบคุมฯ!C1420</f>
        <v>ศธ04002/ว1864 ลว. 14 พค 67 โอนครั้งที่ 13</v>
      </c>
      <c r="D380" s="568"/>
      <c r="E380" s="569"/>
      <c r="F380" s="569"/>
      <c r="G380" s="569"/>
      <c r="H380" s="569">
        <f>+D380-E380-F380-G380</f>
        <v>0</v>
      </c>
      <c r="I380" s="633" t="s">
        <v>61</v>
      </c>
    </row>
    <row r="381" spans="1:9" ht="18.600000000000001" hidden="1" customHeight="1" x14ac:dyDescent="0.25">
      <c r="A381" s="537">
        <v>3.2</v>
      </c>
      <c r="B381" s="106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1" s="106" t="str">
        <f>+[1]ระบบการควบคุมฯ!C1099</f>
        <v>20004 66 00082 00000</v>
      </c>
      <c r="D381" s="538">
        <f>+D382</f>
        <v>0</v>
      </c>
      <c r="E381" s="572">
        <f>+E382</f>
        <v>0</v>
      </c>
      <c r="F381" s="572">
        <f>+F382</f>
        <v>0</v>
      </c>
      <c r="G381" s="572">
        <f>+G382</f>
        <v>0</v>
      </c>
      <c r="H381" s="572">
        <f>+H382</f>
        <v>0</v>
      </c>
      <c r="I381" s="117"/>
    </row>
    <row r="382" spans="1:9" ht="18.600000000000001" hidden="1" customHeight="1" x14ac:dyDescent="0.25">
      <c r="A382" s="547"/>
      <c r="B382" s="129" t="str">
        <f>+[1]ระบบการควบคุมฯ!B1100</f>
        <v xml:space="preserve"> งบดำเนินงาน 66112xx</v>
      </c>
      <c r="C382" s="115" t="str">
        <f>+[1]ระบบการควบคุมฯ!C1100</f>
        <v>20004 35000700 2000000</v>
      </c>
      <c r="D382" s="548">
        <f>SUM(D383)</f>
        <v>0</v>
      </c>
      <c r="E382" s="548">
        <f>SUM(E383)</f>
        <v>0</v>
      </c>
      <c r="F382" s="548">
        <f>SUM(F383)</f>
        <v>0</v>
      </c>
      <c r="G382" s="548">
        <f>SUM(G383)</f>
        <v>0</v>
      </c>
      <c r="H382" s="548">
        <f>SUM(H383)</f>
        <v>0</v>
      </c>
      <c r="I382" s="116"/>
    </row>
    <row r="383" spans="1:9" ht="18.600000000000001" hidden="1" customHeight="1" x14ac:dyDescent="0.25">
      <c r="A383" s="543" t="s">
        <v>59</v>
      </c>
      <c r="B383" s="109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83" s="151" t="str">
        <f>+[1]ระบบการควบคุมฯ!C1101</f>
        <v>ศธ04002/ว3006 ลว.5 ส.ค.65 โอนครั้งที่ 727</v>
      </c>
      <c r="D383" s="568">
        <f>+[1]ระบบการควบคุมฯ!D1101</f>
        <v>0</v>
      </c>
      <c r="E383" s="569">
        <f>+[1]ระบบการควบคุมฯ!G1100+[1]ระบบการควบคุมฯ!H1100</f>
        <v>0</v>
      </c>
      <c r="F383" s="569">
        <f>+[1]ระบบการควบคุมฯ!I1100+[1]ระบบการควบคุมฯ!J1100</f>
        <v>0</v>
      </c>
      <c r="G383" s="569">
        <f>+[1]ระบบการควบคุมฯ!K1100+[1]ระบบการควบคุมฯ!L1100</f>
        <v>0</v>
      </c>
      <c r="H383" s="569">
        <f>+D383-E383-F383-G383</f>
        <v>0</v>
      </c>
      <c r="I383" s="122" t="s">
        <v>62</v>
      </c>
    </row>
    <row r="384" spans="1:9" ht="18.600000000000001" hidden="1" customHeight="1" x14ac:dyDescent="0.25">
      <c r="A384" s="543"/>
      <c r="B384" s="109"/>
      <c r="C384" s="109"/>
      <c r="D384" s="568">
        <f>+[3]ระบบการควบคุมฯ!F272</f>
        <v>0</v>
      </c>
      <c r="E384" s="569">
        <f>+[3]ระบบการควบคุมฯ!G272+[3]ระบบการควบคุมฯ!H272</f>
        <v>0</v>
      </c>
      <c r="F384" s="569">
        <f>+[3]ระบบการควบคุมฯ!I272+[3]ระบบการควบคุมฯ!J272</f>
        <v>0</v>
      </c>
      <c r="G384" s="569">
        <f>+[3]ระบบการควบคุมฯ!K272+[3]ระบบการควบคุมฯ!L272</f>
        <v>0</v>
      </c>
      <c r="H384" s="569">
        <f>+D384-E384-F384-G384</f>
        <v>0</v>
      </c>
      <c r="I384" s="122"/>
    </row>
    <row r="385" spans="1:9" ht="18.600000000000001" hidden="1" customHeight="1" x14ac:dyDescent="0.25">
      <c r="A385" s="634" t="str">
        <f>+[3]ระบบการควบคุมฯ!A895</f>
        <v>จ</v>
      </c>
      <c r="B385" s="152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5" s="1325">
        <f>+[1]ระบบการควบคุมฯ!C1105</f>
        <v>0</v>
      </c>
      <c r="D385" s="635">
        <f t="shared" ref="D385:H387" si="91">+D386</f>
        <v>0</v>
      </c>
      <c r="E385" s="635">
        <f t="shared" si="91"/>
        <v>0</v>
      </c>
      <c r="F385" s="635">
        <f t="shared" si="91"/>
        <v>0</v>
      </c>
      <c r="G385" s="635">
        <f t="shared" si="91"/>
        <v>0</v>
      </c>
      <c r="H385" s="635">
        <f t="shared" si="91"/>
        <v>0</v>
      </c>
      <c r="I385" s="153"/>
    </row>
    <row r="386" spans="1:9" ht="37.200000000000003" hidden="1" customHeight="1" x14ac:dyDescent="0.25">
      <c r="A386" s="636">
        <f>+[3]ระบบการควบคุมฯ!A896</f>
        <v>1</v>
      </c>
      <c r="B386" s="154" t="str">
        <f>+[4]ระบบการควบคุมฯ!B1429</f>
        <v xml:space="preserve">โครงการป้องกันและแก้ไขปัญหายาเสพติดในสถานศึกษา    </v>
      </c>
      <c r="C386" s="154" t="str">
        <f>+[4]ระบบการควบคุมฯ!C1429</f>
        <v>20004 06003600</v>
      </c>
      <c r="D386" s="637">
        <f t="shared" si="91"/>
        <v>0</v>
      </c>
      <c r="E386" s="637">
        <f t="shared" si="91"/>
        <v>0</v>
      </c>
      <c r="F386" s="637">
        <f t="shared" si="91"/>
        <v>0</v>
      </c>
      <c r="G386" s="637">
        <f t="shared" si="91"/>
        <v>0</v>
      </c>
      <c r="H386" s="637">
        <f t="shared" si="91"/>
        <v>0</v>
      </c>
      <c r="I386" s="155"/>
    </row>
    <row r="387" spans="1:9" ht="55.8" hidden="1" customHeight="1" x14ac:dyDescent="0.25">
      <c r="A387" s="638">
        <f>+[4]ระบบการควบคุมฯ!A1430</f>
        <v>1.1000000000000001</v>
      </c>
      <c r="B387" s="89" t="str">
        <f>+[4]ระบบการควบคุมฯ!B1430</f>
        <v xml:space="preserve"> กิจกรรมป้องกันและแก้ไขปัญหายาเสพติดในสถานศึกษา  </v>
      </c>
      <c r="C387" s="89" t="str">
        <f>+[1]ระบบการควบคุมฯ!C1107</f>
        <v>20004 66 57455 00000</v>
      </c>
      <c r="D387" s="639">
        <f>+D388</f>
        <v>0</v>
      </c>
      <c r="E387" s="639">
        <f t="shared" si="91"/>
        <v>0</v>
      </c>
      <c r="F387" s="639">
        <f t="shared" si="91"/>
        <v>0</v>
      </c>
      <c r="G387" s="639">
        <f t="shared" si="91"/>
        <v>0</v>
      </c>
      <c r="H387" s="639">
        <f t="shared" si="91"/>
        <v>0</v>
      </c>
      <c r="I387" s="93"/>
    </row>
    <row r="388" spans="1:9" ht="18.600000000000001" hidden="1" customHeight="1" x14ac:dyDescent="0.25">
      <c r="A388" s="547"/>
      <c r="B388" s="495" t="str">
        <f>+[4]ระบบการควบคุมฯ!B1431</f>
        <v xml:space="preserve"> งบรายจ่ายอื่น 6711500</v>
      </c>
      <c r="C388" s="157" t="str">
        <f>+[4]ระบบการควบคุมฯ!C1432</f>
        <v>20004 06003600 5000002</v>
      </c>
      <c r="D388" s="548">
        <f>SUM(D389:D403)</f>
        <v>0</v>
      </c>
      <c r="E388" s="548">
        <f>SUM(E389:E403)</f>
        <v>0</v>
      </c>
      <c r="F388" s="548">
        <f>SUM(F389:F403)</f>
        <v>0</v>
      </c>
      <c r="G388" s="548">
        <f>SUM(G389:G403)</f>
        <v>0</v>
      </c>
      <c r="H388" s="548">
        <f>SUM(H389:H403)</f>
        <v>0</v>
      </c>
      <c r="I388" s="116"/>
    </row>
    <row r="389" spans="1:9" ht="74.400000000000006" hidden="1" customHeight="1" x14ac:dyDescent="0.25">
      <c r="A389" s="597" t="str">
        <f>+[4]ระบบการควบคุมฯ!A1433</f>
        <v>1.1.1</v>
      </c>
      <c r="B389" s="136" t="str">
        <f>+[4]ระบบการควบคุมฯ!B1433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89" s="136" t="str">
        <f>+[4]ระบบการควบคุมฯ!C1433</f>
        <v>ศธ 04002/ว2972 ลว 10 ก.ค. 67 ครั้งที่ 210</v>
      </c>
      <c r="D389" s="640"/>
      <c r="E389" s="641"/>
      <c r="F389" s="641"/>
      <c r="G389" s="641"/>
      <c r="H389" s="641">
        <f>+D389-E389-F389-G389</f>
        <v>0</v>
      </c>
      <c r="I389" s="124" t="s">
        <v>12</v>
      </c>
    </row>
    <row r="390" spans="1:9" ht="18.600000000000001" hidden="1" customHeight="1" x14ac:dyDescent="0.25">
      <c r="A390" s="597" t="str">
        <f>+[4]ระบบการควบคุมฯ!A1434</f>
        <v>1.1.1.1</v>
      </c>
      <c r="B390" s="136" t="str">
        <f>+[4]ระบบการควบคุมฯ!B1434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0" s="136" t="str">
        <f>+[4]ระบบการควบคุมฯ!C1434</f>
        <v>ศธ 04002/ว3392 ลว 6 ส.ค. 67 ครั้งที่ 285</v>
      </c>
      <c r="D390" s="640"/>
      <c r="E390" s="642"/>
      <c r="F390" s="641"/>
      <c r="G390" s="641"/>
      <c r="H390" s="641">
        <f>+D390-E390-F390-G390</f>
        <v>0</v>
      </c>
      <c r="I390" s="124" t="s">
        <v>12</v>
      </c>
    </row>
    <row r="391" spans="1:9" ht="111.6" hidden="1" customHeight="1" x14ac:dyDescent="0.25">
      <c r="A391" s="597" t="str">
        <f>+[4]ระบบการควบคุมฯ!A1435</f>
        <v>1.1.1.2</v>
      </c>
      <c r="B391" s="136" t="str">
        <f>+[4]ระบบการควบคุมฯ!B1435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1" s="136" t="str">
        <f>+[4]ระบบการควบคุมฯ!C1435</f>
        <v>ศธ 04002/ว322 ลว 15 ส.ค. 67 ครั้งที่ 322</v>
      </c>
      <c r="D391" s="640"/>
      <c r="E391" s="642"/>
      <c r="F391" s="641"/>
      <c r="G391" s="641"/>
      <c r="H391" s="641">
        <f>+D391-E391-F391-G391</f>
        <v>0</v>
      </c>
      <c r="I391" s="124" t="s">
        <v>12</v>
      </c>
    </row>
    <row r="392" spans="1:9" ht="93" hidden="1" customHeight="1" x14ac:dyDescent="0.25">
      <c r="A392" s="543" t="str">
        <f>+[4]ระบบการควบคุมฯ!A1439</f>
        <v>1.1.2</v>
      </c>
      <c r="B392" s="134" t="str">
        <f>+[4]ระบบการควบคุมฯ!B1439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2" s="134" t="str">
        <f>+[4]ระบบการควบคุมฯ!C1439</f>
        <v>ศธ 04002/ว3233 ลว 30 กค 67 ครั้งที่ 260</v>
      </c>
      <c r="D392" s="643"/>
      <c r="E392" s="545"/>
      <c r="F392" s="642"/>
      <c r="G392" s="642"/>
      <c r="H392" s="642">
        <f>+D392-E392-F392-G392</f>
        <v>0</v>
      </c>
      <c r="I392" s="644" t="s">
        <v>177</v>
      </c>
    </row>
    <row r="393" spans="1:9" ht="93" hidden="1" customHeight="1" x14ac:dyDescent="0.6">
      <c r="A393" s="595"/>
      <c r="B393" s="161"/>
      <c r="C393" s="56"/>
      <c r="D393" s="645"/>
      <c r="E393" s="646"/>
      <c r="F393" s="646"/>
      <c r="G393" s="646"/>
      <c r="H393" s="646"/>
      <c r="I393" s="162"/>
    </row>
    <row r="394" spans="1:9" ht="55.8" hidden="1" customHeight="1" x14ac:dyDescent="0.25">
      <c r="A394" s="597" t="str">
        <f>+[1]ระบบการควบคุมฯ!A1111</f>
        <v>1.1.2</v>
      </c>
      <c r="B394" s="136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4" s="136" t="str">
        <f>+[1]ระบบการควบคุมฯ!C1111</f>
        <v>ศธ 04002/ว1970  ลว 25 พ.ค. 65 ครั้งที่ 479</v>
      </c>
      <c r="D394" s="640">
        <f>+[1]ระบบการควบคุมฯ!D1111</f>
        <v>0</v>
      </c>
      <c r="E394" s="641">
        <f>+[1]ระบบการควบคุมฯ!G1111+[1]ระบบการควบคุมฯ!H1111</f>
        <v>0</v>
      </c>
      <c r="F394" s="641">
        <f>+[1]ระบบการควบคุมฯ!I1111+[1]ระบบการควบคุมฯ!J1111</f>
        <v>0</v>
      </c>
      <c r="G394" s="641">
        <f>+[1]ระบบการควบคุมฯ!K1111+[1]ระบบการควบคุมฯ!L1111</f>
        <v>0</v>
      </c>
      <c r="H394" s="641">
        <f>+D394-E394-F394-G394</f>
        <v>0</v>
      </c>
      <c r="I394" s="124" t="s">
        <v>53</v>
      </c>
    </row>
    <row r="395" spans="1:9" ht="74.400000000000006" hidden="1" customHeight="1" x14ac:dyDescent="0.25">
      <c r="A395" s="647"/>
      <c r="B395" s="140"/>
      <c r="C395" s="140" t="str">
        <f>+[1]ระบบการควบคุมฯ!C1112</f>
        <v>20004 06003600</v>
      </c>
      <c r="D395" s="648"/>
      <c r="E395" s="649"/>
      <c r="F395" s="649"/>
      <c r="G395" s="649"/>
      <c r="H395" s="649"/>
      <c r="I395" s="143"/>
    </row>
    <row r="396" spans="1:9" ht="18.600000000000001" hidden="1" customHeight="1" x14ac:dyDescent="0.25">
      <c r="A396" s="597" t="str">
        <f>+[1]ระบบการควบคุมฯ!A1113</f>
        <v>1.1.3</v>
      </c>
      <c r="B396" s="136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6" s="136" t="str">
        <f>+[1]ระบบการควบคุมฯ!C1113</f>
        <v>ศธ 04002/ว2903  ลว 2 ส.ค. 65 ครั้งที่ 680</v>
      </c>
      <c r="D396" s="640">
        <f>+[1]ระบบการควบคุมฯ!D1113</f>
        <v>0</v>
      </c>
      <c r="E396" s="641">
        <f>+[1]ระบบการควบคุมฯ!G1113+[1]ระบบการควบคุมฯ!H1113</f>
        <v>0</v>
      </c>
      <c r="F396" s="641">
        <f>+[1]ระบบการควบคุมฯ!I1113+[1]ระบบการควบคุมฯ!J1113</f>
        <v>0</v>
      </c>
      <c r="G396" s="641">
        <f>+[1]ระบบการควบคุมฯ!K1113+[1]ระบบการควบคุมฯ!L1113</f>
        <v>0</v>
      </c>
      <c r="H396" s="641">
        <f>+D396-E396-F396-G396</f>
        <v>0</v>
      </c>
      <c r="I396" s="124" t="s">
        <v>12</v>
      </c>
    </row>
    <row r="397" spans="1:9" ht="260.39999999999998" hidden="1" customHeight="1" x14ac:dyDescent="0.25">
      <c r="A397" s="647"/>
      <c r="B397" s="140"/>
      <c r="C397" s="140" t="str">
        <f>+[1]ระบบการควบคุมฯ!C1114</f>
        <v>20004 06003600</v>
      </c>
      <c r="D397" s="648"/>
      <c r="E397" s="649"/>
      <c r="F397" s="649"/>
      <c r="G397" s="649"/>
      <c r="H397" s="649"/>
      <c r="I397" s="143"/>
    </row>
    <row r="398" spans="1:9" ht="316.2" hidden="1" customHeight="1" x14ac:dyDescent="0.25">
      <c r="A398" s="597" t="str">
        <f>+[1]ระบบการควบคุมฯ!A1115</f>
        <v>1.1.4</v>
      </c>
      <c r="B398" s="136" t="str">
        <f>+[3]ระบบการควบคุมฯ!B901</f>
        <v>ค่าใช้จ่ายโครงการลูกเสือต้านยาเสพติด</v>
      </c>
      <c r="C398" s="136" t="str">
        <f>+[3]ระบบการควบคุมฯ!C901</f>
        <v xml:space="preserve">ศธ 04002/ว589 ลว 11 ก.พ. 65 ครั้งที่ 208 </v>
      </c>
      <c r="D398" s="640"/>
      <c r="E398" s="641">
        <f>+[1]ระบบการควบคุมฯ!G1115+[1]ระบบการควบคุมฯ!H1115</f>
        <v>0</v>
      </c>
      <c r="F398" s="641">
        <f>+[1]ระบบการควบคุมฯ!I1115+[1]ระบบการควบคุมฯ!J1115</f>
        <v>0</v>
      </c>
      <c r="G398" s="641">
        <f>+[1]ระบบการควบคุมฯ!K1115+[1]ระบบการควบคุมฯ!L1115</f>
        <v>0</v>
      </c>
      <c r="H398" s="641">
        <f>+D398-E398-F398-G398</f>
        <v>0</v>
      </c>
      <c r="I398" s="124" t="s">
        <v>53</v>
      </c>
    </row>
    <row r="399" spans="1:9" ht="55.8" hidden="1" customHeight="1" x14ac:dyDescent="0.25">
      <c r="A399" s="647"/>
      <c r="B399" s="140"/>
      <c r="C399" s="140" t="str">
        <f>+[3]ระบบการควบคุมฯ!C902</f>
        <v>2000406036700002</v>
      </c>
      <c r="D399" s="648"/>
      <c r="E399" s="649"/>
      <c r="F399" s="649"/>
      <c r="G399" s="649"/>
      <c r="H399" s="649"/>
      <c r="I399" s="143"/>
    </row>
    <row r="400" spans="1:9" ht="18.600000000000001" hidden="1" customHeight="1" x14ac:dyDescent="0.25">
      <c r="A400" s="543"/>
      <c r="B400" s="134"/>
      <c r="C400" s="134"/>
      <c r="D400" s="643"/>
      <c r="E400" s="642"/>
      <c r="F400" s="642"/>
      <c r="G400" s="642"/>
      <c r="H400" s="642"/>
      <c r="I400" s="121"/>
    </row>
    <row r="401" spans="1:9" ht="74.400000000000006" hidden="1" customHeight="1" x14ac:dyDescent="0.25">
      <c r="A401" s="595"/>
      <c r="B401" s="161"/>
      <c r="C401" s="161"/>
      <c r="D401" s="650"/>
      <c r="E401" s="651"/>
      <c r="F401" s="651"/>
      <c r="G401" s="651"/>
      <c r="H401" s="651"/>
      <c r="I401" s="162"/>
    </row>
    <row r="402" spans="1:9" ht="372" hidden="1" customHeight="1" x14ac:dyDescent="0.25">
      <c r="A402" s="595"/>
      <c r="B402" s="161"/>
      <c r="C402" s="161"/>
      <c r="D402" s="650"/>
      <c r="E402" s="651"/>
      <c r="F402" s="651"/>
      <c r="G402" s="651"/>
      <c r="H402" s="651"/>
      <c r="I402" s="162"/>
    </row>
    <row r="403" spans="1:9" ht="18.600000000000001" x14ac:dyDescent="0.25">
      <c r="A403" s="595"/>
      <c r="B403" s="161"/>
      <c r="C403" s="161"/>
      <c r="D403" s="650"/>
      <c r="E403" s="651"/>
      <c r="F403" s="651"/>
      <c r="G403" s="651"/>
      <c r="H403" s="651"/>
      <c r="I403" s="162"/>
    </row>
    <row r="404" spans="1:9" ht="37.200000000000003" x14ac:dyDescent="0.25">
      <c r="A404" s="440" t="str">
        <f>+[4]ระบบการควบคุมฯ!A1448</f>
        <v>ฉ</v>
      </c>
      <c r="B404" s="163" t="str">
        <f>+[4]ระบบการควบคุมฯ!B1448</f>
        <v>แผนบูรณาการต่อต้านการทุจริตและประพฤติมิชอบ</v>
      </c>
      <c r="C404" s="163" t="str">
        <f>+[4]ระบบการควบคุมฯ!C1448</f>
        <v>20004 6020 3900 2000000</v>
      </c>
      <c r="D404" s="442">
        <f>+D405</f>
        <v>1000</v>
      </c>
      <c r="E404" s="442">
        <f>+E405</f>
        <v>0</v>
      </c>
      <c r="F404" s="442">
        <f>+F405</f>
        <v>0</v>
      </c>
      <c r="G404" s="442">
        <f>+G405</f>
        <v>800</v>
      </c>
      <c r="H404" s="442">
        <f>+H405</f>
        <v>200</v>
      </c>
      <c r="I404" s="164"/>
    </row>
    <row r="405" spans="1:9" ht="55.8" hidden="1" customHeight="1" x14ac:dyDescent="0.25">
      <c r="A405" s="535">
        <f>+[4]ระบบการควบคุมฯ!A1449</f>
        <v>1</v>
      </c>
      <c r="B405" s="549" t="str">
        <f>+[4]ระบบการควบคุมฯ!B1449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5" s="549" t="str">
        <f>+[4]ระบบการควบคุมฯ!C1449</f>
        <v>20004 6020 3900 2000000</v>
      </c>
      <c r="D405" s="652">
        <f>+D407+D413+D417+D421</f>
        <v>1000</v>
      </c>
      <c r="E405" s="652">
        <f t="shared" ref="E405:H406" si="92">+E407+E413+E417+E421</f>
        <v>0</v>
      </c>
      <c r="F405" s="652">
        <f t="shared" si="92"/>
        <v>0</v>
      </c>
      <c r="G405" s="652">
        <f t="shared" si="92"/>
        <v>800</v>
      </c>
      <c r="H405" s="652">
        <f t="shared" si="92"/>
        <v>200</v>
      </c>
      <c r="I405" s="165"/>
    </row>
    <row r="406" spans="1:9" ht="55.8" hidden="1" customHeight="1" x14ac:dyDescent="0.25">
      <c r="A406" s="547"/>
      <c r="B406" s="495" t="str">
        <f>+[4]ระบบการควบคุมฯ!B1450</f>
        <v>งบดำเนินงาน 68112XX</v>
      </c>
      <c r="C406" s="156"/>
      <c r="D406" s="548">
        <f>+D408+D414+D418+D422</f>
        <v>1000</v>
      </c>
      <c r="E406" s="548">
        <f t="shared" si="92"/>
        <v>0</v>
      </c>
      <c r="F406" s="548">
        <f t="shared" si="92"/>
        <v>0</v>
      </c>
      <c r="G406" s="548">
        <f t="shared" si="92"/>
        <v>800</v>
      </c>
      <c r="H406" s="548">
        <f t="shared" si="92"/>
        <v>200</v>
      </c>
      <c r="I406" s="116"/>
    </row>
    <row r="407" spans="1:9" ht="18.600000000000001" hidden="1" customHeight="1" x14ac:dyDescent="0.25">
      <c r="A407" s="638">
        <f>+[4]ระบบการควบคุมฯ!A1451</f>
        <v>1.1000000000000001</v>
      </c>
      <c r="B407" s="89" t="str">
        <f>+[4]ระบบการควบคุมฯ!B1451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07" s="166" t="str">
        <f>+[4]ระบบการควบคุมฯ!C1451</f>
        <v xml:space="preserve">20004 68 00118 00000  </v>
      </c>
      <c r="D407" s="639">
        <f t="shared" ref="D407:I407" si="93">+D408</f>
        <v>1000</v>
      </c>
      <c r="E407" s="639">
        <f t="shared" si="93"/>
        <v>0</v>
      </c>
      <c r="F407" s="639">
        <f t="shared" si="93"/>
        <v>0</v>
      </c>
      <c r="G407" s="639">
        <f t="shared" si="93"/>
        <v>800</v>
      </c>
      <c r="H407" s="639">
        <f t="shared" si="93"/>
        <v>200</v>
      </c>
      <c r="I407" s="639">
        <f t="shared" si="93"/>
        <v>0</v>
      </c>
    </row>
    <row r="408" spans="1:9" ht="18.600000000000001" hidden="1" customHeight="1" x14ac:dyDescent="0.25">
      <c r="A408" s="547"/>
      <c r="B408" s="495" t="str">
        <f>+[4]ระบบการควบคุมฯ!B1452</f>
        <v xml:space="preserve"> งบดำเนินงาน 68112xx</v>
      </c>
      <c r="C408" s="156" t="str">
        <f>+C405</f>
        <v>20004 6020 3900 2000000</v>
      </c>
      <c r="D408" s="548">
        <f>SUM(D409:D412)</f>
        <v>1000</v>
      </c>
      <c r="E408" s="548">
        <f>SUM(E409:E412)</f>
        <v>0</v>
      </c>
      <c r="F408" s="548">
        <f>SUM(F409:F412)</f>
        <v>0</v>
      </c>
      <c r="G408" s="548">
        <f>SUM(G409:G412)</f>
        <v>800</v>
      </c>
      <c r="H408" s="548">
        <f>SUM(H409:H412)</f>
        <v>200</v>
      </c>
      <c r="I408" s="116"/>
    </row>
    <row r="409" spans="1:9" ht="18.600000000000001" hidden="1" customHeight="1" x14ac:dyDescent="0.25">
      <c r="A409" s="597" t="str">
        <f>+[4]ระบบการควบคุมฯ!A1453</f>
        <v>1.1.1</v>
      </c>
      <c r="B409" s="1239" t="str">
        <f>+[4]ระบบการควบคุมฯ!B1453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09" s="597" t="str">
        <f>+[4]ระบบการควบคุมฯ!C1453</f>
        <v>ศธ 04002/ว6119 ลว 19 ธค 67 ครั้งที่ 141</v>
      </c>
      <c r="D409" s="640">
        <f>+[4]ระบบการควบคุมฯ!F1453</f>
        <v>1000</v>
      </c>
      <c r="E409" s="545">
        <f>+[4]ระบบการควบคุมฯ!G1453+[4]ระบบการควบคุมฯ!H1453</f>
        <v>0</v>
      </c>
      <c r="F409" s="641">
        <f>+[4]ระบบการควบคุมฯ!I1453+[4]ระบบการควบคุมฯ!J1453</f>
        <v>0</v>
      </c>
      <c r="G409" s="545">
        <f>+[4]ระบบการควบคุมฯ!K1453+[4]ระบบการควบคุมฯ!L1453</f>
        <v>800</v>
      </c>
      <c r="H409" s="641">
        <f t="shared" ref="H409:H424" si="94">+D409-E409-F409-G409</f>
        <v>200</v>
      </c>
      <c r="I409" s="124" t="s">
        <v>50</v>
      </c>
    </row>
    <row r="410" spans="1:9" ht="18.600000000000001" hidden="1" customHeight="1" x14ac:dyDescent="0.25">
      <c r="A410" s="597" t="str">
        <f>+[4]ระบบการควบคุมฯ!A1454</f>
        <v>1.1.2</v>
      </c>
      <c r="B410" s="136" t="str">
        <f>+[4]ระบบการควบคุมฯ!B1454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410" s="136" t="str">
        <f>+[4]ระบบการควบคุมฯ!C1454</f>
        <v>ศธ 04002/ว1246 ลว 22 มีค 66  ครั้งที่ 232</v>
      </c>
      <c r="D410" s="640"/>
      <c r="E410" s="545"/>
      <c r="F410" s="641"/>
      <c r="G410" s="545"/>
      <c r="H410" s="641">
        <f t="shared" si="94"/>
        <v>0</v>
      </c>
      <c r="I410" s="124" t="s">
        <v>91</v>
      </c>
    </row>
    <row r="411" spans="1:9" ht="93" x14ac:dyDescent="0.25">
      <c r="A411" s="597" t="str">
        <f>+[4]ระบบการควบคุมฯ!A1455</f>
        <v>1.1.3</v>
      </c>
      <c r="B411" s="136">
        <f>+[4]ระบบการควบคุมฯ!B1455</f>
        <v>0</v>
      </c>
      <c r="C411" s="136">
        <f>+[4]ระบบการควบคุมฯ!C1455</f>
        <v>0</v>
      </c>
      <c r="D411" s="640">
        <f>+[4]ระบบการควบคุมฯ!F1455</f>
        <v>0</v>
      </c>
      <c r="E411" s="641">
        <f>+[4]ระบบการควบคุมฯ!G1455+[4]ระบบการควบคุมฯ!H1455</f>
        <v>0</v>
      </c>
      <c r="F411" s="641">
        <f>+[4]ระบบการควบคุมฯ!I1455+[4]ระบบการควบคุมฯ!J1455</f>
        <v>0</v>
      </c>
      <c r="G411" s="641">
        <f>+[4]ระบบการควบคุมฯ!K1455+[4]ระบบการควบคุมฯ!L1455</f>
        <v>0</v>
      </c>
      <c r="H411" s="641">
        <f t="shared" si="94"/>
        <v>0</v>
      </c>
      <c r="I411" s="124" t="s">
        <v>91</v>
      </c>
    </row>
    <row r="412" spans="1:9" ht="55.8" x14ac:dyDescent="0.25">
      <c r="A412" s="597" t="str">
        <f>+[4]ระบบการควบคุมฯ!A1456</f>
        <v>1.1.3</v>
      </c>
      <c r="B412" s="136" t="str">
        <f>+[4]ระบบการควบคุมฯ!B1456</f>
        <v xml:space="preserve">ค่าใช้จ่ายในการดำเนินกิจกรรมโครงการโรงเรียนสุจริต ประจำปีงบประมาณ พ.ศ. 2566 </v>
      </c>
      <c r="C412" s="136" t="str">
        <f>+[4]ระบบการควบคุมฯ!C1456</f>
        <v>ศธ 04002/ว1226 ลว 27 มีค 66  ครั้งที่ 424</v>
      </c>
      <c r="D412" s="640">
        <f>+[4]ระบบการควบคุมฯ!F1456</f>
        <v>0</v>
      </c>
      <c r="E412" s="641">
        <f>+[4]ระบบการควบคุมฯ!G1456+[4]ระบบการควบคุมฯ!H1456</f>
        <v>0</v>
      </c>
      <c r="F412" s="641">
        <f>+[4]ระบบการควบคุมฯ!I1456+[4]ระบบการควบคุมฯ!J1456</f>
        <v>0</v>
      </c>
      <c r="G412" s="641">
        <f>+[4]ระบบการควบคุมฯ!K1456+[4]ระบบการควบคุมฯ!L1456</f>
        <v>0</v>
      </c>
      <c r="H412" s="641">
        <f t="shared" si="94"/>
        <v>0</v>
      </c>
      <c r="I412" s="124" t="s">
        <v>13</v>
      </c>
    </row>
    <row r="413" spans="1:9" ht="74.400000000000006" x14ac:dyDescent="0.25">
      <c r="A413" s="653">
        <f>+[1]ระบบการควบคุมฯ!A1128</f>
        <v>1.2</v>
      </c>
      <c r="B413" s="167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3" s="167" t="str">
        <f>+[1]ระบบการควบคุมฯ!C1128</f>
        <v>20004 66 00060 00000</v>
      </c>
      <c r="D413" s="654">
        <f>+D414</f>
        <v>0</v>
      </c>
      <c r="E413" s="654">
        <f>+E414</f>
        <v>0</v>
      </c>
      <c r="F413" s="654">
        <f>+F414</f>
        <v>0</v>
      </c>
      <c r="G413" s="654">
        <f>+G414</f>
        <v>0</v>
      </c>
      <c r="H413" s="654">
        <f>+H414</f>
        <v>0</v>
      </c>
      <c r="I413" s="168"/>
    </row>
    <row r="414" spans="1:9" ht="18.600000000000001" x14ac:dyDescent="0.25">
      <c r="A414" s="547"/>
      <c r="B414" s="495" t="str">
        <f>+[4]ระบบการควบคุมฯ!B1458</f>
        <v xml:space="preserve"> งบดำเนินงาน 67112xx</v>
      </c>
      <c r="C414" s="495" t="str">
        <f>+[1]ระบบการควบคุมฯ!C1129</f>
        <v>20004 57003700 2000000</v>
      </c>
      <c r="D414" s="548">
        <f>SUM(D415:D416)</f>
        <v>0</v>
      </c>
      <c r="E414" s="548">
        <f>SUM(E415:E416)</f>
        <v>0</v>
      </c>
      <c r="F414" s="548">
        <f>SUM(F415:F416)</f>
        <v>0</v>
      </c>
      <c r="G414" s="548">
        <f>SUM(G415:G416)</f>
        <v>0</v>
      </c>
      <c r="H414" s="548">
        <f>SUM(H415:H416)</f>
        <v>0</v>
      </c>
      <c r="I414" s="655"/>
    </row>
    <row r="415" spans="1:9" ht="260.39999999999998" x14ac:dyDescent="0.25">
      <c r="A415" s="543" t="str">
        <f>+[4]ระบบการควบคุมฯ!A1459</f>
        <v>1.2.1</v>
      </c>
      <c r="B415" s="134" t="str">
        <f>+[4]ระบบการควบคุมฯ!B1459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5" s="172" t="str">
        <f>+[4]ระบบการควบคุมฯ!C1459</f>
        <v>ที่ ศธ 04002/ว2974 ลว. 10 กค 67 ครั้งที่ 199</v>
      </c>
      <c r="D415" s="643"/>
      <c r="E415" s="642"/>
      <c r="F415" s="642"/>
      <c r="G415" s="642"/>
      <c r="H415" s="642">
        <f t="shared" si="94"/>
        <v>0</v>
      </c>
      <c r="I415" s="119" t="s">
        <v>178</v>
      </c>
    </row>
    <row r="416" spans="1:9" ht="316.2" x14ac:dyDescent="0.25">
      <c r="A416" s="597" t="str">
        <f>+[4]ระบบการควบคุมฯ!A1460</f>
        <v>1.2.2</v>
      </c>
      <c r="B416" s="136" t="str">
        <f>+[4]ระบบการควบคุมฯ!B1460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6" s="171" t="str">
        <f>+[4]ระบบการควบคุมฯ!C1460</f>
        <v>ที่ ศธ 04002/ว3656 ลว. 28 สค 66 ครั้งที่ 819</v>
      </c>
      <c r="D416" s="640">
        <f>+[4]ระบบการควบคุมฯ!F1460</f>
        <v>0</v>
      </c>
      <c r="E416" s="641">
        <f>+[4]ระบบการควบคุมฯ!G1460+[4]ระบบการควบคุมฯ!H1460</f>
        <v>0</v>
      </c>
      <c r="F416" s="641">
        <f>+[4]ระบบการควบคุมฯ!I1460+[4]ระบบการควบคุมฯ!J1460</f>
        <v>0</v>
      </c>
      <c r="G416" s="641">
        <f>+[4]ระบบการควบคุมฯ!K1460+[4]ระบบการควบคุมฯ!L1460</f>
        <v>0</v>
      </c>
      <c r="H416" s="641">
        <f>+D416-E416-F416-G416</f>
        <v>0</v>
      </c>
      <c r="I416" s="124" t="s">
        <v>92</v>
      </c>
    </row>
    <row r="417" spans="1:9" ht="55.8" x14ac:dyDescent="0.25">
      <c r="A417" s="656">
        <f>+[4]ระบบการควบคุมฯ!A1461</f>
        <v>1.2</v>
      </c>
      <c r="B417" s="167" t="str">
        <f>+[4]ระบบการควบคุมฯ!B1461</f>
        <v xml:space="preserve">กิจกรรมเสริมสร้างธรรมาภิบาลเพื่อเพิ่มประสิทธิภาพในการบริหารจัดการ      </v>
      </c>
      <c r="C417" s="167" t="str">
        <f>+[4]ระบบการควบคุมฯ!C1461</f>
        <v>20004 67 00068 00000</v>
      </c>
      <c r="D417" s="654">
        <f>+D418</f>
        <v>0</v>
      </c>
      <c r="E417" s="654">
        <f>+E418</f>
        <v>0</v>
      </c>
      <c r="F417" s="654">
        <f>+F418</f>
        <v>0</v>
      </c>
      <c r="G417" s="654">
        <f>+G418</f>
        <v>0</v>
      </c>
      <c r="H417" s="654">
        <f>+H418</f>
        <v>0</v>
      </c>
      <c r="I417" s="168"/>
    </row>
    <row r="418" spans="1:9" ht="18.600000000000001" x14ac:dyDescent="0.25">
      <c r="A418" s="657"/>
      <c r="B418" s="169" t="str">
        <f>+[4]ระบบการควบคุมฯ!B1462</f>
        <v xml:space="preserve"> งบดำเนินงาน 67112xx</v>
      </c>
      <c r="C418" s="169" t="str">
        <f>+[4]ระบบการควบคุมฯ!C1462</f>
        <v>20004 56003700 2000000</v>
      </c>
      <c r="D418" s="658">
        <f>SUM(D419:D423)</f>
        <v>0</v>
      </c>
      <c r="E418" s="658">
        <f>SUM(E419:E423)</f>
        <v>0</v>
      </c>
      <c r="F418" s="658">
        <f>SUM(F419:F423)</f>
        <v>0</v>
      </c>
      <c r="G418" s="658">
        <f>SUM(G419:G423)</f>
        <v>0</v>
      </c>
      <c r="H418" s="658">
        <f>SUM(H419:H423)</f>
        <v>0</v>
      </c>
      <c r="I418" s="170"/>
    </row>
    <row r="419" spans="1:9" ht="74.400000000000006" x14ac:dyDescent="0.25">
      <c r="A419" s="597" t="str">
        <f>+[4]ระบบการควบคุมฯ!A1463</f>
        <v>1.2.1</v>
      </c>
      <c r="B419" s="136" t="str">
        <f>+[4]ระบบการควบคุมฯ!B1463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19" s="171" t="str">
        <f>+[4]ระบบการควบคุมฯ!C1463</f>
        <v>ศธ04087/1378 ลว 27 พค 67 โอนครั้งที่ 61</v>
      </c>
      <c r="D419" s="640"/>
      <c r="E419" s="641"/>
      <c r="F419" s="641"/>
      <c r="G419" s="641"/>
      <c r="H419" s="641">
        <f>+D419-E419-F419-G419</f>
        <v>0</v>
      </c>
      <c r="I419" s="124" t="s">
        <v>16</v>
      </c>
    </row>
    <row r="420" spans="1:9" ht="372" x14ac:dyDescent="0.25">
      <c r="A420" s="597" t="str">
        <f>+[4]ระบบการควบคุมฯ!A1464</f>
        <v>1.1.3</v>
      </c>
      <c r="B420" s="136" t="str">
        <f>+[4]ระบบการควบคุมฯ!B1464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0" s="171" t="str">
        <f>+[4]ระบบการควบคุมฯ!C1464</f>
        <v>ศธ 04002/ว3641 ลว 17 สค ครั้งที่ 350</v>
      </c>
      <c r="D420" s="640"/>
      <c r="E420" s="641"/>
      <c r="F420" s="641"/>
      <c r="G420" s="641"/>
      <c r="H420" s="641">
        <f>+D420-E420-F420-G420</f>
        <v>0</v>
      </c>
      <c r="I420" s="119"/>
    </row>
    <row r="421" spans="1:9" ht="55.8" x14ac:dyDescent="0.25">
      <c r="A421" s="653">
        <f>+[1]ระบบการควบคุมฯ!A1132</f>
        <v>1.3</v>
      </c>
      <c r="B421" s="167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1" s="167" t="str">
        <f>+[1]ระบบการควบคุมฯ!C1132</f>
        <v>20004 66 00068 00000</v>
      </c>
      <c r="D421" s="654">
        <f>+[1]ระบบการควบคุมฯ!F1132</f>
        <v>0</v>
      </c>
      <c r="E421" s="659">
        <f>+[1]ระบบการควบคุมฯ!G1132+[1]ระบบการควบคุมฯ!H1132</f>
        <v>0</v>
      </c>
      <c r="F421" s="659">
        <f>+[1]ระบบการควบคุมฯ!I1132+[1]ระบบการควบคุมฯ!J1132</f>
        <v>0</v>
      </c>
      <c r="G421" s="659">
        <f>+[1]ระบบการควบคุมฯ!K1132+[1]ระบบการควบคุมฯ!L1132</f>
        <v>0</v>
      </c>
      <c r="H421" s="659">
        <f t="shared" si="94"/>
        <v>0</v>
      </c>
      <c r="I421" s="168"/>
    </row>
    <row r="422" spans="1:9" ht="18.600000000000001" x14ac:dyDescent="0.25">
      <c r="A422" s="657"/>
      <c r="B422" s="169" t="str">
        <f>+[1]ระบบการควบคุมฯ!B1133</f>
        <v xml:space="preserve"> งบดำเนินงาน 66112xx</v>
      </c>
      <c r="C422" s="169" t="str">
        <f>+[1]ระบบการควบคุมฯ!C1133</f>
        <v>20004 57003700 200000</v>
      </c>
      <c r="D422" s="658">
        <f>+[1]ระบบการควบคุมฯ!F1133</f>
        <v>0</v>
      </c>
      <c r="E422" s="660">
        <f>+[1]ระบบการควบคุมฯ!G1133+[1]ระบบการควบคุมฯ!H1133</f>
        <v>0</v>
      </c>
      <c r="F422" s="660">
        <f>+[1]ระบบการควบคุมฯ!I1133+[1]ระบบการควบคุมฯ!J1133</f>
        <v>0</v>
      </c>
      <c r="G422" s="660">
        <f>+[1]ระบบการควบคุมฯ!K1133+[1]ระบบการควบคุมฯ!L1133</f>
        <v>0</v>
      </c>
      <c r="H422" s="660">
        <f t="shared" si="94"/>
        <v>0</v>
      </c>
      <c r="I422" s="170"/>
    </row>
    <row r="423" spans="1:9" ht="55.8" x14ac:dyDescent="0.25">
      <c r="A423" s="597" t="str">
        <f>+[1]ระบบการควบคุมฯ!A1134</f>
        <v>1.3.1</v>
      </c>
      <c r="B423" s="136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3" s="136" t="str">
        <f>+[1]ระบบการควบคุมฯ!C1134</f>
        <v>ที่ ศธ 04002/ว1422 ลว. 11 เม.ย. 65 ครั้งที่ 342</v>
      </c>
      <c r="D423" s="640">
        <f>+[1]ระบบการควบคุมฯ!F1134</f>
        <v>0</v>
      </c>
      <c r="E423" s="641">
        <f>+[1]ระบบการควบคุมฯ!G1134+[1]ระบบการควบคุมฯ!H1134</f>
        <v>0</v>
      </c>
      <c r="F423" s="641">
        <f>+[1]ระบบการควบคุมฯ!I1134+[1]ระบบการควบคุมฯ!J1134</f>
        <v>0</v>
      </c>
      <c r="G423" s="641">
        <f>+[1]ระบบการควบคุมฯ!K1134+[1]ระบบการควบคุมฯ!L1134</f>
        <v>0</v>
      </c>
      <c r="H423" s="641">
        <f t="shared" si="94"/>
        <v>0</v>
      </c>
      <c r="I423" s="124" t="s">
        <v>13</v>
      </c>
    </row>
    <row r="424" spans="1:9" ht="55.8" x14ac:dyDescent="0.25">
      <c r="A424" s="597" t="str">
        <f>+[1]ระบบการควบคุมฯ!A1135</f>
        <v>1.3.2</v>
      </c>
      <c r="B424" s="136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4" s="136" t="str">
        <f>+[1]ระบบการควบคุมฯ!C1135</f>
        <v>ศธ 04002/ว2730 ลว 19 ก.ค. 65  ครั้งที่ 639</v>
      </c>
      <c r="D424" s="640">
        <f>+[1]ระบบการควบคุมฯ!F1135</f>
        <v>0</v>
      </c>
      <c r="E424" s="641">
        <f>+[1]ระบบการควบคุมฯ!G1135+[1]ระบบการควบคุมฯ!H1135</f>
        <v>0</v>
      </c>
      <c r="F424" s="641">
        <f>+[1]ระบบการควบคุมฯ!I1135+[1]ระบบการควบคุมฯ!J1135</f>
        <v>0</v>
      </c>
      <c r="G424" s="641">
        <f>+[1]ระบบการควบคุมฯ!K1135+[1]ระบบการควบคุมฯ!L1135</f>
        <v>0</v>
      </c>
      <c r="H424" s="641">
        <f t="shared" si="94"/>
        <v>0</v>
      </c>
      <c r="I424" s="124" t="s">
        <v>13</v>
      </c>
    </row>
    <row r="425" spans="1:9" ht="18.600000000000001" x14ac:dyDescent="0.25">
      <c r="A425" s="647"/>
      <c r="B425" s="140"/>
      <c r="C425" s="158"/>
      <c r="D425" s="159"/>
      <c r="E425" s="160"/>
      <c r="F425" s="160"/>
      <c r="G425" s="160"/>
      <c r="H425" s="160"/>
      <c r="I425" s="143"/>
    </row>
    <row r="426" spans="1:9" ht="18.600000000000001" x14ac:dyDescent="0.25">
      <c r="A426" s="543"/>
      <c r="B426" s="134"/>
      <c r="C426" s="173"/>
      <c r="D426" s="174"/>
      <c r="E426" s="175"/>
      <c r="F426" s="175"/>
      <c r="G426" s="175"/>
      <c r="H426" s="175"/>
      <c r="I426" s="121"/>
    </row>
    <row r="427" spans="1:9" ht="18.600000000000001" x14ac:dyDescent="0.25">
      <c r="A427" s="543"/>
      <c r="B427" s="134"/>
      <c r="C427" s="134"/>
      <c r="D427" s="643"/>
      <c r="E427" s="642"/>
      <c r="F427" s="642"/>
      <c r="G427" s="642"/>
      <c r="H427" s="642"/>
      <c r="I427" s="119"/>
    </row>
    <row r="428" spans="1:9" ht="18.600000000000001" x14ac:dyDescent="0.25">
      <c r="A428" s="543"/>
      <c r="B428" s="134"/>
      <c r="C428" s="134"/>
      <c r="D428" s="643"/>
      <c r="E428" s="642"/>
      <c r="F428" s="642"/>
      <c r="G428" s="642"/>
      <c r="H428" s="642"/>
      <c r="I428" s="119"/>
    </row>
    <row r="429" spans="1:9" ht="18.600000000000001" x14ac:dyDescent="0.55000000000000004">
      <c r="A429" s="661"/>
      <c r="B429" s="662" t="s">
        <v>18</v>
      </c>
      <c r="C429" s="663"/>
      <c r="D429" s="664">
        <f>+D6+D23+D175+D240+D377+D385+D404</f>
        <v>72252097</v>
      </c>
      <c r="E429" s="664">
        <f>+E6+E23+E175+E240+E377+E385+E404</f>
        <v>973952.1</v>
      </c>
      <c r="F429" s="664">
        <f>+F6+F23+F175+F240+F377+F385+F404</f>
        <v>0</v>
      </c>
      <c r="G429" s="664">
        <f>+G6+G23+G175+G240+G377+G385+G404</f>
        <v>61672521.329999998</v>
      </c>
      <c r="H429" s="664">
        <f>+H6+H23+H175+H240+H377+H385+H404</f>
        <v>9605623.5700000022</v>
      </c>
      <c r="I429" s="664">
        <f>+I6+I23+I175+I240+I385+I404</f>
        <v>0</v>
      </c>
    </row>
    <row r="430" spans="1:9" ht="18.600000000000001" x14ac:dyDescent="0.55000000000000004">
      <c r="A430" s="661"/>
      <c r="B430" s="662" t="s">
        <v>19</v>
      </c>
      <c r="C430" s="663"/>
      <c r="D430" s="665">
        <f>SUM(E430:H430)</f>
        <v>100</v>
      </c>
      <c r="E430" s="667">
        <f>+E429*100/D429</f>
        <v>1.3479914638325308</v>
      </c>
      <c r="F430" s="667">
        <v>0</v>
      </c>
      <c r="G430" s="1240">
        <f>+G429*100/D429</f>
        <v>85.357413681709474</v>
      </c>
      <c r="H430" s="666">
        <f>+H429*100/D429</f>
        <v>13.294594854457999</v>
      </c>
      <c r="I430" s="177"/>
    </row>
    <row r="431" spans="1:9" ht="21" x14ac:dyDescent="0.6">
      <c r="A431" s="668"/>
      <c r="B431" s="669"/>
      <c r="C431" s="670"/>
      <c r="D431" s="671"/>
      <c r="E431" s="672"/>
      <c r="F431" s="673"/>
      <c r="G431" s="673"/>
      <c r="H431" s="673"/>
      <c r="I431" s="178"/>
    </row>
    <row r="432" spans="1:9" ht="21" x14ac:dyDescent="0.6">
      <c r="A432" s="668"/>
      <c r="B432" s="674"/>
      <c r="C432" s="1326" t="s">
        <v>71</v>
      </c>
      <c r="D432" s="1326"/>
      <c r="E432" s="1326"/>
      <c r="F432" s="1326"/>
      <c r="G432" s="1326"/>
      <c r="H432" s="1326"/>
      <c r="I432" s="675"/>
    </row>
    <row r="433" spans="1:9" ht="18.600000000000001" x14ac:dyDescent="0.55000000000000004">
      <c r="A433" s="668"/>
      <c r="B433" s="674"/>
      <c r="C433" s="676"/>
      <c r="D433" s="677"/>
      <c r="E433" s="678"/>
      <c r="F433" s="679"/>
      <c r="G433" s="680"/>
      <c r="H433" s="680"/>
      <c r="I433" s="680"/>
    </row>
    <row r="434" spans="1:9" ht="21" x14ac:dyDescent="0.6">
      <c r="A434" s="1327" t="s">
        <v>145</v>
      </c>
      <c r="B434" s="1328"/>
      <c r="C434" s="1329"/>
      <c r="D434" s="1330"/>
      <c r="E434" s="1331"/>
      <c r="F434" s="1331"/>
      <c r="G434" s="1331"/>
      <c r="H434" s="1331"/>
      <c r="I434" s="681"/>
    </row>
    <row r="435" spans="1:9" ht="21" x14ac:dyDescent="0.6">
      <c r="A435" s="1327" t="s">
        <v>146</v>
      </c>
      <c r="B435" s="1328"/>
      <c r="C435" s="1332" t="s">
        <v>20</v>
      </c>
      <c r="D435" s="1331"/>
      <c r="E435" s="1333"/>
      <c r="F435" s="1334" t="s">
        <v>137</v>
      </c>
      <c r="G435" s="1335"/>
      <c r="H435" s="1331"/>
      <c r="I435" s="681"/>
    </row>
    <row r="436" spans="1:9" ht="21" x14ac:dyDescent="0.6">
      <c r="A436" s="1327" t="s">
        <v>52</v>
      </c>
      <c r="B436" s="1336"/>
      <c r="C436" s="1337" t="s">
        <v>179</v>
      </c>
      <c r="D436" s="1337"/>
      <c r="E436" s="1337"/>
      <c r="F436" s="1338" t="s">
        <v>180</v>
      </c>
      <c r="G436" s="1338"/>
      <c r="H436" s="1338"/>
      <c r="I436" s="682"/>
    </row>
  </sheetData>
  <mergeCells count="7">
    <mergeCell ref="F436:H436"/>
    <mergeCell ref="A1:I1"/>
    <mergeCell ref="A2:I2"/>
    <mergeCell ref="A3:I3"/>
    <mergeCell ref="B4:H4"/>
    <mergeCell ref="I267:I268"/>
    <mergeCell ref="C432:H4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activeCell="M9" sqref="M9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10.3984375" customWidth="1"/>
  </cols>
  <sheetData>
    <row r="1" spans="1:13" ht="18.600000000000001" x14ac:dyDescent="0.55000000000000004">
      <c r="A1" s="1304" t="s">
        <v>95</v>
      </c>
      <c r="B1" s="1304"/>
      <c r="C1" s="1304"/>
      <c r="D1" s="1304"/>
      <c r="E1" s="1304"/>
      <c r="F1" s="1304"/>
      <c r="G1" s="1304"/>
      <c r="H1" s="1304"/>
      <c r="I1" s="1304"/>
      <c r="J1" s="1304"/>
      <c r="K1" s="1304"/>
      <c r="L1" s="1304"/>
      <c r="M1" s="1304"/>
    </row>
    <row r="2" spans="1:13" ht="18.600000000000001" x14ac:dyDescent="0.55000000000000004">
      <c r="A2" s="1305" t="s">
        <v>124</v>
      </c>
      <c r="B2" s="1305"/>
      <c r="C2" s="1305"/>
      <c r="D2" s="1305"/>
      <c r="E2" s="1305"/>
      <c r="F2" s="1305"/>
      <c r="G2" s="1305"/>
      <c r="H2" s="1305"/>
      <c r="I2" s="1305"/>
      <c r="J2" s="1305"/>
      <c r="K2" s="1305"/>
      <c r="L2" s="1305"/>
      <c r="M2" s="1305"/>
    </row>
    <row r="3" spans="1:13" ht="18.600000000000001" x14ac:dyDescent="0.55000000000000004">
      <c r="A3" s="1304" t="s">
        <v>125</v>
      </c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</row>
    <row r="4" spans="1:13" ht="18.600000000000001" x14ac:dyDescent="0.55000000000000004">
      <c r="A4" s="1304" t="s">
        <v>126</v>
      </c>
      <c r="B4" s="1304"/>
      <c r="C4" s="1304"/>
      <c r="D4" s="1304"/>
      <c r="E4" s="1304"/>
      <c r="F4" s="1304"/>
      <c r="G4" s="1304"/>
      <c r="H4" s="1304"/>
      <c r="I4" s="1304"/>
      <c r="J4" s="1304"/>
      <c r="K4" s="1304"/>
      <c r="L4" s="1304"/>
      <c r="M4" s="1304"/>
    </row>
    <row r="5" spans="1:13" ht="18.600000000000001" x14ac:dyDescent="0.55000000000000004">
      <c r="A5" s="53"/>
      <c r="B5" s="241"/>
      <c r="C5" s="1306" t="str">
        <f>+[4]ระบบการควบคุมฯ!A4</f>
        <v>ประจำเดือนมกราคม 2568</v>
      </c>
      <c r="D5" s="1306"/>
      <c r="E5" s="1306"/>
      <c r="F5" s="1306"/>
      <c r="G5" s="1306"/>
      <c r="H5" s="1306"/>
      <c r="I5" s="1306"/>
      <c r="J5" s="1306"/>
      <c r="K5" s="1306"/>
      <c r="L5" s="1306"/>
      <c r="M5" s="242" t="s">
        <v>127</v>
      </c>
    </row>
    <row r="6" spans="1:13" ht="18.600000000000001" customHeight="1" x14ac:dyDescent="0.25">
      <c r="A6" s="1311" t="s">
        <v>24</v>
      </c>
      <c r="B6" s="1312"/>
      <c r="C6" s="1312"/>
      <c r="D6" s="1312"/>
      <c r="E6" s="1313"/>
      <c r="F6" s="1301" t="s">
        <v>265</v>
      </c>
      <c r="G6" s="1307" t="s">
        <v>96</v>
      </c>
      <c r="H6" s="1309" t="s">
        <v>97</v>
      </c>
      <c r="I6" s="1310"/>
      <c r="J6" s="1301" t="s">
        <v>266</v>
      </c>
      <c r="K6" s="1309" t="s">
        <v>98</v>
      </c>
      <c r="L6" s="1310"/>
      <c r="M6" s="1299" t="s">
        <v>128</v>
      </c>
    </row>
    <row r="7" spans="1:13" ht="18.600000000000001" x14ac:dyDescent="0.25">
      <c r="A7" s="1314"/>
      <c r="B7" s="1315"/>
      <c r="C7" s="1315"/>
      <c r="D7" s="1315"/>
      <c r="E7" s="1316"/>
      <c r="F7" s="1302"/>
      <c r="G7" s="1308"/>
      <c r="H7" s="266" t="s">
        <v>99</v>
      </c>
      <c r="I7" s="266" t="s">
        <v>100</v>
      </c>
      <c r="J7" s="1302"/>
      <c r="K7" s="266" t="s">
        <v>99</v>
      </c>
      <c r="L7" s="266" t="s">
        <v>100</v>
      </c>
      <c r="M7" s="1300"/>
    </row>
    <row r="8" spans="1:13" ht="18.600000000000001" x14ac:dyDescent="0.55000000000000004">
      <c r="A8" s="243" t="s">
        <v>101</v>
      </c>
      <c r="B8" s="244" t="s">
        <v>102</v>
      </c>
      <c r="C8" s="245"/>
      <c r="D8" s="245"/>
      <c r="E8" s="246"/>
      <c r="F8" s="267">
        <v>80</v>
      </c>
      <c r="G8" s="247"/>
      <c r="H8" s="247"/>
      <c r="I8" s="269"/>
      <c r="J8" s="267">
        <f>+J12</f>
        <v>100</v>
      </c>
      <c r="K8" s="268"/>
      <c r="L8" s="268"/>
      <c r="M8" s="247"/>
    </row>
    <row r="9" spans="1:13" ht="111.6" x14ac:dyDescent="0.25">
      <c r="A9" s="248" t="s">
        <v>103</v>
      </c>
      <c r="B9" s="249" t="s">
        <v>129</v>
      </c>
      <c r="C9" s="249"/>
      <c r="D9" s="249"/>
      <c r="E9" s="250"/>
      <c r="F9" s="239">
        <v>17</v>
      </c>
      <c r="G9" s="278">
        <f>+'[5]มาตการ รวมงบบุคลากร'!$G$9</f>
        <v>95839353</v>
      </c>
      <c r="H9" s="278">
        <f>+'[5]มาตการ รวมงบบุคลากร'!$H$9</f>
        <v>63307184.979999997</v>
      </c>
      <c r="I9" s="1350">
        <f>+H9*100/G9</f>
        <v>66.055522077658438</v>
      </c>
      <c r="J9" s="239">
        <v>39</v>
      </c>
      <c r="K9" s="278">
        <f>+'[5]มาตการ รวมงบบุคลากร'!$K$9</f>
        <v>82046427.079999998</v>
      </c>
      <c r="L9" s="1351">
        <f>+K9*100/G9</f>
        <v>85.608285648589472</v>
      </c>
      <c r="M9" s="251" t="s">
        <v>286</v>
      </c>
    </row>
    <row r="10" spans="1:13" ht="18.600000000000001" x14ac:dyDescent="0.25">
      <c r="A10" s="248" t="s">
        <v>104</v>
      </c>
      <c r="B10" s="249" t="s">
        <v>130</v>
      </c>
      <c r="C10" s="249"/>
      <c r="D10" s="249"/>
      <c r="E10" s="250"/>
      <c r="F10" s="239">
        <v>35</v>
      </c>
      <c r="G10" s="270">
        <f>+[4]ระบบการควบคุมฯ!F1492</f>
        <v>96768197</v>
      </c>
      <c r="H10" s="270">
        <f>+[4]ระบบการควบคุมฯ!L1492+[4]ระบบการควบคุมฯ!K1492</f>
        <v>66843279.530000001</v>
      </c>
      <c r="I10" s="1352">
        <f>+H10*100/G10</f>
        <v>69.075669075450477</v>
      </c>
      <c r="J10" s="239">
        <v>66</v>
      </c>
      <c r="K10" s="270">
        <f>+[4]ระบบการควบคุมฯ!L1492+[4]ระบบการควบคุมฯ!K1492+[4]ระบบการควบคุมฯ!H1492+[4]ระบบการควบคุมฯ!G1492</f>
        <v>85970931.629999995</v>
      </c>
      <c r="L10" s="1353">
        <f>+K10*100/G10</f>
        <v>88.842134394629667</v>
      </c>
      <c r="M10" s="251"/>
    </row>
    <row r="11" spans="1:13" ht="18.600000000000001" x14ac:dyDescent="0.25">
      <c r="A11" s="271" t="s">
        <v>105</v>
      </c>
      <c r="B11" s="272" t="s">
        <v>131</v>
      </c>
      <c r="C11" s="272"/>
      <c r="D11" s="272"/>
      <c r="E11" s="273"/>
      <c r="F11" s="274">
        <v>54</v>
      </c>
      <c r="G11" s="275"/>
      <c r="H11" s="275"/>
      <c r="I11" s="1354"/>
      <c r="J11" s="274">
        <v>77</v>
      </c>
      <c r="K11" s="275"/>
      <c r="L11" s="275"/>
      <c r="M11" s="276"/>
    </row>
    <row r="12" spans="1:13" ht="18.600000000000001" x14ac:dyDescent="0.25">
      <c r="A12" s="271" t="s">
        <v>106</v>
      </c>
      <c r="B12" s="272" t="s">
        <v>132</v>
      </c>
      <c r="C12" s="272"/>
      <c r="D12" s="272"/>
      <c r="E12" s="273"/>
      <c r="F12" s="274">
        <v>80</v>
      </c>
      <c r="G12" s="275"/>
      <c r="H12" s="275"/>
      <c r="I12" s="1355"/>
      <c r="J12" s="274">
        <v>100</v>
      </c>
      <c r="K12" s="275"/>
      <c r="L12" s="1356"/>
      <c r="M12" s="276"/>
    </row>
    <row r="13" spans="1:13" ht="18.600000000000001" x14ac:dyDescent="0.55000000000000004">
      <c r="A13" s="253" t="s">
        <v>107</v>
      </c>
      <c r="B13" s="254" t="s">
        <v>108</v>
      </c>
      <c r="C13" s="183"/>
      <c r="D13" s="183"/>
      <c r="E13" s="252"/>
      <c r="F13" s="277">
        <v>98</v>
      </c>
      <c r="G13" s="255"/>
      <c r="H13" s="255"/>
      <c r="I13" s="252"/>
      <c r="J13" s="277">
        <f>+J17</f>
        <v>100</v>
      </c>
      <c r="K13" s="255"/>
      <c r="L13" s="255"/>
      <c r="M13" s="251"/>
    </row>
    <row r="14" spans="1:13" ht="93" x14ac:dyDescent="0.25">
      <c r="A14" s="248" t="s">
        <v>109</v>
      </c>
      <c r="B14" s="249" t="s">
        <v>129</v>
      </c>
      <c r="C14" s="249"/>
      <c r="D14" s="249"/>
      <c r="E14" s="250"/>
      <c r="F14" s="239">
        <v>35</v>
      </c>
      <c r="G14" s="278">
        <f>+'[5]มาตการ รวมงบบุคลากร'!$G$14</f>
        <v>73323253</v>
      </c>
      <c r="H14" s="278">
        <f>+'[5]มาตการ รวมงบบุคลากร'!$H$14</f>
        <v>59753544.979999997</v>
      </c>
      <c r="I14" s="1350">
        <f>+H14*100/G14</f>
        <v>81.49330878705014</v>
      </c>
      <c r="J14" s="239">
        <v>36</v>
      </c>
      <c r="K14" s="278">
        <f>+'[5]มาตการ รวมงบบุคลากร'!$K$14</f>
        <v>60727497.079999998</v>
      </c>
      <c r="L14" s="1351">
        <f>+K14*100/G14</f>
        <v>82.821607873835063</v>
      </c>
      <c r="M14" s="251" t="s">
        <v>267</v>
      </c>
    </row>
    <row r="15" spans="1:13" ht="18.600000000000001" x14ac:dyDescent="0.25">
      <c r="A15" s="248" t="s">
        <v>110</v>
      </c>
      <c r="B15" s="249" t="s">
        <v>130</v>
      </c>
      <c r="C15" s="249"/>
      <c r="D15" s="249"/>
      <c r="E15" s="250"/>
      <c r="F15" s="239">
        <v>57</v>
      </c>
      <c r="G15" s="278">
        <f>+[4]ระบบการควบคุมฯ!F1485+[4]ระบบการควบคุมฯ!F1486+[4]ระบบการควบคุมฯ!F1487+[4]ระบบการควบคุมฯ!F1488</f>
        <v>74252097</v>
      </c>
      <c r="H15" s="270">
        <f>+[4]ระบบการควบคุมฯ!K1485+[4]ระบบการควบคุมฯ!L1485+[4]ระบบการควบคุมฯ!K1486+[4]ระบบการควบคุมฯ!L1486+[4]ระบบการควบคุมฯ!K1487+[4]ระบบการควบคุมฯ!L1487+[4]ระบบการควบคุมฯ!K1488+[4]ระบบการควบคุมฯ!L1488</f>
        <v>62978839.530000001</v>
      </c>
      <c r="I15" s="1352">
        <f>+H15*100/G15</f>
        <v>84.817590444617338</v>
      </c>
      <c r="J15" s="239">
        <v>58</v>
      </c>
      <c r="K15" s="270">
        <f>+[4]ระบบการควบคุมฯ!G1485+[4]ระบบการควบคุมฯ!H1485+[4]ระบบการควบคุมฯ!K1485+[4]ระบบการควบคุมฯ!L1485+[4]ระบบการควบคุมฯ!G1486+[4]ระบบการควบคุมฯ!H1486+[4]ระบบการควบคุมฯ!K1486+[4]ระบบการควบคุมฯ!L1486+[4]ระบบการควบคุมฯ!G1487+[4]ระบบการควบคุมฯ!H1487+[4]ระบบการควบคุมฯ!K1487+[4]ระบบการควบคุมฯ!L1487+[4]ระบบการควบคุมฯ!G1488+[4]ระบบการควบคุมฯ!H1488+[4]ระบบการควบคุมฯ!K1488+[4]ระบบการควบคุมฯ!L1488</f>
        <v>64122351.630000003</v>
      </c>
      <c r="L15" s="1351">
        <f>+K15*100/G15</f>
        <v>86.357630586513935</v>
      </c>
      <c r="M15" s="251"/>
    </row>
    <row r="16" spans="1:13" ht="18.600000000000001" x14ac:dyDescent="0.25">
      <c r="A16" s="280">
        <v>2.2999999999999998</v>
      </c>
      <c r="B16" s="249" t="s">
        <v>131</v>
      </c>
      <c r="C16" s="249"/>
      <c r="D16" s="249"/>
      <c r="E16" s="250"/>
      <c r="F16" s="239">
        <v>80</v>
      </c>
      <c r="G16" s="278"/>
      <c r="H16" s="278"/>
      <c r="I16" s="1357"/>
      <c r="J16" s="239">
        <v>81</v>
      </c>
      <c r="K16" s="278"/>
      <c r="L16" s="279"/>
      <c r="M16" s="251"/>
    </row>
    <row r="17" spans="1:13" ht="18.600000000000001" x14ac:dyDescent="0.25">
      <c r="A17" s="248" t="s">
        <v>111</v>
      </c>
      <c r="B17" s="249" t="s">
        <v>132</v>
      </c>
      <c r="C17" s="249"/>
      <c r="D17" s="249"/>
      <c r="E17" s="250"/>
      <c r="F17" s="239">
        <v>98</v>
      </c>
      <c r="G17" s="278"/>
      <c r="H17" s="278"/>
      <c r="I17" s="1358"/>
      <c r="J17" s="239">
        <v>100</v>
      </c>
      <c r="K17" s="278"/>
      <c r="L17" s="281"/>
      <c r="M17" s="251"/>
    </row>
    <row r="18" spans="1:13" ht="18.600000000000001" x14ac:dyDescent="0.55000000000000004">
      <c r="A18" s="253" t="s">
        <v>112</v>
      </c>
      <c r="B18" s="254" t="s">
        <v>113</v>
      </c>
      <c r="C18" s="183"/>
      <c r="D18" s="183"/>
      <c r="E18" s="252"/>
      <c r="F18" s="277">
        <v>94</v>
      </c>
      <c r="G18" s="258"/>
      <c r="H18" s="258"/>
      <c r="I18" s="1359"/>
      <c r="J18" s="277">
        <v>100</v>
      </c>
      <c r="K18" s="258"/>
      <c r="L18" s="258"/>
      <c r="M18" s="282"/>
    </row>
    <row r="19" spans="1:13" ht="148.80000000000001" x14ac:dyDescent="0.25">
      <c r="A19" s="248" t="s">
        <v>114</v>
      </c>
      <c r="B19" s="249" t="s">
        <v>129</v>
      </c>
      <c r="C19" s="249"/>
      <c r="D19" s="249"/>
      <c r="E19" s="250"/>
      <c r="F19" s="239">
        <v>27</v>
      </c>
      <c r="G19" s="278">
        <f>+'[5]มาตการ รวมงบบุคลากร'!$G$19</f>
        <v>22516100</v>
      </c>
      <c r="H19" s="278">
        <f>+'[5]มาตการ รวมงบบุคลากร'!$H$19</f>
        <v>3553640</v>
      </c>
      <c r="I19" s="1360">
        <f>+H19*100/G19</f>
        <v>15.782662183948375</v>
      </c>
      <c r="J19" s="1361">
        <v>37</v>
      </c>
      <c r="K19" s="278">
        <f>+'[5]มาตการ รวมงบบุคลากร'!$K$19</f>
        <v>21318930</v>
      </c>
      <c r="L19" s="1362">
        <f>+K19*100/G19</f>
        <v>94.683049018258046</v>
      </c>
      <c r="M19" s="251" t="s">
        <v>268</v>
      </c>
    </row>
    <row r="20" spans="1:13" ht="18.600000000000001" x14ac:dyDescent="0.25">
      <c r="A20" s="248" t="s">
        <v>115</v>
      </c>
      <c r="B20" s="249" t="s">
        <v>130</v>
      </c>
      <c r="C20" s="249"/>
      <c r="D20" s="249"/>
      <c r="E20" s="250"/>
      <c r="F20" s="239">
        <v>53</v>
      </c>
      <c r="G20" s="278">
        <f>+[4]ระบบการควบคุมฯ!F1489+[4]ระบบการควบคุมฯ!F1490</f>
        <v>22516100</v>
      </c>
      <c r="H20" s="270">
        <f>+[4]ระบบการควบคุมฯ!K1491+[4]ระบบการควบคุมฯ!L1491</f>
        <v>3864440</v>
      </c>
      <c r="I20" s="1363">
        <f>+H20*100/G20</f>
        <v>17.163007803305192</v>
      </c>
      <c r="J20" s="239">
        <v>61</v>
      </c>
      <c r="K20" s="278">
        <f>+[4]ระบบการควบคุมฯ!G1491+[4]ระบบการควบคุมฯ!H1491+[4]ระบบการควบคุมฯ!K1491+[4]ระบบการควบคุมฯ!L1491</f>
        <v>21848580</v>
      </c>
      <c r="L20" s="1362">
        <f>+K20*100/G20</f>
        <v>97.035365804912928</v>
      </c>
      <c r="M20" s="256"/>
    </row>
    <row r="21" spans="1:13" ht="18.600000000000001" x14ac:dyDescent="0.25">
      <c r="A21" s="248" t="s">
        <v>116</v>
      </c>
      <c r="B21" s="272" t="s">
        <v>131</v>
      </c>
      <c r="C21" s="272"/>
      <c r="D21" s="272"/>
      <c r="E21" s="250"/>
      <c r="F21" s="239">
        <v>75</v>
      </c>
      <c r="G21" s="270"/>
      <c r="H21" s="270"/>
      <c r="I21" s="1364"/>
      <c r="J21" s="239">
        <v>80</v>
      </c>
      <c r="K21" s="270"/>
      <c r="L21" s="270"/>
      <c r="M21" s="256"/>
    </row>
    <row r="22" spans="1:13" ht="18.600000000000001" x14ac:dyDescent="0.25">
      <c r="A22" s="271" t="s">
        <v>117</v>
      </c>
      <c r="B22" s="272" t="s">
        <v>132</v>
      </c>
      <c r="C22" s="272"/>
      <c r="D22" s="272"/>
      <c r="E22" s="273"/>
      <c r="F22" s="274">
        <v>94</v>
      </c>
      <c r="G22" s="283"/>
      <c r="H22" s="283"/>
      <c r="I22" s="284"/>
      <c r="J22" s="274">
        <v>100</v>
      </c>
      <c r="K22" s="283"/>
      <c r="L22" s="283"/>
      <c r="M22" s="285"/>
    </row>
    <row r="23" spans="1:13" ht="18.600000000000001" x14ac:dyDescent="0.55000000000000004">
      <c r="A23" s="257"/>
      <c r="B23" s="254" t="s">
        <v>118</v>
      </c>
      <c r="C23" s="183"/>
      <c r="D23" s="183"/>
      <c r="E23" s="252"/>
      <c r="F23" s="277"/>
      <c r="G23" s="286"/>
      <c r="H23" s="1241">
        <f>+[4]ระบบการควบคุมฯ!H1491+[4]ระบบการควบคุมฯ!G1491</f>
        <v>17984140</v>
      </c>
      <c r="I23" s="1365">
        <f>+H23*100/G20</f>
        <v>79.872358001607736</v>
      </c>
      <c r="J23" s="277"/>
      <c r="K23" s="255"/>
      <c r="L23" s="255"/>
      <c r="M23" s="258"/>
    </row>
    <row r="24" spans="1:13" ht="18.600000000000001" x14ac:dyDescent="0.55000000000000004">
      <c r="A24" s="257"/>
      <c r="B24" s="254" t="s">
        <v>119</v>
      </c>
      <c r="C24" s="183"/>
      <c r="D24" s="183"/>
      <c r="E24" s="252"/>
      <c r="F24" s="277"/>
      <c r="G24" s="286"/>
      <c r="H24" s="287"/>
      <c r="I24" s="288"/>
      <c r="J24" s="277"/>
      <c r="K24" s="255"/>
      <c r="L24" s="255"/>
      <c r="M24" s="258"/>
    </row>
    <row r="25" spans="1:13" ht="18.600000000000001" x14ac:dyDescent="0.55000000000000004">
      <c r="A25" s="257"/>
      <c r="B25" s="254" t="s">
        <v>120</v>
      </c>
      <c r="C25" s="183"/>
      <c r="D25" s="183"/>
      <c r="E25" s="252"/>
      <c r="F25" s="277"/>
      <c r="G25" s="286"/>
      <c r="H25" s="287">
        <f>+G20-H20-H23-H26</f>
        <v>101960</v>
      </c>
      <c r="I25" s="289">
        <f>+H25*100/G20</f>
        <v>0.45283152943893479</v>
      </c>
      <c r="J25" s="277"/>
      <c r="K25" s="255"/>
      <c r="L25" s="255"/>
      <c r="M25" s="290"/>
    </row>
    <row r="26" spans="1:13" ht="18.600000000000001" x14ac:dyDescent="0.55000000000000004">
      <c r="A26" s="259"/>
      <c r="B26" s="260" t="s">
        <v>121</v>
      </c>
      <c r="C26" s="261"/>
      <c r="D26" s="261"/>
      <c r="E26" s="262"/>
      <c r="F26" s="291"/>
      <c r="G26" s="294"/>
      <c r="H26" s="292">
        <f>+[4]ระบบการควบคุมฯ!M1202+[4]ระบบการควบคุมฯ!M1380+[4]ระบบการควบคุมฯ!M1375</f>
        <v>565560</v>
      </c>
      <c r="I26" s="1242">
        <v>4.87</v>
      </c>
      <c r="J26" s="291"/>
      <c r="K26" s="293"/>
      <c r="L26" s="293"/>
      <c r="M26" s="294"/>
    </row>
    <row r="27" spans="1:13" ht="18.600000000000001" x14ac:dyDescent="0.55000000000000004">
      <c r="A27" s="183"/>
      <c r="B27" s="183"/>
      <c r="C27" s="183"/>
      <c r="D27" s="183"/>
      <c r="E27" s="183"/>
      <c r="F27" s="1243" t="s">
        <v>122</v>
      </c>
      <c r="G27" s="183"/>
      <c r="H27" s="263" t="s">
        <v>269</v>
      </c>
      <c r="I27" s="183"/>
      <c r="J27" s="1243" t="s">
        <v>122</v>
      </c>
      <c r="K27" s="183"/>
      <c r="L27" s="183"/>
      <c r="M27" s="183"/>
    </row>
    <row r="28" spans="1:13" ht="18.600000000000001" x14ac:dyDescent="0.55000000000000004">
      <c r="A28" s="183"/>
      <c r="B28" s="295"/>
      <c r="C28" s="295"/>
      <c r="D28" s="295"/>
      <c r="E28" s="295"/>
      <c r="F28" s="1298" t="s">
        <v>49</v>
      </c>
      <c r="G28" s="1298"/>
      <c r="H28" s="295"/>
      <c r="I28" s="295"/>
      <c r="J28" s="295"/>
      <c r="K28" s="295"/>
      <c r="L28" s="295"/>
      <c r="M28" s="295"/>
    </row>
    <row r="29" spans="1:13" ht="18.600000000000001" x14ac:dyDescent="0.55000000000000004">
      <c r="A29" s="183"/>
      <c r="B29" s="295"/>
      <c r="C29" s="295"/>
      <c r="D29" s="295" t="s">
        <v>270</v>
      </c>
      <c r="E29" s="295"/>
      <c r="F29" s="1244"/>
      <c r="G29" s="295"/>
      <c r="H29" s="295"/>
      <c r="I29" s="295"/>
      <c r="J29" s="1244"/>
      <c r="K29" s="295"/>
      <c r="L29" s="295"/>
      <c r="M29" s="295"/>
    </row>
    <row r="30" spans="1:13" ht="18.600000000000001" x14ac:dyDescent="0.55000000000000004">
      <c r="A30" s="183"/>
      <c r="B30" s="183"/>
      <c r="C30" s="183"/>
      <c r="D30" s="183"/>
      <c r="E30" s="183"/>
      <c r="F30" s="1303" t="s">
        <v>271</v>
      </c>
      <c r="G30" s="1303"/>
      <c r="H30" s="183"/>
      <c r="I30" s="183"/>
      <c r="J30" s="183"/>
      <c r="K30" s="183"/>
      <c r="L30" s="183"/>
      <c r="M30" s="183"/>
    </row>
    <row r="31" spans="1:13" ht="18.600000000000001" x14ac:dyDescent="0.55000000000000004">
      <c r="A31" s="183"/>
      <c r="B31" s="183"/>
      <c r="C31" s="183"/>
      <c r="D31" s="183"/>
      <c r="E31" s="183"/>
      <c r="F31" s="53"/>
      <c r="G31" s="183"/>
      <c r="H31" s="183"/>
      <c r="I31" s="183"/>
      <c r="J31" s="53"/>
      <c r="K31" s="183"/>
      <c r="L31" s="183"/>
      <c r="M31" s="183"/>
    </row>
    <row r="32" spans="1:13" ht="18.600000000000001" x14ac:dyDescent="0.55000000000000004">
      <c r="A32" s="183"/>
      <c r="B32" s="183"/>
      <c r="C32" s="183"/>
      <c r="D32" s="1298" t="s">
        <v>20</v>
      </c>
      <c r="E32" s="1298"/>
      <c r="F32" s="1298"/>
      <c r="G32" s="183"/>
      <c r="H32" s="263" t="s">
        <v>272</v>
      </c>
      <c r="I32" s="183"/>
      <c r="J32" s="183"/>
      <c r="K32" s="183"/>
      <c r="L32" s="183"/>
      <c r="M32" s="183"/>
    </row>
    <row r="33" spans="1:13" ht="18.600000000000001" x14ac:dyDescent="0.55000000000000004">
      <c r="A33" s="53"/>
      <c r="B33" s="53"/>
      <c r="C33" s="53"/>
      <c r="D33" s="53"/>
      <c r="E33" s="53"/>
      <c r="F33" s="1296" t="s">
        <v>67</v>
      </c>
      <c r="G33" s="1296"/>
      <c r="H33" s="53"/>
      <c r="I33" s="53"/>
      <c r="J33" s="53"/>
      <c r="K33" s="53"/>
      <c r="L33" s="53"/>
      <c r="M33" s="53"/>
    </row>
    <row r="34" spans="1:13" ht="18.600000000000001" x14ac:dyDescent="0.55000000000000004">
      <c r="A34" s="53"/>
      <c r="B34" s="297"/>
      <c r="C34" s="297" t="s">
        <v>273</v>
      </c>
      <c r="D34" s="297"/>
      <c r="E34" s="297"/>
      <c r="F34" s="297"/>
      <c r="G34" s="297"/>
      <c r="H34" s="297"/>
      <c r="I34" s="297"/>
      <c r="J34" s="297"/>
      <c r="K34" s="297"/>
      <c r="L34" s="297"/>
      <c r="M34" s="297"/>
    </row>
    <row r="35" spans="1:13" ht="18.600000000000001" x14ac:dyDescent="0.55000000000000004">
      <c r="A35" s="1297" t="s">
        <v>274</v>
      </c>
      <c r="B35" s="1297"/>
      <c r="C35" s="1297"/>
      <c r="D35" s="1297"/>
      <c r="E35" s="1297"/>
      <c r="F35" s="1297"/>
      <c r="G35" s="1297"/>
      <c r="H35" s="1297"/>
      <c r="I35" s="1297"/>
      <c r="J35" s="1297"/>
      <c r="K35" s="1297"/>
      <c r="L35" s="1297"/>
      <c r="M35" s="1297"/>
    </row>
    <row r="36" spans="1:13" ht="18.600000000000001" x14ac:dyDescent="0.55000000000000004">
      <c r="A36" s="1297" t="s">
        <v>51</v>
      </c>
      <c r="B36" s="1297"/>
      <c r="C36" s="1297"/>
      <c r="D36" s="1297"/>
      <c r="E36" s="1297"/>
      <c r="F36" s="1297"/>
      <c r="G36" s="1297"/>
      <c r="H36" s="1297"/>
      <c r="I36" s="1297"/>
      <c r="J36" s="1297"/>
      <c r="K36" s="1297"/>
      <c r="L36" s="1297"/>
      <c r="M36" s="1297"/>
    </row>
    <row r="37" spans="1:13" ht="21" x14ac:dyDescent="0.6">
      <c r="A37" s="298"/>
      <c r="B37" s="299"/>
      <c r="C37" s="300" t="s">
        <v>133</v>
      </c>
      <c r="D37" s="298"/>
      <c r="E37" s="298"/>
      <c r="F37" s="297"/>
      <c r="G37" s="298"/>
      <c r="H37" s="56"/>
      <c r="I37" s="183" t="s">
        <v>134</v>
      </c>
      <c r="J37" s="183"/>
      <c r="K37" s="183"/>
      <c r="L37" s="183"/>
      <c r="M37" s="298"/>
    </row>
    <row r="38" spans="1:13" ht="21" x14ac:dyDescent="0.6">
      <c r="A38" s="298"/>
      <c r="B38" s="301"/>
      <c r="C38" s="300" t="s">
        <v>135</v>
      </c>
      <c r="D38" s="298"/>
      <c r="E38" s="298"/>
      <c r="F38" s="297"/>
      <c r="G38" s="298"/>
      <c r="H38" s="56"/>
      <c r="I38" s="263"/>
      <c r="J38" s="263"/>
      <c r="K38" s="263"/>
      <c r="L38" s="263"/>
      <c r="M38" s="298"/>
    </row>
    <row r="39" spans="1:13" ht="21" x14ac:dyDescent="0.6">
      <c r="A39" s="302" t="s">
        <v>122</v>
      </c>
      <c r="B39" s="303"/>
      <c r="C39" s="183"/>
      <c r="D39" s="263" t="s">
        <v>136</v>
      </c>
      <c r="E39" s="264"/>
      <c r="F39" s="53"/>
      <c r="G39" s="264"/>
      <c r="H39" s="56"/>
      <c r="I39" s="265" t="s">
        <v>20</v>
      </c>
      <c r="J39" s="183"/>
      <c r="K39" s="53"/>
      <c r="L39" s="263" t="s">
        <v>137</v>
      </c>
      <c r="M39" s="264"/>
    </row>
    <row r="40" spans="1:13" ht="21" x14ac:dyDescent="0.6">
      <c r="A40" s="1298" t="s">
        <v>123</v>
      </c>
      <c r="B40" s="1298"/>
      <c r="C40" s="1298"/>
      <c r="D40" s="183" t="s">
        <v>138</v>
      </c>
      <c r="E40" s="183"/>
      <c r="F40" s="53"/>
      <c r="G40" s="183"/>
      <c r="H40" s="56"/>
      <c r="I40" s="264" t="s">
        <v>139</v>
      </c>
      <c r="J40" s="264"/>
      <c r="K40" s="53"/>
      <c r="L40" s="183" t="s">
        <v>138</v>
      </c>
      <c r="M40" s="183"/>
    </row>
    <row r="41" spans="1:13" ht="18.600000000000001" x14ac:dyDescent="0.55000000000000004">
      <c r="A41" s="295" t="s">
        <v>52</v>
      </c>
      <c r="B41" s="296"/>
      <c r="C41" s="296"/>
      <c r="D41" s="183"/>
      <c r="E41" s="183"/>
      <c r="F41" s="53"/>
      <c r="G41" s="264"/>
      <c r="H41" s="183"/>
      <c r="I41" s="183"/>
      <c r="J41" s="53"/>
      <c r="K41" s="183"/>
      <c r="L41" s="264"/>
      <c r="M41" s="264"/>
    </row>
    <row r="42" spans="1:13" ht="18.600000000000001" x14ac:dyDescent="0.55000000000000004">
      <c r="A42" s="296"/>
      <c r="B42" s="296"/>
      <c r="C42" s="296"/>
      <c r="D42" s="183"/>
      <c r="E42" s="183"/>
      <c r="F42" s="53"/>
      <c r="G42" s="264"/>
      <c r="H42" s="298" t="s">
        <v>140</v>
      </c>
      <c r="I42" s="298"/>
      <c r="J42" s="53"/>
      <c r="K42" s="298"/>
      <c r="L42" s="298"/>
      <c r="M42" s="298"/>
    </row>
  </sheetData>
  <mergeCells count="19">
    <mergeCell ref="A1:M1"/>
    <mergeCell ref="A2:M2"/>
    <mergeCell ref="A3:M3"/>
    <mergeCell ref="A4:M4"/>
    <mergeCell ref="C5:L5"/>
    <mergeCell ref="M6:M7"/>
    <mergeCell ref="F6:F7"/>
    <mergeCell ref="F28:G28"/>
    <mergeCell ref="F30:G30"/>
    <mergeCell ref="D32:F32"/>
    <mergeCell ref="G6:G7"/>
    <mergeCell ref="H6:I6"/>
    <mergeCell ref="J6:J7"/>
    <mergeCell ref="A6:E7"/>
    <mergeCell ref="K6:L6"/>
    <mergeCell ref="F33:G33"/>
    <mergeCell ref="A35:M35"/>
    <mergeCell ref="A36:M36"/>
    <mergeCell ref="A40:C40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2025-03-12T14:28:50Z</dcterms:modified>
</cp:coreProperties>
</file>