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คุมงวด\งวด68\รายงานขึ้นระบบ\"/>
    </mc:Choice>
  </mc:AlternateContent>
  <xr:revisionPtr revIDLastSave="0" documentId="13_ncr:1_{7B01207D-A3A9-4BBF-81F6-AB683DA3B1EB}" xr6:coauthVersionLast="47" xr6:coauthVersionMax="47" xr10:uidLastSave="{00000000-0000-0000-0000-000000000000}"/>
  <bookViews>
    <workbookView xWindow="-108" yWindow="-108" windowWidth="16608" windowHeight="8832" xr2:uid="{CA6ECDEC-3DB6-42B9-B9A3-AB49A7FE8FA7}"/>
  </bookViews>
  <sheets>
    <sheet name="เงินกันไว้เบิกเหลื่อมปี งบปี " sheetId="3" r:id="rId1"/>
    <sheet name="งบลงทุน" sheetId="4" r:id="rId2"/>
    <sheet name="งบประจำและงบพัฒนาคุณภาพการศึกษา" sheetId="1" r:id="rId3"/>
    <sheet name="งบสพฐ" sheetId="6" r:id="rId4"/>
    <sheet name="รายงานผลการเบิกจ่าย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Titles" localSheetId="2">งบประจำและงบพัฒนาคุณภาพการศึกษา!$1:$7</definedName>
    <definedName name="_xlnm.Print_Titles" localSheetId="1">งบลงทุน!$1:$5</definedName>
    <definedName name="_xlnm.Print_Titles" localSheetId="0">'เงินกันไว้เบิกเหลื่อมปี งบปี '!$1:$4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0" i="6" l="1"/>
  <c r="F420" i="6"/>
  <c r="E420" i="6"/>
  <c r="D420" i="6"/>
  <c r="C420" i="6"/>
  <c r="B420" i="6"/>
  <c r="A420" i="6"/>
  <c r="G419" i="6"/>
  <c r="F419" i="6"/>
  <c r="E419" i="6"/>
  <c r="D419" i="6"/>
  <c r="H419" i="6" s="1"/>
  <c r="C419" i="6"/>
  <c r="B419" i="6"/>
  <c r="A419" i="6"/>
  <c r="G418" i="6"/>
  <c r="F418" i="6"/>
  <c r="F414" i="6" s="1"/>
  <c r="F413" i="6" s="1"/>
  <c r="E418" i="6"/>
  <c r="D418" i="6"/>
  <c r="D414" i="6" s="1"/>
  <c r="D413" i="6" s="1"/>
  <c r="C418" i="6"/>
  <c r="B418" i="6"/>
  <c r="G417" i="6"/>
  <c r="F417" i="6"/>
  <c r="E417" i="6"/>
  <c r="E414" i="6" s="1"/>
  <c r="D417" i="6"/>
  <c r="H417" i="6" s="1"/>
  <c r="C417" i="6"/>
  <c r="B417" i="6"/>
  <c r="A417" i="6"/>
  <c r="H416" i="6"/>
  <c r="C416" i="6"/>
  <c r="B416" i="6"/>
  <c r="A416" i="6"/>
  <c r="H415" i="6"/>
  <c r="C415" i="6"/>
  <c r="B415" i="6"/>
  <c r="A415" i="6"/>
  <c r="G414" i="6"/>
  <c r="G413" i="6" s="1"/>
  <c r="C414" i="6"/>
  <c r="B414" i="6"/>
  <c r="C413" i="6"/>
  <c r="B413" i="6"/>
  <c r="A413" i="6"/>
  <c r="G412" i="6"/>
  <c r="F412" i="6"/>
  <c r="F410" i="6" s="1"/>
  <c r="F409" i="6" s="1"/>
  <c r="E412" i="6"/>
  <c r="E410" i="6" s="1"/>
  <c r="E409" i="6" s="1"/>
  <c r="D412" i="6"/>
  <c r="C412" i="6"/>
  <c r="B412" i="6"/>
  <c r="A412" i="6"/>
  <c r="H411" i="6"/>
  <c r="C411" i="6"/>
  <c r="B411" i="6"/>
  <c r="A411" i="6"/>
  <c r="G410" i="6"/>
  <c r="D410" i="6"/>
  <c r="C410" i="6"/>
  <c r="B410" i="6"/>
  <c r="G409" i="6"/>
  <c r="C409" i="6"/>
  <c r="B409" i="6"/>
  <c r="A409" i="6"/>
  <c r="G408" i="6"/>
  <c r="F408" i="6"/>
  <c r="E408" i="6"/>
  <c r="D408" i="6"/>
  <c r="C408" i="6"/>
  <c r="B408" i="6"/>
  <c r="A408" i="6"/>
  <c r="G407" i="6"/>
  <c r="F407" i="6"/>
  <c r="E407" i="6"/>
  <c r="D407" i="6"/>
  <c r="C407" i="6"/>
  <c r="B407" i="6"/>
  <c r="A407" i="6"/>
  <c r="H406" i="6"/>
  <c r="C406" i="6"/>
  <c r="B406" i="6"/>
  <c r="A406" i="6"/>
  <c r="G405" i="6"/>
  <c r="F405" i="6"/>
  <c r="E405" i="6"/>
  <c r="D405" i="6"/>
  <c r="C405" i="6"/>
  <c r="B405" i="6"/>
  <c r="A405" i="6"/>
  <c r="E404" i="6"/>
  <c r="E403" i="6" s="1"/>
  <c r="B404" i="6"/>
  <c r="I403" i="6"/>
  <c r="C403" i="6"/>
  <c r="B403" i="6"/>
  <c r="A403" i="6"/>
  <c r="B402" i="6"/>
  <c r="C401" i="6"/>
  <c r="C404" i="6" s="1"/>
  <c r="B401" i="6"/>
  <c r="A401" i="6"/>
  <c r="C400" i="6"/>
  <c r="B400" i="6"/>
  <c r="A400" i="6"/>
  <c r="C395" i="6"/>
  <c r="G394" i="6"/>
  <c r="F394" i="6"/>
  <c r="H394" i="6" s="1"/>
  <c r="E394" i="6"/>
  <c r="C394" i="6"/>
  <c r="B394" i="6"/>
  <c r="A394" i="6"/>
  <c r="C393" i="6"/>
  <c r="G392" i="6"/>
  <c r="F392" i="6"/>
  <c r="E392" i="6"/>
  <c r="D392" i="6"/>
  <c r="H392" i="6" s="1"/>
  <c r="C392" i="6"/>
  <c r="B392" i="6"/>
  <c r="A392" i="6"/>
  <c r="C391" i="6"/>
  <c r="G390" i="6"/>
  <c r="G384" i="6" s="1"/>
  <c r="G383" i="6" s="1"/>
  <c r="G382" i="6" s="1"/>
  <c r="G381" i="6" s="1"/>
  <c r="F390" i="6"/>
  <c r="E390" i="6"/>
  <c r="D390" i="6"/>
  <c r="C390" i="6"/>
  <c r="B390" i="6"/>
  <c r="A390" i="6"/>
  <c r="H388" i="6"/>
  <c r="C388" i="6"/>
  <c r="B388" i="6"/>
  <c r="A388" i="6"/>
  <c r="H387" i="6"/>
  <c r="C387" i="6"/>
  <c r="B387" i="6"/>
  <c r="A387" i="6"/>
  <c r="H386" i="6"/>
  <c r="C386" i="6"/>
  <c r="B386" i="6"/>
  <c r="A386" i="6"/>
  <c r="H385" i="6"/>
  <c r="C385" i="6"/>
  <c r="B385" i="6"/>
  <c r="A385" i="6"/>
  <c r="E384" i="6"/>
  <c r="E383" i="6" s="1"/>
  <c r="E382" i="6" s="1"/>
  <c r="E381" i="6" s="1"/>
  <c r="C384" i="6"/>
  <c r="B384" i="6"/>
  <c r="C383" i="6"/>
  <c r="B383" i="6"/>
  <c r="A383" i="6"/>
  <c r="C382" i="6"/>
  <c r="B382" i="6"/>
  <c r="A382" i="6"/>
  <c r="C381" i="6"/>
  <c r="B381" i="6"/>
  <c r="A381" i="6"/>
  <c r="G380" i="6"/>
  <c r="F380" i="6"/>
  <c r="E380" i="6"/>
  <c r="D380" i="6"/>
  <c r="G379" i="6"/>
  <c r="G378" i="6" s="1"/>
  <c r="G377" i="6" s="1"/>
  <c r="F379" i="6"/>
  <c r="E379" i="6"/>
  <c r="E378" i="6" s="1"/>
  <c r="D379" i="6"/>
  <c r="H379" i="6" s="1"/>
  <c r="H378" i="6" s="1"/>
  <c r="H377" i="6" s="1"/>
  <c r="C379" i="6"/>
  <c r="B379" i="6"/>
  <c r="F378" i="6"/>
  <c r="F377" i="6" s="1"/>
  <c r="D378" i="6"/>
  <c r="D377" i="6" s="1"/>
  <c r="C378" i="6"/>
  <c r="B378" i="6"/>
  <c r="E377" i="6"/>
  <c r="C377" i="6"/>
  <c r="B377" i="6"/>
  <c r="H376" i="6"/>
  <c r="C376" i="6"/>
  <c r="B376" i="6"/>
  <c r="A376" i="6"/>
  <c r="H375" i="6"/>
  <c r="H374" i="6" s="1"/>
  <c r="H373" i="6" s="1"/>
  <c r="G375" i="6"/>
  <c r="F375" i="6"/>
  <c r="F374" i="6" s="1"/>
  <c r="F373" i="6" s="1"/>
  <c r="E375" i="6"/>
  <c r="E374" i="6" s="1"/>
  <c r="D375" i="6"/>
  <c r="D374" i="6" s="1"/>
  <c r="D373" i="6" s="1"/>
  <c r="C375" i="6"/>
  <c r="B375" i="6"/>
  <c r="G374" i="6"/>
  <c r="G373" i="6" s="1"/>
  <c r="C374" i="6"/>
  <c r="B374" i="6"/>
  <c r="A374" i="6"/>
  <c r="C373" i="6"/>
  <c r="B373" i="6"/>
  <c r="A373" i="6"/>
  <c r="G372" i="6"/>
  <c r="G371" i="6" s="1"/>
  <c r="G370" i="6" s="1"/>
  <c r="F372" i="6"/>
  <c r="E372" i="6"/>
  <c r="E371" i="6" s="1"/>
  <c r="E370" i="6" s="1"/>
  <c r="D372" i="6"/>
  <c r="C372" i="6"/>
  <c r="B372" i="6"/>
  <c r="F371" i="6"/>
  <c r="F370" i="6" s="1"/>
  <c r="C371" i="6"/>
  <c r="B371" i="6"/>
  <c r="D370" i="6"/>
  <c r="C370" i="6"/>
  <c r="B370" i="6"/>
  <c r="G369" i="6"/>
  <c r="F369" i="6"/>
  <c r="E369" i="6"/>
  <c r="D369" i="6"/>
  <c r="H369" i="6" s="1"/>
  <c r="A369" i="6"/>
  <c r="G368" i="6"/>
  <c r="F368" i="6"/>
  <c r="E368" i="6"/>
  <c r="D368" i="6"/>
  <c r="A368" i="6"/>
  <c r="G367" i="6"/>
  <c r="F367" i="6"/>
  <c r="E367" i="6"/>
  <c r="D367" i="6"/>
  <c r="A367" i="6"/>
  <c r="H366" i="6"/>
  <c r="C366" i="6"/>
  <c r="B366" i="6"/>
  <c r="A366" i="6"/>
  <c r="G365" i="6"/>
  <c r="F365" i="6"/>
  <c r="E365" i="6"/>
  <c r="D365" i="6"/>
  <c r="D363" i="6" s="1"/>
  <c r="D362" i="6" s="1"/>
  <c r="C365" i="6"/>
  <c r="B365" i="6"/>
  <c r="A365" i="6"/>
  <c r="G364" i="6"/>
  <c r="F364" i="6"/>
  <c r="F363" i="6" s="1"/>
  <c r="F362" i="6" s="1"/>
  <c r="E364" i="6"/>
  <c r="D364" i="6"/>
  <c r="C364" i="6"/>
  <c r="B364" i="6"/>
  <c r="A364" i="6"/>
  <c r="B363" i="6"/>
  <c r="C362" i="6"/>
  <c r="B362" i="6"/>
  <c r="G361" i="6"/>
  <c r="F361" i="6"/>
  <c r="F360" i="6" s="1"/>
  <c r="F359" i="6" s="1"/>
  <c r="E361" i="6"/>
  <c r="E360" i="6" s="1"/>
  <c r="E359" i="6" s="1"/>
  <c r="D361" i="6"/>
  <c r="D360" i="6" s="1"/>
  <c r="D359" i="6" s="1"/>
  <c r="C361" i="6"/>
  <c r="B361" i="6"/>
  <c r="G360" i="6"/>
  <c r="G359" i="6" s="1"/>
  <c r="B360" i="6"/>
  <c r="C359" i="6"/>
  <c r="B359" i="6"/>
  <c r="A359" i="6"/>
  <c r="H356" i="6"/>
  <c r="C356" i="6"/>
  <c r="B356" i="6"/>
  <c r="A356" i="6"/>
  <c r="H355" i="6"/>
  <c r="G355" i="6"/>
  <c r="F355" i="6"/>
  <c r="E355" i="6"/>
  <c r="D355" i="6"/>
  <c r="H354" i="6"/>
  <c r="B354" i="6"/>
  <c r="A354" i="6"/>
  <c r="H353" i="6"/>
  <c r="C353" i="6"/>
  <c r="B353" i="6"/>
  <c r="A353" i="6"/>
  <c r="H352" i="6"/>
  <c r="C352" i="6"/>
  <c r="B352" i="6"/>
  <c r="A352" i="6"/>
  <c r="H351" i="6"/>
  <c r="C351" i="6"/>
  <c r="B351" i="6"/>
  <c r="A351" i="6"/>
  <c r="H350" i="6"/>
  <c r="C350" i="6"/>
  <c r="B350" i="6"/>
  <c r="A350" i="6"/>
  <c r="H349" i="6"/>
  <c r="C349" i="6"/>
  <c r="B349" i="6"/>
  <c r="A349" i="6"/>
  <c r="H348" i="6"/>
  <c r="C348" i="6"/>
  <c r="B348" i="6"/>
  <c r="A348" i="6"/>
  <c r="H347" i="6"/>
  <c r="G347" i="6"/>
  <c r="G346" i="6" s="1"/>
  <c r="F347" i="6"/>
  <c r="F346" i="6" s="1"/>
  <c r="E347" i="6"/>
  <c r="D347" i="6"/>
  <c r="B347" i="6"/>
  <c r="H346" i="6"/>
  <c r="E346" i="6"/>
  <c r="D346" i="6"/>
  <c r="C346" i="6"/>
  <c r="B346" i="6"/>
  <c r="A346" i="6"/>
  <c r="G345" i="6"/>
  <c r="F345" i="6"/>
  <c r="E345" i="6"/>
  <c r="D345" i="6"/>
  <c r="C345" i="6"/>
  <c r="B345" i="6"/>
  <c r="A345" i="6"/>
  <c r="G344" i="6"/>
  <c r="F344" i="6"/>
  <c r="E344" i="6"/>
  <c r="D344" i="6"/>
  <c r="D343" i="6" s="1"/>
  <c r="D342" i="6" s="1"/>
  <c r="C344" i="6"/>
  <c r="B344" i="6"/>
  <c r="A344" i="6"/>
  <c r="G343" i="6"/>
  <c r="G342" i="6" s="1"/>
  <c r="C343" i="6"/>
  <c r="B343" i="6"/>
  <c r="C342" i="6"/>
  <c r="B342" i="6"/>
  <c r="A342" i="6"/>
  <c r="G340" i="6"/>
  <c r="F340" i="6"/>
  <c r="E340" i="6"/>
  <c r="D340" i="6"/>
  <c r="C340" i="6"/>
  <c r="B340" i="6"/>
  <c r="A340" i="6"/>
  <c r="G339" i="6"/>
  <c r="F339" i="6"/>
  <c r="F338" i="6" s="1"/>
  <c r="F337" i="6" s="1"/>
  <c r="E339" i="6"/>
  <c r="D339" i="6"/>
  <c r="C339" i="6"/>
  <c r="B339" i="6"/>
  <c r="A339" i="6"/>
  <c r="E338" i="6"/>
  <c r="D338" i="6"/>
  <c r="D337" i="6" s="1"/>
  <c r="C338" i="6"/>
  <c r="B338" i="6"/>
  <c r="E337" i="6"/>
  <c r="C337" i="6"/>
  <c r="B337" i="6"/>
  <c r="A337" i="6"/>
  <c r="H336" i="6"/>
  <c r="C336" i="6"/>
  <c r="B336" i="6"/>
  <c r="A336" i="6"/>
  <c r="H335" i="6"/>
  <c r="C335" i="6"/>
  <c r="B335" i="6"/>
  <c r="A335" i="6"/>
  <c r="G334" i="6"/>
  <c r="F334" i="6"/>
  <c r="E334" i="6"/>
  <c r="D334" i="6"/>
  <c r="C334" i="6"/>
  <c r="B334" i="6"/>
  <c r="A334" i="6"/>
  <c r="G333" i="6"/>
  <c r="F333" i="6"/>
  <c r="F332" i="6" s="1"/>
  <c r="F331" i="6" s="1"/>
  <c r="E333" i="6"/>
  <c r="D333" i="6"/>
  <c r="C333" i="6"/>
  <c r="B333" i="6"/>
  <c r="A333" i="6"/>
  <c r="E332" i="6"/>
  <c r="E331" i="6" s="1"/>
  <c r="C332" i="6"/>
  <c r="B332" i="6"/>
  <c r="A332" i="6"/>
  <c r="C331" i="6"/>
  <c r="B331" i="6"/>
  <c r="A331" i="6"/>
  <c r="G330" i="6"/>
  <c r="F330" i="6"/>
  <c r="E330" i="6"/>
  <c r="D330" i="6"/>
  <c r="C329" i="6"/>
  <c r="B329" i="6"/>
  <c r="A329" i="6"/>
  <c r="H328" i="6"/>
  <c r="G328" i="6"/>
  <c r="F328" i="6"/>
  <c r="E328" i="6"/>
  <c r="D328" i="6"/>
  <c r="C328" i="6"/>
  <c r="B328" i="6"/>
  <c r="A328" i="6"/>
  <c r="G327" i="6"/>
  <c r="F327" i="6"/>
  <c r="E327" i="6"/>
  <c r="D327" i="6"/>
  <c r="C327" i="6"/>
  <c r="B327" i="6"/>
  <c r="A327" i="6"/>
  <c r="G326" i="6"/>
  <c r="F326" i="6"/>
  <c r="E326" i="6"/>
  <c r="D326" i="6"/>
  <c r="D325" i="6" s="1"/>
  <c r="D324" i="6" s="1"/>
  <c r="C326" i="6"/>
  <c r="B326" i="6"/>
  <c r="A326" i="6"/>
  <c r="F325" i="6"/>
  <c r="F324" i="6" s="1"/>
  <c r="C325" i="6"/>
  <c r="B325" i="6"/>
  <c r="C324" i="6"/>
  <c r="B324" i="6"/>
  <c r="A324" i="6"/>
  <c r="H323" i="6"/>
  <c r="C323" i="6"/>
  <c r="B323" i="6"/>
  <c r="A323" i="6"/>
  <c r="H322" i="6"/>
  <c r="C322" i="6"/>
  <c r="B322" i="6"/>
  <c r="A322" i="6"/>
  <c r="H321" i="6"/>
  <c r="C321" i="6"/>
  <c r="B321" i="6"/>
  <c r="A321" i="6"/>
  <c r="H320" i="6"/>
  <c r="G320" i="6"/>
  <c r="F320" i="6"/>
  <c r="E320" i="6"/>
  <c r="D320" i="6"/>
  <c r="C320" i="6"/>
  <c r="B320" i="6"/>
  <c r="A320" i="6"/>
  <c r="H319" i="6"/>
  <c r="G319" i="6"/>
  <c r="F319" i="6"/>
  <c r="E319" i="6"/>
  <c r="D319" i="6"/>
  <c r="C319" i="6"/>
  <c r="B319" i="6"/>
  <c r="A319" i="6"/>
  <c r="G318" i="6"/>
  <c r="F318" i="6"/>
  <c r="E318" i="6"/>
  <c r="D318" i="6"/>
  <c r="H318" i="6" s="1"/>
  <c r="G317" i="6"/>
  <c r="F317" i="6"/>
  <c r="E317" i="6"/>
  <c r="D317" i="6"/>
  <c r="G316" i="6"/>
  <c r="F316" i="6"/>
  <c r="E316" i="6"/>
  <c r="D316" i="6"/>
  <c r="H316" i="6" s="1"/>
  <c r="G315" i="6"/>
  <c r="F315" i="6"/>
  <c r="E315" i="6"/>
  <c r="D315" i="6"/>
  <c r="H315" i="6" s="1"/>
  <c r="G314" i="6"/>
  <c r="F314" i="6"/>
  <c r="E314" i="6"/>
  <c r="D314" i="6"/>
  <c r="G313" i="6"/>
  <c r="F313" i="6"/>
  <c r="E313" i="6"/>
  <c r="D313" i="6"/>
  <c r="H313" i="6" s="1"/>
  <c r="G312" i="6"/>
  <c r="F312" i="6"/>
  <c r="E312" i="6"/>
  <c r="D312" i="6"/>
  <c r="H312" i="6" s="1"/>
  <c r="G311" i="6"/>
  <c r="F311" i="6"/>
  <c r="E311" i="6"/>
  <c r="D311" i="6"/>
  <c r="G310" i="6"/>
  <c r="F310" i="6"/>
  <c r="E310" i="6"/>
  <c r="D310" i="6"/>
  <c r="G309" i="6"/>
  <c r="F309" i="6"/>
  <c r="E309" i="6"/>
  <c r="D309" i="6"/>
  <c r="G308" i="6"/>
  <c r="F308" i="6"/>
  <c r="E308" i="6"/>
  <c r="D308" i="6"/>
  <c r="H308" i="6" s="1"/>
  <c r="G307" i="6"/>
  <c r="F307" i="6"/>
  <c r="E307" i="6"/>
  <c r="D307" i="6"/>
  <c r="H307" i="6" s="1"/>
  <c r="G306" i="6"/>
  <c r="F306" i="6"/>
  <c r="E306" i="6"/>
  <c r="D306" i="6"/>
  <c r="H306" i="6" s="1"/>
  <c r="G305" i="6"/>
  <c r="F305" i="6"/>
  <c r="E305" i="6"/>
  <c r="D305" i="6"/>
  <c r="H305" i="6" s="1"/>
  <c r="G304" i="6"/>
  <c r="F304" i="6"/>
  <c r="E304" i="6"/>
  <c r="D304" i="6"/>
  <c r="H304" i="6" s="1"/>
  <c r="G303" i="6"/>
  <c r="F303" i="6"/>
  <c r="E303" i="6"/>
  <c r="E298" i="6" s="1"/>
  <c r="E297" i="6" s="1"/>
  <c r="D303" i="6"/>
  <c r="G302" i="6"/>
  <c r="F302" i="6"/>
  <c r="F298" i="6" s="1"/>
  <c r="F297" i="6" s="1"/>
  <c r="E302" i="6"/>
  <c r="D302" i="6"/>
  <c r="H302" i="6" s="1"/>
  <c r="G301" i="6"/>
  <c r="G298" i="6" s="1"/>
  <c r="G297" i="6" s="1"/>
  <c r="F301" i="6"/>
  <c r="E301" i="6"/>
  <c r="H301" i="6" s="1"/>
  <c r="H299" i="6"/>
  <c r="C299" i="6"/>
  <c r="B299" i="6"/>
  <c r="A299" i="6"/>
  <c r="C298" i="6"/>
  <c r="B298" i="6"/>
  <c r="A298" i="6"/>
  <c r="C297" i="6"/>
  <c r="B297" i="6"/>
  <c r="A297" i="6"/>
  <c r="H296" i="6"/>
  <c r="C296" i="6"/>
  <c r="B296" i="6"/>
  <c r="A296" i="6"/>
  <c r="C295" i="6"/>
  <c r="B295" i="6"/>
  <c r="H294" i="6"/>
  <c r="C294" i="6"/>
  <c r="B294" i="6"/>
  <c r="H293" i="6"/>
  <c r="C293" i="6"/>
  <c r="B293" i="6"/>
  <c r="A293" i="6"/>
  <c r="H292" i="6"/>
  <c r="C292" i="6"/>
  <c r="B292" i="6"/>
  <c r="A292" i="6"/>
  <c r="H291" i="6"/>
  <c r="C291" i="6"/>
  <c r="B291" i="6"/>
  <c r="A291" i="6"/>
  <c r="H290" i="6"/>
  <c r="G290" i="6"/>
  <c r="F290" i="6"/>
  <c r="E290" i="6"/>
  <c r="D290" i="6"/>
  <c r="C290" i="6"/>
  <c r="B290" i="6"/>
  <c r="A290" i="6"/>
  <c r="H289" i="6"/>
  <c r="G289" i="6"/>
  <c r="F289" i="6"/>
  <c r="E289" i="6"/>
  <c r="D289" i="6"/>
  <c r="C289" i="6"/>
  <c r="B289" i="6"/>
  <c r="A289" i="6"/>
  <c r="G288" i="6"/>
  <c r="F288" i="6"/>
  <c r="E288" i="6"/>
  <c r="D288" i="6"/>
  <c r="G287" i="6"/>
  <c r="G286" i="6" s="1"/>
  <c r="G285" i="6" s="1"/>
  <c r="F287" i="6"/>
  <c r="E287" i="6"/>
  <c r="E286" i="6" s="1"/>
  <c r="E285" i="6" s="1"/>
  <c r="D287" i="6"/>
  <c r="I286" i="6"/>
  <c r="C286" i="6"/>
  <c r="B286" i="6"/>
  <c r="C285" i="6"/>
  <c r="B285" i="6"/>
  <c r="A285" i="6"/>
  <c r="G284" i="6"/>
  <c r="G280" i="6" s="1"/>
  <c r="G279" i="6" s="1"/>
  <c r="F284" i="6"/>
  <c r="E284" i="6"/>
  <c r="D284" i="6"/>
  <c r="C284" i="6"/>
  <c r="B284" i="6"/>
  <c r="A284" i="6"/>
  <c r="G283" i="6"/>
  <c r="F283" i="6"/>
  <c r="E283" i="6"/>
  <c r="D283" i="6"/>
  <c r="H282" i="6"/>
  <c r="C282" i="6"/>
  <c r="B282" i="6"/>
  <c r="A282" i="6"/>
  <c r="H281" i="6"/>
  <c r="C281" i="6"/>
  <c r="B281" i="6"/>
  <c r="A281" i="6"/>
  <c r="E280" i="6"/>
  <c r="C280" i="6"/>
  <c r="B280" i="6"/>
  <c r="I279" i="6"/>
  <c r="E279" i="6"/>
  <c r="C279" i="6"/>
  <c r="B279" i="6"/>
  <c r="A279" i="6"/>
  <c r="G278" i="6"/>
  <c r="G277" i="6" s="1"/>
  <c r="G276" i="6" s="1"/>
  <c r="F278" i="6"/>
  <c r="F277" i="6" s="1"/>
  <c r="E278" i="6"/>
  <c r="D278" i="6"/>
  <c r="C278" i="6"/>
  <c r="B278" i="6"/>
  <c r="A278" i="6"/>
  <c r="E277" i="6"/>
  <c r="E276" i="6" s="1"/>
  <c r="D277" i="6"/>
  <c r="C277" i="6"/>
  <c r="B277" i="6"/>
  <c r="F276" i="6"/>
  <c r="D276" i="6"/>
  <c r="C276" i="6"/>
  <c r="B276" i="6"/>
  <c r="A276" i="6"/>
  <c r="H275" i="6"/>
  <c r="B275" i="6"/>
  <c r="A275" i="6"/>
  <c r="H274" i="6"/>
  <c r="B274" i="6"/>
  <c r="A274" i="6"/>
  <c r="H273" i="6"/>
  <c r="B273" i="6"/>
  <c r="A273" i="6"/>
  <c r="H272" i="6"/>
  <c r="C272" i="6"/>
  <c r="B272" i="6"/>
  <c r="A272" i="6"/>
  <c r="H271" i="6"/>
  <c r="G271" i="6"/>
  <c r="F271" i="6"/>
  <c r="E271" i="6"/>
  <c r="D271" i="6"/>
  <c r="C271" i="6"/>
  <c r="C275" i="6" s="1"/>
  <c r="B271" i="6"/>
  <c r="A271" i="6"/>
  <c r="H270" i="6"/>
  <c r="C270" i="6"/>
  <c r="B270" i="6"/>
  <c r="A270" i="6"/>
  <c r="H269" i="6"/>
  <c r="C269" i="6"/>
  <c r="B269" i="6"/>
  <c r="A269" i="6"/>
  <c r="H268" i="6"/>
  <c r="C268" i="6"/>
  <c r="B268" i="6"/>
  <c r="A268" i="6"/>
  <c r="H267" i="6"/>
  <c r="C267" i="6"/>
  <c r="B267" i="6"/>
  <c r="A267" i="6"/>
  <c r="G266" i="6"/>
  <c r="F266" i="6"/>
  <c r="E266" i="6"/>
  <c r="D266" i="6"/>
  <c r="C266" i="6"/>
  <c r="B266" i="6"/>
  <c r="A266" i="6"/>
  <c r="C265" i="6"/>
  <c r="B265" i="6"/>
  <c r="A265" i="6"/>
  <c r="G264" i="6"/>
  <c r="G263" i="6" s="1"/>
  <c r="G262" i="6" s="1"/>
  <c r="F264" i="6"/>
  <c r="E264" i="6"/>
  <c r="D264" i="6"/>
  <c r="B264" i="6"/>
  <c r="A264" i="6"/>
  <c r="B263" i="6"/>
  <c r="C262" i="6"/>
  <c r="B262" i="6"/>
  <c r="A262" i="6"/>
  <c r="B261" i="6"/>
  <c r="H260" i="6"/>
  <c r="G260" i="6"/>
  <c r="F260" i="6"/>
  <c r="E260" i="6"/>
  <c r="D260" i="6"/>
  <c r="C260" i="6"/>
  <c r="B260" i="6"/>
  <c r="A260" i="6"/>
  <c r="G259" i="6"/>
  <c r="G258" i="6" s="1"/>
  <c r="F259" i="6"/>
  <c r="F258" i="6" s="1"/>
  <c r="F257" i="6" s="1"/>
  <c r="E259" i="6"/>
  <c r="D259" i="6"/>
  <c r="C259" i="6"/>
  <c r="B259" i="6"/>
  <c r="A259" i="6"/>
  <c r="E258" i="6"/>
  <c r="E257" i="6" s="1"/>
  <c r="B258" i="6"/>
  <c r="G257" i="6"/>
  <c r="C257" i="6"/>
  <c r="B257" i="6"/>
  <c r="A257" i="6"/>
  <c r="G256" i="6"/>
  <c r="F256" i="6"/>
  <c r="E256" i="6"/>
  <c r="D256" i="6"/>
  <c r="C256" i="6"/>
  <c r="B256" i="6"/>
  <c r="A256" i="6"/>
  <c r="G255" i="6"/>
  <c r="F255" i="6"/>
  <c r="E255" i="6"/>
  <c r="D255" i="6"/>
  <c r="C255" i="6"/>
  <c r="B255" i="6"/>
  <c r="A255" i="6"/>
  <c r="G254" i="6"/>
  <c r="G253" i="6" s="1"/>
  <c r="G252" i="6" s="1"/>
  <c r="F254" i="6"/>
  <c r="F253" i="6" s="1"/>
  <c r="F252" i="6" s="1"/>
  <c r="E254" i="6"/>
  <c r="E253" i="6" s="1"/>
  <c r="E252" i="6" s="1"/>
  <c r="D254" i="6"/>
  <c r="C254" i="6"/>
  <c r="B254" i="6"/>
  <c r="A254" i="6"/>
  <c r="D253" i="6"/>
  <c r="D252" i="6" s="1"/>
  <c r="C253" i="6"/>
  <c r="B253" i="6"/>
  <c r="C252" i="6"/>
  <c r="B252" i="6"/>
  <c r="A252" i="6"/>
  <c r="G251" i="6"/>
  <c r="G250" i="6" s="1"/>
  <c r="F251" i="6"/>
  <c r="E251" i="6"/>
  <c r="D251" i="6"/>
  <c r="C251" i="6"/>
  <c r="B251" i="6"/>
  <c r="A251" i="6"/>
  <c r="F250" i="6"/>
  <c r="F249" i="6" s="1"/>
  <c r="E250" i="6"/>
  <c r="E249" i="6" s="1"/>
  <c r="C250" i="6"/>
  <c r="B250" i="6"/>
  <c r="G249" i="6"/>
  <c r="C249" i="6"/>
  <c r="B249" i="6"/>
  <c r="A249" i="6"/>
  <c r="C248" i="6"/>
  <c r="C261" i="6" s="1"/>
  <c r="B248" i="6"/>
  <c r="A248" i="6"/>
  <c r="H247" i="6"/>
  <c r="C247" i="6"/>
  <c r="B247" i="6"/>
  <c r="A247" i="6"/>
  <c r="H246" i="6"/>
  <c r="C246" i="6"/>
  <c r="B246" i="6"/>
  <c r="A246" i="6"/>
  <c r="H245" i="6"/>
  <c r="H244" i="6" s="1"/>
  <c r="G245" i="6"/>
  <c r="F245" i="6"/>
  <c r="E245" i="6"/>
  <c r="E244" i="6" s="1"/>
  <c r="D245" i="6"/>
  <c r="D244" i="6" s="1"/>
  <c r="C245" i="6"/>
  <c r="C258" i="6" s="1"/>
  <c r="B245" i="6"/>
  <c r="G244" i="6"/>
  <c r="F244" i="6"/>
  <c r="C244" i="6"/>
  <c r="B244" i="6"/>
  <c r="A244" i="6"/>
  <c r="G243" i="6"/>
  <c r="G242" i="6" s="1"/>
  <c r="F243" i="6"/>
  <c r="F242" i="6" s="1"/>
  <c r="E243" i="6"/>
  <c r="E242" i="6" s="1"/>
  <c r="D243" i="6"/>
  <c r="C243" i="6"/>
  <c r="C242" i="6"/>
  <c r="B242" i="6"/>
  <c r="F241" i="6"/>
  <c r="F240" i="6" s="1"/>
  <c r="F239" i="6" s="1"/>
  <c r="F238" i="6" s="1"/>
  <c r="E241" i="6"/>
  <c r="C241" i="6"/>
  <c r="B241" i="6"/>
  <c r="A241" i="6"/>
  <c r="E240" i="6"/>
  <c r="E239" i="6" s="1"/>
  <c r="E238" i="6" s="1"/>
  <c r="B240" i="6"/>
  <c r="A240" i="6"/>
  <c r="B239" i="6"/>
  <c r="C238" i="6"/>
  <c r="B238" i="6"/>
  <c r="A238" i="6"/>
  <c r="B237" i="6"/>
  <c r="A237" i="6"/>
  <c r="H235" i="6"/>
  <c r="C235" i="6"/>
  <c r="B235" i="6"/>
  <c r="A235" i="6"/>
  <c r="H234" i="6"/>
  <c r="G234" i="6"/>
  <c r="G233" i="6" s="1"/>
  <c r="G228" i="6" s="1"/>
  <c r="F234" i="6"/>
  <c r="F233" i="6" s="1"/>
  <c r="F228" i="6" s="1"/>
  <c r="E234" i="6"/>
  <c r="E233" i="6" s="1"/>
  <c r="D234" i="6"/>
  <c r="C234" i="6"/>
  <c r="B234" i="6"/>
  <c r="H233" i="6"/>
  <c r="D233" i="6"/>
  <c r="C233" i="6"/>
  <c r="B233" i="6"/>
  <c r="A233" i="6"/>
  <c r="H232" i="6"/>
  <c r="C232" i="6"/>
  <c r="B232" i="6"/>
  <c r="A232" i="6"/>
  <c r="H231" i="6"/>
  <c r="C231" i="6"/>
  <c r="B231" i="6"/>
  <c r="A231" i="6"/>
  <c r="H230" i="6"/>
  <c r="G230" i="6"/>
  <c r="F230" i="6"/>
  <c r="E230" i="6"/>
  <c r="E229" i="6" s="1"/>
  <c r="D230" i="6"/>
  <c r="D229" i="6" s="1"/>
  <c r="D228" i="6" s="1"/>
  <c r="C230" i="6"/>
  <c r="B230" i="6"/>
  <c r="H229" i="6"/>
  <c r="H228" i="6" s="1"/>
  <c r="G229" i="6"/>
  <c r="F229" i="6"/>
  <c r="C229" i="6"/>
  <c r="B229" i="6"/>
  <c r="A229" i="6"/>
  <c r="C228" i="6"/>
  <c r="B228" i="6"/>
  <c r="A228" i="6"/>
  <c r="H227" i="6"/>
  <c r="C227" i="6"/>
  <c r="B227" i="6"/>
  <c r="A227" i="6"/>
  <c r="H226" i="6"/>
  <c r="C226" i="6"/>
  <c r="B226" i="6"/>
  <c r="A226" i="6"/>
  <c r="H225" i="6"/>
  <c r="H224" i="6" s="1"/>
  <c r="H222" i="6" s="1"/>
  <c r="G225" i="6"/>
  <c r="F225" i="6"/>
  <c r="E225" i="6"/>
  <c r="D225" i="6"/>
  <c r="D224" i="6" s="1"/>
  <c r="C225" i="6"/>
  <c r="B225" i="6"/>
  <c r="A225" i="6"/>
  <c r="G224" i="6"/>
  <c r="G222" i="6" s="1"/>
  <c r="F224" i="6"/>
  <c r="E224" i="6"/>
  <c r="C224" i="6"/>
  <c r="B224" i="6"/>
  <c r="A224" i="6"/>
  <c r="H223" i="6"/>
  <c r="G223" i="6"/>
  <c r="F223" i="6"/>
  <c r="E223" i="6"/>
  <c r="B223" i="6"/>
  <c r="F222" i="6"/>
  <c r="E222" i="6"/>
  <c r="C222" i="6"/>
  <c r="B222" i="6"/>
  <c r="A222" i="6"/>
  <c r="H221" i="6"/>
  <c r="C221" i="6"/>
  <c r="B221" i="6"/>
  <c r="A221" i="6"/>
  <c r="H220" i="6"/>
  <c r="H219" i="6" s="1"/>
  <c r="C220" i="6"/>
  <c r="B220" i="6"/>
  <c r="A220" i="6"/>
  <c r="I219" i="6"/>
  <c r="I213" i="6" s="1"/>
  <c r="I212" i="6" s="1"/>
  <c r="G219" i="6"/>
  <c r="F219" i="6"/>
  <c r="E219" i="6"/>
  <c r="D219" i="6"/>
  <c r="C219" i="6"/>
  <c r="B219" i="6"/>
  <c r="A219" i="6"/>
  <c r="B218" i="6"/>
  <c r="H217" i="6"/>
  <c r="H216" i="6" s="1"/>
  <c r="C217" i="6"/>
  <c r="B217" i="6"/>
  <c r="A217" i="6"/>
  <c r="I216" i="6"/>
  <c r="I211" i="6" s="1"/>
  <c r="G216" i="6"/>
  <c r="F216" i="6"/>
  <c r="E216" i="6"/>
  <c r="D216" i="6"/>
  <c r="C216" i="6"/>
  <c r="B216" i="6"/>
  <c r="A216" i="6"/>
  <c r="I215" i="6"/>
  <c r="H215" i="6"/>
  <c r="C215" i="6"/>
  <c r="B215" i="6"/>
  <c r="A215" i="6"/>
  <c r="I214" i="6"/>
  <c r="G214" i="6"/>
  <c r="G208" i="6" s="1"/>
  <c r="F214" i="6"/>
  <c r="F208" i="6" s="1"/>
  <c r="E214" i="6"/>
  <c r="D214" i="6"/>
  <c r="C214" i="6"/>
  <c r="B214" i="6"/>
  <c r="A214" i="6"/>
  <c r="H213" i="6"/>
  <c r="C213" i="6"/>
  <c r="B213" i="6"/>
  <c r="A213" i="6"/>
  <c r="H212" i="6"/>
  <c r="C212" i="6"/>
  <c r="B212" i="6"/>
  <c r="A212" i="6"/>
  <c r="H211" i="6"/>
  <c r="C211" i="6"/>
  <c r="B211" i="6"/>
  <c r="A211" i="6"/>
  <c r="H210" i="6"/>
  <c r="C210" i="6"/>
  <c r="B210" i="6"/>
  <c r="A210" i="6"/>
  <c r="H209" i="6"/>
  <c r="C209" i="6"/>
  <c r="B209" i="6"/>
  <c r="A209" i="6"/>
  <c r="E208" i="6"/>
  <c r="D208" i="6"/>
  <c r="H208" i="6" s="1"/>
  <c r="B208" i="6"/>
  <c r="A208" i="6"/>
  <c r="G207" i="6"/>
  <c r="F207" i="6"/>
  <c r="E207" i="6"/>
  <c r="D207" i="6"/>
  <c r="H207" i="6" s="1"/>
  <c r="B207" i="6"/>
  <c r="A207" i="6"/>
  <c r="G206" i="6"/>
  <c r="F206" i="6"/>
  <c r="E206" i="6"/>
  <c r="D206" i="6"/>
  <c r="C206" i="6"/>
  <c r="B206" i="6"/>
  <c r="A206" i="6"/>
  <c r="G205" i="6"/>
  <c r="F205" i="6"/>
  <c r="E205" i="6"/>
  <c r="D205" i="6"/>
  <c r="C205" i="6"/>
  <c r="B205" i="6"/>
  <c r="A205" i="6"/>
  <c r="G204" i="6"/>
  <c r="G203" i="6" s="1"/>
  <c r="G202" i="6" s="1"/>
  <c r="G201" i="6" s="1"/>
  <c r="F204" i="6"/>
  <c r="E204" i="6"/>
  <c r="E203" i="6" s="1"/>
  <c r="E202" i="6" s="1"/>
  <c r="E201" i="6" s="1"/>
  <c r="D204" i="6"/>
  <c r="C204" i="6"/>
  <c r="B204" i="6"/>
  <c r="A204" i="6"/>
  <c r="B203" i="6"/>
  <c r="C202" i="6"/>
  <c r="B202" i="6"/>
  <c r="A202" i="6"/>
  <c r="I200" i="6"/>
  <c r="F200" i="6"/>
  <c r="E200" i="6"/>
  <c r="B200" i="6"/>
  <c r="A200" i="6"/>
  <c r="H199" i="6"/>
  <c r="C199" i="6"/>
  <c r="B199" i="6"/>
  <c r="A199" i="6"/>
  <c r="H198" i="6"/>
  <c r="C198" i="6"/>
  <c r="B198" i="6"/>
  <c r="A198" i="6"/>
  <c r="H197" i="6"/>
  <c r="C197" i="6"/>
  <c r="B197" i="6"/>
  <c r="A197" i="6"/>
  <c r="H196" i="6"/>
  <c r="C196" i="6"/>
  <c r="B196" i="6"/>
  <c r="A196" i="6"/>
  <c r="H195" i="6"/>
  <c r="C195" i="6"/>
  <c r="B195" i="6"/>
  <c r="A195" i="6"/>
  <c r="H194" i="6"/>
  <c r="G194" i="6"/>
  <c r="F194" i="6"/>
  <c r="E194" i="6"/>
  <c r="D194" i="6"/>
  <c r="C194" i="6"/>
  <c r="B194" i="6"/>
  <c r="A194" i="6"/>
  <c r="G193" i="6"/>
  <c r="F193" i="6"/>
  <c r="E193" i="6"/>
  <c r="D193" i="6"/>
  <c r="C193" i="6"/>
  <c r="B193" i="6"/>
  <c r="A193" i="6"/>
  <c r="G192" i="6"/>
  <c r="F192" i="6"/>
  <c r="F189" i="6" s="1"/>
  <c r="E192" i="6"/>
  <c r="D192" i="6"/>
  <c r="D189" i="6" s="1"/>
  <c r="D185" i="6" s="1"/>
  <c r="C192" i="6"/>
  <c r="B192" i="6"/>
  <c r="A192" i="6"/>
  <c r="B191" i="6"/>
  <c r="H190" i="6"/>
  <c r="C190" i="6"/>
  <c r="B190" i="6"/>
  <c r="A190" i="6"/>
  <c r="I189" i="6"/>
  <c r="E189" i="6"/>
  <c r="C189" i="6"/>
  <c r="B189" i="6"/>
  <c r="A189" i="6"/>
  <c r="G188" i="6"/>
  <c r="F188" i="6"/>
  <c r="E188" i="6"/>
  <c r="E185" i="6" s="1"/>
  <c r="D188" i="6"/>
  <c r="C188" i="6"/>
  <c r="B188" i="6"/>
  <c r="A188" i="6"/>
  <c r="G187" i="6"/>
  <c r="F187" i="6"/>
  <c r="E187" i="6"/>
  <c r="D187" i="6"/>
  <c r="H187" i="6" s="1"/>
  <c r="C187" i="6"/>
  <c r="B187" i="6"/>
  <c r="A187" i="6"/>
  <c r="G186" i="6"/>
  <c r="G183" i="6" s="1"/>
  <c r="F186" i="6"/>
  <c r="E186" i="6"/>
  <c r="D186" i="6"/>
  <c r="C186" i="6"/>
  <c r="B186" i="6"/>
  <c r="A186" i="6"/>
  <c r="C185" i="6"/>
  <c r="B185" i="6"/>
  <c r="A185" i="6"/>
  <c r="C184" i="6"/>
  <c r="B184" i="6"/>
  <c r="A184" i="6"/>
  <c r="I183" i="6"/>
  <c r="F183" i="6"/>
  <c r="F176" i="6" s="1"/>
  <c r="F175" i="6" s="1"/>
  <c r="F174" i="6" s="1"/>
  <c r="F173" i="6" s="1"/>
  <c r="C183" i="6"/>
  <c r="B183" i="6"/>
  <c r="A183" i="6"/>
  <c r="H182" i="6"/>
  <c r="C182" i="6"/>
  <c r="B182" i="6"/>
  <c r="A182" i="6"/>
  <c r="H181" i="6"/>
  <c r="C181" i="6"/>
  <c r="B181" i="6"/>
  <c r="A181" i="6"/>
  <c r="H180" i="6"/>
  <c r="C180" i="6"/>
  <c r="B180" i="6"/>
  <c r="A180" i="6"/>
  <c r="H179" i="6"/>
  <c r="C179" i="6"/>
  <c r="B179" i="6"/>
  <c r="A179" i="6"/>
  <c r="H178" i="6"/>
  <c r="H177" i="6" s="1"/>
  <c r="C178" i="6"/>
  <c r="B178" i="6"/>
  <c r="A178" i="6"/>
  <c r="I177" i="6"/>
  <c r="G177" i="6"/>
  <c r="F177" i="6"/>
  <c r="E177" i="6"/>
  <c r="D177" i="6"/>
  <c r="C177" i="6"/>
  <c r="B177" i="6"/>
  <c r="A177" i="6"/>
  <c r="C176" i="6"/>
  <c r="B176" i="6"/>
  <c r="A176" i="6"/>
  <c r="C175" i="6"/>
  <c r="C201" i="6" s="1"/>
  <c r="B175" i="6"/>
  <c r="B201" i="6" s="1"/>
  <c r="C174" i="6"/>
  <c r="B174" i="6"/>
  <c r="A174" i="6"/>
  <c r="C173" i="6"/>
  <c r="B173" i="6"/>
  <c r="A173" i="6"/>
  <c r="B172" i="6"/>
  <c r="A172" i="6"/>
  <c r="G171" i="6"/>
  <c r="G170" i="6" s="1"/>
  <c r="F171" i="6"/>
  <c r="E171" i="6"/>
  <c r="D171" i="6"/>
  <c r="D170" i="6" s="1"/>
  <c r="C171" i="6"/>
  <c r="B171" i="6"/>
  <c r="A171" i="6"/>
  <c r="F170" i="6"/>
  <c r="E170" i="6"/>
  <c r="C170" i="6"/>
  <c r="B170" i="6"/>
  <c r="A170" i="6"/>
  <c r="C169" i="6"/>
  <c r="B169" i="6"/>
  <c r="A169" i="6"/>
  <c r="G168" i="6"/>
  <c r="G167" i="6" s="1"/>
  <c r="F168" i="6"/>
  <c r="F167" i="6" s="1"/>
  <c r="F166" i="6" s="1"/>
  <c r="E168" i="6"/>
  <c r="E167" i="6" s="1"/>
  <c r="E166" i="6" s="1"/>
  <c r="D168" i="6"/>
  <c r="C168" i="6"/>
  <c r="B168" i="6"/>
  <c r="D167" i="6"/>
  <c r="D166" i="6" s="1"/>
  <c r="G166" i="6"/>
  <c r="C166" i="6"/>
  <c r="B166" i="6"/>
  <c r="A166" i="6"/>
  <c r="H165" i="6"/>
  <c r="C165" i="6"/>
  <c r="B165" i="6"/>
  <c r="A165" i="6"/>
  <c r="H164" i="6"/>
  <c r="C164" i="6"/>
  <c r="B164" i="6"/>
  <c r="A164" i="6"/>
  <c r="H163" i="6"/>
  <c r="C163" i="6"/>
  <c r="B163" i="6"/>
  <c r="A163" i="6"/>
  <c r="H162" i="6"/>
  <c r="G162" i="6"/>
  <c r="F162" i="6"/>
  <c r="E162" i="6"/>
  <c r="E161" i="6" s="1"/>
  <c r="D162" i="6"/>
  <c r="C162" i="6"/>
  <c r="B162" i="6"/>
  <c r="B160" i="6" s="1"/>
  <c r="H161" i="6"/>
  <c r="F161" i="6"/>
  <c r="C161" i="6"/>
  <c r="B161" i="6"/>
  <c r="A161" i="6"/>
  <c r="B159" i="6"/>
  <c r="I158" i="6"/>
  <c r="C158" i="6"/>
  <c r="B158" i="6"/>
  <c r="A158" i="6"/>
  <c r="G157" i="6"/>
  <c r="F157" i="6"/>
  <c r="E157" i="6"/>
  <c r="D157" i="6"/>
  <c r="H157" i="6" s="1"/>
  <c r="C157" i="6"/>
  <c r="B157" i="6"/>
  <c r="A157" i="6"/>
  <c r="G156" i="6"/>
  <c r="F156" i="6"/>
  <c r="E156" i="6"/>
  <c r="D156" i="6"/>
  <c r="D154" i="6" s="1"/>
  <c r="D153" i="6" s="1"/>
  <c r="C156" i="6"/>
  <c r="B156" i="6"/>
  <c r="A156" i="6"/>
  <c r="G155" i="6"/>
  <c r="F155" i="6"/>
  <c r="F154" i="6" s="1"/>
  <c r="F153" i="6" s="1"/>
  <c r="E155" i="6"/>
  <c r="D155" i="6"/>
  <c r="C155" i="6"/>
  <c r="B155" i="6"/>
  <c r="A155" i="6"/>
  <c r="C154" i="6"/>
  <c r="B154" i="6"/>
  <c r="C153" i="6"/>
  <c r="B153" i="6"/>
  <c r="A153" i="6"/>
  <c r="H152" i="6"/>
  <c r="H151" i="6" s="1"/>
  <c r="C152" i="6"/>
  <c r="B152" i="6"/>
  <c r="A152" i="6"/>
  <c r="I151" i="6"/>
  <c r="G151" i="6"/>
  <c r="F151" i="6"/>
  <c r="E151" i="6"/>
  <c r="D151" i="6"/>
  <c r="C151" i="6"/>
  <c r="B151" i="6"/>
  <c r="A151" i="6"/>
  <c r="H150" i="6"/>
  <c r="C150" i="6"/>
  <c r="B150" i="6"/>
  <c r="A150" i="6"/>
  <c r="H149" i="6"/>
  <c r="C149" i="6"/>
  <c r="B149" i="6"/>
  <c r="A149" i="6"/>
  <c r="H148" i="6"/>
  <c r="G148" i="6"/>
  <c r="G147" i="6" s="1"/>
  <c r="F148" i="6"/>
  <c r="E148" i="6"/>
  <c r="E147" i="6" s="1"/>
  <c r="D148" i="6"/>
  <c r="C148" i="6"/>
  <c r="B148" i="6"/>
  <c r="H147" i="6"/>
  <c r="F147" i="6"/>
  <c r="D147" i="6"/>
  <c r="C147" i="6"/>
  <c r="B147" i="6"/>
  <c r="A147" i="6"/>
  <c r="F146" i="6"/>
  <c r="C146" i="6"/>
  <c r="B146" i="6"/>
  <c r="A146" i="6"/>
  <c r="H145" i="6"/>
  <c r="H144" i="6" s="1"/>
  <c r="H143" i="6" s="1"/>
  <c r="C145" i="6"/>
  <c r="B145" i="6"/>
  <c r="A145" i="6"/>
  <c r="I144" i="6"/>
  <c r="I143" i="6" s="1"/>
  <c r="G144" i="6"/>
  <c r="G143" i="6" s="1"/>
  <c r="F144" i="6"/>
  <c r="E144" i="6"/>
  <c r="E143" i="6" s="1"/>
  <c r="D144" i="6"/>
  <c r="C144" i="6"/>
  <c r="B144" i="6"/>
  <c r="A144" i="6"/>
  <c r="F143" i="6"/>
  <c r="D143" i="6"/>
  <c r="C143" i="6"/>
  <c r="B143" i="6"/>
  <c r="A143" i="6"/>
  <c r="G142" i="6"/>
  <c r="F142" i="6"/>
  <c r="E142" i="6"/>
  <c r="D142" i="6"/>
  <c r="C142" i="6"/>
  <c r="B142" i="6"/>
  <c r="A142" i="6"/>
  <c r="G141" i="6"/>
  <c r="G140" i="6" s="1"/>
  <c r="F141" i="6"/>
  <c r="E141" i="6"/>
  <c r="D141" i="6"/>
  <c r="C141" i="6"/>
  <c r="B141" i="6"/>
  <c r="A141" i="6"/>
  <c r="F140" i="6"/>
  <c r="E140" i="6"/>
  <c r="C140" i="6"/>
  <c r="B140" i="6"/>
  <c r="A140" i="6"/>
  <c r="G139" i="6"/>
  <c r="F139" i="6"/>
  <c r="E139" i="6"/>
  <c r="D139" i="6"/>
  <c r="D129" i="6" s="1"/>
  <c r="D128" i="6" s="1"/>
  <c r="C139" i="6"/>
  <c r="B139" i="6"/>
  <c r="A139" i="6"/>
  <c r="G138" i="6"/>
  <c r="F138" i="6"/>
  <c r="E138" i="6"/>
  <c r="D138" i="6"/>
  <c r="C138" i="6"/>
  <c r="B138" i="6"/>
  <c r="A138" i="6"/>
  <c r="H137" i="6"/>
  <c r="C137" i="6"/>
  <c r="B137" i="6"/>
  <c r="H136" i="6"/>
  <c r="C136" i="6"/>
  <c r="B136" i="6"/>
  <c r="H135" i="6"/>
  <c r="C135" i="6"/>
  <c r="B135" i="6"/>
  <c r="G134" i="6"/>
  <c r="F134" i="6"/>
  <c r="E134" i="6"/>
  <c r="D134" i="6"/>
  <c r="C134" i="6"/>
  <c r="B134" i="6"/>
  <c r="A134" i="6"/>
  <c r="C133" i="6"/>
  <c r="B133" i="6"/>
  <c r="A133" i="6"/>
  <c r="C132" i="6"/>
  <c r="B132" i="6"/>
  <c r="A132" i="6"/>
  <c r="C131" i="6"/>
  <c r="B131" i="6"/>
  <c r="G130" i="6"/>
  <c r="F130" i="6"/>
  <c r="E130" i="6"/>
  <c r="D130" i="6"/>
  <c r="C130" i="6"/>
  <c r="B130" i="6"/>
  <c r="A130" i="6"/>
  <c r="I129" i="6"/>
  <c r="C129" i="6"/>
  <c r="B129" i="6"/>
  <c r="A129" i="6"/>
  <c r="I128" i="6"/>
  <c r="C128" i="6"/>
  <c r="B128" i="6"/>
  <c r="A128" i="6"/>
  <c r="G127" i="6"/>
  <c r="F127" i="6"/>
  <c r="E127" i="6"/>
  <c r="D127" i="6"/>
  <c r="C127" i="6"/>
  <c r="B127" i="6"/>
  <c r="A127" i="6"/>
  <c r="C126" i="6"/>
  <c r="B126" i="6"/>
  <c r="A126" i="6"/>
  <c r="C125" i="6"/>
  <c r="B125" i="6"/>
  <c r="A125" i="6"/>
  <c r="G124" i="6"/>
  <c r="F124" i="6"/>
  <c r="E124" i="6"/>
  <c r="D124" i="6"/>
  <c r="H124" i="6" s="1"/>
  <c r="C124" i="6"/>
  <c r="B124" i="6"/>
  <c r="A124" i="6"/>
  <c r="G123" i="6"/>
  <c r="F123" i="6"/>
  <c r="E123" i="6"/>
  <c r="D123" i="6"/>
  <c r="C123" i="6"/>
  <c r="B123" i="6"/>
  <c r="A123" i="6"/>
  <c r="G122" i="6"/>
  <c r="F122" i="6"/>
  <c r="F118" i="6" s="1"/>
  <c r="F117" i="6" s="1"/>
  <c r="E122" i="6"/>
  <c r="D122" i="6"/>
  <c r="C122" i="6"/>
  <c r="B122" i="6"/>
  <c r="A122" i="6"/>
  <c r="C121" i="6"/>
  <c r="B121" i="6"/>
  <c r="A121" i="6"/>
  <c r="C120" i="6"/>
  <c r="B120" i="6"/>
  <c r="A120" i="6"/>
  <c r="G119" i="6"/>
  <c r="F119" i="6"/>
  <c r="D119" i="6"/>
  <c r="C119" i="6"/>
  <c r="B119" i="6"/>
  <c r="A119" i="6"/>
  <c r="I118" i="6"/>
  <c r="I117" i="6" s="1"/>
  <c r="C118" i="6"/>
  <c r="B118" i="6"/>
  <c r="A118" i="6"/>
  <c r="C117" i="6"/>
  <c r="B117" i="6"/>
  <c r="A117" i="6"/>
  <c r="C116" i="6"/>
  <c r="B116" i="6"/>
  <c r="A116" i="6"/>
  <c r="C115" i="6"/>
  <c r="B115" i="6"/>
  <c r="A115" i="6"/>
  <c r="C114" i="6"/>
  <c r="B114" i="6"/>
  <c r="A114" i="6"/>
  <c r="H113" i="6"/>
  <c r="C113" i="6"/>
  <c r="B113" i="6"/>
  <c r="A113" i="6"/>
  <c r="B112" i="6"/>
  <c r="A112" i="6"/>
  <c r="G111" i="6"/>
  <c r="G110" i="6" s="1"/>
  <c r="F111" i="6"/>
  <c r="F110" i="6" s="1"/>
  <c r="F109" i="6" s="1"/>
  <c r="E111" i="6"/>
  <c r="E110" i="6" s="1"/>
  <c r="E109" i="6" s="1"/>
  <c r="D111" i="6"/>
  <c r="C111" i="6"/>
  <c r="B111" i="6"/>
  <c r="A111" i="6"/>
  <c r="I110" i="6"/>
  <c r="D110" i="6"/>
  <c r="D109" i="6" s="1"/>
  <c r="C110" i="6"/>
  <c r="B110" i="6"/>
  <c r="A110" i="6"/>
  <c r="I109" i="6"/>
  <c r="G109" i="6"/>
  <c r="C109" i="6"/>
  <c r="B109" i="6"/>
  <c r="A109" i="6"/>
  <c r="C108" i="6"/>
  <c r="B108" i="6"/>
  <c r="A108" i="6"/>
  <c r="C107" i="6"/>
  <c r="B107" i="6"/>
  <c r="A107" i="6"/>
  <c r="C106" i="6"/>
  <c r="B106" i="6"/>
  <c r="A106" i="6"/>
  <c r="G105" i="6"/>
  <c r="F105" i="6"/>
  <c r="F104" i="6" s="1"/>
  <c r="E105" i="6"/>
  <c r="E104" i="6" s="1"/>
  <c r="E103" i="6" s="1"/>
  <c r="D105" i="6"/>
  <c r="D104" i="6" s="1"/>
  <c r="D103" i="6" s="1"/>
  <c r="C105" i="6"/>
  <c r="B105" i="6"/>
  <c r="A105" i="6"/>
  <c r="I104" i="6"/>
  <c r="I103" i="6" s="1"/>
  <c r="G104" i="6"/>
  <c r="G103" i="6" s="1"/>
  <c r="C104" i="6"/>
  <c r="B104" i="6"/>
  <c r="A104" i="6"/>
  <c r="F103" i="6"/>
  <c r="C103" i="6"/>
  <c r="B103" i="6"/>
  <c r="A103" i="6"/>
  <c r="G102" i="6"/>
  <c r="F102" i="6"/>
  <c r="E102" i="6"/>
  <c r="D102" i="6"/>
  <c r="C102" i="6"/>
  <c r="B102" i="6"/>
  <c r="A102" i="6"/>
  <c r="G101" i="6"/>
  <c r="F101" i="6"/>
  <c r="E101" i="6"/>
  <c r="D101" i="6"/>
  <c r="C101" i="6"/>
  <c r="B101" i="6"/>
  <c r="A101" i="6"/>
  <c r="G100" i="6"/>
  <c r="F100" i="6"/>
  <c r="E100" i="6"/>
  <c r="D100" i="6"/>
  <c r="H100" i="6" s="1"/>
  <c r="C100" i="6"/>
  <c r="B100" i="6"/>
  <c r="A100" i="6"/>
  <c r="G99" i="6"/>
  <c r="G93" i="6" s="1"/>
  <c r="G92" i="6" s="1"/>
  <c r="F99" i="6"/>
  <c r="E99" i="6"/>
  <c r="D99" i="6"/>
  <c r="C99" i="6"/>
  <c r="B99" i="6"/>
  <c r="A99" i="6"/>
  <c r="G98" i="6"/>
  <c r="F98" i="6"/>
  <c r="E98" i="6"/>
  <c r="D98" i="6"/>
  <c r="C98" i="6"/>
  <c r="B98" i="6"/>
  <c r="A98" i="6"/>
  <c r="G97" i="6"/>
  <c r="F97" i="6"/>
  <c r="E97" i="6"/>
  <c r="E93" i="6" s="1"/>
  <c r="E92" i="6" s="1"/>
  <c r="D97" i="6"/>
  <c r="C97" i="6"/>
  <c r="B97" i="6"/>
  <c r="A97" i="6"/>
  <c r="H96" i="6"/>
  <c r="C96" i="6"/>
  <c r="B96" i="6"/>
  <c r="A96" i="6"/>
  <c r="H95" i="6"/>
  <c r="C95" i="6"/>
  <c r="B95" i="6"/>
  <c r="A95" i="6"/>
  <c r="H94" i="6"/>
  <c r="C94" i="6"/>
  <c r="B94" i="6"/>
  <c r="A94" i="6"/>
  <c r="I93" i="6"/>
  <c r="B93" i="6"/>
  <c r="A93" i="6"/>
  <c r="I92" i="6"/>
  <c r="C92" i="6"/>
  <c r="B92" i="6"/>
  <c r="A92" i="6"/>
  <c r="G91" i="6"/>
  <c r="G90" i="6" s="1"/>
  <c r="G89" i="6" s="1"/>
  <c r="F91" i="6"/>
  <c r="E91" i="6"/>
  <c r="C91" i="6"/>
  <c r="B91" i="6"/>
  <c r="A91" i="6"/>
  <c r="I90" i="6"/>
  <c r="F90" i="6"/>
  <c r="F89" i="6" s="1"/>
  <c r="E90" i="6"/>
  <c r="E89" i="6" s="1"/>
  <c r="D90" i="6"/>
  <c r="B90" i="6"/>
  <c r="A90" i="6"/>
  <c r="I89" i="6"/>
  <c r="D89" i="6"/>
  <c r="B89" i="6"/>
  <c r="A89" i="6"/>
  <c r="G88" i="6"/>
  <c r="F88" i="6"/>
  <c r="E88" i="6"/>
  <c r="D88" i="6"/>
  <c r="C88" i="6"/>
  <c r="B88" i="6"/>
  <c r="A88" i="6"/>
  <c r="G87" i="6"/>
  <c r="F87" i="6"/>
  <c r="E87" i="6"/>
  <c r="D87" i="6"/>
  <c r="C87" i="6"/>
  <c r="B87" i="6"/>
  <c r="A87" i="6"/>
  <c r="G86" i="6"/>
  <c r="G82" i="6" s="1"/>
  <c r="G81" i="6" s="1"/>
  <c r="F86" i="6"/>
  <c r="E86" i="6"/>
  <c r="D86" i="6"/>
  <c r="C86" i="6"/>
  <c r="B86" i="6"/>
  <c r="A86" i="6"/>
  <c r="H85" i="6"/>
  <c r="C85" i="6"/>
  <c r="B85" i="6"/>
  <c r="A85" i="6"/>
  <c r="H84" i="6"/>
  <c r="C84" i="6"/>
  <c r="B84" i="6"/>
  <c r="A84" i="6"/>
  <c r="G83" i="6"/>
  <c r="F83" i="6"/>
  <c r="E83" i="6"/>
  <c r="D83" i="6"/>
  <c r="C83" i="6"/>
  <c r="B83" i="6"/>
  <c r="A83" i="6"/>
  <c r="I82" i="6"/>
  <c r="I81" i="6" s="1"/>
  <c r="E82" i="6"/>
  <c r="E81" i="6" s="1"/>
  <c r="C82" i="6"/>
  <c r="B82" i="6"/>
  <c r="C81" i="6"/>
  <c r="B81" i="6"/>
  <c r="A81" i="6"/>
  <c r="H80" i="6"/>
  <c r="C80" i="6"/>
  <c r="B80" i="6"/>
  <c r="A80" i="6"/>
  <c r="I79" i="6"/>
  <c r="H79" i="6"/>
  <c r="G79" i="6"/>
  <c r="F79" i="6"/>
  <c r="E79" i="6"/>
  <c r="D79" i="6"/>
  <c r="C79" i="6"/>
  <c r="A79" i="6"/>
  <c r="I78" i="6"/>
  <c r="H78" i="6"/>
  <c r="G78" i="6"/>
  <c r="F78" i="6"/>
  <c r="E78" i="6"/>
  <c r="D78" i="6"/>
  <c r="C78" i="6"/>
  <c r="B78" i="6"/>
  <c r="A78" i="6"/>
  <c r="H77" i="6"/>
  <c r="C77" i="6"/>
  <c r="B77" i="6"/>
  <c r="A77" i="6"/>
  <c r="H76" i="6"/>
  <c r="C76" i="6"/>
  <c r="B76" i="6"/>
  <c r="A76" i="6"/>
  <c r="G75" i="6"/>
  <c r="G74" i="6" s="1"/>
  <c r="G73" i="6" s="1"/>
  <c r="F75" i="6"/>
  <c r="F74" i="6" s="1"/>
  <c r="F73" i="6" s="1"/>
  <c r="E75" i="6"/>
  <c r="D75" i="6"/>
  <c r="D74" i="6" s="1"/>
  <c r="D73" i="6" s="1"/>
  <c r="C75" i="6"/>
  <c r="B75" i="6"/>
  <c r="A75" i="6"/>
  <c r="I74" i="6"/>
  <c r="I73" i="6" s="1"/>
  <c r="E74" i="6"/>
  <c r="E73" i="6" s="1"/>
  <c r="B74" i="6"/>
  <c r="A74" i="6"/>
  <c r="C73" i="6"/>
  <c r="B73" i="6"/>
  <c r="A73" i="6"/>
  <c r="C72" i="6"/>
  <c r="B72" i="6"/>
  <c r="A72" i="6"/>
  <c r="H70" i="6"/>
  <c r="C70" i="6"/>
  <c r="B70" i="6"/>
  <c r="A70" i="6"/>
  <c r="G69" i="6"/>
  <c r="F69" i="6"/>
  <c r="E69" i="6"/>
  <c r="D69" i="6"/>
  <c r="H69" i="6" s="1"/>
  <c r="H68" i="6" s="1"/>
  <c r="C69" i="6"/>
  <c r="B69" i="6"/>
  <c r="A69" i="6"/>
  <c r="G68" i="6"/>
  <c r="F68" i="6"/>
  <c r="E68" i="6"/>
  <c r="D68" i="6"/>
  <c r="C68" i="6"/>
  <c r="B68" i="6"/>
  <c r="A68" i="6"/>
  <c r="H67" i="6"/>
  <c r="C67" i="6"/>
  <c r="B67" i="6"/>
  <c r="A67" i="6"/>
  <c r="G66" i="6"/>
  <c r="F66" i="6"/>
  <c r="F65" i="6" s="1"/>
  <c r="E66" i="6"/>
  <c r="D66" i="6"/>
  <c r="D65" i="6" s="1"/>
  <c r="C66" i="6"/>
  <c r="B66" i="6"/>
  <c r="G65" i="6"/>
  <c r="E65" i="6"/>
  <c r="C65" i="6"/>
  <c r="B65" i="6"/>
  <c r="A65" i="6"/>
  <c r="G64" i="6"/>
  <c r="G63" i="6" s="1"/>
  <c r="G62" i="6" s="1"/>
  <c r="F64" i="6"/>
  <c r="E64" i="6"/>
  <c r="E63" i="6" s="1"/>
  <c r="E62" i="6" s="1"/>
  <c r="D64" i="6"/>
  <c r="C64" i="6"/>
  <c r="B64" i="6"/>
  <c r="F63" i="6"/>
  <c r="F62" i="6" s="1"/>
  <c r="D63" i="6"/>
  <c r="D62" i="6" s="1"/>
  <c r="C63" i="6"/>
  <c r="B63" i="6"/>
  <c r="C62" i="6"/>
  <c r="B62" i="6"/>
  <c r="A62" i="6"/>
  <c r="G61" i="6"/>
  <c r="G60" i="6" s="1"/>
  <c r="G59" i="6" s="1"/>
  <c r="F61" i="6"/>
  <c r="D61" i="6"/>
  <c r="C61" i="6"/>
  <c r="B61" i="6"/>
  <c r="I60" i="6"/>
  <c r="F60" i="6"/>
  <c r="F59" i="6" s="1"/>
  <c r="E60" i="6"/>
  <c r="B60" i="6"/>
  <c r="I59" i="6"/>
  <c r="I58" i="6" s="1"/>
  <c r="E59" i="6"/>
  <c r="E58" i="6" s="1"/>
  <c r="C59" i="6"/>
  <c r="B59" i="6"/>
  <c r="A59" i="6"/>
  <c r="C58" i="6"/>
  <c r="B58" i="6"/>
  <c r="A58" i="6"/>
  <c r="G57" i="6"/>
  <c r="G56" i="6" s="1"/>
  <c r="F57" i="6"/>
  <c r="E57" i="6"/>
  <c r="D57" i="6"/>
  <c r="D56" i="6" s="1"/>
  <c r="D55" i="6" s="1"/>
  <c r="C57" i="6"/>
  <c r="B57" i="6"/>
  <c r="A57" i="6"/>
  <c r="F56" i="6"/>
  <c r="F55" i="6" s="1"/>
  <c r="E56" i="6"/>
  <c r="C56" i="6"/>
  <c r="B56" i="6"/>
  <c r="G55" i="6"/>
  <c r="E55" i="6"/>
  <c r="C55" i="6"/>
  <c r="B55" i="6"/>
  <c r="A55" i="6"/>
  <c r="H53" i="6"/>
  <c r="G53" i="6"/>
  <c r="F53" i="6"/>
  <c r="E53" i="6"/>
  <c r="D53" i="6"/>
  <c r="C53" i="6"/>
  <c r="B53" i="6"/>
  <c r="A53" i="6"/>
  <c r="G51" i="6"/>
  <c r="F51" i="6"/>
  <c r="E51" i="6"/>
  <c r="D51" i="6"/>
  <c r="H51" i="6" s="1"/>
  <c r="G50" i="6"/>
  <c r="F50" i="6"/>
  <c r="E50" i="6"/>
  <c r="D50" i="6"/>
  <c r="H50" i="6" s="1"/>
  <c r="A50" i="6"/>
  <c r="H49" i="6"/>
  <c r="C49" i="6"/>
  <c r="B49" i="6"/>
  <c r="A49" i="6"/>
  <c r="H48" i="6"/>
  <c r="C48" i="6"/>
  <c r="B48" i="6"/>
  <c r="A48" i="6"/>
  <c r="G47" i="6"/>
  <c r="F47" i="6"/>
  <c r="E47" i="6"/>
  <c r="D47" i="6"/>
  <c r="C47" i="6"/>
  <c r="B47" i="6"/>
  <c r="A47" i="6"/>
  <c r="F46" i="6"/>
  <c r="F45" i="6" s="1"/>
  <c r="C46" i="6"/>
  <c r="B46" i="6"/>
  <c r="C45" i="6"/>
  <c r="B45" i="6"/>
  <c r="A45" i="6"/>
  <c r="G44" i="6"/>
  <c r="F44" i="6"/>
  <c r="E44" i="6"/>
  <c r="D44" i="6"/>
  <c r="C44" i="6"/>
  <c r="B44" i="6"/>
  <c r="A44" i="6"/>
  <c r="G43" i="6"/>
  <c r="F43" i="6"/>
  <c r="E43" i="6"/>
  <c r="E42" i="6" s="1"/>
  <c r="D43" i="6"/>
  <c r="C43" i="6"/>
  <c r="B43" i="6"/>
  <c r="A43" i="6"/>
  <c r="G42" i="6"/>
  <c r="D42" i="6"/>
  <c r="C42" i="6"/>
  <c r="B42" i="6"/>
  <c r="G41" i="6"/>
  <c r="D41" i="6"/>
  <c r="H41" i="6" s="1"/>
  <c r="C41" i="6"/>
  <c r="B41" i="6"/>
  <c r="A41" i="6"/>
  <c r="G40" i="6"/>
  <c r="F40" i="6"/>
  <c r="F38" i="6" s="1"/>
  <c r="F37" i="6" s="1"/>
  <c r="E40" i="6"/>
  <c r="D40" i="6"/>
  <c r="H39" i="6"/>
  <c r="C39" i="6"/>
  <c r="B39" i="6"/>
  <c r="A39" i="6"/>
  <c r="G38" i="6"/>
  <c r="G37" i="6" s="1"/>
  <c r="E38" i="6"/>
  <c r="E37" i="6" s="1"/>
  <c r="C38" i="6"/>
  <c r="B38" i="6"/>
  <c r="C37" i="6"/>
  <c r="B37" i="6"/>
  <c r="A37" i="6"/>
  <c r="H36" i="6"/>
  <c r="C36" i="6"/>
  <c r="B36" i="6"/>
  <c r="A36" i="6"/>
  <c r="H35" i="6"/>
  <c r="C35" i="6"/>
  <c r="B35" i="6"/>
  <c r="A35" i="6"/>
  <c r="H34" i="6"/>
  <c r="C34" i="6"/>
  <c r="B34" i="6"/>
  <c r="A34" i="6"/>
  <c r="H33" i="6"/>
  <c r="H32" i="6" s="1"/>
  <c r="G33" i="6"/>
  <c r="F33" i="6"/>
  <c r="F32" i="6" s="1"/>
  <c r="E33" i="6"/>
  <c r="D33" i="6"/>
  <c r="D32" i="6" s="1"/>
  <c r="C33" i="6"/>
  <c r="B33" i="6"/>
  <c r="G32" i="6"/>
  <c r="E32" i="6"/>
  <c r="C32" i="6"/>
  <c r="B32" i="6"/>
  <c r="A32" i="6"/>
  <c r="G31" i="6"/>
  <c r="G29" i="6" s="1"/>
  <c r="G28" i="6" s="1"/>
  <c r="G26" i="6" s="1"/>
  <c r="G25" i="6" s="1"/>
  <c r="F31" i="6"/>
  <c r="E31" i="6"/>
  <c r="D31" i="6"/>
  <c r="C31" i="6"/>
  <c r="B31" i="6"/>
  <c r="G30" i="6"/>
  <c r="F30" i="6"/>
  <c r="E30" i="6"/>
  <c r="D30" i="6"/>
  <c r="H30" i="6" s="1"/>
  <c r="C30" i="6"/>
  <c r="B30" i="6"/>
  <c r="A30" i="6"/>
  <c r="F29" i="6"/>
  <c r="F28" i="6" s="1"/>
  <c r="F26" i="6" s="1"/>
  <c r="F25" i="6" s="1"/>
  <c r="C29" i="6"/>
  <c r="B29" i="6"/>
  <c r="C28" i="6"/>
  <c r="B28" i="6"/>
  <c r="A28" i="6"/>
  <c r="H27" i="6"/>
  <c r="C27" i="6"/>
  <c r="B27" i="6"/>
  <c r="A27" i="6"/>
  <c r="C26" i="6"/>
  <c r="B26" i="6"/>
  <c r="C25" i="6"/>
  <c r="B25" i="6"/>
  <c r="A25" i="6"/>
  <c r="C24" i="6"/>
  <c r="B24" i="6"/>
  <c r="A24" i="6"/>
  <c r="I23" i="6"/>
  <c r="I425" i="6" s="1"/>
  <c r="C23" i="6"/>
  <c r="B23" i="6"/>
  <c r="A23" i="6"/>
  <c r="C22" i="6"/>
  <c r="B22" i="6"/>
  <c r="A22" i="6"/>
  <c r="C21" i="6"/>
  <c r="B21" i="6"/>
  <c r="A21" i="6"/>
  <c r="G20" i="6"/>
  <c r="F20" i="6"/>
  <c r="E20" i="6"/>
  <c r="D20" i="6"/>
  <c r="C20" i="6"/>
  <c r="B20" i="6"/>
  <c r="A20" i="6"/>
  <c r="C19" i="6"/>
  <c r="B19" i="6"/>
  <c r="A19" i="6"/>
  <c r="C18" i="6"/>
  <c r="B18" i="6"/>
  <c r="A18" i="6"/>
  <c r="C17" i="6"/>
  <c r="B17" i="6"/>
  <c r="A17" i="6"/>
  <c r="G16" i="6"/>
  <c r="F16" i="6"/>
  <c r="E16" i="6"/>
  <c r="D16" i="6"/>
  <c r="C16" i="6"/>
  <c r="B16" i="6"/>
  <c r="A16" i="6"/>
  <c r="F15" i="6"/>
  <c r="D15" i="6"/>
  <c r="C15" i="6"/>
  <c r="B15" i="6"/>
  <c r="A15" i="6"/>
  <c r="C14" i="6"/>
  <c r="B14" i="6"/>
  <c r="A14" i="6"/>
  <c r="C13" i="6"/>
  <c r="B13" i="6"/>
  <c r="A13" i="6"/>
  <c r="C12" i="6"/>
  <c r="B12" i="6"/>
  <c r="A12" i="6"/>
  <c r="C11" i="6"/>
  <c r="B11" i="6"/>
  <c r="A11" i="6"/>
  <c r="G10" i="6"/>
  <c r="G9" i="6" s="1"/>
  <c r="F10" i="6"/>
  <c r="E10" i="6"/>
  <c r="D10" i="6"/>
  <c r="C10" i="6"/>
  <c r="B10" i="6"/>
  <c r="A10" i="6"/>
  <c r="F9" i="6"/>
  <c r="F8" i="6" s="1"/>
  <c r="F7" i="6" s="1"/>
  <c r="F6" i="6" s="1"/>
  <c r="E9" i="6"/>
  <c r="C9" i="6"/>
  <c r="B9" i="6"/>
  <c r="C8" i="6"/>
  <c r="B8" i="6"/>
  <c r="A8" i="6"/>
  <c r="C7" i="6"/>
  <c r="B7" i="6"/>
  <c r="A7" i="6"/>
  <c r="C6" i="6"/>
  <c r="B6" i="6"/>
  <c r="A6" i="6"/>
  <c r="B4" i="6"/>
  <c r="H26" i="5"/>
  <c r="I23" i="5"/>
  <c r="H23" i="5"/>
  <c r="K19" i="5"/>
  <c r="L19" i="5" s="1"/>
  <c r="I19" i="5"/>
  <c r="H19" i="5"/>
  <c r="G19" i="5"/>
  <c r="K14" i="5"/>
  <c r="H14" i="5"/>
  <c r="I14" i="5" s="1"/>
  <c r="G14" i="5"/>
  <c r="J13" i="5"/>
  <c r="K9" i="5"/>
  <c r="H9" i="5"/>
  <c r="I9" i="5" s="1"/>
  <c r="G9" i="5"/>
  <c r="J8" i="5"/>
  <c r="C5" i="5"/>
  <c r="I122" i="1"/>
  <c r="H122" i="1"/>
  <c r="G122" i="1"/>
  <c r="E122" i="1"/>
  <c r="F122" i="1" s="1"/>
  <c r="C122" i="1"/>
  <c r="B122" i="1"/>
  <c r="A122" i="1"/>
  <c r="I121" i="1"/>
  <c r="H121" i="1"/>
  <c r="G121" i="1"/>
  <c r="E121" i="1"/>
  <c r="F121" i="1" s="1"/>
  <c r="C121" i="1"/>
  <c r="B121" i="1"/>
  <c r="A121" i="1"/>
  <c r="I120" i="1"/>
  <c r="H120" i="1"/>
  <c r="G120" i="1"/>
  <c r="E120" i="1"/>
  <c r="F120" i="1" s="1"/>
  <c r="B120" i="1"/>
  <c r="A120" i="1"/>
  <c r="I119" i="1"/>
  <c r="H119" i="1"/>
  <c r="G119" i="1"/>
  <c r="E119" i="1"/>
  <c r="F119" i="1" s="1"/>
  <c r="C119" i="1"/>
  <c r="B119" i="1"/>
  <c r="A119" i="1"/>
  <c r="I118" i="1"/>
  <c r="H118" i="1"/>
  <c r="G118" i="1"/>
  <c r="E118" i="1"/>
  <c r="C118" i="1"/>
  <c r="B118" i="1"/>
  <c r="A118" i="1"/>
  <c r="D117" i="1"/>
  <c r="C117" i="1"/>
  <c r="B117" i="1"/>
  <c r="A117" i="1"/>
  <c r="I110" i="1"/>
  <c r="H110" i="1"/>
  <c r="H108" i="1" s="1"/>
  <c r="G110" i="1"/>
  <c r="G108" i="1" s="1"/>
  <c r="E110" i="1"/>
  <c r="F110" i="1" s="1"/>
  <c r="F108" i="1" s="1"/>
  <c r="J109" i="1"/>
  <c r="C109" i="1"/>
  <c r="B109" i="1"/>
  <c r="A109" i="1"/>
  <c r="I108" i="1"/>
  <c r="E108" i="1"/>
  <c r="D108" i="1"/>
  <c r="C108" i="1"/>
  <c r="B108" i="1"/>
  <c r="A108" i="1"/>
  <c r="D107" i="1"/>
  <c r="D96" i="1" s="1"/>
  <c r="D95" i="1" s="1"/>
  <c r="C107" i="1"/>
  <c r="B107" i="1"/>
  <c r="A107" i="1"/>
  <c r="J106" i="1"/>
  <c r="C106" i="1"/>
  <c r="B106" i="1"/>
  <c r="A106" i="1"/>
  <c r="J105" i="1"/>
  <c r="C105" i="1"/>
  <c r="B105" i="1"/>
  <c r="A105" i="1"/>
  <c r="J104" i="1"/>
  <c r="C104" i="1"/>
  <c r="B104" i="1"/>
  <c r="A104" i="1"/>
  <c r="J103" i="1"/>
  <c r="C103" i="1"/>
  <c r="B103" i="1"/>
  <c r="A103" i="1"/>
  <c r="J102" i="1"/>
  <c r="C102" i="1"/>
  <c r="B102" i="1"/>
  <c r="A102" i="1"/>
  <c r="J101" i="1"/>
  <c r="C101" i="1"/>
  <c r="B101" i="1"/>
  <c r="A101" i="1"/>
  <c r="J100" i="1"/>
  <c r="C100" i="1"/>
  <c r="B100" i="1"/>
  <c r="A100" i="1"/>
  <c r="J99" i="1"/>
  <c r="C99" i="1"/>
  <c r="B99" i="1"/>
  <c r="A99" i="1"/>
  <c r="J98" i="1"/>
  <c r="C98" i="1"/>
  <c r="B98" i="1"/>
  <c r="A98" i="1"/>
  <c r="J97" i="1"/>
  <c r="I97" i="1"/>
  <c r="H97" i="1"/>
  <c r="G97" i="1"/>
  <c r="F97" i="1"/>
  <c r="E97" i="1"/>
  <c r="D97" i="1"/>
  <c r="C97" i="1"/>
  <c r="B97" i="1"/>
  <c r="A97" i="1"/>
  <c r="C96" i="1"/>
  <c r="B96" i="1"/>
  <c r="C95" i="1"/>
  <c r="B95" i="1"/>
  <c r="A95" i="1"/>
  <c r="I94" i="1"/>
  <c r="H94" i="1"/>
  <c r="G94" i="1"/>
  <c r="E94" i="1"/>
  <c r="D94" i="1"/>
  <c r="C94" i="1"/>
  <c r="B94" i="1"/>
  <c r="A94" i="1"/>
  <c r="I93" i="1"/>
  <c r="H93" i="1"/>
  <c r="G93" i="1"/>
  <c r="E93" i="1"/>
  <c r="D93" i="1"/>
  <c r="C93" i="1"/>
  <c r="B93" i="1"/>
  <c r="A93" i="1"/>
  <c r="I92" i="1"/>
  <c r="H92" i="1"/>
  <c r="G92" i="1"/>
  <c r="E92" i="1"/>
  <c r="D92" i="1"/>
  <c r="C92" i="1"/>
  <c r="B92" i="1"/>
  <c r="A92" i="1"/>
  <c r="I91" i="1"/>
  <c r="H91" i="1"/>
  <c r="G91" i="1"/>
  <c r="E91" i="1"/>
  <c r="D91" i="1"/>
  <c r="C91" i="1"/>
  <c r="B91" i="1"/>
  <c r="A91" i="1"/>
  <c r="I90" i="1"/>
  <c r="H90" i="1"/>
  <c r="G90" i="1"/>
  <c r="E90" i="1"/>
  <c r="D90" i="1"/>
  <c r="C90" i="1"/>
  <c r="B90" i="1"/>
  <c r="A90" i="1"/>
  <c r="I89" i="1"/>
  <c r="H89" i="1"/>
  <c r="G89" i="1"/>
  <c r="E89" i="1"/>
  <c r="D89" i="1"/>
  <c r="C89" i="1"/>
  <c r="B89" i="1"/>
  <c r="A89" i="1"/>
  <c r="I88" i="1"/>
  <c r="H88" i="1"/>
  <c r="G88" i="1"/>
  <c r="E88" i="1"/>
  <c r="D88" i="1"/>
  <c r="C88" i="1"/>
  <c r="B88" i="1"/>
  <c r="A88" i="1"/>
  <c r="I87" i="1"/>
  <c r="H87" i="1"/>
  <c r="G87" i="1"/>
  <c r="E87" i="1"/>
  <c r="D87" i="1"/>
  <c r="C87" i="1"/>
  <c r="B87" i="1"/>
  <c r="A87" i="1"/>
  <c r="I86" i="1"/>
  <c r="H86" i="1"/>
  <c r="G86" i="1"/>
  <c r="E86" i="1"/>
  <c r="D86" i="1"/>
  <c r="C86" i="1"/>
  <c r="B86" i="1"/>
  <c r="A86" i="1"/>
  <c r="I85" i="1"/>
  <c r="H85" i="1"/>
  <c r="G85" i="1"/>
  <c r="E85" i="1"/>
  <c r="D85" i="1"/>
  <c r="C85" i="1"/>
  <c r="B85" i="1"/>
  <c r="A85" i="1"/>
  <c r="I84" i="1"/>
  <c r="H84" i="1"/>
  <c r="G84" i="1"/>
  <c r="E84" i="1"/>
  <c r="D84" i="1"/>
  <c r="C84" i="1"/>
  <c r="B84" i="1"/>
  <c r="A84" i="1"/>
  <c r="I83" i="1"/>
  <c r="H83" i="1"/>
  <c r="G83" i="1"/>
  <c r="E83" i="1"/>
  <c r="D83" i="1"/>
  <c r="C83" i="1"/>
  <c r="B83" i="1"/>
  <c r="A83" i="1"/>
  <c r="I82" i="1"/>
  <c r="H82" i="1"/>
  <c r="G82" i="1"/>
  <c r="E82" i="1"/>
  <c r="D82" i="1"/>
  <c r="C82" i="1"/>
  <c r="B82" i="1"/>
  <c r="A82" i="1"/>
  <c r="I81" i="1"/>
  <c r="H81" i="1"/>
  <c r="G81" i="1"/>
  <c r="E81" i="1"/>
  <c r="D81" i="1"/>
  <c r="C81" i="1"/>
  <c r="B81" i="1"/>
  <c r="A81" i="1"/>
  <c r="I80" i="1"/>
  <c r="H80" i="1"/>
  <c r="G80" i="1"/>
  <c r="G77" i="1" s="1"/>
  <c r="E80" i="1"/>
  <c r="D80" i="1"/>
  <c r="C80" i="1"/>
  <c r="B80" i="1"/>
  <c r="A80" i="1"/>
  <c r="J79" i="1"/>
  <c r="C79" i="1"/>
  <c r="B79" i="1"/>
  <c r="A79" i="1"/>
  <c r="E78" i="1"/>
  <c r="D78" i="1"/>
  <c r="C78" i="1"/>
  <c r="B78" i="1"/>
  <c r="A78" i="1"/>
  <c r="K77" i="1"/>
  <c r="H77" i="1"/>
  <c r="C77" i="1"/>
  <c r="B77" i="1"/>
  <c r="A77" i="1"/>
  <c r="I75" i="1"/>
  <c r="H75" i="1"/>
  <c r="G75" i="1"/>
  <c r="F75" i="1"/>
  <c r="E75" i="1"/>
  <c r="D75" i="1"/>
  <c r="C75" i="1"/>
  <c r="B75" i="1"/>
  <c r="A75" i="1"/>
  <c r="I74" i="1"/>
  <c r="H74" i="1"/>
  <c r="G74" i="1"/>
  <c r="F74" i="1"/>
  <c r="E74" i="1"/>
  <c r="D74" i="1"/>
  <c r="C74" i="1"/>
  <c r="B74" i="1"/>
  <c r="A74" i="1"/>
  <c r="I72" i="1"/>
  <c r="H72" i="1"/>
  <c r="G72" i="1"/>
  <c r="F72" i="1"/>
  <c r="E72" i="1"/>
  <c r="D72" i="1"/>
  <c r="B72" i="1"/>
  <c r="A72" i="1"/>
  <c r="I71" i="1"/>
  <c r="H71" i="1"/>
  <c r="G71" i="1"/>
  <c r="F71" i="1"/>
  <c r="E71" i="1"/>
  <c r="D71" i="1"/>
  <c r="B71" i="1"/>
  <c r="A71" i="1"/>
  <c r="I70" i="1"/>
  <c r="H70" i="1"/>
  <c r="G70" i="1"/>
  <c r="F70" i="1"/>
  <c r="E70" i="1"/>
  <c r="D70" i="1"/>
  <c r="B70" i="1"/>
  <c r="A70" i="1"/>
  <c r="I69" i="1"/>
  <c r="H69" i="1"/>
  <c r="G69" i="1"/>
  <c r="F69" i="1"/>
  <c r="E69" i="1"/>
  <c r="D69" i="1"/>
  <c r="B69" i="1"/>
  <c r="A69" i="1"/>
  <c r="I68" i="1"/>
  <c r="H68" i="1"/>
  <c r="G68" i="1"/>
  <c r="F68" i="1"/>
  <c r="E68" i="1"/>
  <c r="D68" i="1"/>
  <c r="B68" i="1"/>
  <c r="A68" i="1"/>
  <c r="I67" i="1"/>
  <c r="H67" i="1"/>
  <c r="G67" i="1"/>
  <c r="F67" i="1"/>
  <c r="E67" i="1"/>
  <c r="D67" i="1"/>
  <c r="B67" i="1"/>
  <c r="A67" i="1"/>
  <c r="I66" i="1"/>
  <c r="H66" i="1"/>
  <c r="G66" i="1"/>
  <c r="F66" i="1"/>
  <c r="E66" i="1"/>
  <c r="D66" i="1"/>
  <c r="B66" i="1"/>
  <c r="A66" i="1"/>
  <c r="I65" i="1"/>
  <c r="H65" i="1"/>
  <c r="G65" i="1"/>
  <c r="F65" i="1"/>
  <c r="E65" i="1"/>
  <c r="D65" i="1"/>
  <c r="B65" i="1"/>
  <c r="A65" i="1"/>
  <c r="I64" i="1"/>
  <c r="H64" i="1"/>
  <c r="G64" i="1"/>
  <c r="F64" i="1"/>
  <c r="E64" i="1"/>
  <c r="D64" i="1"/>
  <c r="B64" i="1"/>
  <c r="A64" i="1"/>
  <c r="I63" i="1"/>
  <c r="H63" i="1"/>
  <c r="G63" i="1"/>
  <c r="F63" i="1"/>
  <c r="E63" i="1"/>
  <c r="D63" i="1"/>
  <c r="B63" i="1"/>
  <c r="A63" i="1"/>
  <c r="I62" i="1"/>
  <c r="H62" i="1"/>
  <c r="H61" i="1" s="1"/>
  <c r="G62" i="1"/>
  <c r="F62" i="1"/>
  <c r="E62" i="1"/>
  <c r="E61" i="1" s="1"/>
  <c r="D62" i="1"/>
  <c r="D61" i="1" s="1"/>
  <c r="C62" i="1"/>
  <c r="C63" i="1" s="1"/>
  <c r="C64" i="1" s="1"/>
  <c r="B62" i="1"/>
  <c r="A62" i="1"/>
  <c r="F61" i="1"/>
  <c r="C61" i="1"/>
  <c r="B61" i="1"/>
  <c r="A61" i="1"/>
  <c r="C60" i="1"/>
  <c r="B60" i="1"/>
  <c r="A60" i="1"/>
  <c r="I59" i="1"/>
  <c r="H59" i="1"/>
  <c r="G59" i="1"/>
  <c r="D59" i="1"/>
  <c r="F59" i="1" s="1"/>
  <c r="C59" i="1"/>
  <c r="B59" i="1"/>
  <c r="A59" i="1"/>
  <c r="I58" i="1"/>
  <c r="H58" i="1"/>
  <c r="G58" i="1"/>
  <c r="D58" i="1"/>
  <c r="F58" i="1" s="1"/>
  <c r="C58" i="1"/>
  <c r="B58" i="1"/>
  <c r="A58" i="1"/>
  <c r="I57" i="1"/>
  <c r="H57" i="1"/>
  <c r="G57" i="1"/>
  <c r="D57" i="1"/>
  <c r="F57" i="1" s="1"/>
  <c r="C57" i="1"/>
  <c r="B57" i="1"/>
  <c r="A57" i="1"/>
  <c r="I56" i="1"/>
  <c r="H56" i="1"/>
  <c r="G56" i="1"/>
  <c r="D56" i="1"/>
  <c r="F56" i="1" s="1"/>
  <c r="C56" i="1"/>
  <c r="B56" i="1"/>
  <c r="A56" i="1"/>
  <c r="I55" i="1"/>
  <c r="H55" i="1"/>
  <c r="G55" i="1"/>
  <c r="D55" i="1"/>
  <c r="F55" i="1" s="1"/>
  <c r="B55" i="1"/>
  <c r="A55" i="1"/>
  <c r="I54" i="1"/>
  <c r="H54" i="1"/>
  <c r="G54" i="1"/>
  <c r="D54" i="1"/>
  <c r="F54" i="1" s="1"/>
  <c r="J54" i="1" s="1"/>
  <c r="C54" i="1"/>
  <c r="C55" i="1" s="1"/>
  <c r="B54" i="1"/>
  <c r="A54" i="1"/>
  <c r="I53" i="1"/>
  <c r="H53" i="1"/>
  <c r="G53" i="1"/>
  <c r="D53" i="1"/>
  <c r="F53" i="1" s="1"/>
  <c r="C53" i="1"/>
  <c r="B53" i="1"/>
  <c r="A53" i="1"/>
  <c r="I52" i="1"/>
  <c r="H52" i="1"/>
  <c r="G52" i="1"/>
  <c r="D52" i="1"/>
  <c r="F52" i="1" s="1"/>
  <c r="C52" i="1"/>
  <c r="B52" i="1"/>
  <c r="A52" i="1"/>
  <c r="I51" i="1"/>
  <c r="H51" i="1"/>
  <c r="G51" i="1"/>
  <c r="D51" i="1"/>
  <c r="C51" i="1"/>
  <c r="B51" i="1"/>
  <c r="A51" i="1"/>
  <c r="E50" i="1"/>
  <c r="B50" i="1"/>
  <c r="A50" i="1"/>
  <c r="C49" i="1"/>
  <c r="B49" i="1"/>
  <c r="C48" i="1"/>
  <c r="C50" i="1" s="1"/>
  <c r="B48" i="1"/>
  <c r="A48" i="1"/>
  <c r="C47" i="1"/>
  <c r="B47" i="1"/>
  <c r="A47" i="1"/>
  <c r="I46" i="1"/>
  <c r="H46" i="1"/>
  <c r="G46" i="1"/>
  <c r="E46" i="1"/>
  <c r="F46" i="1" s="1"/>
  <c r="J46" i="1" s="1"/>
  <c r="C46" i="1"/>
  <c r="B46" i="1"/>
  <c r="I45" i="1"/>
  <c r="H45" i="1"/>
  <c r="G45" i="1"/>
  <c r="E45" i="1"/>
  <c r="F45" i="1" s="1"/>
  <c r="C45" i="1"/>
  <c r="B45" i="1"/>
  <c r="I44" i="1"/>
  <c r="H44" i="1"/>
  <c r="G44" i="1"/>
  <c r="E44" i="1"/>
  <c r="F44" i="1" s="1"/>
  <c r="J44" i="1" s="1"/>
  <c r="C44" i="1"/>
  <c r="B44" i="1"/>
  <c r="I43" i="1"/>
  <c r="H43" i="1"/>
  <c r="G43" i="1"/>
  <c r="E43" i="1"/>
  <c r="F43" i="1" s="1"/>
  <c r="C43" i="1"/>
  <c r="B43" i="1"/>
  <c r="I42" i="1"/>
  <c r="H42" i="1"/>
  <c r="G42" i="1"/>
  <c r="E42" i="1"/>
  <c r="F42" i="1" s="1"/>
  <c r="J42" i="1" s="1"/>
  <c r="C42" i="1"/>
  <c r="B42" i="1"/>
  <c r="I41" i="1"/>
  <c r="H41" i="1"/>
  <c r="G41" i="1"/>
  <c r="E41" i="1"/>
  <c r="F41" i="1" s="1"/>
  <c r="C41" i="1"/>
  <c r="B41" i="1"/>
  <c r="I40" i="1"/>
  <c r="H40" i="1"/>
  <c r="G40" i="1"/>
  <c r="E40" i="1"/>
  <c r="F40" i="1" s="1"/>
  <c r="J40" i="1" s="1"/>
  <c r="C40" i="1"/>
  <c r="B40" i="1"/>
  <c r="I39" i="1"/>
  <c r="H39" i="1"/>
  <c r="G39" i="1"/>
  <c r="E39" i="1"/>
  <c r="F39" i="1" s="1"/>
  <c r="C39" i="1"/>
  <c r="B39" i="1"/>
  <c r="I38" i="1"/>
  <c r="H38" i="1"/>
  <c r="G38" i="1"/>
  <c r="E38" i="1"/>
  <c r="C38" i="1"/>
  <c r="H37" i="1"/>
  <c r="G37" i="1"/>
  <c r="C37" i="1"/>
  <c r="B37" i="1"/>
  <c r="F36" i="1"/>
  <c r="D35" i="1"/>
  <c r="F35" i="1" s="1"/>
  <c r="C35" i="1"/>
  <c r="B35" i="1"/>
  <c r="D34" i="1"/>
  <c r="F34" i="1" s="1"/>
  <c r="C34" i="1"/>
  <c r="B34" i="1"/>
  <c r="D33" i="1"/>
  <c r="F33" i="1" s="1"/>
  <c r="C33" i="1"/>
  <c r="B33" i="1"/>
  <c r="I32" i="1"/>
  <c r="H32" i="1"/>
  <c r="G32" i="1"/>
  <c r="E32" i="1"/>
  <c r="F32" i="1" s="1"/>
  <c r="B32" i="1"/>
  <c r="I31" i="1"/>
  <c r="H31" i="1"/>
  <c r="G31" i="1"/>
  <c r="E31" i="1"/>
  <c r="F31" i="1" s="1"/>
  <c r="J31" i="1" s="1"/>
  <c r="B31" i="1"/>
  <c r="I30" i="1"/>
  <c r="H30" i="1"/>
  <c r="G30" i="1"/>
  <c r="E30" i="1"/>
  <c r="F30" i="1" s="1"/>
  <c r="B30" i="1"/>
  <c r="I29" i="1"/>
  <c r="H29" i="1"/>
  <c r="G29" i="1"/>
  <c r="F29" i="1"/>
  <c r="J29" i="1" s="1"/>
  <c r="E29" i="1"/>
  <c r="B29" i="1"/>
  <c r="I28" i="1"/>
  <c r="H28" i="1"/>
  <c r="G28" i="1"/>
  <c r="E28" i="1"/>
  <c r="F28" i="1" s="1"/>
  <c r="J28" i="1" s="1"/>
  <c r="B28" i="1"/>
  <c r="I27" i="1"/>
  <c r="H27" i="1"/>
  <c r="H26" i="1" s="1"/>
  <c r="G27" i="1"/>
  <c r="E27" i="1"/>
  <c r="F27" i="1" s="1"/>
  <c r="B27" i="1"/>
  <c r="G26" i="1"/>
  <c r="G25" i="1" s="1"/>
  <c r="C26" i="1"/>
  <c r="B26" i="1"/>
  <c r="K25" i="1"/>
  <c r="H25" i="1"/>
  <c r="D25" i="1"/>
  <c r="C25" i="1"/>
  <c r="B25" i="1"/>
  <c r="I23" i="1"/>
  <c r="H23" i="1"/>
  <c r="G23" i="1"/>
  <c r="E23" i="1"/>
  <c r="F23" i="1" s="1"/>
  <c r="D23" i="1"/>
  <c r="C23" i="1"/>
  <c r="B23" i="1"/>
  <c r="A23" i="1"/>
  <c r="I22" i="1"/>
  <c r="H22" i="1"/>
  <c r="G22" i="1"/>
  <c r="D22" i="1"/>
  <c r="F22" i="1" s="1"/>
  <c r="J22" i="1" s="1"/>
  <c r="B22" i="1"/>
  <c r="A22" i="1"/>
  <c r="I21" i="1"/>
  <c r="H21" i="1"/>
  <c r="G21" i="1"/>
  <c r="D21" i="1"/>
  <c r="F21" i="1" s="1"/>
  <c r="B21" i="1"/>
  <c r="A21" i="1"/>
  <c r="I20" i="1"/>
  <c r="H20" i="1"/>
  <c r="G20" i="1"/>
  <c r="D20" i="1"/>
  <c r="F20" i="1" s="1"/>
  <c r="J20" i="1" s="1"/>
  <c r="C20" i="1"/>
  <c r="B20" i="1"/>
  <c r="A20" i="1"/>
  <c r="I19" i="1"/>
  <c r="H19" i="1"/>
  <c r="G19" i="1"/>
  <c r="D19" i="1"/>
  <c r="F19" i="1" s="1"/>
  <c r="C19" i="1"/>
  <c r="B19" i="1"/>
  <c r="A19" i="1"/>
  <c r="I18" i="1"/>
  <c r="H18" i="1"/>
  <c r="G18" i="1"/>
  <c r="D18" i="1"/>
  <c r="F18" i="1" s="1"/>
  <c r="J18" i="1" s="1"/>
  <c r="C18" i="1"/>
  <c r="B18" i="1"/>
  <c r="A18" i="1"/>
  <c r="I17" i="1"/>
  <c r="H17" i="1"/>
  <c r="G17" i="1"/>
  <c r="F17" i="1"/>
  <c r="J17" i="1" s="1"/>
  <c r="D17" i="1"/>
  <c r="C17" i="1"/>
  <c r="B17" i="1"/>
  <c r="A17" i="1"/>
  <c r="I16" i="1"/>
  <c r="H16" i="1"/>
  <c r="G16" i="1"/>
  <c r="G10" i="1" s="1"/>
  <c r="D16" i="1"/>
  <c r="F16" i="1" s="1"/>
  <c r="C16" i="1"/>
  <c r="B16" i="1"/>
  <c r="A16" i="1"/>
  <c r="I15" i="1"/>
  <c r="H15" i="1"/>
  <c r="G15" i="1"/>
  <c r="D15" i="1"/>
  <c r="F15" i="1" s="1"/>
  <c r="J15" i="1" s="1"/>
  <c r="C15" i="1"/>
  <c r="B15" i="1"/>
  <c r="A15" i="1"/>
  <c r="I14" i="1"/>
  <c r="H14" i="1"/>
  <c r="G14" i="1"/>
  <c r="F14" i="1"/>
  <c r="J14" i="1" s="1"/>
  <c r="D14" i="1"/>
  <c r="C14" i="1"/>
  <c r="B14" i="1"/>
  <c r="A14" i="1"/>
  <c r="D13" i="1"/>
  <c r="C13" i="1"/>
  <c r="B13" i="1"/>
  <c r="I12" i="1"/>
  <c r="H12" i="1"/>
  <c r="G12" i="1"/>
  <c r="F12" i="1"/>
  <c r="F10" i="1" s="1"/>
  <c r="D12" i="1"/>
  <c r="D10" i="1" s="1"/>
  <c r="C12" i="1"/>
  <c r="B12" i="1"/>
  <c r="A12" i="1"/>
  <c r="C11" i="1"/>
  <c r="B11" i="1"/>
  <c r="I10" i="1"/>
  <c r="H10" i="1"/>
  <c r="E10" i="1"/>
  <c r="B10" i="1"/>
  <c r="C9" i="1"/>
  <c r="B9" i="1"/>
  <c r="B8" i="1"/>
  <c r="A8" i="1"/>
  <c r="H5" i="1"/>
  <c r="C397" i="4"/>
  <c r="C396" i="4"/>
  <c r="C398" i="4" s="1"/>
  <c r="G395" i="4"/>
  <c r="F395" i="4"/>
  <c r="E395" i="4"/>
  <c r="D395" i="4"/>
  <c r="J395" i="4" s="1"/>
  <c r="C395" i="4"/>
  <c r="B395" i="4"/>
  <c r="A395" i="4"/>
  <c r="G394" i="4"/>
  <c r="F394" i="4"/>
  <c r="E394" i="4"/>
  <c r="D394" i="4"/>
  <c r="C394" i="4"/>
  <c r="B394" i="4"/>
  <c r="A394" i="4"/>
  <c r="G393" i="4"/>
  <c r="F393" i="4"/>
  <c r="E393" i="4"/>
  <c r="D393" i="4"/>
  <c r="C393" i="4"/>
  <c r="B393" i="4"/>
  <c r="A393" i="4"/>
  <c r="G392" i="4"/>
  <c r="F392" i="4"/>
  <c r="E392" i="4"/>
  <c r="D392" i="4"/>
  <c r="C392" i="4"/>
  <c r="B392" i="4"/>
  <c r="A392" i="4"/>
  <c r="G391" i="4"/>
  <c r="F391" i="4"/>
  <c r="E391" i="4"/>
  <c r="D391" i="4"/>
  <c r="J391" i="4" s="1"/>
  <c r="C391" i="4"/>
  <c r="B391" i="4"/>
  <c r="A391" i="4"/>
  <c r="G390" i="4"/>
  <c r="F390" i="4"/>
  <c r="E390" i="4"/>
  <c r="D390" i="4"/>
  <c r="C390" i="4"/>
  <c r="B390" i="4"/>
  <c r="A390" i="4"/>
  <c r="G389" i="4"/>
  <c r="F389" i="4"/>
  <c r="E389" i="4"/>
  <c r="D389" i="4"/>
  <c r="C389" i="4"/>
  <c r="B389" i="4"/>
  <c r="A389" i="4"/>
  <c r="G388" i="4"/>
  <c r="F388" i="4"/>
  <c r="E388" i="4"/>
  <c r="E384" i="4" s="1"/>
  <c r="D388" i="4"/>
  <c r="C388" i="4"/>
  <c r="B388" i="4"/>
  <c r="A388" i="4"/>
  <c r="G387" i="4"/>
  <c r="F387" i="4"/>
  <c r="E387" i="4"/>
  <c r="D387" i="4"/>
  <c r="J387" i="4" s="1"/>
  <c r="C387" i="4"/>
  <c r="B387" i="4"/>
  <c r="A387" i="4"/>
  <c r="G386" i="4"/>
  <c r="F386" i="4"/>
  <c r="E386" i="4"/>
  <c r="D386" i="4"/>
  <c r="C386" i="4"/>
  <c r="B386" i="4"/>
  <c r="A386" i="4"/>
  <c r="G385" i="4"/>
  <c r="G384" i="4" s="1"/>
  <c r="G381" i="4" s="1"/>
  <c r="G380" i="4" s="1"/>
  <c r="G379" i="4" s="1"/>
  <c r="G378" i="4" s="1"/>
  <c r="F385" i="4"/>
  <c r="F384" i="4" s="1"/>
  <c r="F381" i="4" s="1"/>
  <c r="F380" i="4" s="1"/>
  <c r="F379" i="4" s="1"/>
  <c r="F378" i="4" s="1"/>
  <c r="E385" i="4"/>
  <c r="D385" i="4"/>
  <c r="C385" i="4"/>
  <c r="B385" i="4"/>
  <c r="A385" i="4"/>
  <c r="K384" i="4"/>
  <c r="K382" i="4" s="1"/>
  <c r="I384" i="4"/>
  <c r="H384" i="4"/>
  <c r="H381" i="4" s="1"/>
  <c r="H380" i="4" s="1"/>
  <c r="H379" i="4" s="1"/>
  <c r="H378" i="4" s="1"/>
  <c r="C384" i="4"/>
  <c r="B384" i="4"/>
  <c r="A384" i="4"/>
  <c r="B382" i="4"/>
  <c r="I381" i="4"/>
  <c r="I380" i="4" s="1"/>
  <c r="I379" i="4" s="1"/>
  <c r="I378" i="4" s="1"/>
  <c r="E381" i="4"/>
  <c r="E380" i="4" s="1"/>
  <c r="E379" i="4" s="1"/>
  <c r="E378" i="4" s="1"/>
  <c r="C381" i="4"/>
  <c r="B381" i="4"/>
  <c r="C380" i="4"/>
  <c r="B380" i="4"/>
  <c r="A380" i="4"/>
  <c r="C379" i="4"/>
  <c r="B379" i="4"/>
  <c r="A379" i="4"/>
  <c r="K378" i="4"/>
  <c r="J377" i="4"/>
  <c r="B377" i="4"/>
  <c r="A377" i="4"/>
  <c r="J376" i="4"/>
  <c r="C376" i="4"/>
  <c r="B376" i="4"/>
  <c r="J375" i="4"/>
  <c r="J374" i="4" s="1"/>
  <c r="J349" i="4" s="1"/>
  <c r="I375" i="4"/>
  <c r="I374" i="4" s="1"/>
  <c r="I349" i="4" s="1"/>
  <c r="I319" i="4" s="1"/>
  <c r="H375" i="4"/>
  <c r="H374" i="4" s="1"/>
  <c r="H349" i="4" s="1"/>
  <c r="H319" i="4" s="1"/>
  <c r="G375" i="4"/>
  <c r="F375" i="4"/>
  <c r="F374" i="4" s="1"/>
  <c r="F349" i="4" s="1"/>
  <c r="E375" i="4"/>
  <c r="E374" i="4" s="1"/>
  <c r="E349" i="4" s="1"/>
  <c r="D375" i="4"/>
  <c r="D374" i="4" s="1"/>
  <c r="D349" i="4" s="1"/>
  <c r="C375" i="4"/>
  <c r="B375" i="4"/>
  <c r="G374" i="4"/>
  <c r="G349" i="4" s="1"/>
  <c r="B374" i="4"/>
  <c r="J372" i="4"/>
  <c r="J370" i="4" s="1"/>
  <c r="J371" i="4"/>
  <c r="I370" i="4"/>
  <c r="I354" i="4" s="1"/>
  <c r="H370" i="4"/>
  <c r="J368" i="4"/>
  <c r="C368" i="4"/>
  <c r="B368" i="4"/>
  <c r="A368" i="4"/>
  <c r="J367" i="4"/>
  <c r="C367" i="4"/>
  <c r="B367" i="4"/>
  <c r="A367" i="4"/>
  <c r="J366" i="4"/>
  <c r="I366" i="4"/>
  <c r="H366" i="4"/>
  <c r="H335" i="4" s="1"/>
  <c r="G366" i="4"/>
  <c r="F366" i="4"/>
  <c r="E366" i="4"/>
  <c r="D366" i="4"/>
  <c r="C366" i="4"/>
  <c r="B366" i="4"/>
  <c r="A366" i="4"/>
  <c r="J365" i="4"/>
  <c r="C365" i="4"/>
  <c r="B365" i="4"/>
  <c r="A365" i="4"/>
  <c r="J364" i="4"/>
  <c r="C364" i="4"/>
  <c r="B364" i="4"/>
  <c r="A364" i="4"/>
  <c r="J363" i="4"/>
  <c r="I363" i="4"/>
  <c r="H363" i="4"/>
  <c r="G363" i="4"/>
  <c r="F363" i="4"/>
  <c r="E363" i="4"/>
  <c r="D363" i="4"/>
  <c r="C363" i="4"/>
  <c r="B363" i="4"/>
  <c r="A363" i="4"/>
  <c r="J362" i="4"/>
  <c r="C362" i="4"/>
  <c r="B362" i="4"/>
  <c r="A362" i="4"/>
  <c r="J361" i="4"/>
  <c r="C361" i="4"/>
  <c r="B361" i="4"/>
  <c r="A361" i="4"/>
  <c r="J360" i="4"/>
  <c r="I360" i="4"/>
  <c r="H360" i="4"/>
  <c r="H354" i="4" s="1"/>
  <c r="G360" i="4"/>
  <c r="G354" i="4" s="1"/>
  <c r="G348" i="4" s="1"/>
  <c r="G347" i="4" s="1"/>
  <c r="F360" i="4"/>
  <c r="E360" i="4"/>
  <c r="D360" i="4"/>
  <c r="D354" i="4" s="1"/>
  <c r="D348" i="4" s="1"/>
  <c r="D347" i="4" s="1"/>
  <c r="D340" i="4" s="1"/>
  <c r="C360" i="4"/>
  <c r="B360" i="4"/>
  <c r="A360" i="4"/>
  <c r="J359" i="4"/>
  <c r="C359" i="4"/>
  <c r="B359" i="4"/>
  <c r="A359" i="4"/>
  <c r="J358" i="4"/>
  <c r="C358" i="4"/>
  <c r="B358" i="4"/>
  <c r="A358" i="4"/>
  <c r="J357" i="4"/>
  <c r="C357" i="4"/>
  <c r="B357" i="4"/>
  <c r="A357" i="4"/>
  <c r="J356" i="4"/>
  <c r="C356" i="4"/>
  <c r="B356" i="4"/>
  <c r="A356" i="4"/>
  <c r="J355" i="4"/>
  <c r="J354" i="4" s="1"/>
  <c r="I355" i="4"/>
  <c r="H355" i="4"/>
  <c r="G355" i="4"/>
  <c r="F355" i="4"/>
  <c r="F354" i="4" s="1"/>
  <c r="E355" i="4"/>
  <c r="D355" i="4"/>
  <c r="C355" i="4"/>
  <c r="B355" i="4"/>
  <c r="A355" i="4"/>
  <c r="K354" i="4"/>
  <c r="E354" i="4"/>
  <c r="B354" i="4"/>
  <c r="A354" i="4"/>
  <c r="J353" i="4"/>
  <c r="C353" i="4"/>
  <c r="B353" i="4"/>
  <c r="A353" i="4"/>
  <c r="J352" i="4"/>
  <c r="C352" i="4"/>
  <c r="B352" i="4"/>
  <c r="A352" i="4"/>
  <c r="J351" i="4"/>
  <c r="J350" i="4" s="1"/>
  <c r="I351" i="4"/>
  <c r="I350" i="4" s="1"/>
  <c r="H351" i="4"/>
  <c r="G351" i="4"/>
  <c r="F351" i="4"/>
  <c r="F350" i="4" s="1"/>
  <c r="E351" i="4"/>
  <c r="E350" i="4" s="1"/>
  <c r="E348" i="4" s="1"/>
  <c r="D351" i="4"/>
  <c r="C351" i="4"/>
  <c r="B351" i="4"/>
  <c r="A351" i="4"/>
  <c r="H350" i="4"/>
  <c r="G350" i="4"/>
  <c r="D350" i="4"/>
  <c r="B350" i="4"/>
  <c r="B349" i="4"/>
  <c r="C347" i="4"/>
  <c r="B347" i="4"/>
  <c r="A347" i="4"/>
  <c r="J342" i="4"/>
  <c r="C342" i="4"/>
  <c r="G341" i="4"/>
  <c r="F341" i="4"/>
  <c r="E341" i="4"/>
  <c r="D341" i="4"/>
  <c r="C341" i="4"/>
  <c r="B341" i="4"/>
  <c r="A341" i="4"/>
  <c r="C340" i="4"/>
  <c r="B340" i="4"/>
  <c r="A340" i="4"/>
  <c r="J339" i="4"/>
  <c r="C339" i="4"/>
  <c r="G338" i="4"/>
  <c r="F338" i="4"/>
  <c r="F337" i="4" s="1"/>
  <c r="E338" i="4"/>
  <c r="E337" i="4" s="1"/>
  <c r="D338" i="4"/>
  <c r="C338" i="4"/>
  <c r="B338" i="4"/>
  <c r="A338" i="4"/>
  <c r="I337" i="4"/>
  <c r="H337" i="4"/>
  <c r="G337" i="4"/>
  <c r="D337" i="4"/>
  <c r="C337" i="4"/>
  <c r="B337" i="4"/>
  <c r="A337" i="4"/>
  <c r="K336" i="4"/>
  <c r="I335" i="4"/>
  <c r="G335" i="4"/>
  <c r="F335" i="4"/>
  <c r="E335" i="4"/>
  <c r="D335" i="4"/>
  <c r="J335" i="4" s="1"/>
  <c r="C335" i="4"/>
  <c r="B335" i="4"/>
  <c r="A335" i="4"/>
  <c r="I334" i="4"/>
  <c r="H334" i="4"/>
  <c r="G334" i="4"/>
  <c r="F334" i="4"/>
  <c r="E334" i="4"/>
  <c r="D334" i="4"/>
  <c r="C334" i="4"/>
  <c r="B334" i="4"/>
  <c r="A334" i="4"/>
  <c r="I333" i="4"/>
  <c r="H333" i="4"/>
  <c r="G333" i="4"/>
  <c r="F333" i="4"/>
  <c r="E333" i="4"/>
  <c r="D333" i="4"/>
  <c r="C333" i="4"/>
  <c r="B333" i="4"/>
  <c r="A333" i="4"/>
  <c r="G332" i="4"/>
  <c r="F332" i="4"/>
  <c r="E332" i="4"/>
  <c r="D332" i="4"/>
  <c r="C332" i="4"/>
  <c r="B332" i="4"/>
  <c r="A332" i="4"/>
  <c r="I331" i="4"/>
  <c r="I330" i="4" s="1"/>
  <c r="H331" i="4"/>
  <c r="G331" i="4"/>
  <c r="F331" i="4"/>
  <c r="F330" i="4" s="1"/>
  <c r="E331" i="4"/>
  <c r="E330" i="4" s="1"/>
  <c r="D331" i="4"/>
  <c r="D330" i="4" s="1"/>
  <c r="C331" i="4"/>
  <c r="B331" i="4"/>
  <c r="A331" i="4"/>
  <c r="H330" i="4"/>
  <c r="G330" i="4"/>
  <c r="C330" i="4"/>
  <c r="B330" i="4"/>
  <c r="A330" i="4"/>
  <c r="G328" i="4"/>
  <c r="G327" i="4" s="1"/>
  <c r="F328" i="4"/>
  <c r="E328" i="4"/>
  <c r="E327" i="4" s="1"/>
  <c r="D328" i="4"/>
  <c r="C328" i="4"/>
  <c r="B328" i="4"/>
  <c r="A328" i="4"/>
  <c r="D327" i="4"/>
  <c r="C327" i="4"/>
  <c r="B327" i="4"/>
  <c r="A327" i="4"/>
  <c r="G326" i="4"/>
  <c r="G325" i="4" s="1"/>
  <c r="F326" i="4"/>
  <c r="F325" i="4" s="1"/>
  <c r="E326" i="4"/>
  <c r="E325" i="4" s="1"/>
  <c r="D326" i="4"/>
  <c r="J326" i="4" s="1"/>
  <c r="J325" i="4" s="1"/>
  <c r="C326" i="4"/>
  <c r="B326" i="4"/>
  <c r="A326" i="4"/>
  <c r="D325" i="4"/>
  <c r="C325" i="4"/>
  <c r="B325" i="4"/>
  <c r="A325" i="4"/>
  <c r="G324" i="4"/>
  <c r="G323" i="4" s="1"/>
  <c r="F324" i="4"/>
  <c r="E324" i="4"/>
  <c r="E323" i="4" s="1"/>
  <c r="D324" i="4"/>
  <c r="C324" i="4"/>
  <c r="B324" i="4"/>
  <c r="A324" i="4"/>
  <c r="D323" i="4"/>
  <c r="C323" i="4"/>
  <c r="B323" i="4"/>
  <c r="A323" i="4"/>
  <c r="G322" i="4"/>
  <c r="G321" i="4" s="1"/>
  <c r="F322" i="4"/>
  <c r="F321" i="4" s="1"/>
  <c r="E322" i="4"/>
  <c r="E321" i="4" s="1"/>
  <c r="D322" i="4"/>
  <c r="J322" i="4" s="1"/>
  <c r="J321" i="4" s="1"/>
  <c r="C322" i="4"/>
  <c r="B322" i="4"/>
  <c r="A322" i="4"/>
  <c r="D321" i="4"/>
  <c r="C321" i="4"/>
  <c r="B321" i="4"/>
  <c r="A321" i="4"/>
  <c r="G320" i="4"/>
  <c r="F320" i="4"/>
  <c r="E320" i="4"/>
  <c r="D320" i="4"/>
  <c r="C320" i="4"/>
  <c r="B320" i="4"/>
  <c r="A320" i="4"/>
  <c r="G319" i="4"/>
  <c r="F319" i="4"/>
  <c r="E319" i="4"/>
  <c r="D319" i="4"/>
  <c r="C319" i="4"/>
  <c r="B319" i="4"/>
  <c r="A319" i="4"/>
  <c r="E318" i="4"/>
  <c r="C318" i="4"/>
  <c r="B318" i="4"/>
  <c r="A318" i="4"/>
  <c r="B317" i="4"/>
  <c r="B316" i="4"/>
  <c r="B315" i="4"/>
  <c r="C314" i="4"/>
  <c r="B314" i="4"/>
  <c r="A314" i="4"/>
  <c r="B313" i="4"/>
  <c r="G294" i="4"/>
  <c r="F294" i="4"/>
  <c r="E294" i="4"/>
  <c r="E293" i="4" s="1"/>
  <c r="D294" i="4"/>
  <c r="J294" i="4" s="1"/>
  <c r="J293" i="4" s="1"/>
  <c r="C294" i="4"/>
  <c r="B294" i="4"/>
  <c r="A294" i="4"/>
  <c r="I293" i="4"/>
  <c r="H293" i="4"/>
  <c r="G293" i="4"/>
  <c r="F293" i="4"/>
  <c r="C293" i="4"/>
  <c r="B293" i="4"/>
  <c r="G292" i="4"/>
  <c r="F292" i="4"/>
  <c r="F291" i="4" s="1"/>
  <c r="E292" i="4"/>
  <c r="E291" i="4" s="1"/>
  <c r="D292" i="4"/>
  <c r="C292" i="4"/>
  <c r="B292" i="4"/>
  <c r="A292" i="4"/>
  <c r="I291" i="4"/>
  <c r="H291" i="4"/>
  <c r="G291" i="4"/>
  <c r="D291" i="4"/>
  <c r="J291" i="4" s="1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C278" i="4"/>
  <c r="B278" i="4"/>
  <c r="B277" i="4"/>
  <c r="B276" i="4"/>
  <c r="G275" i="4"/>
  <c r="F275" i="4"/>
  <c r="F274" i="4" s="1"/>
  <c r="E275" i="4"/>
  <c r="E274" i="4" s="1"/>
  <c r="D275" i="4"/>
  <c r="C275" i="4"/>
  <c r="B275" i="4"/>
  <c r="A275" i="4"/>
  <c r="I274" i="4"/>
  <c r="H274" i="4"/>
  <c r="G274" i="4"/>
  <c r="D274" i="4"/>
  <c r="J274" i="4" s="1"/>
  <c r="C274" i="4"/>
  <c r="B274" i="4"/>
  <c r="A274" i="4"/>
  <c r="J273" i="4"/>
  <c r="J272" i="4"/>
  <c r="J270" i="4"/>
  <c r="J268" i="4"/>
  <c r="J267" i="4"/>
  <c r="I267" i="4"/>
  <c r="H267" i="4"/>
  <c r="J266" i="4"/>
  <c r="C266" i="4"/>
  <c r="B266" i="4"/>
  <c r="J265" i="4"/>
  <c r="C265" i="4"/>
  <c r="B265" i="4"/>
  <c r="G264" i="4"/>
  <c r="F264" i="4"/>
  <c r="E264" i="4"/>
  <c r="E263" i="4" s="1"/>
  <c r="D264" i="4"/>
  <c r="J264" i="4" s="1"/>
  <c r="J263" i="4" s="1"/>
  <c r="C264" i="4"/>
  <c r="B264" i="4"/>
  <c r="A264" i="4"/>
  <c r="I263" i="4"/>
  <c r="I216" i="4" s="1"/>
  <c r="I215" i="4" s="1"/>
  <c r="H263" i="4"/>
  <c r="G263" i="4"/>
  <c r="F263" i="4"/>
  <c r="C263" i="4"/>
  <c r="B263" i="4"/>
  <c r="A263" i="4"/>
  <c r="J262" i="4"/>
  <c r="C262" i="4"/>
  <c r="B262" i="4"/>
  <c r="A262" i="4"/>
  <c r="J261" i="4"/>
  <c r="C261" i="4"/>
  <c r="B261" i="4"/>
  <c r="A261" i="4"/>
  <c r="J260" i="4"/>
  <c r="C260" i="4"/>
  <c r="B260" i="4"/>
  <c r="A260" i="4"/>
  <c r="J259" i="4"/>
  <c r="C259" i="4"/>
  <c r="B259" i="4"/>
  <c r="J258" i="4"/>
  <c r="C258" i="4"/>
  <c r="B258" i="4"/>
  <c r="A258" i="4"/>
  <c r="J257" i="4"/>
  <c r="C257" i="4"/>
  <c r="B257" i="4"/>
  <c r="J256" i="4"/>
  <c r="C256" i="4"/>
  <c r="B256" i="4"/>
  <c r="A256" i="4"/>
  <c r="J255" i="4"/>
  <c r="C255" i="4"/>
  <c r="B255" i="4"/>
  <c r="J254" i="4"/>
  <c r="C254" i="4"/>
  <c r="B254" i="4"/>
  <c r="A254" i="4"/>
  <c r="J253" i="4"/>
  <c r="C253" i="4"/>
  <c r="B253" i="4"/>
  <c r="J252" i="4"/>
  <c r="C252" i="4"/>
  <c r="B252" i="4"/>
  <c r="A252" i="4"/>
  <c r="B251" i="4"/>
  <c r="J250" i="4"/>
  <c r="C250" i="4"/>
  <c r="B250" i="4"/>
  <c r="G249" i="4"/>
  <c r="F249" i="4"/>
  <c r="E249" i="4"/>
  <c r="D249" i="4"/>
  <c r="C249" i="4"/>
  <c r="B249" i="4"/>
  <c r="A249" i="4"/>
  <c r="J248" i="4"/>
  <c r="C248" i="4"/>
  <c r="B248" i="4"/>
  <c r="J247" i="4"/>
  <c r="C247" i="4"/>
  <c r="B247" i="4"/>
  <c r="A247" i="4"/>
  <c r="J246" i="4"/>
  <c r="C246" i="4"/>
  <c r="B246" i="4"/>
  <c r="J245" i="4"/>
  <c r="C245" i="4"/>
  <c r="B245" i="4"/>
  <c r="A245" i="4"/>
  <c r="J244" i="4"/>
  <c r="C244" i="4"/>
  <c r="B244" i="4"/>
  <c r="J243" i="4"/>
  <c r="C243" i="4"/>
  <c r="B243" i="4"/>
  <c r="A243" i="4"/>
  <c r="J242" i="4"/>
  <c r="C242" i="4"/>
  <c r="B242" i="4"/>
  <c r="J241" i="4"/>
  <c r="C241" i="4"/>
  <c r="B241" i="4"/>
  <c r="A241" i="4"/>
  <c r="J240" i="4"/>
  <c r="C240" i="4"/>
  <c r="B240" i="4"/>
  <c r="J239" i="4"/>
  <c r="C239" i="4"/>
  <c r="B239" i="4"/>
  <c r="A239" i="4"/>
  <c r="J238" i="4"/>
  <c r="C238" i="4"/>
  <c r="B238" i="4"/>
  <c r="J237" i="4"/>
  <c r="C237" i="4"/>
  <c r="B237" i="4"/>
  <c r="A237" i="4"/>
  <c r="J236" i="4"/>
  <c r="C236" i="4"/>
  <c r="B236" i="4"/>
  <c r="J235" i="4"/>
  <c r="C235" i="4"/>
  <c r="B235" i="4"/>
  <c r="A235" i="4"/>
  <c r="J234" i="4"/>
  <c r="C234" i="4"/>
  <c r="B234" i="4"/>
  <c r="J233" i="4"/>
  <c r="C233" i="4"/>
  <c r="B233" i="4"/>
  <c r="A233" i="4"/>
  <c r="J232" i="4"/>
  <c r="C232" i="4"/>
  <c r="B232" i="4"/>
  <c r="J231" i="4"/>
  <c r="C231" i="4"/>
  <c r="B231" i="4"/>
  <c r="J230" i="4"/>
  <c r="C230" i="4"/>
  <c r="B230" i="4"/>
  <c r="J229" i="4"/>
  <c r="C229" i="4"/>
  <c r="B229" i="4"/>
  <c r="A229" i="4"/>
  <c r="J228" i="4"/>
  <c r="C228" i="4"/>
  <c r="B228" i="4"/>
  <c r="J227" i="4"/>
  <c r="C227" i="4"/>
  <c r="B227" i="4"/>
  <c r="A227" i="4"/>
  <c r="J226" i="4"/>
  <c r="C226" i="4"/>
  <c r="B226" i="4"/>
  <c r="G225" i="4"/>
  <c r="F225" i="4"/>
  <c r="E225" i="4"/>
  <c r="D225" i="4"/>
  <c r="C225" i="4"/>
  <c r="B225" i="4"/>
  <c r="A225" i="4"/>
  <c r="J224" i="4"/>
  <c r="C224" i="4"/>
  <c r="B224" i="4"/>
  <c r="G223" i="4"/>
  <c r="F223" i="4"/>
  <c r="E223" i="4"/>
  <c r="D223" i="4"/>
  <c r="C223" i="4"/>
  <c r="B223" i="4"/>
  <c r="A223" i="4"/>
  <c r="I222" i="4"/>
  <c r="H222" i="4"/>
  <c r="G222" i="4"/>
  <c r="C222" i="4"/>
  <c r="B222" i="4"/>
  <c r="A222" i="4"/>
  <c r="J221" i="4"/>
  <c r="C221" i="4"/>
  <c r="B221" i="4"/>
  <c r="G220" i="4"/>
  <c r="G217" i="4" s="1"/>
  <c r="F220" i="4"/>
  <c r="F217" i="4" s="1"/>
  <c r="E220" i="4"/>
  <c r="D220" i="4"/>
  <c r="C220" i="4"/>
  <c r="B220" i="4"/>
  <c r="A220" i="4"/>
  <c r="J219" i="4"/>
  <c r="C219" i="4"/>
  <c r="B219" i="4"/>
  <c r="G218" i="4"/>
  <c r="F218" i="4"/>
  <c r="E218" i="4"/>
  <c r="D218" i="4"/>
  <c r="D217" i="4" s="1"/>
  <c r="C218" i="4"/>
  <c r="B218" i="4"/>
  <c r="A218" i="4"/>
  <c r="I217" i="4"/>
  <c r="H217" i="4"/>
  <c r="C217" i="4"/>
  <c r="B217" i="4"/>
  <c r="A217" i="4"/>
  <c r="H216" i="4"/>
  <c r="H215" i="4" s="1"/>
  <c r="B216" i="4"/>
  <c r="C215" i="4"/>
  <c r="B215" i="4"/>
  <c r="A215" i="4"/>
  <c r="C213" i="4"/>
  <c r="B213" i="4"/>
  <c r="A213" i="4"/>
  <c r="B212" i="4"/>
  <c r="A212" i="4"/>
  <c r="C211" i="4"/>
  <c r="B211" i="4"/>
  <c r="A211" i="4"/>
  <c r="G210" i="4"/>
  <c r="F210" i="4"/>
  <c r="E210" i="4"/>
  <c r="D210" i="4"/>
  <c r="C210" i="4"/>
  <c r="B210" i="4"/>
  <c r="A210" i="4"/>
  <c r="G209" i="4"/>
  <c r="F209" i="4"/>
  <c r="F208" i="4" s="1"/>
  <c r="E209" i="4"/>
  <c r="E208" i="4" s="1"/>
  <c r="D209" i="4"/>
  <c r="C209" i="4"/>
  <c r="B209" i="4"/>
  <c r="A209" i="4"/>
  <c r="I208" i="4"/>
  <c r="H208" i="4"/>
  <c r="G208" i="4"/>
  <c r="C208" i="4"/>
  <c r="B208" i="4"/>
  <c r="A208" i="4"/>
  <c r="C207" i="4"/>
  <c r="B207" i="4"/>
  <c r="J206" i="4"/>
  <c r="C206" i="4"/>
  <c r="B206" i="4"/>
  <c r="A206" i="4"/>
  <c r="J205" i="4"/>
  <c r="I205" i="4"/>
  <c r="H205" i="4"/>
  <c r="G205" i="4"/>
  <c r="F205" i="4"/>
  <c r="E205" i="4"/>
  <c r="D205" i="4"/>
  <c r="C205" i="4"/>
  <c r="B205" i="4"/>
  <c r="A205" i="4"/>
  <c r="G204" i="4"/>
  <c r="F204" i="4"/>
  <c r="E204" i="4"/>
  <c r="D204" i="4"/>
  <c r="C204" i="4"/>
  <c r="B204" i="4"/>
  <c r="A204" i="4"/>
  <c r="G203" i="4"/>
  <c r="F203" i="4"/>
  <c r="E203" i="4"/>
  <c r="D203" i="4"/>
  <c r="C203" i="4"/>
  <c r="B203" i="4"/>
  <c r="A203" i="4"/>
  <c r="I202" i="4"/>
  <c r="H202" i="4"/>
  <c r="E202" i="4"/>
  <c r="C202" i="4"/>
  <c r="B202" i="4"/>
  <c r="G201" i="4"/>
  <c r="G200" i="4" s="1"/>
  <c r="F201" i="4"/>
  <c r="E201" i="4"/>
  <c r="D201" i="4"/>
  <c r="D200" i="4" s="1"/>
  <c r="C201" i="4"/>
  <c r="B201" i="4"/>
  <c r="A201" i="4"/>
  <c r="I200" i="4"/>
  <c r="H200" i="4"/>
  <c r="F200" i="4"/>
  <c r="E200" i="4"/>
  <c r="C200" i="4"/>
  <c r="B200" i="4"/>
  <c r="A200" i="4"/>
  <c r="K199" i="4"/>
  <c r="I199" i="4"/>
  <c r="I195" i="4" s="1"/>
  <c r="I194" i="4" s="1"/>
  <c r="H199" i="4"/>
  <c r="B199" i="4"/>
  <c r="A199" i="4"/>
  <c r="G198" i="4"/>
  <c r="G197" i="4" s="1"/>
  <c r="G196" i="4" s="1"/>
  <c r="F198" i="4"/>
  <c r="E198" i="4"/>
  <c r="D198" i="4"/>
  <c r="D197" i="4" s="1"/>
  <c r="C198" i="4"/>
  <c r="B198" i="4"/>
  <c r="A198" i="4"/>
  <c r="I197" i="4"/>
  <c r="I196" i="4" s="1"/>
  <c r="H197" i="4"/>
  <c r="H196" i="4" s="1"/>
  <c r="F197" i="4"/>
  <c r="F196" i="4" s="1"/>
  <c r="E197" i="4"/>
  <c r="E196" i="4" s="1"/>
  <c r="C197" i="4"/>
  <c r="B197" i="4"/>
  <c r="A197" i="4"/>
  <c r="D196" i="4"/>
  <c r="B196" i="4"/>
  <c r="A196" i="4"/>
  <c r="K195" i="4"/>
  <c r="B195" i="4"/>
  <c r="K194" i="4"/>
  <c r="B194" i="4"/>
  <c r="J192" i="4"/>
  <c r="C192" i="4"/>
  <c r="B192" i="4"/>
  <c r="A192" i="4"/>
  <c r="J191" i="4"/>
  <c r="J190" i="4" s="1"/>
  <c r="I191" i="4"/>
  <c r="H191" i="4"/>
  <c r="G191" i="4"/>
  <c r="G190" i="4" s="1"/>
  <c r="F191" i="4"/>
  <c r="F190" i="4" s="1"/>
  <c r="E191" i="4"/>
  <c r="D191" i="4"/>
  <c r="D190" i="4" s="1"/>
  <c r="D184" i="4" s="1"/>
  <c r="D183" i="4" s="1"/>
  <c r="C191" i="4"/>
  <c r="B191" i="4"/>
  <c r="K190" i="4"/>
  <c r="I190" i="4"/>
  <c r="H190" i="4"/>
  <c r="E190" i="4"/>
  <c r="B190" i="4"/>
  <c r="A190" i="4"/>
  <c r="G187" i="4"/>
  <c r="F187" i="4"/>
  <c r="E187" i="4"/>
  <c r="D187" i="4"/>
  <c r="C187" i="4"/>
  <c r="B187" i="4"/>
  <c r="A187" i="4"/>
  <c r="I186" i="4"/>
  <c r="I185" i="4" s="1"/>
  <c r="I184" i="4" s="1"/>
  <c r="I183" i="4" s="1"/>
  <c r="H186" i="4"/>
  <c r="G186" i="4"/>
  <c r="F186" i="4"/>
  <c r="F185" i="4" s="1"/>
  <c r="F184" i="4" s="1"/>
  <c r="F183" i="4" s="1"/>
  <c r="E186" i="4"/>
  <c r="E185" i="4" s="1"/>
  <c r="E184" i="4" s="1"/>
  <c r="D186" i="4"/>
  <c r="C186" i="4"/>
  <c r="B186" i="4"/>
  <c r="K185" i="4"/>
  <c r="H185" i="4"/>
  <c r="G185" i="4"/>
  <c r="G184" i="4" s="1"/>
  <c r="G183" i="4" s="1"/>
  <c r="D185" i="4"/>
  <c r="B185" i="4"/>
  <c r="C184" i="4"/>
  <c r="B184" i="4"/>
  <c r="E183" i="4"/>
  <c r="C183" i="4"/>
  <c r="B183" i="4"/>
  <c r="A183" i="4"/>
  <c r="C182" i="4"/>
  <c r="B182" i="4"/>
  <c r="A182" i="4"/>
  <c r="J181" i="4"/>
  <c r="C181" i="4"/>
  <c r="B181" i="4"/>
  <c r="A181" i="4"/>
  <c r="C180" i="4"/>
  <c r="B180" i="4"/>
  <c r="A180" i="4"/>
  <c r="J179" i="4"/>
  <c r="C179" i="4"/>
  <c r="B179" i="4"/>
  <c r="A179" i="4"/>
  <c r="C178" i="4"/>
  <c r="B178" i="4"/>
  <c r="A178" i="4"/>
  <c r="J177" i="4"/>
  <c r="C177" i="4"/>
  <c r="B177" i="4"/>
  <c r="A177" i="4"/>
  <c r="I176" i="4"/>
  <c r="H176" i="4"/>
  <c r="G176" i="4"/>
  <c r="F176" i="4"/>
  <c r="E176" i="4"/>
  <c r="D176" i="4"/>
  <c r="C176" i="4"/>
  <c r="B176" i="4"/>
  <c r="C175" i="4"/>
  <c r="B175" i="4"/>
  <c r="A175" i="4"/>
  <c r="J174" i="4"/>
  <c r="C174" i="4"/>
  <c r="B174" i="4"/>
  <c r="A174" i="4"/>
  <c r="J173" i="4"/>
  <c r="I173" i="4"/>
  <c r="H173" i="4"/>
  <c r="H172" i="4" s="1"/>
  <c r="G173" i="4"/>
  <c r="G172" i="4" s="1"/>
  <c r="F173" i="4"/>
  <c r="E173" i="4"/>
  <c r="D173" i="4"/>
  <c r="D172" i="4" s="1"/>
  <c r="C173" i="4"/>
  <c r="B173" i="4"/>
  <c r="K172" i="4"/>
  <c r="I172" i="4"/>
  <c r="F172" i="4"/>
  <c r="E172" i="4"/>
  <c r="B172" i="4"/>
  <c r="C171" i="4"/>
  <c r="B171" i="4"/>
  <c r="J170" i="4"/>
  <c r="G168" i="4"/>
  <c r="G167" i="4" s="1"/>
  <c r="F168" i="4"/>
  <c r="F167" i="4" s="1"/>
  <c r="E168" i="4"/>
  <c r="D168" i="4"/>
  <c r="C168" i="4"/>
  <c r="B168" i="4"/>
  <c r="A168" i="4"/>
  <c r="I167" i="4"/>
  <c r="I163" i="4" s="1"/>
  <c r="I153" i="4" s="1"/>
  <c r="H167" i="4"/>
  <c r="H163" i="4" s="1"/>
  <c r="E167" i="4"/>
  <c r="D167" i="4"/>
  <c r="D163" i="4" s="1"/>
  <c r="C167" i="4"/>
  <c r="B167" i="4"/>
  <c r="A167" i="4"/>
  <c r="C166" i="4"/>
  <c r="B166" i="4"/>
  <c r="A166" i="4"/>
  <c r="G165" i="4"/>
  <c r="G164" i="4" s="1"/>
  <c r="F165" i="4"/>
  <c r="E165" i="4"/>
  <c r="D165" i="4"/>
  <c r="D164" i="4" s="1"/>
  <c r="C165" i="4"/>
  <c r="B165" i="4"/>
  <c r="A165" i="4"/>
  <c r="I164" i="4"/>
  <c r="H164" i="4"/>
  <c r="F164" i="4"/>
  <c r="E164" i="4"/>
  <c r="C164" i="4"/>
  <c r="B164" i="4"/>
  <c r="A164" i="4"/>
  <c r="K163" i="4"/>
  <c r="B163" i="4"/>
  <c r="A163" i="4"/>
  <c r="C161" i="4"/>
  <c r="B161" i="4"/>
  <c r="A161" i="4"/>
  <c r="J160" i="4"/>
  <c r="C160" i="4"/>
  <c r="B160" i="4"/>
  <c r="A160" i="4"/>
  <c r="C159" i="4"/>
  <c r="B159" i="4"/>
  <c r="A159" i="4"/>
  <c r="J158" i="4"/>
  <c r="C158" i="4"/>
  <c r="B158" i="4"/>
  <c r="A158" i="4"/>
  <c r="C157" i="4"/>
  <c r="B157" i="4"/>
  <c r="A157" i="4"/>
  <c r="J156" i="4"/>
  <c r="C156" i="4"/>
  <c r="B156" i="4"/>
  <c r="A156" i="4"/>
  <c r="G155" i="4"/>
  <c r="F155" i="4"/>
  <c r="E155" i="4"/>
  <c r="E154" i="4" s="1"/>
  <c r="D155" i="4"/>
  <c r="D154" i="4" s="1"/>
  <c r="C155" i="4"/>
  <c r="B155" i="4"/>
  <c r="A155" i="4"/>
  <c r="K154" i="4"/>
  <c r="I154" i="4"/>
  <c r="H154" i="4"/>
  <c r="G154" i="4"/>
  <c r="F154" i="4"/>
  <c r="B154" i="4"/>
  <c r="A154" i="4"/>
  <c r="B153" i="4"/>
  <c r="B152" i="4"/>
  <c r="B151" i="4"/>
  <c r="B150" i="4"/>
  <c r="B348" i="4" s="1"/>
  <c r="C149" i="4"/>
  <c r="B149" i="4"/>
  <c r="A149" i="4"/>
  <c r="G148" i="4"/>
  <c r="F148" i="4"/>
  <c r="E148" i="4"/>
  <c r="D148" i="4"/>
  <c r="C148" i="4"/>
  <c r="B148" i="4"/>
  <c r="G147" i="4"/>
  <c r="F147" i="4"/>
  <c r="E147" i="4"/>
  <c r="D147" i="4"/>
  <c r="C147" i="4"/>
  <c r="B147" i="4"/>
  <c r="A147" i="4"/>
  <c r="J146" i="4"/>
  <c r="J144" i="4" s="1"/>
  <c r="C146" i="4"/>
  <c r="B146" i="4"/>
  <c r="J145" i="4"/>
  <c r="C145" i="4"/>
  <c r="B145" i="4"/>
  <c r="A145" i="4"/>
  <c r="I144" i="4"/>
  <c r="H144" i="4"/>
  <c r="G144" i="4"/>
  <c r="F144" i="4"/>
  <c r="E144" i="4"/>
  <c r="D144" i="4"/>
  <c r="C144" i="4"/>
  <c r="B144" i="4"/>
  <c r="A144" i="4"/>
  <c r="J143" i="4"/>
  <c r="C143" i="4"/>
  <c r="B143" i="4"/>
  <c r="J142" i="4"/>
  <c r="C142" i="4"/>
  <c r="B142" i="4"/>
  <c r="A142" i="4"/>
  <c r="J141" i="4"/>
  <c r="C141" i="4"/>
  <c r="B141" i="4"/>
  <c r="J140" i="4"/>
  <c r="C140" i="4"/>
  <c r="B140" i="4"/>
  <c r="A140" i="4"/>
  <c r="J139" i="4"/>
  <c r="C139" i="4"/>
  <c r="B139" i="4"/>
  <c r="J138" i="4"/>
  <c r="C138" i="4"/>
  <c r="B138" i="4"/>
  <c r="A138" i="4"/>
  <c r="I137" i="4"/>
  <c r="H137" i="4"/>
  <c r="G137" i="4"/>
  <c r="G136" i="4" s="1"/>
  <c r="G135" i="4" s="1"/>
  <c r="G134" i="4" s="1"/>
  <c r="F137" i="4"/>
  <c r="E137" i="4"/>
  <c r="D137" i="4"/>
  <c r="C137" i="4"/>
  <c r="B137" i="4"/>
  <c r="I136" i="4"/>
  <c r="I135" i="4" s="1"/>
  <c r="I134" i="4" s="1"/>
  <c r="I133" i="4" s="1"/>
  <c r="H136" i="4"/>
  <c r="H135" i="4" s="1"/>
  <c r="H134" i="4" s="1"/>
  <c r="H133" i="4" s="1"/>
  <c r="F136" i="4"/>
  <c r="E136" i="4"/>
  <c r="B136" i="4"/>
  <c r="F135" i="4"/>
  <c r="E135" i="4"/>
  <c r="E134" i="4" s="1"/>
  <c r="E133" i="4" s="1"/>
  <c r="B135" i="4"/>
  <c r="K134" i="4"/>
  <c r="F134" i="4"/>
  <c r="F133" i="4" s="1"/>
  <c r="C134" i="4"/>
  <c r="B134" i="4"/>
  <c r="K133" i="4"/>
  <c r="K132" i="4" s="1"/>
  <c r="G133" i="4"/>
  <c r="C133" i="4"/>
  <c r="B133" i="4"/>
  <c r="A133" i="4"/>
  <c r="B132" i="4"/>
  <c r="A132" i="4"/>
  <c r="J131" i="4"/>
  <c r="J130" i="4"/>
  <c r="C130" i="4"/>
  <c r="B130" i="4"/>
  <c r="A130" i="4"/>
  <c r="J129" i="4"/>
  <c r="C129" i="4"/>
  <c r="B129" i="4"/>
  <c r="A129" i="4"/>
  <c r="J128" i="4"/>
  <c r="C128" i="4"/>
  <c r="B128" i="4"/>
  <c r="A128" i="4"/>
  <c r="J127" i="4"/>
  <c r="I127" i="4"/>
  <c r="I126" i="4" s="1"/>
  <c r="H127" i="4"/>
  <c r="H126" i="4" s="1"/>
  <c r="G127" i="4"/>
  <c r="F127" i="4"/>
  <c r="E127" i="4"/>
  <c r="E126" i="4" s="1"/>
  <c r="D127" i="4"/>
  <c r="D126" i="4" s="1"/>
  <c r="C127" i="4"/>
  <c r="B127" i="4"/>
  <c r="A127" i="4"/>
  <c r="J126" i="4"/>
  <c r="G126" i="4"/>
  <c r="F126" i="4"/>
  <c r="B126" i="4"/>
  <c r="C125" i="4"/>
  <c r="B125" i="4"/>
  <c r="J124" i="4"/>
  <c r="C124" i="4"/>
  <c r="B124" i="4"/>
  <c r="A124" i="4"/>
  <c r="J123" i="4"/>
  <c r="I123" i="4"/>
  <c r="H123" i="4"/>
  <c r="G123" i="4"/>
  <c r="F123" i="4"/>
  <c r="E123" i="4"/>
  <c r="D123" i="4"/>
  <c r="C123" i="4"/>
  <c r="B123" i="4"/>
  <c r="J122" i="4"/>
  <c r="I122" i="4"/>
  <c r="G122" i="4"/>
  <c r="F122" i="4"/>
  <c r="E122" i="4"/>
  <c r="B122" i="4"/>
  <c r="J121" i="4"/>
  <c r="I121" i="4"/>
  <c r="G121" i="4"/>
  <c r="F121" i="4"/>
  <c r="E121" i="4"/>
  <c r="C121" i="4"/>
  <c r="B121" i="4"/>
  <c r="B120" i="4"/>
  <c r="J119" i="4"/>
  <c r="J118" i="4" s="1"/>
  <c r="I119" i="4"/>
  <c r="H119" i="4"/>
  <c r="H118" i="4" s="1"/>
  <c r="H117" i="4" s="1"/>
  <c r="G119" i="4"/>
  <c r="G118" i="4" s="1"/>
  <c r="G117" i="4" s="1"/>
  <c r="G116" i="4" s="1"/>
  <c r="F119" i="4"/>
  <c r="E119" i="4"/>
  <c r="D119" i="4"/>
  <c r="D118" i="4" s="1"/>
  <c r="C119" i="4"/>
  <c r="B119" i="4"/>
  <c r="A119" i="4"/>
  <c r="I118" i="4"/>
  <c r="I117" i="4" s="1"/>
  <c r="F118" i="4"/>
  <c r="F117" i="4" s="1"/>
  <c r="F116" i="4" s="1"/>
  <c r="E118" i="4"/>
  <c r="E117" i="4" s="1"/>
  <c r="E116" i="4" s="1"/>
  <c r="C118" i="4"/>
  <c r="B118" i="4"/>
  <c r="J117" i="4"/>
  <c r="J116" i="4" s="1"/>
  <c r="C116" i="4"/>
  <c r="B116" i="4"/>
  <c r="J114" i="4"/>
  <c r="G113" i="4"/>
  <c r="G112" i="4" s="1"/>
  <c r="F113" i="4"/>
  <c r="F112" i="4" s="1"/>
  <c r="E113" i="4"/>
  <c r="D113" i="4"/>
  <c r="C113" i="4"/>
  <c r="B113" i="4"/>
  <c r="A113" i="4"/>
  <c r="I112" i="4"/>
  <c r="H112" i="4"/>
  <c r="E112" i="4"/>
  <c r="C112" i="4"/>
  <c r="B112" i="4"/>
  <c r="A112" i="4"/>
  <c r="J111" i="4"/>
  <c r="B111" i="4"/>
  <c r="G110" i="4"/>
  <c r="G109" i="4" s="1"/>
  <c r="F110" i="4"/>
  <c r="F109" i="4" s="1"/>
  <c r="E110" i="4"/>
  <c r="D110" i="4"/>
  <c r="C110" i="4"/>
  <c r="B110" i="4"/>
  <c r="A110" i="4"/>
  <c r="I109" i="4"/>
  <c r="H109" i="4"/>
  <c r="E109" i="4"/>
  <c r="C109" i="4"/>
  <c r="B109" i="4"/>
  <c r="J96" i="4"/>
  <c r="C96" i="4"/>
  <c r="J95" i="4"/>
  <c r="C95" i="4"/>
  <c r="B95" i="4"/>
  <c r="A95" i="4"/>
  <c r="J94" i="4"/>
  <c r="I94" i="4"/>
  <c r="H94" i="4"/>
  <c r="G94" i="4"/>
  <c r="F94" i="4"/>
  <c r="E94" i="4"/>
  <c r="D94" i="4"/>
  <c r="C94" i="4"/>
  <c r="B94" i="4"/>
  <c r="G88" i="4"/>
  <c r="F88" i="4"/>
  <c r="E88" i="4"/>
  <c r="D88" i="4"/>
  <c r="C88" i="4"/>
  <c r="B88" i="4"/>
  <c r="A88" i="4"/>
  <c r="G86" i="4"/>
  <c r="F86" i="4"/>
  <c r="E86" i="4"/>
  <c r="E85" i="4" s="1"/>
  <c r="E73" i="4" s="1"/>
  <c r="E72" i="4" s="1"/>
  <c r="D86" i="4"/>
  <c r="C86" i="4"/>
  <c r="B86" i="4"/>
  <c r="A86" i="4"/>
  <c r="I85" i="4"/>
  <c r="I73" i="4" s="1"/>
  <c r="H85" i="4"/>
  <c r="H73" i="4" s="1"/>
  <c r="D85" i="4"/>
  <c r="C85" i="4"/>
  <c r="B85" i="4"/>
  <c r="J84" i="4"/>
  <c r="B84" i="4"/>
  <c r="J83" i="4"/>
  <c r="C83" i="4"/>
  <c r="B83" i="4"/>
  <c r="A83" i="4"/>
  <c r="J82" i="4"/>
  <c r="B82" i="4"/>
  <c r="J81" i="4"/>
  <c r="C81" i="4"/>
  <c r="B81" i="4"/>
  <c r="A81" i="4"/>
  <c r="J80" i="4"/>
  <c r="C80" i="4"/>
  <c r="B80" i="4"/>
  <c r="J79" i="4"/>
  <c r="C79" i="4"/>
  <c r="B79" i="4"/>
  <c r="A79" i="4"/>
  <c r="C78" i="4"/>
  <c r="B78" i="4"/>
  <c r="J77" i="4"/>
  <c r="C77" i="4"/>
  <c r="B77" i="4"/>
  <c r="A77" i="4"/>
  <c r="B76" i="4"/>
  <c r="G75" i="4"/>
  <c r="F75" i="4"/>
  <c r="F74" i="4" s="1"/>
  <c r="E75" i="4"/>
  <c r="D75" i="4"/>
  <c r="C75" i="4"/>
  <c r="B75" i="4"/>
  <c r="A75" i="4"/>
  <c r="I74" i="4"/>
  <c r="H74" i="4"/>
  <c r="G74" i="4"/>
  <c r="E74" i="4"/>
  <c r="D74" i="4"/>
  <c r="C74" i="4"/>
  <c r="B74" i="4"/>
  <c r="D73" i="4"/>
  <c r="D72" i="4" s="1"/>
  <c r="B73" i="4"/>
  <c r="C72" i="4"/>
  <c r="B72" i="4"/>
  <c r="G67" i="4"/>
  <c r="F67" i="4"/>
  <c r="E67" i="4"/>
  <c r="D67" i="4"/>
  <c r="J67" i="4" s="1"/>
  <c r="C67" i="4"/>
  <c r="B67" i="4"/>
  <c r="A67" i="4"/>
  <c r="G66" i="4"/>
  <c r="F66" i="4"/>
  <c r="E66" i="4"/>
  <c r="D66" i="4"/>
  <c r="C66" i="4"/>
  <c r="B66" i="4"/>
  <c r="B65" i="4"/>
  <c r="J64" i="4"/>
  <c r="C64" i="4"/>
  <c r="B64" i="4"/>
  <c r="A64" i="4"/>
  <c r="J63" i="4"/>
  <c r="I63" i="4"/>
  <c r="H63" i="4"/>
  <c r="G63" i="4"/>
  <c r="F63" i="4"/>
  <c r="E63" i="4"/>
  <c r="D63" i="4"/>
  <c r="C63" i="4"/>
  <c r="B63" i="4"/>
  <c r="J62" i="4"/>
  <c r="C62" i="4"/>
  <c r="B62" i="4"/>
  <c r="J61" i="4"/>
  <c r="C61" i="4"/>
  <c r="B61" i="4"/>
  <c r="A61" i="4"/>
  <c r="J60" i="4"/>
  <c r="C60" i="4"/>
  <c r="B60" i="4"/>
  <c r="J59" i="4"/>
  <c r="C59" i="4"/>
  <c r="B59" i="4"/>
  <c r="A59" i="4"/>
  <c r="J58" i="4"/>
  <c r="C58" i="4"/>
  <c r="B58" i="4"/>
  <c r="J57" i="4"/>
  <c r="C57" i="4"/>
  <c r="B57" i="4"/>
  <c r="A57" i="4"/>
  <c r="I56" i="4"/>
  <c r="H56" i="4"/>
  <c r="G56" i="4"/>
  <c r="F56" i="4"/>
  <c r="E56" i="4"/>
  <c r="D56" i="4"/>
  <c r="C56" i="4"/>
  <c r="B56" i="4"/>
  <c r="J55" i="4"/>
  <c r="J54" i="4"/>
  <c r="J53" i="4"/>
  <c r="J52" i="4"/>
  <c r="J51" i="4"/>
  <c r="J50" i="4"/>
  <c r="G48" i="4"/>
  <c r="F48" i="4"/>
  <c r="F47" i="4" s="1"/>
  <c r="E48" i="4"/>
  <c r="E47" i="4" s="1"/>
  <c r="D48" i="4"/>
  <c r="D47" i="4" s="1"/>
  <c r="C48" i="4"/>
  <c r="B48" i="4"/>
  <c r="A48" i="4"/>
  <c r="I47" i="4"/>
  <c r="H47" i="4"/>
  <c r="G47" i="4"/>
  <c r="G44" i="4" s="1"/>
  <c r="G43" i="4" s="1"/>
  <c r="G42" i="4" s="1"/>
  <c r="C47" i="4"/>
  <c r="B47" i="4"/>
  <c r="A47" i="4"/>
  <c r="G46" i="4"/>
  <c r="G45" i="4" s="1"/>
  <c r="F46" i="4"/>
  <c r="E46" i="4"/>
  <c r="D46" i="4"/>
  <c r="C46" i="4"/>
  <c r="B46" i="4"/>
  <c r="A46" i="4"/>
  <c r="I45" i="4"/>
  <c r="I44" i="4" s="1"/>
  <c r="H45" i="4"/>
  <c r="F45" i="4"/>
  <c r="E45" i="4"/>
  <c r="D45" i="4"/>
  <c r="C45" i="4"/>
  <c r="B45" i="4"/>
  <c r="A45" i="4"/>
  <c r="H44" i="4"/>
  <c r="H43" i="4" s="1"/>
  <c r="H42" i="4" s="1"/>
  <c r="B44" i="4"/>
  <c r="A44" i="4"/>
  <c r="I43" i="4"/>
  <c r="C43" i="4"/>
  <c r="B43" i="4"/>
  <c r="I42" i="4"/>
  <c r="C42" i="4"/>
  <c r="B42" i="4"/>
  <c r="A42" i="4"/>
  <c r="G41" i="4"/>
  <c r="G40" i="4" s="1"/>
  <c r="F41" i="4"/>
  <c r="F40" i="4" s="1"/>
  <c r="E41" i="4"/>
  <c r="E40" i="4" s="1"/>
  <c r="D41" i="4"/>
  <c r="C41" i="4"/>
  <c r="B41" i="4"/>
  <c r="A41" i="4"/>
  <c r="I40" i="4"/>
  <c r="H40" i="4"/>
  <c r="C40" i="4"/>
  <c r="B40" i="4"/>
  <c r="A40" i="4"/>
  <c r="G39" i="4"/>
  <c r="G38" i="4" s="1"/>
  <c r="F39" i="4"/>
  <c r="F38" i="4" s="1"/>
  <c r="E39" i="4"/>
  <c r="E38" i="4" s="1"/>
  <c r="D39" i="4"/>
  <c r="C39" i="4"/>
  <c r="B39" i="4"/>
  <c r="A39" i="4"/>
  <c r="I38" i="4"/>
  <c r="I37" i="4" s="1"/>
  <c r="I36" i="4" s="1"/>
  <c r="I35" i="4" s="1"/>
  <c r="H38" i="4"/>
  <c r="C38" i="4"/>
  <c r="B38" i="4"/>
  <c r="A38" i="4"/>
  <c r="K37" i="4"/>
  <c r="E37" i="4"/>
  <c r="E36" i="4" s="1"/>
  <c r="E35" i="4" s="1"/>
  <c r="E34" i="4" s="1"/>
  <c r="B37" i="4"/>
  <c r="B36" i="4"/>
  <c r="B117" i="4" s="1"/>
  <c r="C35" i="4"/>
  <c r="B35" i="4"/>
  <c r="C34" i="4"/>
  <c r="B34" i="4"/>
  <c r="G33" i="4"/>
  <c r="F33" i="4"/>
  <c r="F27" i="4" s="1"/>
  <c r="E33" i="4"/>
  <c r="D33" i="4"/>
  <c r="C33" i="4"/>
  <c r="B33" i="4"/>
  <c r="A33" i="4"/>
  <c r="C32" i="4"/>
  <c r="B32" i="4"/>
  <c r="A32" i="4"/>
  <c r="G31" i="4"/>
  <c r="F31" i="4"/>
  <c r="E31" i="4"/>
  <c r="D31" i="4"/>
  <c r="B31" i="4"/>
  <c r="A31" i="4"/>
  <c r="C30" i="4"/>
  <c r="C31" i="4" s="1"/>
  <c r="B30" i="4"/>
  <c r="A30" i="4"/>
  <c r="G29" i="4"/>
  <c r="F29" i="4"/>
  <c r="E29" i="4"/>
  <c r="D29" i="4"/>
  <c r="C29" i="4"/>
  <c r="B29" i="4"/>
  <c r="A29" i="4"/>
  <c r="C28" i="4"/>
  <c r="B28" i="4"/>
  <c r="A28" i="4"/>
  <c r="I27" i="4"/>
  <c r="H27" i="4"/>
  <c r="C27" i="4"/>
  <c r="B27" i="4"/>
  <c r="A27" i="4"/>
  <c r="G26" i="4"/>
  <c r="F26" i="4"/>
  <c r="E26" i="4"/>
  <c r="D26" i="4"/>
  <c r="C26" i="4"/>
  <c r="B26" i="4"/>
  <c r="A26" i="4"/>
  <c r="C25" i="4"/>
  <c r="B25" i="4"/>
  <c r="A25" i="4"/>
  <c r="G24" i="4"/>
  <c r="F24" i="4"/>
  <c r="E24" i="4"/>
  <c r="D24" i="4"/>
  <c r="C24" i="4"/>
  <c r="B24" i="4"/>
  <c r="A24" i="4"/>
  <c r="C23" i="4"/>
  <c r="B23" i="4"/>
  <c r="A23" i="4"/>
  <c r="C22" i="4"/>
  <c r="B22" i="4"/>
  <c r="J21" i="4"/>
  <c r="C21" i="4"/>
  <c r="B21" i="4"/>
  <c r="A21" i="4"/>
  <c r="J20" i="4"/>
  <c r="I20" i="4"/>
  <c r="H20" i="4"/>
  <c r="G20" i="4"/>
  <c r="F20" i="4"/>
  <c r="E20" i="4"/>
  <c r="D20" i="4"/>
  <c r="C20" i="4"/>
  <c r="B20" i="4"/>
  <c r="A20" i="4"/>
  <c r="G17" i="4"/>
  <c r="F17" i="4"/>
  <c r="F15" i="4" s="1"/>
  <c r="E17" i="4"/>
  <c r="E15" i="4" s="1"/>
  <c r="E9" i="4" s="1"/>
  <c r="D17" i="4"/>
  <c r="C17" i="4"/>
  <c r="B17" i="4"/>
  <c r="A17" i="4"/>
  <c r="C16" i="4"/>
  <c r="B16" i="4"/>
  <c r="A16" i="4"/>
  <c r="I15" i="4"/>
  <c r="H15" i="4"/>
  <c r="G15" i="4"/>
  <c r="D15" i="4"/>
  <c r="G14" i="4"/>
  <c r="F14" i="4"/>
  <c r="E14" i="4"/>
  <c r="D14" i="4"/>
  <c r="D12" i="4" s="1"/>
  <c r="C14" i="4"/>
  <c r="B14" i="4"/>
  <c r="A14" i="4"/>
  <c r="C13" i="4"/>
  <c r="B13" i="4"/>
  <c r="A13" i="4"/>
  <c r="I12" i="4"/>
  <c r="H12" i="4"/>
  <c r="G12" i="4"/>
  <c r="F12" i="4"/>
  <c r="F11" i="4" s="1"/>
  <c r="F10" i="4" s="1"/>
  <c r="E12" i="4"/>
  <c r="E11" i="4" s="1"/>
  <c r="E10" i="4" s="1"/>
  <c r="H11" i="4"/>
  <c r="H10" i="4" s="1"/>
  <c r="G11" i="4"/>
  <c r="C11" i="4"/>
  <c r="B11" i="4"/>
  <c r="A11" i="4"/>
  <c r="G10" i="4"/>
  <c r="B10" i="4"/>
  <c r="A10" i="4"/>
  <c r="K9" i="4"/>
  <c r="B9" i="4"/>
  <c r="K8" i="4"/>
  <c r="B8" i="4"/>
  <c r="B7" i="4"/>
  <c r="A7" i="4"/>
  <c r="A4" i="4"/>
  <c r="J31" i="4" l="1"/>
  <c r="D27" i="4"/>
  <c r="J39" i="4"/>
  <c r="J38" i="4" s="1"/>
  <c r="D38" i="4"/>
  <c r="F169" i="6"/>
  <c r="F159" i="6"/>
  <c r="D169" i="6"/>
  <c r="D159" i="6"/>
  <c r="D9" i="4"/>
  <c r="G318" i="4"/>
  <c r="G317" i="4" s="1"/>
  <c r="G315" i="4" s="1"/>
  <c r="E77" i="1"/>
  <c r="E60" i="1" s="1"/>
  <c r="E49" i="1" s="1"/>
  <c r="E48" i="1" s="1"/>
  <c r="I11" i="4"/>
  <c r="I10" i="4" s="1"/>
  <c r="I8" i="4"/>
  <c r="J24" i="4"/>
  <c r="J46" i="4"/>
  <c r="J45" i="4" s="1"/>
  <c r="J66" i="4"/>
  <c r="J58" i="1"/>
  <c r="D146" i="6"/>
  <c r="H142" i="6"/>
  <c r="D140" i="6"/>
  <c r="D160" i="6"/>
  <c r="D161" i="6"/>
  <c r="H37" i="4"/>
  <c r="H36" i="4" s="1"/>
  <c r="H35" i="4" s="1"/>
  <c r="G37" i="4"/>
  <c r="G36" i="4" s="1"/>
  <c r="G35" i="4" s="1"/>
  <c r="J147" i="4"/>
  <c r="J57" i="1"/>
  <c r="J332" i="4"/>
  <c r="J390" i="4"/>
  <c r="J394" i="4"/>
  <c r="J53" i="1"/>
  <c r="I117" i="1"/>
  <c r="I107" i="1" s="1"/>
  <c r="G27" i="4"/>
  <c r="J33" i="4"/>
  <c r="J41" i="4"/>
  <c r="J40" i="4" s="1"/>
  <c r="F44" i="4"/>
  <c r="F43" i="4" s="1"/>
  <c r="F42" i="4" s="1"/>
  <c r="D44" i="4"/>
  <c r="D43" i="4" s="1"/>
  <c r="D42" i="4" s="1"/>
  <c r="G85" i="4"/>
  <c r="G73" i="4" s="1"/>
  <c r="J88" i="4"/>
  <c r="J110" i="4"/>
  <c r="J109" i="4" s="1"/>
  <c r="J113" i="4"/>
  <c r="J112" i="4" s="1"/>
  <c r="D117" i="4"/>
  <c r="D136" i="4"/>
  <c r="D135" i="4" s="1"/>
  <c r="D134" i="4" s="1"/>
  <c r="D133" i="4" s="1"/>
  <c r="J148" i="4"/>
  <c r="E199" i="4"/>
  <c r="E195" i="4" s="1"/>
  <c r="E194" i="4" s="1"/>
  <c r="J203" i="4"/>
  <c r="J210" i="4"/>
  <c r="J220" i="4"/>
  <c r="D222" i="4"/>
  <c r="F222" i="4"/>
  <c r="J249" i="4"/>
  <c r="J333" i="4"/>
  <c r="D384" i="4"/>
  <c r="D381" i="4" s="1"/>
  <c r="D380" i="4" s="1"/>
  <c r="D379" i="4" s="1"/>
  <c r="D378" i="4" s="1"/>
  <c r="J389" i="4"/>
  <c r="J393" i="4"/>
  <c r="H60" i="1"/>
  <c r="F78" i="1"/>
  <c r="F77" i="1" s="1"/>
  <c r="F60" i="1" s="1"/>
  <c r="D77" i="1"/>
  <c r="D60" i="1" s="1"/>
  <c r="G15" i="6"/>
  <c r="G8" i="6" s="1"/>
  <c r="G7" i="6" s="1"/>
  <c r="G6" i="6" s="1"/>
  <c r="H61" i="6"/>
  <c r="H60" i="6" s="1"/>
  <c r="H59" i="6" s="1"/>
  <c r="D60" i="6"/>
  <c r="D59" i="6" s="1"/>
  <c r="D58" i="6" s="1"/>
  <c r="H64" i="6"/>
  <c r="H86" i="6"/>
  <c r="G129" i="6"/>
  <c r="G128" i="6" s="1"/>
  <c r="H134" i="6"/>
  <c r="H138" i="6"/>
  <c r="F184" i="6"/>
  <c r="F185" i="6"/>
  <c r="G241" i="6"/>
  <c r="G240" i="6" s="1"/>
  <c r="G239" i="6" s="1"/>
  <c r="G238" i="6" s="1"/>
  <c r="G237" i="6" s="1"/>
  <c r="H243" i="6"/>
  <c r="H241" i="6" s="1"/>
  <c r="H240" i="6" s="1"/>
  <c r="H239" i="6" s="1"/>
  <c r="H238" i="6" s="1"/>
  <c r="H287" i="6"/>
  <c r="H288" i="6"/>
  <c r="H286" i="6" s="1"/>
  <c r="H285" i="6" s="1"/>
  <c r="E325" i="6"/>
  <c r="E324" i="6" s="1"/>
  <c r="G332" i="6"/>
  <c r="G331" i="6" s="1"/>
  <c r="F343" i="6"/>
  <c r="F342" i="6" s="1"/>
  <c r="F248" i="6" s="1"/>
  <c r="F237" i="6" s="1"/>
  <c r="F404" i="6"/>
  <c r="F403" i="6" s="1"/>
  <c r="F401" i="6" s="1"/>
  <c r="F400" i="6" s="1"/>
  <c r="G404" i="6"/>
  <c r="H408" i="6"/>
  <c r="J334" i="4"/>
  <c r="J386" i="4"/>
  <c r="J122" i="1"/>
  <c r="F42" i="6"/>
  <c r="D183" i="6"/>
  <c r="D240" i="6"/>
  <c r="D239" i="6" s="1"/>
  <c r="D238" i="6" s="1"/>
  <c r="G338" i="6"/>
  <c r="G337" i="6" s="1"/>
  <c r="E343" i="6"/>
  <c r="E342" i="6" s="1"/>
  <c r="J17" i="4"/>
  <c r="J15" i="4" s="1"/>
  <c r="J26" i="4"/>
  <c r="J29" i="4"/>
  <c r="E27" i="4"/>
  <c r="D109" i="4"/>
  <c r="D112" i="4"/>
  <c r="D153" i="4"/>
  <c r="E163" i="4"/>
  <c r="J187" i="4"/>
  <c r="H184" i="4"/>
  <c r="H183" i="4" s="1"/>
  <c r="D202" i="4"/>
  <c r="D199" i="4" s="1"/>
  <c r="D195" i="4" s="1"/>
  <c r="D194" i="4" s="1"/>
  <c r="D208" i="4"/>
  <c r="E222" i="4"/>
  <c r="J275" i="4"/>
  <c r="J292" i="4"/>
  <c r="J320" i="4"/>
  <c r="J341" i="4"/>
  <c r="J340" i="4" s="1"/>
  <c r="G340" i="4"/>
  <c r="G336" i="4" s="1"/>
  <c r="G316" i="4" s="1"/>
  <c r="G314" i="4" s="1"/>
  <c r="J388" i="4"/>
  <c r="J392" i="4"/>
  <c r="J55" i="1"/>
  <c r="I61" i="1"/>
  <c r="I60" i="1" s="1"/>
  <c r="I49" i="1" s="1"/>
  <c r="I48" i="1" s="1"/>
  <c r="I47" i="1" s="1"/>
  <c r="H10" i="6"/>
  <c r="H9" i="6" s="1"/>
  <c r="D9" i="6"/>
  <c r="D8" i="6" s="1"/>
  <c r="D7" i="6" s="1"/>
  <c r="D6" i="6" s="1"/>
  <c r="H16" i="6"/>
  <c r="H20" i="6"/>
  <c r="H40" i="6"/>
  <c r="H38" i="6" s="1"/>
  <c r="H37" i="6" s="1"/>
  <c r="H43" i="6"/>
  <c r="H47" i="6"/>
  <c r="H46" i="6" s="1"/>
  <c r="H45" i="6" s="1"/>
  <c r="G46" i="6"/>
  <c r="G45" i="6" s="1"/>
  <c r="H97" i="6"/>
  <c r="H101" i="6"/>
  <c r="F160" i="6"/>
  <c r="E159" i="6"/>
  <c r="E169" i="6"/>
  <c r="G189" i="6"/>
  <c r="G184" i="6" s="1"/>
  <c r="H193" i="6"/>
  <c r="F203" i="6"/>
  <c r="F202" i="6" s="1"/>
  <c r="F201" i="6" s="1"/>
  <c r="G200" i="6"/>
  <c r="H206" i="6"/>
  <c r="D241" i="6"/>
  <c r="D404" i="6"/>
  <c r="D403" i="6" s="1"/>
  <c r="J62" i="1"/>
  <c r="J63" i="1"/>
  <c r="J64" i="1"/>
  <c r="J69" i="1"/>
  <c r="J70" i="1"/>
  <c r="J71" i="1"/>
  <c r="J72" i="1"/>
  <c r="J121" i="1"/>
  <c r="L9" i="5"/>
  <c r="L14" i="5"/>
  <c r="E15" i="6"/>
  <c r="E8" i="6" s="1"/>
  <c r="E7" i="6" s="1"/>
  <c r="E6" i="6" s="1"/>
  <c r="H31" i="6"/>
  <c r="H29" i="6" s="1"/>
  <c r="H28" i="6" s="1"/>
  <c r="H26" i="6" s="1"/>
  <c r="H25" i="6" s="1"/>
  <c r="E46" i="6"/>
  <c r="E45" i="6" s="1"/>
  <c r="D82" i="6"/>
  <c r="D81" i="6" s="1"/>
  <c r="H122" i="6"/>
  <c r="E118" i="6"/>
  <c r="E117" i="6" s="1"/>
  <c r="H141" i="6"/>
  <c r="H155" i="6"/>
  <c r="H168" i="6"/>
  <c r="H167" i="6" s="1"/>
  <c r="H205" i="6"/>
  <c r="E228" i="6"/>
  <c r="H251" i="6"/>
  <c r="H250" i="6" s="1"/>
  <c r="H249" i="6" s="1"/>
  <c r="H255" i="6"/>
  <c r="H259" i="6"/>
  <c r="H258" i="6" s="1"/>
  <c r="H257" i="6" s="1"/>
  <c r="H264" i="6"/>
  <c r="F263" i="6"/>
  <c r="F262" i="6" s="1"/>
  <c r="H330" i="6"/>
  <c r="H333" i="6"/>
  <c r="H340" i="6"/>
  <c r="H364" i="6"/>
  <c r="H367" i="6"/>
  <c r="E373" i="6"/>
  <c r="I50" i="1"/>
  <c r="J52" i="1"/>
  <c r="G50" i="1"/>
  <c r="F80" i="1"/>
  <c r="J80" i="1" s="1"/>
  <c r="F81" i="1"/>
  <c r="J81" i="1" s="1"/>
  <c r="I77" i="1"/>
  <c r="F82" i="1"/>
  <c r="J82" i="1" s="1"/>
  <c r="F83" i="1"/>
  <c r="J83" i="1" s="1"/>
  <c r="F84" i="1"/>
  <c r="J84" i="1" s="1"/>
  <c r="F85" i="1"/>
  <c r="J85" i="1" s="1"/>
  <c r="F86" i="1"/>
  <c r="J86" i="1" s="1"/>
  <c r="F87" i="1"/>
  <c r="J87" i="1" s="1"/>
  <c r="F88" i="1"/>
  <c r="J88" i="1" s="1"/>
  <c r="F89" i="1"/>
  <c r="J89" i="1" s="1"/>
  <c r="F90" i="1"/>
  <c r="J90" i="1" s="1"/>
  <c r="F91" i="1"/>
  <c r="J91" i="1" s="1"/>
  <c r="F92" i="1"/>
  <c r="J92" i="1" s="1"/>
  <c r="F93" i="1"/>
  <c r="J93" i="1" s="1"/>
  <c r="F94" i="1"/>
  <c r="J94" i="1" s="1"/>
  <c r="I96" i="1"/>
  <c r="I95" i="1" s="1"/>
  <c r="H117" i="1"/>
  <c r="H107" i="1" s="1"/>
  <c r="H96" i="1" s="1"/>
  <c r="H95" i="1" s="1"/>
  <c r="J120" i="1"/>
  <c r="G117" i="1"/>
  <c r="G107" i="1" s="1"/>
  <c r="G96" i="1" s="1"/>
  <c r="G95" i="1" s="1"/>
  <c r="H25" i="5"/>
  <c r="I25" i="5" s="1"/>
  <c r="E29" i="6"/>
  <c r="E28" i="6" s="1"/>
  <c r="E26" i="6" s="1"/>
  <c r="E25" i="6" s="1"/>
  <c r="H44" i="6"/>
  <c r="H111" i="6"/>
  <c r="H110" i="6" s="1"/>
  <c r="H109" i="6" s="1"/>
  <c r="E129" i="6"/>
  <c r="E128" i="6" s="1"/>
  <c r="F129" i="6"/>
  <c r="F128" i="6" s="1"/>
  <c r="E154" i="6"/>
  <c r="E153" i="6" s="1"/>
  <c r="E146" i="6" s="1"/>
  <c r="D200" i="6"/>
  <c r="D203" i="6"/>
  <c r="D202" i="6" s="1"/>
  <c r="D201" i="6" s="1"/>
  <c r="D223" i="6"/>
  <c r="D222" i="6" s="1"/>
  <c r="D250" i="6"/>
  <c r="D249" i="6" s="1"/>
  <c r="D248" i="6" s="1"/>
  <c r="D237" i="6" s="1"/>
  <c r="D258" i="6"/>
  <c r="D257" i="6" s="1"/>
  <c r="D263" i="6"/>
  <c r="D262" i="6" s="1"/>
  <c r="E263" i="6"/>
  <c r="E262" i="6" s="1"/>
  <c r="H283" i="6"/>
  <c r="F286" i="6"/>
  <c r="F285" i="6" s="1"/>
  <c r="G325" i="6"/>
  <c r="G324" i="6" s="1"/>
  <c r="G248" i="6" s="1"/>
  <c r="H327" i="6"/>
  <c r="D332" i="6"/>
  <c r="D331" i="6" s="1"/>
  <c r="H339" i="6"/>
  <c r="H338" i="6" s="1"/>
  <c r="H337" i="6" s="1"/>
  <c r="E363" i="6"/>
  <c r="E362" i="6" s="1"/>
  <c r="H405" i="6"/>
  <c r="H412" i="6"/>
  <c r="H410" i="6" s="1"/>
  <c r="H409" i="6" s="1"/>
  <c r="G24" i="6"/>
  <c r="F58" i="6"/>
  <c r="F24" i="6"/>
  <c r="G159" i="6"/>
  <c r="G169" i="6"/>
  <c r="E24" i="6"/>
  <c r="G58" i="6"/>
  <c r="E72" i="6"/>
  <c r="D29" i="6"/>
  <c r="D28" i="6" s="1"/>
  <c r="D26" i="6" s="1"/>
  <c r="D25" i="6" s="1"/>
  <c r="H57" i="6"/>
  <c r="H56" i="6" s="1"/>
  <c r="H55" i="6" s="1"/>
  <c r="H66" i="6"/>
  <c r="H65" i="6" s="1"/>
  <c r="H83" i="6"/>
  <c r="H119" i="6"/>
  <c r="D118" i="6"/>
  <c r="D117" i="6" s="1"/>
  <c r="H160" i="6"/>
  <c r="H166" i="6"/>
  <c r="D38" i="6"/>
  <c r="D37" i="6" s="1"/>
  <c r="H130" i="6"/>
  <c r="H140" i="6"/>
  <c r="G154" i="6"/>
  <c r="G153" i="6" s="1"/>
  <c r="G146" i="6" s="1"/>
  <c r="H156" i="6"/>
  <c r="H154" i="6" s="1"/>
  <c r="H153" i="6" s="1"/>
  <c r="H146" i="6" s="1"/>
  <c r="H171" i="6"/>
  <c r="H170" i="6" s="1"/>
  <c r="H186" i="6"/>
  <c r="E184" i="6"/>
  <c r="H192" i="6"/>
  <c r="E402" i="6"/>
  <c r="E413" i="6"/>
  <c r="E401" i="6" s="1"/>
  <c r="E400" i="6" s="1"/>
  <c r="H105" i="6"/>
  <c r="H104" i="6" s="1"/>
  <c r="H103" i="6" s="1"/>
  <c r="I185" i="6"/>
  <c r="I184" i="6"/>
  <c r="D46" i="6"/>
  <c r="D45" i="6" s="1"/>
  <c r="H63" i="6"/>
  <c r="H62" i="6" s="1"/>
  <c r="H58" i="6" s="1"/>
  <c r="F82" i="6"/>
  <c r="F81" i="6" s="1"/>
  <c r="H88" i="6"/>
  <c r="F93" i="6"/>
  <c r="F92" i="6" s="1"/>
  <c r="F72" i="6" s="1"/>
  <c r="H99" i="6"/>
  <c r="G161" i="6"/>
  <c r="G160" i="6"/>
  <c r="F172" i="6"/>
  <c r="E183" i="6"/>
  <c r="E176" i="6" s="1"/>
  <c r="E175" i="6" s="1"/>
  <c r="E174" i="6" s="1"/>
  <c r="E173" i="6" s="1"/>
  <c r="E172" i="6" s="1"/>
  <c r="G185" i="6"/>
  <c r="H204" i="6"/>
  <c r="H242" i="6"/>
  <c r="H75" i="6"/>
  <c r="H74" i="6" s="1"/>
  <c r="H73" i="6" s="1"/>
  <c r="I210" i="6"/>
  <c r="H87" i="6"/>
  <c r="H91" i="6"/>
  <c r="H90" i="6" s="1"/>
  <c r="H89" i="6" s="1"/>
  <c r="H98" i="6"/>
  <c r="H102" i="6"/>
  <c r="G118" i="6"/>
  <c r="G117" i="6" s="1"/>
  <c r="G72" i="6" s="1"/>
  <c r="H123" i="6"/>
  <c r="H127" i="6"/>
  <c r="H139" i="6"/>
  <c r="F158" i="6"/>
  <c r="H188" i="6"/>
  <c r="H214" i="6"/>
  <c r="H332" i="6"/>
  <c r="H331" i="6" s="1"/>
  <c r="G402" i="6"/>
  <c r="G403" i="6"/>
  <c r="G401" i="6" s="1"/>
  <c r="G400" i="6" s="1"/>
  <c r="D93" i="6"/>
  <c r="D92" i="6" s="1"/>
  <c r="D72" i="6" s="1"/>
  <c r="D184" i="6"/>
  <c r="D242" i="6"/>
  <c r="H254" i="6"/>
  <c r="H253" i="6" s="1"/>
  <c r="H252" i="6" s="1"/>
  <c r="H278" i="6"/>
  <c r="H277" i="6" s="1"/>
  <c r="H276" i="6" s="1"/>
  <c r="F280" i="6"/>
  <c r="F279" i="6" s="1"/>
  <c r="H309" i="6"/>
  <c r="H310" i="6"/>
  <c r="H311" i="6"/>
  <c r="H326" i="6"/>
  <c r="H325" i="6" s="1"/>
  <c r="H324" i="6" s="1"/>
  <c r="H345" i="6"/>
  <c r="H365" i="6"/>
  <c r="G363" i="6"/>
  <c r="G362" i="6" s="1"/>
  <c r="H372" i="6"/>
  <c r="H371" i="6" s="1"/>
  <c r="H370" i="6" s="1"/>
  <c r="H390" i="6"/>
  <c r="H384" i="6" s="1"/>
  <c r="H383" i="6" s="1"/>
  <c r="H382" i="6" s="1"/>
  <c r="H381" i="6" s="1"/>
  <c r="D409" i="6"/>
  <c r="D402" i="6"/>
  <c r="H266" i="6"/>
  <c r="H263" i="6" s="1"/>
  <c r="H262" i="6" s="1"/>
  <c r="H284" i="6"/>
  <c r="H314" i="6"/>
  <c r="H344" i="6"/>
  <c r="H343" i="6" s="1"/>
  <c r="H342" i="6" s="1"/>
  <c r="H380" i="6"/>
  <c r="H420" i="6"/>
  <c r="E160" i="6"/>
  <c r="E158" i="6" s="1"/>
  <c r="H256" i="6"/>
  <c r="H280" i="6"/>
  <c r="H279" i="6" s="1"/>
  <c r="H303" i="6"/>
  <c r="H298" i="6" s="1"/>
  <c r="H297" i="6" s="1"/>
  <c r="H317" i="6"/>
  <c r="H334" i="6"/>
  <c r="H368" i="6"/>
  <c r="F384" i="6"/>
  <c r="F383" i="6" s="1"/>
  <c r="F382" i="6" s="1"/>
  <c r="F381" i="6" s="1"/>
  <c r="H407" i="6"/>
  <c r="H404" i="6" s="1"/>
  <c r="C273" i="6"/>
  <c r="C274" i="6"/>
  <c r="D280" i="6"/>
  <c r="D279" i="6" s="1"/>
  <c r="D286" i="6"/>
  <c r="D285" i="6" s="1"/>
  <c r="D298" i="6"/>
  <c r="D297" i="6" s="1"/>
  <c r="D384" i="6"/>
  <c r="D383" i="6" s="1"/>
  <c r="D382" i="6" s="1"/>
  <c r="D381" i="6" s="1"/>
  <c r="H361" i="6"/>
  <c r="H360" i="6" s="1"/>
  <c r="H359" i="6" s="1"/>
  <c r="H418" i="6"/>
  <c r="H414" i="6" s="1"/>
  <c r="H413" i="6" s="1"/>
  <c r="C65" i="1"/>
  <c r="C66" i="1" s="1"/>
  <c r="C67" i="1" s="1"/>
  <c r="C68" i="1"/>
  <c r="C69" i="1" s="1"/>
  <c r="C70" i="1" s="1"/>
  <c r="C71" i="1" s="1"/>
  <c r="C72" i="1" s="1"/>
  <c r="C10" i="1"/>
  <c r="J16" i="1"/>
  <c r="J21" i="1"/>
  <c r="J30" i="1"/>
  <c r="I37" i="1"/>
  <c r="H50" i="1"/>
  <c r="H49" i="1" s="1"/>
  <c r="H48" i="1" s="1"/>
  <c r="J68" i="1"/>
  <c r="J75" i="1"/>
  <c r="J110" i="1"/>
  <c r="J108" i="1" s="1"/>
  <c r="J119" i="1"/>
  <c r="J12" i="1"/>
  <c r="F38" i="1"/>
  <c r="E37" i="1"/>
  <c r="J78" i="1"/>
  <c r="J77" i="1" s="1"/>
  <c r="E117" i="1"/>
  <c r="E107" i="1" s="1"/>
  <c r="F118" i="1"/>
  <c r="J23" i="1"/>
  <c r="I26" i="1"/>
  <c r="I25" i="1" s="1"/>
  <c r="J32" i="1"/>
  <c r="G49" i="1"/>
  <c r="G48" i="1" s="1"/>
  <c r="G47" i="1" s="1"/>
  <c r="J59" i="1"/>
  <c r="G61" i="1"/>
  <c r="G60" i="1" s="1"/>
  <c r="J65" i="1"/>
  <c r="J19" i="1"/>
  <c r="J27" i="1"/>
  <c r="J26" i="1" s="1"/>
  <c r="J39" i="1"/>
  <c r="J41" i="1"/>
  <c r="J43" i="1"/>
  <c r="J45" i="1"/>
  <c r="D50" i="1"/>
  <c r="F51" i="1"/>
  <c r="J56" i="1"/>
  <c r="J66" i="1"/>
  <c r="J67" i="1"/>
  <c r="J74" i="1"/>
  <c r="E96" i="1"/>
  <c r="E95" i="1" s="1"/>
  <c r="E26" i="1"/>
  <c r="H9" i="4"/>
  <c r="H72" i="4"/>
  <c r="J27" i="4"/>
  <c r="F37" i="4"/>
  <c r="F36" i="4" s="1"/>
  <c r="I72" i="4"/>
  <c r="I9" i="4"/>
  <c r="I7" i="4" s="1"/>
  <c r="D152" i="4"/>
  <c r="I152" i="4"/>
  <c r="H318" i="4"/>
  <c r="D11" i="4"/>
  <c r="D10" i="4" s="1"/>
  <c r="G8" i="4"/>
  <c r="E153" i="4"/>
  <c r="J37" i="4"/>
  <c r="J36" i="4" s="1"/>
  <c r="J35" i="4" s="1"/>
  <c r="H153" i="4"/>
  <c r="J48" i="4"/>
  <c r="J47" i="4" s="1"/>
  <c r="J155" i="4"/>
  <c r="J154" i="4" s="1"/>
  <c r="J165" i="4"/>
  <c r="J164" i="4" s="1"/>
  <c r="D216" i="4"/>
  <c r="F327" i="4"/>
  <c r="J328" i="4"/>
  <c r="J327" i="4" s="1"/>
  <c r="D336" i="4"/>
  <c r="D316" i="4" s="1"/>
  <c r="J56" i="4"/>
  <c r="J86" i="4"/>
  <c r="F163" i="4"/>
  <c r="F153" i="4" s="1"/>
  <c r="J176" i="4"/>
  <c r="J172" i="4" s="1"/>
  <c r="J186" i="4"/>
  <c r="J185" i="4" s="1"/>
  <c r="J184" i="4" s="1"/>
  <c r="J183" i="4" s="1"/>
  <c r="H320" i="4"/>
  <c r="H332" i="4"/>
  <c r="I332" i="4"/>
  <c r="I318" i="4"/>
  <c r="D40" i="4"/>
  <c r="J75" i="4"/>
  <c r="J74" i="4" s="1"/>
  <c r="I116" i="4"/>
  <c r="I34" i="4" s="1"/>
  <c r="D122" i="4"/>
  <c r="D121" i="4"/>
  <c r="H122" i="4"/>
  <c r="H121" i="4"/>
  <c r="H116" i="4" s="1"/>
  <c r="J168" i="4"/>
  <c r="J167" i="4" s="1"/>
  <c r="E317" i="4"/>
  <c r="E315" i="4" s="1"/>
  <c r="F323" i="4"/>
  <c r="J324" i="4"/>
  <c r="J323" i="4" s="1"/>
  <c r="E347" i="4"/>
  <c r="E340" i="4" s="1"/>
  <c r="E336" i="4" s="1"/>
  <c r="E316" i="4" s="1"/>
  <c r="I320" i="4"/>
  <c r="I348" i="4"/>
  <c r="J14" i="4"/>
  <c r="J12" i="4" s="1"/>
  <c r="E44" i="4"/>
  <c r="E43" i="4" s="1"/>
  <c r="F85" i="4"/>
  <c r="F73" i="4" s="1"/>
  <c r="F72" i="4" s="1"/>
  <c r="D116" i="4"/>
  <c r="J137" i="4"/>
  <c r="J136" i="4" s="1"/>
  <c r="J135" i="4" s="1"/>
  <c r="J134" i="4" s="1"/>
  <c r="J133" i="4" s="1"/>
  <c r="G163" i="4"/>
  <c r="G153" i="4" s="1"/>
  <c r="F318" i="4"/>
  <c r="H348" i="4"/>
  <c r="J201" i="4"/>
  <c r="J200" i="4" s="1"/>
  <c r="F202" i="4"/>
  <c r="F199" i="4" s="1"/>
  <c r="F195" i="4" s="1"/>
  <c r="F194" i="4" s="1"/>
  <c r="J209" i="4"/>
  <c r="F216" i="4"/>
  <c r="J218" i="4"/>
  <c r="J217" i="4" s="1"/>
  <c r="J225" i="4"/>
  <c r="J319" i="4"/>
  <c r="J318" i="4" s="1"/>
  <c r="J317" i="4" s="1"/>
  <c r="J315" i="4" s="1"/>
  <c r="D318" i="4"/>
  <c r="D317" i="4" s="1"/>
  <c r="D315" i="4" s="1"/>
  <c r="D314" i="4" s="1"/>
  <c r="J331" i="4"/>
  <c r="J330" i="4" s="1"/>
  <c r="F348" i="4"/>
  <c r="F347" i="4" s="1"/>
  <c r="J348" i="4"/>
  <c r="J347" i="4" s="1"/>
  <c r="J385" i="4"/>
  <c r="J384" i="4" s="1"/>
  <c r="J381" i="4" s="1"/>
  <c r="J380" i="4" s="1"/>
  <c r="J379" i="4" s="1"/>
  <c r="J378" i="4" s="1"/>
  <c r="H195" i="4"/>
  <c r="H194" i="4" s="1"/>
  <c r="J198" i="4"/>
  <c r="J197" i="4" s="1"/>
  <c r="J196" i="4" s="1"/>
  <c r="G202" i="4"/>
  <c r="G199" i="4" s="1"/>
  <c r="G195" i="4" s="1"/>
  <c r="G194" i="4" s="1"/>
  <c r="J204" i="4"/>
  <c r="J202" i="4" s="1"/>
  <c r="G216" i="4"/>
  <c r="E217" i="4"/>
  <c r="J223" i="4"/>
  <c r="J222" i="4" s="1"/>
  <c r="J338" i="4"/>
  <c r="J337" i="4" s="1"/>
  <c r="F340" i="4"/>
  <c r="F336" i="4" s="1"/>
  <c r="F316" i="4" s="1"/>
  <c r="D263" i="4"/>
  <c r="D293" i="4"/>
  <c r="G72" i="4" l="1"/>
  <c r="G34" i="4" s="1"/>
  <c r="G9" i="4"/>
  <c r="D401" i="6"/>
  <c r="D400" i="6" s="1"/>
  <c r="G158" i="6"/>
  <c r="H15" i="6"/>
  <c r="E216" i="4"/>
  <c r="D37" i="4"/>
  <c r="D36" i="4" s="1"/>
  <c r="D35" i="4" s="1"/>
  <c r="D34" i="4" s="1"/>
  <c r="F9" i="4"/>
  <c r="H8" i="4"/>
  <c r="D49" i="1"/>
  <c r="D48" i="1" s="1"/>
  <c r="F402" i="6"/>
  <c r="H93" i="6"/>
  <c r="H92" i="6" s="1"/>
  <c r="H24" i="6"/>
  <c r="H42" i="6"/>
  <c r="E248" i="6"/>
  <c r="E237" i="6" s="1"/>
  <c r="J208" i="4"/>
  <c r="J61" i="1"/>
  <c r="J60" i="1" s="1"/>
  <c r="H47" i="1"/>
  <c r="H8" i="1" s="1"/>
  <c r="H124" i="1" s="1"/>
  <c r="H363" i="6"/>
  <c r="H362" i="6" s="1"/>
  <c r="H248" i="6"/>
  <c r="H237" i="6" s="1"/>
  <c r="D176" i="6"/>
  <c r="D175" i="6" s="1"/>
  <c r="D174" i="6" s="1"/>
  <c r="D173" i="6" s="1"/>
  <c r="D172" i="6" s="1"/>
  <c r="J85" i="4"/>
  <c r="J73" i="4" s="1"/>
  <c r="J44" i="4"/>
  <c r="J43" i="4" s="1"/>
  <c r="J42" i="4" s="1"/>
  <c r="H189" i="6"/>
  <c r="H184" i="6" s="1"/>
  <c r="H118" i="6"/>
  <c r="H117" i="6" s="1"/>
  <c r="D24" i="6"/>
  <c r="D23" i="6" s="1"/>
  <c r="D425" i="6" s="1"/>
  <c r="H8" i="6"/>
  <c r="H7" i="6" s="1"/>
  <c r="H6" i="6" s="1"/>
  <c r="G176" i="6"/>
  <c r="G175" i="6" s="1"/>
  <c r="G174" i="6" s="1"/>
  <c r="G173" i="6" s="1"/>
  <c r="G172" i="6" s="1"/>
  <c r="D158" i="6"/>
  <c r="H403" i="6"/>
  <c r="H401" i="6" s="1"/>
  <c r="H400" i="6" s="1"/>
  <c r="H402" i="6"/>
  <c r="G23" i="6"/>
  <c r="G425" i="6" s="1"/>
  <c r="H203" i="6"/>
  <c r="H202" i="6" s="1"/>
  <c r="H201" i="6" s="1"/>
  <c r="H200" i="6"/>
  <c r="H169" i="6"/>
  <c r="H159" i="6"/>
  <c r="H158" i="6" s="1"/>
  <c r="H129" i="6"/>
  <c r="H128" i="6" s="1"/>
  <c r="H82" i="6"/>
  <c r="H81" i="6" s="1"/>
  <c r="H72" i="6" s="1"/>
  <c r="H23" i="6" s="1"/>
  <c r="H425" i="6" s="1"/>
  <c r="H426" i="6" s="1"/>
  <c r="H185" i="6"/>
  <c r="I209" i="6"/>
  <c r="I207" i="6" s="1"/>
  <c r="I208" i="6"/>
  <c r="E23" i="6"/>
  <c r="E425" i="6" s="1"/>
  <c r="F23" i="6"/>
  <c r="F425" i="6" s="1"/>
  <c r="H183" i="6"/>
  <c r="H176" i="6" s="1"/>
  <c r="H175" i="6" s="1"/>
  <c r="H174" i="6" s="1"/>
  <c r="H173" i="6" s="1"/>
  <c r="H172" i="6" s="1"/>
  <c r="F26" i="1"/>
  <c r="E25" i="1"/>
  <c r="F48" i="1"/>
  <c r="D47" i="1"/>
  <c r="I8" i="1"/>
  <c r="I124" i="1" s="1"/>
  <c r="I9" i="1"/>
  <c r="J118" i="1"/>
  <c r="J117" i="1" s="1"/>
  <c r="J107" i="1" s="1"/>
  <c r="J96" i="1" s="1"/>
  <c r="J95" i="1" s="1"/>
  <c r="F117" i="1"/>
  <c r="F107" i="1" s="1"/>
  <c r="F96" i="1" s="1"/>
  <c r="F95" i="1" s="1"/>
  <c r="J10" i="1"/>
  <c r="E47" i="1"/>
  <c r="J51" i="1"/>
  <c r="J50" i="1" s="1"/>
  <c r="J49" i="1" s="1"/>
  <c r="J48" i="1" s="1"/>
  <c r="F50" i="1"/>
  <c r="F49" i="1" s="1"/>
  <c r="G9" i="1"/>
  <c r="G8" i="1"/>
  <c r="G124" i="1" s="1"/>
  <c r="F37" i="1"/>
  <c r="J38" i="1"/>
  <c r="J37" i="1" s="1"/>
  <c r="J25" i="1" s="1"/>
  <c r="G152" i="4"/>
  <c r="G150" i="4"/>
  <c r="G215" i="4"/>
  <c r="G151" i="4"/>
  <c r="F215" i="4"/>
  <c r="F151" i="4"/>
  <c r="F397" i="4" s="1"/>
  <c r="E314" i="4"/>
  <c r="G396" i="4"/>
  <c r="G7" i="4"/>
  <c r="D150" i="4"/>
  <c r="F35" i="4"/>
  <c r="F34" i="4" s="1"/>
  <c r="F8" i="4"/>
  <c r="J336" i="4"/>
  <c r="J316" i="4" s="1"/>
  <c r="J314" i="4"/>
  <c r="H347" i="4"/>
  <c r="H340" i="4" s="1"/>
  <c r="H336" i="4" s="1"/>
  <c r="H316" i="4" s="1"/>
  <c r="H151" i="4" s="1"/>
  <c r="H397" i="4" s="1"/>
  <c r="H322" i="4" s="1"/>
  <c r="H321" i="4" s="1"/>
  <c r="I347" i="4"/>
  <c r="I340" i="4" s="1"/>
  <c r="I336" i="4" s="1"/>
  <c r="I316" i="4" s="1"/>
  <c r="I151" i="4" s="1"/>
  <c r="I397" i="4" s="1"/>
  <c r="I322" i="4" s="1"/>
  <c r="I321" i="4" s="1"/>
  <c r="D215" i="4"/>
  <c r="D151" i="4"/>
  <c r="D397" i="4" s="1"/>
  <c r="F317" i="4"/>
  <c r="F315" i="4" s="1"/>
  <c r="F314" i="4" s="1"/>
  <c r="E8" i="4"/>
  <c r="E42" i="4"/>
  <c r="J163" i="4"/>
  <c r="J153" i="4" s="1"/>
  <c r="E150" i="4"/>
  <c r="E152" i="4"/>
  <c r="H7" i="4"/>
  <c r="F152" i="4"/>
  <c r="F150" i="4"/>
  <c r="H152" i="4"/>
  <c r="E215" i="4"/>
  <c r="E151" i="4"/>
  <c r="E397" i="4" s="1"/>
  <c r="J216" i="4"/>
  <c r="J199" i="4"/>
  <c r="J195" i="4" s="1"/>
  <c r="J194" i="4" s="1"/>
  <c r="J11" i="4"/>
  <c r="J10" i="4" s="1"/>
  <c r="J8" i="4"/>
  <c r="H34" i="4"/>
  <c r="J72" i="4" l="1"/>
  <c r="J34" i="4" s="1"/>
  <c r="J9" i="4"/>
  <c r="D8" i="4"/>
  <c r="G398" i="4"/>
  <c r="G399" i="4" s="1"/>
  <c r="H9" i="1"/>
  <c r="G426" i="6"/>
  <c r="J47" i="1"/>
  <c r="J8" i="1" s="1"/>
  <c r="J124" i="1" s="1"/>
  <c r="F149" i="4"/>
  <c r="F132" i="4" s="1"/>
  <c r="G397" i="4"/>
  <c r="D426" i="6"/>
  <c r="I202" i="6"/>
  <c r="I203" i="6"/>
  <c r="F47" i="1"/>
  <c r="D9" i="1"/>
  <c r="D8" i="1"/>
  <c r="D124" i="1" s="1"/>
  <c r="E8" i="1"/>
  <c r="E124" i="1" s="1"/>
  <c r="E9" i="1"/>
  <c r="J9" i="1"/>
  <c r="F25" i="1"/>
  <c r="D149" i="4"/>
  <c r="D132" i="4" s="1"/>
  <c r="G149" i="4"/>
  <c r="G132" i="4" s="1"/>
  <c r="J7" i="4"/>
  <c r="F396" i="4"/>
  <c r="F398" i="4" s="1"/>
  <c r="F7" i="4"/>
  <c r="D396" i="4"/>
  <c r="D398" i="4" s="1"/>
  <c r="D7" i="4"/>
  <c r="E396" i="4"/>
  <c r="E398" i="4" s="1"/>
  <c r="E7" i="4"/>
  <c r="H326" i="4"/>
  <c r="H325" i="4" s="1"/>
  <c r="E149" i="4"/>
  <c r="E132" i="4" s="1"/>
  <c r="J152" i="4"/>
  <c r="J150" i="4"/>
  <c r="J215" i="4"/>
  <c r="J151" i="4"/>
  <c r="J397" i="4" s="1"/>
  <c r="I326" i="4"/>
  <c r="I325" i="4" s="1"/>
  <c r="J149" i="4" l="1"/>
  <c r="J132" i="4" s="1"/>
  <c r="E399" i="4"/>
  <c r="F399" i="4"/>
  <c r="J125" i="1"/>
  <c r="F9" i="1"/>
  <c r="F8" i="1"/>
  <c r="F124" i="1" s="1"/>
  <c r="J396" i="4"/>
  <c r="J398" i="4" s="1"/>
  <c r="J399" i="4" s="1"/>
  <c r="D399" i="4" s="1"/>
  <c r="G125" i="1" l="1"/>
  <c r="I125" i="1"/>
  <c r="F125" i="1" l="1"/>
  <c r="B102" i="3"/>
  <c r="B100" i="3"/>
  <c r="B98" i="3"/>
  <c r="B95" i="3"/>
  <c r="J94" i="3"/>
  <c r="I94" i="3"/>
  <c r="H94" i="3"/>
  <c r="G94" i="3"/>
  <c r="F94" i="3"/>
  <c r="E94" i="3"/>
  <c r="D94" i="3"/>
  <c r="C94" i="3"/>
  <c r="B94" i="3"/>
  <c r="A94" i="3"/>
  <c r="J93" i="3"/>
  <c r="I93" i="3"/>
  <c r="H93" i="3"/>
  <c r="G93" i="3"/>
  <c r="F93" i="3"/>
  <c r="E93" i="3"/>
  <c r="D93" i="3"/>
  <c r="C93" i="3"/>
  <c r="B93" i="3"/>
  <c r="A93" i="3"/>
  <c r="J92" i="3"/>
  <c r="I92" i="3"/>
  <c r="H92" i="3"/>
  <c r="G92" i="3"/>
  <c r="F92" i="3"/>
  <c r="E92" i="3"/>
  <c r="D92" i="3"/>
  <c r="K92" i="3" s="1"/>
  <c r="C92" i="3"/>
  <c r="B92" i="3"/>
  <c r="A92" i="3"/>
  <c r="J91" i="3"/>
  <c r="I91" i="3"/>
  <c r="H91" i="3"/>
  <c r="G91" i="3"/>
  <c r="G89" i="3" s="1"/>
  <c r="G88" i="3" s="1"/>
  <c r="F91" i="3"/>
  <c r="K91" i="3" s="1"/>
  <c r="E91" i="3"/>
  <c r="D91" i="3"/>
  <c r="C91" i="3"/>
  <c r="B91" i="3"/>
  <c r="A91" i="3"/>
  <c r="J90" i="3"/>
  <c r="I90" i="3"/>
  <c r="H90" i="3"/>
  <c r="H89" i="3" s="1"/>
  <c r="H88" i="3" s="1"/>
  <c r="G90" i="3"/>
  <c r="F90" i="3"/>
  <c r="E90" i="3"/>
  <c r="D90" i="3"/>
  <c r="K90" i="3" s="1"/>
  <c r="C90" i="3"/>
  <c r="B90" i="3"/>
  <c r="A90" i="3"/>
  <c r="I89" i="3"/>
  <c r="I88" i="3" s="1"/>
  <c r="E89" i="3"/>
  <c r="E88" i="3" s="1"/>
  <c r="C89" i="3"/>
  <c r="B89" i="3"/>
  <c r="C88" i="3"/>
  <c r="B88" i="3"/>
  <c r="B99" i="3" s="1"/>
  <c r="A88" i="3"/>
  <c r="B87" i="3"/>
  <c r="C86" i="3"/>
  <c r="B86" i="3"/>
  <c r="C85" i="3"/>
  <c r="B85" i="3"/>
  <c r="B84" i="3"/>
  <c r="A84" i="3"/>
  <c r="C83" i="3"/>
  <c r="J82" i="3"/>
  <c r="J81" i="3" s="1"/>
  <c r="J74" i="3" s="1"/>
  <c r="J73" i="3" s="1"/>
  <c r="I82" i="3"/>
  <c r="I81" i="3" s="1"/>
  <c r="H82" i="3"/>
  <c r="G82" i="3"/>
  <c r="F82" i="3"/>
  <c r="E82" i="3"/>
  <c r="E81" i="3" s="1"/>
  <c r="D82" i="3"/>
  <c r="C82" i="3"/>
  <c r="B82" i="3"/>
  <c r="A82" i="3"/>
  <c r="H81" i="3"/>
  <c r="F81" i="3"/>
  <c r="D81" i="3"/>
  <c r="C81" i="3"/>
  <c r="B81" i="3"/>
  <c r="C80" i="3"/>
  <c r="J79" i="3"/>
  <c r="I79" i="3"/>
  <c r="H79" i="3"/>
  <c r="G79" i="3"/>
  <c r="F79" i="3"/>
  <c r="E79" i="3"/>
  <c r="D79" i="3"/>
  <c r="K79" i="3" s="1"/>
  <c r="C79" i="3"/>
  <c r="B79" i="3"/>
  <c r="J78" i="3"/>
  <c r="I78" i="3"/>
  <c r="H78" i="3"/>
  <c r="G78" i="3"/>
  <c r="F78" i="3"/>
  <c r="E78" i="3"/>
  <c r="D78" i="3"/>
  <c r="C78" i="3"/>
  <c r="B78" i="3"/>
  <c r="C77" i="3"/>
  <c r="J76" i="3"/>
  <c r="I76" i="3"/>
  <c r="H76" i="3"/>
  <c r="H75" i="3" s="1"/>
  <c r="H74" i="3" s="1"/>
  <c r="H73" i="3" s="1"/>
  <c r="G76" i="3"/>
  <c r="G75" i="3" s="1"/>
  <c r="G74" i="3" s="1"/>
  <c r="F76" i="3"/>
  <c r="E76" i="3"/>
  <c r="D76" i="3"/>
  <c r="C76" i="3"/>
  <c r="B76" i="3"/>
  <c r="A76" i="3"/>
  <c r="J75" i="3"/>
  <c r="I75" i="3"/>
  <c r="F75" i="3"/>
  <c r="E75" i="3"/>
  <c r="C75" i="3"/>
  <c r="B75" i="3"/>
  <c r="F74" i="3"/>
  <c r="F73" i="3" s="1"/>
  <c r="C74" i="3"/>
  <c r="B74" i="3"/>
  <c r="B97" i="3" s="1"/>
  <c r="A74" i="3"/>
  <c r="C73" i="3"/>
  <c r="B73" i="3"/>
  <c r="K72" i="3"/>
  <c r="J72" i="3"/>
  <c r="I72" i="3"/>
  <c r="H72" i="3"/>
  <c r="F72" i="3"/>
  <c r="E72" i="3"/>
  <c r="D72" i="3"/>
  <c r="C72" i="3"/>
  <c r="B72" i="3"/>
  <c r="A72" i="3"/>
  <c r="K71" i="3"/>
  <c r="J71" i="3"/>
  <c r="I71" i="3"/>
  <c r="H71" i="3"/>
  <c r="F71" i="3"/>
  <c r="E71" i="3"/>
  <c r="D71" i="3"/>
  <c r="B71" i="3"/>
  <c r="A71" i="3"/>
  <c r="K70" i="3"/>
  <c r="J70" i="3"/>
  <c r="I70" i="3"/>
  <c r="H70" i="3"/>
  <c r="F70" i="3"/>
  <c r="E70" i="3"/>
  <c r="D70" i="3"/>
  <c r="B70" i="3"/>
  <c r="A70" i="3"/>
  <c r="K69" i="3"/>
  <c r="J69" i="3"/>
  <c r="I69" i="3"/>
  <c r="H69" i="3"/>
  <c r="F69" i="3"/>
  <c r="E69" i="3"/>
  <c r="D69" i="3"/>
  <c r="C69" i="3"/>
  <c r="B69" i="3"/>
  <c r="A69" i="3"/>
  <c r="K68" i="3"/>
  <c r="J68" i="3"/>
  <c r="I68" i="3"/>
  <c r="H68" i="3"/>
  <c r="F68" i="3"/>
  <c r="E68" i="3"/>
  <c r="D68" i="3"/>
  <c r="C68" i="3"/>
  <c r="B68" i="3"/>
  <c r="A68" i="3"/>
  <c r="K67" i="3"/>
  <c r="J67" i="3"/>
  <c r="I67" i="3"/>
  <c r="H67" i="3"/>
  <c r="F67" i="3"/>
  <c r="E67" i="3"/>
  <c r="D67" i="3"/>
  <c r="B67" i="3"/>
  <c r="A67" i="3"/>
  <c r="K66" i="3"/>
  <c r="J66" i="3"/>
  <c r="I66" i="3"/>
  <c r="H66" i="3"/>
  <c r="F66" i="3"/>
  <c r="E66" i="3"/>
  <c r="D66" i="3"/>
  <c r="C66" i="3"/>
  <c r="B66" i="3"/>
  <c r="A66" i="3"/>
  <c r="K65" i="3"/>
  <c r="J65" i="3"/>
  <c r="I65" i="3"/>
  <c r="H65" i="3"/>
  <c r="F65" i="3"/>
  <c r="E65" i="3"/>
  <c r="D65" i="3"/>
  <c r="B65" i="3"/>
  <c r="A65" i="3"/>
  <c r="K64" i="3"/>
  <c r="J64" i="3"/>
  <c r="J63" i="3" s="1"/>
  <c r="I64" i="3"/>
  <c r="I63" i="3" s="1"/>
  <c r="H64" i="3"/>
  <c r="F64" i="3"/>
  <c r="E64" i="3"/>
  <c r="E63" i="3" s="1"/>
  <c r="D64" i="3"/>
  <c r="D63" i="3" s="1"/>
  <c r="C64" i="3"/>
  <c r="B64" i="3"/>
  <c r="A64" i="3"/>
  <c r="K63" i="3"/>
  <c r="H63" i="3"/>
  <c r="F63" i="3"/>
  <c r="B63" i="3"/>
  <c r="A63" i="3"/>
  <c r="K62" i="3"/>
  <c r="J62" i="3"/>
  <c r="I62" i="3"/>
  <c r="H62" i="3"/>
  <c r="F62" i="3"/>
  <c r="E62" i="3"/>
  <c r="D62" i="3"/>
  <c r="C62" i="3"/>
  <c r="B62" i="3"/>
  <c r="A62" i="3"/>
  <c r="K61" i="3"/>
  <c r="J61" i="3"/>
  <c r="I61" i="3"/>
  <c r="H61" i="3"/>
  <c r="F61" i="3"/>
  <c r="E61" i="3"/>
  <c r="D61" i="3"/>
  <c r="C61" i="3"/>
  <c r="B61" i="3"/>
  <c r="A61" i="3"/>
  <c r="K60" i="3"/>
  <c r="I60" i="3"/>
  <c r="H60" i="3"/>
  <c r="F60" i="3"/>
  <c r="F59" i="3" s="1"/>
  <c r="D60" i="3"/>
  <c r="C60" i="3"/>
  <c r="B60" i="3"/>
  <c r="A60" i="3"/>
  <c r="K59" i="3"/>
  <c r="J59" i="3"/>
  <c r="I59" i="3"/>
  <c r="H59" i="3"/>
  <c r="E59" i="3"/>
  <c r="D59" i="3"/>
  <c r="C59" i="3"/>
  <c r="B59" i="3"/>
  <c r="A59" i="3"/>
  <c r="K58" i="3"/>
  <c r="J58" i="3"/>
  <c r="I58" i="3"/>
  <c r="I51" i="3" s="1"/>
  <c r="H58" i="3"/>
  <c r="F58" i="3"/>
  <c r="E58" i="3"/>
  <c r="E51" i="3" s="1"/>
  <c r="D58" i="3"/>
  <c r="D51" i="3" s="1"/>
  <c r="C58" i="3"/>
  <c r="B58" i="3"/>
  <c r="A58" i="3"/>
  <c r="K56" i="3"/>
  <c r="J56" i="3"/>
  <c r="H56" i="3"/>
  <c r="F56" i="3"/>
  <c r="D56" i="3"/>
  <c r="K55" i="3"/>
  <c r="J55" i="3"/>
  <c r="H55" i="3"/>
  <c r="J54" i="3"/>
  <c r="I54" i="3"/>
  <c r="H54" i="3"/>
  <c r="H53" i="3" s="1"/>
  <c r="F54" i="3"/>
  <c r="F53" i="3" s="1"/>
  <c r="E54" i="3"/>
  <c r="D54" i="3"/>
  <c r="J53" i="3"/>
  <c r="I53" i="3"/>
  <c r="E53" i="3"/>
  <c r="D53" i="3"/>
  <c r="J52" i="3"/>
  <c r="J95" i="3" s="1"/>
  <c r="I52" i="3"/>
  <c r="I95" i="3" s="1"/>
  <c r="H52" i="3"/>
  <c r="H95" i="3" s="1"/>
  <c r="F52" i="3"/>
  <c r="F95" i="3" s="1"/>
  <c r="E52" i="3"/>
  <c r="E95" i="3" s="1"/>
  <c r="D52" i="3"/>
  <c r="D95" i="3" s="1"/>
  <c r="B52" i="3"/>
  <c r="J51" i="3"/>
  <c r="J50" i="3" s="1"/>
  <c r="C50" i="3"/>
  <c r="B50" i="3"/>
  <c r="B49" i="3"/>
  <c r="K46" i="3"/>
  <c r="K45" i="3" s="1"/>
  <c r="J46" i="3"/>
  <c r="I46" i="3"/>
  <c r="I45" i="3" s="1"/>
  <c r="I44" i="3" s="1"/>
  <c r="H46" i="3"/>
  <c r="F46" i="3"/>
  <c r="F45" i="3" s="1"/>
  <c r="F44" i="3" s="1"/>
  <c r="E46" i="3"/>
  <c r="E45" i="3" s="1"/>
  <c r="E44" i="3" s="1"/>
  <c r="D46" i="3"/>
  <c r="D45" i="3" s="1"/>
  <c r="D44" i="3" s="1"/>
  <c r="C46" i="3"/>
  <c r="B46" i="3"/>
  <c r="A46" i="3"/>
  <c r="J45" i="3"/>
  <c r="J44" i="3" s="1"/>
  <c r="H45" i="3"/>
  <c r="H44" i="3" s="1"/>
  <c r="C45" i="3"/>
  <c r="B45" i="3"/>
  <c r="A45" i="3"/>
  <c r="C44" i="3"/>
  <c r="B44" i="3"/>
  <c r="K43" i="3"/>
  <c r="K42" i="3" s="1"/>
  <c r="J43" i="3"/>
  <c r="J42" i="3" s="1"/>
  <c r="I43" i="3"/>
  <c r="I42" i="3" s="1"/>
  <c r="H43" i="3"/>
  <c r="F43" i="3"/>
  <c r="E43" i="3"/>
  <c r="E42" i="3" s="1"/>
  <c r="D43" i="3"/>
  <c r="C43" i="3"/>
  <c r="B43" i="3"/>
  <c r="A43" i="3"/>
  <c r="H42" i="3"/>
  <c r="F42" i="3"/>
  <c r="D42" i="3"/>
  <c r="C42" i="3"/>
  <c r="B42" i="3"/>
  <c r="A42" i="3"/>
  <c r="K41" i="3"/>
  <c r="J41" i="3"/>
  <c r="J40" i="3" s="1"/>
  <c r="I41" i="3"/>
  <c r="H41" i="3"/>
  <c r="H40" i="3" s="1"/>
  <c r="F41" i="3"/>
  <c r="F40" i="3" s="1"/>
  <c r="E41" i="3"/>
  <c r="E40" i="3" s="1"/>
  <c r="D41" i="3"/>
  <c r="D40" i="3" s="1"/>
  <c r="D37" i="3" s="1"/>
  <c r="C41" i="3"/>
  <c r="B41" i="3"/>
  <c r="A41" i="3"/>
  <c r="K40" i="3"/>
  <c r="I40" i="3"/>
  <c r="C40" i="3"/>
  <c r="B40" i="3"/>
  <c r="A40" i="3"/>
  <c r="K39" i="3"/>
  <c r="K38" i="3" s="1"/>
  <c r="J39" i="3"/>
  <c r="J38" i="3" s="1"/>
  <c r="J37" i="3" s="1"/>
  <c r="I39" i="3"/>
  <c r="I38" i="3" s="1"/>
  <c r="I37" i="3" s="1"/>
  <c r="H39" i="3"/>
  <c r="F39" i="3"/>
  <c r="E39" i="3"/>
  <c r="E38" i="3" s="1"/>
  <c r="E37" i="3" s="1"/>
  <c r="D39" i="3"/>
  <c r="C39" i="3"/>
  <c r="B39" i="3"/>
  <c r="A39" i="3"/>
  <c r="H38" i="3"/>
  <c r="F38" i="3"/>
  <c r="D38" i="3"/>
  <c r="C38" i="3"/>
  <c r="B38" i="3"/>
  <c r="A38" i="3"/>
  <c r="C37" i="3"/>
  <c r="B37" i="3"/>
  <c r="K36" i="3"/>
  <c r="K35" i="3" s="1"/>
  <c r="J36" i="3"/>
  <c r="J35" i="3" s="1"/>
  <c r="I36" i="3"/>
  <c r="H36" i="3"/>
  <c r="G36" i="3"/>
  <c r="F36" i="3"/>
  <c r="F35" i="3" s="1"/>
  <c r="F28" i="3" s="1"/>
  <c r="E36" i="3"/>
  <c r="E35" i="3" s="1"/>
  <c r="D36" i="3"/>
  <c r="C36" i="3"/>
  <c r="B36" i="3"/>
  <c r="A36" i="3"/>
  <c r="I35" i="3"/>
  <c r="H35" i="3"/>
  <c r="D35" i="3"/>
  <c r="C35" i="3"/>
  <c r="B35" i="3"/>
  <c r="A35" i="3"/>
  <c r="K34" i="3"/>
  <c r="K33" i="3" s="1"/>
  <c r="J34" i="3"/>
  <c r="J33" i="3" s="1"/>
  <c r="I34" i="3"/>
  <c r="H34" i="3"/>
  <c r="H33" i="3" s="1"/>
  <c r="F34" i="3"/>
  <c r="E34" i="3"/>
  <c r="E33" i="3" s="1"/>
  <c r="D34" i="3"/>
  <c r="D33" i="3" s="1"/>
  <c r="C34" i="3"/>
  <c r="B34" i="3"/>
  <c r="A34" i="3"/>
  <c r="I33" i="3"/>
  <c r="F33" i="3"/>
  <c r="C33" i="3"/>
  <c r="B33" i="3"/>
  <c r="A33" i="3"/>
  <c r="K32" i="3"/>
  <c r="J32" i="3"/>
  <c r="J31" i="3" s="1"/>
  <c r="I32" i="3"/>
  <c r="I31" i="3" s="1"/>
  <c r="I28" i="3" s="1"/>
  <c r="H32" i="3"/>
  <c r="H31" i="3" s="1"/>
  <c r="F32" i="3"/>
  <c r="E32" i="3"/>
  <c r="D32" i="3"/>
  <c r="D31" i="3" s="1"/>
  <c r="C32" i="3"/>
  <c r="B32" i="3"/>
  <c r="A32" i="3"/>
  <c r="K31" i="3"/>
  <c r="F31" i="3"/>
  <c r="E31" i="3"/>
  <c r="C31" i="3"/>
  <c r="B31" i="3"/>
  <c r="A31" i="3"/>
  <c r="K30" i="3"/>
  <c r="K29" i="3" s="1"/>
  <c r="J30" i="3"/>
  <c r="J29" i="3" s="1"/>
  <c r="I30" i="3"/>
  <c r="I29" i="3" s="1"/>
  <c r="H30" i="3"/>
  <c r="H29" i="3" s="1"/>
  <c r="F30" i="3"/>
  <c r="E30" i="3"/>
  <c r="D30" i="3"/>
  <c r="D29" i="3" s="1"/>
  <c r="C30" i="3"/>
  <c r="B30" i="3"/>
  <c r="A30" i="3"/>
  <c r="F29" i="3"/>
  <c r="E29" i="3"/>
  <c r="C29" i="3"/>
  <c r="B29" i="3"/>
  <c r="A29" i="3"/>
  <c r="C28" i="3"/>
  <c r="C27" i="3"/>
  <c r="J26" i="3"/>
  <c r="J25" i="3" s="1"/>
  <c r="I26" i="3"/>
  <c r="I25" i="3" s="1"/>
  <c r="H26" i="3"/>
  <c r="G26" i="3"/>
  <c r="F26" i="3"/>
  <c r="F25" i="3" s="1"/>
  <c r="E26" i="3"/>
  <c r="E25" i="3" s="1"/>
  <c r="D26" i="3"/>
  <c r="D25" i="3" s="1"/>
  <c r="C26" i="3"/>
  <c r="B26" i="3"/>
  <c r="H25" i="3"/>
  <c r="C25" i="3"/>
  <c r="B25" i="3"/>
  <c r="C24" i="3"/>
  <c r="J23" i="3"/>
  <c r="J22" i="3" s="1"/>
  <c r="I23" i="3"/>
  <c r="I22" i="3" s="1"/>
  <c r="H23" i="3"/>
  <c r="H22" i="3" s="1"/>
  <c r="G23" i="3"/>
  <c r="F23" i="3"/>
  <c r="E23" i="3"/>
  <c r="E22" i="3" s="1"/>
  <c r="D23" i="3"/>
  <c r="K23" i="3" s="1"/>
  <c r="K22" i="3" s="1"/>
  <c r="C23" i="3"/>
  <c r="B23" i="3"/>
  <c r="F22" i="3"/>
  <c r="C22" i="3"/>
  <c r="B22" i="3"/>
  <c r="C21" i="3"/>
  <c r="J20" i="3"/>
  <c r="I20" i="3"/>
  <c r="H20" i="3"/>
  <c r="G20" i="3"/>
  <c r="G17" i="3" s="1"/>
  <c r="G16" i="3" s="1"/>
  <c r="G97" i="3" s="1"/>
  <c r="G98" i="3" s="1"/>
  <c r="F20" i="3"/>
  <c r="E20" i="3"/>
  <c r="D20" i="3"/>
  <c r="C20" i="3"/>
  <c r="B20" i="3"/>
  <c r="C19" i="3"/>
  <c r="J18" i="3"/>
  <c r="I18" i="3"/>
  <c r="I17" i="3" s="1"/>
  <c r="I16" i="3" s="1"/>
  <c r="I15" i="3" s="1"/>
  <c r="I14" i="3" s="1"/>
  <c r="H18" i="3"/>
  <c r="G18" i="3"/>
  <c r="F18" i="3"/>
  <c r="F17" i="3" s="1"/>
  <c r="F16" i="3" s="1"/>
  <c r="F15" i="3" s="1"/>
  <c r="F14" i="3" s="1"/>
  <c r="E18" i="3"/>
  <c r="E17" i="3" s="1"/>
  <c r="E16" i="3" s="1"/>
  <c r="E15" i="3" s="1"/>
  <c r="E14" i="3" s="1"/>
  <c r="D18" i="3"/>
  <c r="C18" i="3"/>
  <c r="B18" i="3"/>
  <c r="J17" i="3"/>
  <c r="J16" i="3" s="1"/>
  <c r="J15" i="3" s="1"/>
  <c r="J14" i="3" s="1"/>
  <c r="C17" i="3"/>
  <c r="B17" i="3"/>
  <c r="B16" i="3"/>
  <c r="B96" i="3" s="1"/>
  <c r="C15" i="3"/>
  <c r="B15" i="3"/>
  <c r="C14" i="3"/>
  <c r="B14" i="3"/>
  <c r="J13" i="3"/>
  <c r="I13" i="3"/>
  <c r="H13" i="3"/>
  <c r="F13" i="3"/>
  <c r="E13" i="3"/>
  <c r="D13" i="3"/>
  <c r="J12" i="3"/>
  <c r="I12" i="3"/>
  <c r="H12" i="3"/>
  <c r="G12" i="3"/>
  <c r="F12" i="3"/>
  <c r="E12" i="3"/>
  <c r="D12" i="3"/>
  <c r="J11" i="3"/>
  <c r="I11" i="3"/>
  <c r="I10" i="3" s="1"/>
  <c r="I9" i="3" s="1"/>
  <c r="H11" i="3"/>
  <c r="G11" i="3"/>
  <c r="F11" i="3"/>
  <c r="F10" i="3" s="1"/>
  <c r="F9" i="3" s="1"/>
  <c r="E11" i="3"/>
  <c r="E10" i="3" s="1"/>
  <c r="E9" i="3" s="1"/>
  <c r="D11" i="3"/>
  <c r="D10" i="3" s="1"/>
  <c r="D9" i="3" s="1"/>
  <c r="C11" i="3"/>
  <c r="B11" i="3"/>
  <c r="H10" i="3"/>
  <c r="H9" i="3" s="1"/>
  <c r="C10" i="3"/>
  <c r="B10" i="3"/>
  <c r="C9" i="3"/>
  <c r="B9" i="3"/>
  <c r="G8" i="3"/>
  <c r="C8" i="3"/>
  <c r="B8" i="3"/>
  <c r="C7" i="3"/>
  <c r="B7" i="3"/>
  <c r="G6" i="3"/>
  <c r="B6" i="3"/>
  <c r="A2" i="3"/>
  <c r="K37" i="3" l="1"/>
  <c r="E74" i="3"/>
  <c r="E73" i="3" s="1"/>
  <c r="G99" i="3"/>
  <c r="G87" i="3"/>
  <c r="G86" i="3"/>
  <c r="G85" i="3" s="1"/>
  <c r="H99" i="3"/>
  <c r="H86" i="3"/>
  <c r="H85" i="3" s="1"/>
  <c r="H84" i="3" s="1"/>
  <c r="H87" i="3"/>
  <c r="J28" i="3"/>
  <c r="F37" i="3"/>
  <c r="I99" i="3"/>
  <c r="I86" i="3"/>
  <c r="I85" i="3" s="1"/>
  <c r="I84" i="3" s="1"/>
  <c r="I87" i="3"/>
  <c r="E50" i="3"/>
  <c r="I74" i="3"/>
  <c r="I73" i="3" s="1"/>
  <c r="I50" i="3" s="1"/>
  <c r="I49" i="3" s="1"/>
  <c r="E99" i="3"/>
  <c r="E86" i="3"/>
  <c r="E85" i="3" s="1"/>
  <c r="E84" i="3" s="1"/>
  <c r="E87" i="3"/>
  <c r="D28" i="3"/>
  <c r="K28" i="3"/>
  <c r="H37" i="3"/>
  <c r="K94" i="3"/>
  <c r="E28" i="3"/>
  <c r="K76" i="3"/>
  <c r="K75" i="3" s="1"/>
  <c r="K12" i="3"/>
  <c r="J10" i="3"/>
  <c r="J9" i="3" s="1"/>
  <c r="J97" i="3" s="1"/>
  <c r="J98" i="3" s="1"/>
  <c r="F51" i="3"/>
  <c r="F50" i="3" s="1"/>
  <c r="F89" i="3"/>
  <c r="F88" i="3" s="1"/>
  <c r="J89" i="3"/>
  <c r="J88" i="3" s="1"/>
  <c r="K93" i="3"/>
  <c r="K89" i="3" s="1"/>
  <c r="K88" i="3" s="1"/>
  <c r="D89" i="3"/>
  <c r="D88" i="3" s="1"/>
  <c r="K20" i="3"/>
  <c r="K11" i="3"/>
  <c r="K10" i="3" s="1"/>
  <c r="K9" i="3" s="1"/>
  <c r="K18" i="3"/>
  <c r="K17" i="3" s="1"/>
  <c r="K16" i="3" s="1"/>
  <c r="K96" i="3" s="1"/>
  <c r="H17" i="3"/>
  <c r="H16" i="3" s="1"/>
  <c r="H15" i="3" s="1"/>
  <c r="H14" i="3" s="1"/>
  <c r="D22" i="3"/>
  <c r="K26" i="3"/>
  <c r="K25" i="3" s="1"/>
  <c r="H28" i="3"/>
  <c r="H51" i="3"/>
  <c r="H50" i="3" s="1"/>
  <c r="H49" i="3" s="1"/>
  <c r="D75" i="3"/>
  <c r="D74" i="3" s="1"/>
  <c r="D73" i="3" s="1"/>
  <c r="D50" i="3" s="1"/>
  <c r="K78" i="3"/>
  <c r="K82" i="3"/>
  <c r="K81" i="3" s="1"/>
  <c r="F97" i="3"/>
  <c r="F98" i="3" s="1"/>
  <c r="F8" i="3"/>
  <c r="F7" i="3" s="1"/>
  <c r="F6" i="3" s="1"/>
  <c r="E97" i="3"/>
  <c r="E98" i="3" s="1"/>
  <c r="E100" i="3" s="1"/>
  <c r="E8" i="3"/>
  <c r="E7" i="3" s="1"/>
  <c r="E6" i="3" s="1"/>
  <c r="K74" i="3"/>
  <c r="K73" i="3" s="1"/>
  <c r="K8" i="3"/>
  <c r="K7" i="3" s="1"/>
  <c r="I8" i="3"/>
  <c r="I7" i="3" s="1"/>
  <c r="I6" i="3" s="1"/>
  <c r="F87" i="3"/>
  <c r="F86" i="3"/>
  <c r="F85" i="3" s="1"/>
  <c r="F84" i="3" s="1"/>
  <c r="F99" i="3"/>
  <c r="F100" i="3" s="1"/>
  <c r="J87" i="3"/>
  <c r="J86" i="3"/>
  <c r="J85" i="3" s="1"/>
  <c r="J99" i="3"/>
  <c r="D17" i="3"/>
  <c r="D16" i="3" s="1"/>
  <c r="D15" i="3" s="1"/>
  <c r="D14" i="3" s="1"/>
  <c r="D8" i="3"/>
  <c r="D7" i="3" s="1"/>
  <c r="H8" i="3"/>
  <c r="H7" i="3" s="1"/>
  <c r="H6" i="3" s="1"/>
  <c r="K87" i="3" l="1"/>
  <c r="K99" i="3"/>
  <c r="K86" i="3"/>
  <c r="K85" i="3" s="1"/>
  <c r="K84" i="3" s="1"/>
  <c r="D49" i="3"/>
  <c r="J8" i="3"/>
  <c r="J7" i="3" s="1"/>
  <c r="J6" i="3" s="1"/>
  <c r="K97" i="3"/>
  <c r="E49" i="3"/>
  <c r="I97" i="3"/>
  <c r="I98" i="3" s="1"/>
  <c r="I100" i="3" s="1"/>
  <c r="I101" i="3" s="1"/>
  <c r="K15" i="3"/>
  <c r="K14" i="3" s="1"/>
  <c r="H97" i="3"/>
  <c r="H98" i="3" s="1"/>
  <c r="H100" i="3" s="1"/>
  <c r="J100" i="3"/>
  <c r="D99" i="3"/>
  <c r="D86" i="3"/>
  <c r="D85" i="3" s="1"/>
  <c r="D84" i="3" s="1"/>
  <c r="D87" i="3"/>
  <c r="G84" i="3"/>
  <c r="G49" i="3"/>
  <c r="E101" i="3"/>
  <c r="D97" i="3"/>
  <c r="D98" i="3" s="1"/>
  <c r="K98" i="3"/>
  <c r="J84" i="3"/>
  <c r="J49" i="3"/>
  <c r="D6" i="3"/>
  <c r="K6" i="3"/>
  <c r="F49" i="3"/>
  <c r="D100" i="3" l="1"/>
  <c r="E102" i="3"/>
  <c r="I102" i="3"/>
  <c r="K102" i="3" l="1"/>
  <c r="H102" i="3"/>
  <c r="D102" i="3" s="1"/>
  <c r="M34" i="1"/>
  <c r="T33" i="1"/>
  <c r="O33" i="1"/>
  <c r="N33" i="1" l="1"/>
  <c r="U33" i="1"/>
  <c r="V33" i="1" s="1"/>
  <c r="P33" i="1"/>
  <c r="M33" i="1"/>
  <c r="Q33" i="1" l="1"/>
  <c r="U12" i="1"/>
  <c r="T12" i="1"/>
  <c r="V12" i="1" l="1"/>
  <c r="G54" i="3" l="1"/>
  <c r="K54" i="3" s="1"/>
  <c r="K52" i="3" l="1"/>
  <c r="K53" i="3"/>
  <c r="K44" i="3"/>
  <c r="G53" i="3"/>
  <c r="G52" i="3"/>
  <c r="G95" i="3" s="1"/>
  <c r="G100" i="3" s="1"/>
  <c r="K95" i="3" l="1"/>
  <c r="K100" i="3" s="1"/>
  <c r="K51" i="3"/>
  <c r="K50" i="3" s="1"/>
  <c r="K49" i="3" s="1"/>
  <c r="H132" i="4"/>
  <c r="H149" i="4"/>
  <c r="I314" i="4"/>
  <c r="I154" i="6"/>
  <c r="I153" i="6"/>
  <c r="I132" i="4"/>
  <c r="I149" i="4"/>
  <c r="H314" i="4"/>
  <c r="H324" i="4"/>
  <c r="H323" i="4"/>
  <c r="H317" i="4"/>
  <c r="H315" i="4"/>
  <c r="H150" i="4"/>
  <c r="H396" i="4"/>
  <c r="H398" i="4"/>
  <c r="H399" i="4"/>
  <c r="H328" i="4"/>
  <c r="H327" i="4"/>
  <c r="I324" i="4"/>
  <c r="I323" i="4"/>
  <c r="I317" i="4"/>
  <c r="I315" i="4"/>
  <c r="I150" i="4"/>
  <c r="I396" i="4"/>
  <c r="I398" i="4"/>
  <c r="I399" i="4"/>
  <c r="I328" i="4"/>
  <c r="I327" i="4"/>
</calcChain>
</file>

<file path=xl/sharedStrings.xml><?xml version="1.0" encoding="utf-8"?>
<sst xmlns="http://schemas.openxmlformats.org/spreadsheetml/2006/main" count="561" uniqueCount="285">
  <si>
    <t>กลุ่มบริหารงานการเงินและสินทรัพย์  สำนักงานเขตพื้นที่การศึกษาประถมศึกษาปทุมธานี เขต 2</t>
  </si>
  <si>
    <t xml:space="preserve">ที่ </t>
  </si>
  <si>
    <t>รวมเงินงวด</t>
  </si>
  <si>
    <t>ผูกพัน</t>
  </si>
  <si>
    <t>เบิก</t>
  </si>
  <si>
    <t>คงเหลือ</t>
  </si>
  <si>
    <t>ผู้รับผิดชอบ</t>
  </si>
  <si>
    <t>(1)</t>
  </si>
  <si>
    <t>(2)</t>
  </si>
  <si>
    <t>(1)+(2)=3</t>
  </si>
  <si>
    <t>(4)</t>
  </si>
  <si>
    <t>(5)</t>
  </si>
  <si>
    <t>กลุ่มส่งเสริมการจัดการศึกษา</t>
  </si>
  <si>
    <t>กลุ่มนิเทศติดตามและประเมินผลฯ</t>
  </si>
  <si>
    <t>กลุ่มบริหารงานการเงินและสินทรัพย์</t>
  </si>
  <si>
    <t>กลุ่มนโยบายและแผน</t>
  </si>
  <si>
    <t>กลุ่มอำนวยการ</t>
  </si>
  <si>
    <t>กลุ่มบริหารงานบุคคล</t>
  </si>
  <si>
    <t>รวมทั้งสิ้น</t>
  </si>
  <si>
    <t>คิดเป็นร้อยละ</t>
  </si>
  <si>
    <t>ลงชื่อ</t>
  </si>
  <si>
    <t xml:space="preserve">              (นางพัชรี  เรืองรุ่ง)</t>
  </si>
  <si>
    <t>เงินงวด</t>
  </si>
  <si>
    <t>ที่</t>
  </si>
  <si>
    <t>รายการ</t>
  </si>
  <si>
    <t>เบิกจ่าย</t>
  </si>
  <si>
    <t>รหัสงบประมาณ</t>
  </si>
  <si>
    <t>งบบริหารสำนักงาน</t>
  </si>
  <si>
    <t>หนังสือแจ้งโอน</t>
  </si>
  <si>
    <t>(6)</t>
  </si>
  <si>
    <t>(3)-(4)-(6)=7</t>
  </si>
  <si>
    <t>2.1.1</t>
  </si>
  <si>
    <t>2.1.2</t>
  </si>
  <si>
    <t>2.1.3</t>
  </si>
  <si>
    <t>2.1.4</t>
  </si>
  <si>
    <t>2.1.5</t>
  </si>
  <si>
    <t>2.1.6</t>
  </si>
  <si>
    <t>รหัสงบประมาณ/หนังสือแจ้งโอน</t>
  </si>
  <si>
    <t>กันเงินไว้เบิก</t>
  </si>
  <si>
    <t>1.1.1</t>
  </si>
  <si>
    <t>งบพัฒนาเพื่อพัฒนาคุณภาพการศึกษา</t>
  </si>
  <si>
    <t>เพิ่ม</t>
  </si>
  <si>
    <t>กันไว้เบิก</t>
  </si>
  <si>
    <t>แหล่งของเงิน</t>
  </si>
  <si>
    <t>ผู้อำนวยการสำนักงานเขตพื้นที่การศึกษาประถมศึกษาปทุมธานี เขต 2</t>
  </si>
  <si>
    <t>ร.ร.ชุมชนบึงบา</t>
  </si>
  <si>
    <t>2.2.1</t>
  </si>
  <si>
    <t>2.2.2</t>
  </si>
  <si>
    <t>2.2.3</t>
  </si>
  <si>
    <t>(นางพัชรี  เรืองรุ่ง)</t>
  </si>
  <si>
    <t>กลุ่มนิเทศติดตามและประเมินผลการจัดการศึกษา</t>
  </si>
  <si>
    <t>รองผู้อำนวยการสำนักงานเขตพื้นที่การศึกษา รักษาราชการแทน</t>
  </si>
  <si>
    <t>นักวิชาการเงินและบัญชีชำนาญการพิเศษ</t>
  </si>
  <si>
    <t>กลุ่มส่งเสริมการจัดการศึกษา/จัดสรรให้ 21 ร.ร.</t>
  </si>
  <si>
    <t>2.2.4</t>
  </si>
  <si>
    <t>2.2.5</t>
  </si>
  <si>
    <t>2.2.6</t>
  </si>
  <si>
    <t>2.4.1</t>
  </si>
  <si>
    <t xml:space="preserve">ค่าสาธารณูปโภค </t>
  </si>
  <si>
    <t>3.2.1</t>
  </si>
  <si>
    <t>5.2.1</t>
  </si>
  <si>
    <t>2.5.1</t>
  </si>
  <si>
    <t xml:space="preserve">กลุ่มนิเทศติดตามและประเมินผล/วัดเขียนเขต </t>
  </si>
  <si>
    <t xml:space="preserve">กลุ่มนิเทศติดตามและประเมินผลการจัดการศึกษา </t>
  </si>
  <si>
    <t>กลุ่มนิเทศติดตามและประเมินผลการจัดการศึกษา /จัดสรรให้โรงเรียน</t>
  </si>
  <si>
    <t>2.2.7</t>
  </si>
  <si>
    <t>2.2.8</t>
  </si>
  <si>
    <t>2.2.9</t>
  </si>
  <si>
    <t>ระบบ NEW GFMIS</t>
  </si>
  <si>
    <t>(นายคำโพธิ์  บุญสิงห์)</t>
  </si>
  <si>
    <t>โรงเรียนเจริญดีวิทยา</t>
  </si>
  <si>
    <t xml:space="preserve">กลุ่มนิเทศติดตามและประเมินผลการจัดการศึกษา       </t>
  </si>
  <si>
    <t xml:space="preserve">นางสาวเหมือนฝัน  จันทร์ประสิทธิ์ </t>
  </si>
  <si>
    <t>ตรวจแล้วถูกต้อง</t>
  </si>
  <si>
    <t>ส่งเสริม/นิเทศ/ร่วมใจประสิทธิ์/ร่วมจิตประสาท/รวมราษฎร์สามัคคี/รเจริญดีวิทยา</t>
  </si>
  <si>
    <t>กลุ่ม ICT</t>
  </si>
  <si>
    <t>ก</t>
  </si>
  <si>
    <t>1)</t>
  </si>
  <si>
    <t>2)</t>
  </si>
  <si>
    <t>3)</t>
  </si>
  <si>
    <t>ข</t>
  </si>
  <si>
    <t>1.1.2</t>
  </si>
  <si>
    <t>โรงเรียนวัดสอนดีศรีเจริญ</t>
  </si>
  <si>
    <t>กลุ่มนิเทศติดตามและประเมินผลการจัดการศึกษา สุวรรณศรี</t>
  </si>
  <si>
    <t>กลุ่มนิเทศติดตามและประเมินผลการจัดการศึกษา เศรษฐพล</t>
  </si>
  <si>
    <t>กลุ่มส่งเสริมการจัดการศึกษา/วัดโปรยฝน</t>
  </si>
  <si>
    <t>กลุ่มนิเทศติดตามและประเมินผล วัดเขียนเขต</t>
  </si>
  <si>
    <t>ร.ร.วัดเขียนเขต</t>
  </si>
  <si>
    <t>ร.ร.</t>
  </si>
  <si>
    <t>บุคคล</t>
  </si>
  <si>
    <t>กลุ่มนืเทศติดตามและประเมินผลการจัดการศึกษา</t>
  </si>
  <si>
    <t>กลุ่มนิเทศติดตามและประเมินผลการจัดการศึกษา ดำเนินการเอง</t>
  </si>
  <si>
    <t>กลุ่มบริหารงานการเงินและสินทรัพย์/ร่วมจิตประสาทแจ้งไม่เบิก</t>
  </si>
  <si>
    <t>ร่วมจิตประสาท</t>
  </si>
  <si>
    <t>ร.ร.วัดเขียนเขต/กลุ่มนิเทศติดตามและประเมินผลการจัดการศึกษา</t>
  </si>
  <si>
    <t>กลุ่มนิเทศติดตามและประเมินผลฯ/ศน.กานต์ระวี</t>
  </si>
  <si>
    <t>วัดเกตุประภา 3500/กลุ่มอำนวยการ 1200</t>
  </si>
  <si>
    <t>รายงานผลการเบิกจ่ายเงินงบประมาณ งบประจำเพื่อการบริหารจัดการสำนักงานและงบพัฒนาคุณภาพการศึกษา</t>
  </si>
  <si>
    <t>กลุ่มบริหารงานบุคค/กค 66</t>
  </si>
  <si>
    <t>สำนักงานเขตพื้นที่การศึกษาประถมศึกษาปทุมธานี เขต 2</t>
  </si>
  <si>
    <t>งบประมาณ</t>
  </si>
  <si>
    <t>ผลการเบิกจ่ายเงินงบประมาณ</t>
  </si>
  <si>
    <t>ผลการใช้จ่ายเงินงบประมาณ</t>
  </si>
  <si>
    <t>บาท</t>
  </si>
  <si>
    <t>%</t>
  </si>
  <si>
    <t>1.</t>
  </si>
  <si>
    <t>การเบิกจ่ายในภาพรวม(ทั้งปี)</t>
  </si>
  <si>
    <t>1.1</t>
  </si>
  <si>
    <t>1.2</t>
  </si>
  <si>
    <t>1.3</t>
  </si>
  <si>
    <t>1.4</t>
  </si>
  <si>
    <t>2.</t>
  </si>
  <si>
    <t xml:space="preserve">การเบิกจ่ายรายจ่ายประจำ </t>
  </si>
  <si>
    <t>2.1</t>
  </si>
  <si>
    <t>2.2</t>
  </si>
  <si>
    <t>2.4</t>
  </si>
  <si>
    <t>3.</t>
  </si>
  <si>
    <t>การเบิกจ่ายงบลงทุน(ทั้งปี)</t>
  </si>
  <si>
    <t>3.1</t>
  </si>
  <si>
    <t>3.2</t>
  </si>
  <si>
    <t>3.3</t>
  </si>
  <si>
    <t>3.4</t>
  </si>
  <si>
    <t>ก่อหนี้ผูกพัน</t>
  </si>
  <si>
    <t>อยู่ระหว่างขอกันไว้เบิกเหลื่อมปี</t>
  </si>
  <si>
    <t>เหลือจ่าย</t>
  </si>
  <si>
    <t>อยู่ระหว่างดำเนินการ</t>
  </si>
  <si>
    <t xml:space="preserve">ลงชื่อ   </t>
  </si>
  <si>
    <t xml:space="preserve">     (นางพัชรี  เรืองรุ่ง)</t>
  </si>
  <si>
    <t>ผลการเบิกจ่ายและใช้จ่ายเงินงบประมาณรายจ่าย ประจำปีงบประมาณ พ.ศ. 2568</t>
  </si>
  <si>
    <t>ตามมาตรการเร่งรัดการเบิกจ่ายงบประมาณและใช้จ่ายภาครัฐ ประจำปีงบประมาณ  พ.ศ. 2568</t>
  </si>
  <si>
    <t>หนังสือสำนักเลขาธิการคณะรัฐมนตรี ด่วนที่สุด ที่ นร 0505/ว 466  ลงวันที่ 25 ตุลาคม 2567</t>
  </si>
  <si>
    <t xml:space="preserve">  รายละเอียด 1</t>
  </si>
  <si>
    <t>สรุปผลการเบิกจ่ายและการใช้จ่ายฯ</t>
  </si>
  <si>
    <t>ไตรมาสที่ 1    ต.ค.67 - ธ.ค.67</t>
  </si>
  <si>
    <t>ไตรมาสที่ 2    ม.ค.68 - มี.ค.68</t>
  </si>
  <si>
    <t>ไตรมาสที่ 3    เม.ย.68 - มิ.ย.68</t>
  </si>
  <si>
    <t>ไตรมาสที่ 4    ก.ค.68 - ก.ย.68</t>
  </si>
  <si>
    <r>
      <rPr>
        <b/>
        <sz val="12"/>
        <rFont val="TH Sarabun New"/>
        <family val="2"/>
      </rPr>
      <t>เป็น</t>
    </r>
    <r>
      <rPr>
        <sz val="12"/>
        <rFont val="TH Sarabun New"/>
        <family val="2"/>
      </rPr>
      <t>ไปตามมาตรการภาครัฐ</t>
    </r>
  </si>
  <si>
    <t xml:space="preserve">              ตรวจสอบแล้วถูกต้อง</t>
  </si>
  <si>
    <r>
      <rPr>
        <b/>
        <sz val="12"/>
        <rFont val="TH Sarabun New"/>
        <family val="2"/>
      </rPr>
      <t>ไม่</t>
    </r>
    <r>
      <rPr>
        <sz val="12"/>
        <rFont val="TH Sarabun New"/>
        <family val="2"/>
      </rPr>
      <t>เป็นไปตามมาตรการภาครัฐ</t>
    </r>
  </si>
  <si>
    <t>เลขานุการคณะกรรมการติดตามเร่งรัด</t>
  </si>
  <si>
    <t>ประธานคณะกรรมการติดตามเร่งรัด</t>
  </si>
  <si>
    <t>การเบิกจ่ายและใช้จ่ายเงินฯ</t>
  </si>
  <si>
    <t xml:space="preserve">                   (นางสาวสุพิชสิริ ถิรวัฒนาพงศ์)     ติดตามเร่งรัดการเบิกจ่ายเงินฯ</t>
  </si>
  <si>
    <t xml:space="preserve"> รองผู้อำนวยการสำนักงานเขตพื้นที่การศึกษา รักษาราชการแทน</t>
  </si>
  <si>
    <t>ประจำปีงบประมาณ พ.ศ. 2568</t>
  </si>
  <si>
    <t>รายละเอียด 3</t>
  </si>
  <si>
    <t xml:space="preserve"> </t>
  </si>
  <si>
    <t xml:space="preserve">                          ตรวจสอบแล้วถูกต้อง</t>
  </si>
  <si>
    <t>ลงชื่อ                                  เลขานุการคณะกรรมการติดตามเร่งรัด</t>
  </si>
  <si>
    <t xml:space="preserve">              (นางพัชรี  เรืองรุ่ง)   การเบิกจ่ายและการใช้จ่ายเงินฯ</t>
  </si>
  <si>
    <t xml:space="preserve">                </t>
  </si>
  <si>
    <t xml:space="preserve">         ประธานคณะกรรมการติดตามเร่งรัด</t>
  </si>
  <si>
    <t xml:space="preserve">    ผู้อำนวยการสำนักงานเขตพื้นที่การศึกษาประถมศึกษาปทุมธานี เขต 2</t>
  </si>
  <si>
    <t xml:space="preserve">         การเบิกจ่ายและการใช้จ่ายเงินฯ</t>
  </si>
  <si>
    <t xml:space="preserve">รายงานผลการเบิกจ่ายเงินงบประมาณ งบดำเนินงาน งบรายจ่ายอื่น โครงการของสำนักงานคณะกรรมการการศึกษาขั้นพื้นฐาน </t>
  </si>
  <si>
    <t>รายละเอียด 4</t>
  </si>
  <si>
    <t>กลุ่มนิเทศติดตามและประเมินผลการจัดการศึกษา กำหนดแล้วเสร็จ 6 กย 67</t>
  </si>
  <si>
    <t xml:space="preserve"> งบรายจ่ายอื่น 6811500</t>
  </si>
  <si>
    <t>วัดเขียนเขต/รร 10 รร</t>
  </si>
  <si>
    <t>วัดเขียนเขต/จัดสรรให้ร.ร. 10 ร.ร.ๆละ 1,800 บาท</t>
  </si>
  <si>
    <t>20004 68 00105 00000</t>
  </si>
  <si>
    <t>กลุ่มนิเทศติดตามและประเมินผลการจัดการศึกษา (รอแจ้งการจัดสรร)</t>
  </si>
  <si>
    <t>กลุ่มนิเทศติดตามและประเมินผลการจัดการศึกษา/ธัญญสิทธิศิลป์/วัดเขียนเขต</t>
  </si>
  <si>
    <t>3.9.1.1</t>
  </si>
  <si>
    <t>3.9.2.1</t>
  </si>
  <si>
    <t>3.9.2.2</t>
  </si>
  <si>
    <t>3.9.2.3</t>
  </si>
  <si>
    <t>ร.ร. ร่วมใจประสิทธิ์ ร่วมจิตประสาท รวมราษฎร์สามัคคี เจริญดีวิทยา</t>
  </si>
  <si>
    <t>กลุ่มนโยบายและแผน จัดสรร 9 สค 67 ให้รร. 3 รร.</t>
  </si>
  <si>
    <t>โรงเรียนคุณภาพ</t>
  </si>
  <si>
    <t>งบรายจ่ายอื่น   6811500</t>
  </si>
  <si>
    <t xml:space="preserve">กลุ่มส่งเสริมการศึกษาทางไกลเทคโนโลยีสารสนเทศและการสื่อสาร </t>
  </si>
  <si>
    <t>กลุ่มนิเทศติดตามและประเมินผลการจัดการศึกษา/วัดเขีนเขต</t>
  </si>
  <si>
    <t xml:space="preserve">ICT/กลุ่มส่งเสริการจัดการศึกษา   </t>
  </si>
  <si>
    <t xml:space="preserve">นายชวาล  อ่อนแสง </t>
  </si>
  <si>
    <t>กลุ่มโยบายและแผน</t>
  </si>
  <si>
    <t>ร.ร.แสนจำหน่าย</t>
  </si>
  <si>
    <t>รอแจ้งจัดสรร</t>
  </si>
  <si>
    <t>ร่วมใจประสิทธิ์ ร่วมจิตประสาท เจริญดีวิทา รวมราษฎร์สามัคคี</t>
  </si>
  <si>
    <t>งบดำเนินงาน 67112xx</t>
  </si>
  <si>
    <t>กลุ่มส่งเสริมแจ้งจัดสรรงบประมาณให้รร</t>
  </si>
  <si>
    <t>กลุ่มนิเทศติดตามและประเมินผลฯ/วัดมูลจินดาราม/วัดลาดสนุ่น/ชุมชนบึงบา</t>
  </si>
  <si>
    <t>ลงชื่อ                                  เลขานุการคณะกรรมการติดตามเร่งรัดการเบิกจ่ายและการใช้จ่ายเงินฯ</t>
  </si>
  <si>
    <t>(นางสาวสุพิชสิริ ถิรวัฒนาพงศ์)</t>
  </si>
  <si>
    <t>การเบิกจ่ายและการใช้จ่ายเงินฯ</t>
  </si>
  <si>
    <t>รายละเอียด 2</t>
  </si>
  <si>
    <t>รายงานผลการเบิกจ่ายเงินงบประมาณ งบลงทุน   ประจำปีงบประมาณ พ.ศ. 2568</t>
  </si>
  <si>
    <t>การอนุมัติเงินงวด</t>
  </si>
  <si>
    <t>ปัญหาอุปสรรค</t>
  </si>
  <si>
    <t>งบลงทุน   6811310</t>
  </si>
  <si>
    <t>งบลงทุน   6811320</t>
  </si>
  <si>
    <t xml:space="preserve">ครั้งที่ 201 </t>
  </si>
  <si>
    <t>ครั้งที่ 202</t>
  </si>
  <si>
    <t>ครั้งที่ 203</t>
  </si>
  <si>
    <t>28 พ.ย.2559</t>
  </si>
  <si>
    <t>1.1.1.3</t>
  </si>
  <si>
    <t>1.1.1.4</t>
  </si>
  <si>
    <t>1.1.1.5</t>
  </si>
  <si>
    <t>1.2.1</t>
  </si>
  <si>
    <t>1.2.2</t>
  </si>
  <si>
    <t xml:space="preserve">ครบ </t>
  </si>
  <si>
    <t>งวด1 295,500 บาท ครบ 11 กค 67</t>
  </si>
  <si>
    <t>งวด2  443,250 บาท ครบ 31 กค 67</t>
  </si>
  <si>
    <t>งวด3 295,500 บาท ครบ 20 สค 67</t>
  </si>
  <si>
    <t>งวด4 354,600 บาท ครบ 14 กย 67</t>
  </si>
  <si>
    <t>งวด5 591,000 บาท ครบ 9 ตค 67</t>
  </si>
  <si>
    <t>งวด6 384,150 บาท ครบ 29 ตค 67</t>
  </si>
  <si>
    <t>งวด7 591,000 บาท ครบ 18 พย 67</t>
  </si>
  <si>
    <t>1.2.3</t>
  </si>
  <si>
    <t>ทำสัญญา 25 กค 66     ครบกำหนด 8 กย 66</t>
  </si>
  <si>
    <t>1.3.1</t>
  </si>
  <si>
    <t>1.4.1</t>
  </si>
  <si>
    <t>20005 68 05164 00000</t>
  </si>
  <si>
    <t>2.1.1.1</t>
  </si>
  <si>
    <t>2.1.1.2</t>
  </si>
  <si>
    <t>20004 68 0516500000</t>
  </si>
  <si>
    <t>ปี65</t>
  </si>
  <si>
    <t>2.3.3</t>
  </si>
  <si>
    <t>บริหารสัญญา</t>
  </si>
  <si>
    <t>2.3.4</t>
  </si>
  <si>
    <r>
      <t xml:space="preserve">งวดที่1   2,611,000 ครบ 11 ตค 67 </t>
    </r>
    <r>
      <rPr>
        <sz val="14"/>
        <color rgb="FFFF0000"/>
        <rFont val="TH Sarabun New"/>
        <family val="2"/>
      </rPr>
      <t>แก้เป็น 1,997,387.31</t>
    </r>
  </si>
  <si>
    <t>4100484429 ยกเลิกงดตอกเข็มงวด 1</t>
  </si>
  <si>
    <t>งวดที่ 2  1,119,000 ครบ 11 พย 67</t>
  </si>
  <si>
    <t>งวดที่ 3 1,492,000 ครบ 10 ธค 67</t>
  </si>
  <si>
    <t>15 พย 67</t>
  </si>
  <si>
    <r>
      <t>งวดที่ 4 บางส่วน 587,700 ครบ 9 มค 68</t>
    </r>
    <r>
      <rPr>
        <sz val="14"/>
        <color rgb="FFFF0000"/>
        <rFont val="TH Sarabun New"/>
        <family val="2"/>
      </rPr>
      <t xml:space="preserve"> แก้เป็น 1,201,312.69</t>
    </r>
  </si>
  <si>
    <t>งบปี68 31,490,300 68ครั้งที่ 1 โอน14,330,500 บาท</t>
  </si>
  <si>
    <t>งวดที่ 4 บางส่วน 663,687.31 ครบ 9 มค 68</t>
  </si>
  <si>
    <t>งวดที่ 5  2,611,000 ครบ 8 กพ 68</t>
  </si>
  <si>
    <t>งวดที่ 6  2,611,000 ครบ 10 มีค 68</t>
  </si>
  <si>
    <t>งวดที่ 7  2,611,000 ครบ 9 เมย 68</t>
  </si>
  <si>
    <t>งวดที่ 8  2,984,000 ครบ 9 พค 68</t>
  </si>
  <si>
    <t>งวดที่ 9  1,492,000 ครบ 8 มิย 68</t>
  </si>
  <si>
    <r>
      <t xml:space="preserve">งวดที่ 10  1,492,000 ครบ 23 กค  68 </t>
    </r>
    <r>
      <rPr>
        <sz val="14"/>
        <color rgb="FFFF0000"/>
        <rFont val="TH Sarabun New"/>
        <family val="2"/>
      </rPr>
      <t>ก่อได้เพียง1,357,812.69</t>
    </r>
  </si>
  <si>
    <t>งวดที่ 11  1,492,000 ครบ 6 กย 68</t>
  </si>
  <si>
    <t>งวดที่ 12  2,238,000 ครบ 6 ตค 68</t>
  </si>
  <si>
    <t>งวดที่ 13  2,238,000 ครบ 5 พย 68</t>
  </si>
  <si>
    <t>งวดที่ 14  2,984,000 ครบ 5 ธค 68</t>
  </si>
  <si>
    <t>งวดที่ 15  1,865,000 ครบ 5 มค 69</t>
  </si>
  <si>
    <t>งวดที่ 16  5,595,000 ครบ 18 กพ 69</t>
  </si>
  <si>
    <t>งบลงทุน  ค่าที่ดินและสิ่งก่อสร้าง 6811320</t>
  </si>
  <si>
    <t>2.3.1</t>
  </si>
  <si>
    <t>2.31.1</t>
  </si>
  <si>
    <t>ค</t>
  </si>
  <si>
    <t>แผนงานยุทธศาสตร์ : สร้างความเสมอภาคทางการศึกษา</t>
  </si>
  <si>
    <t>ค่าครุภัณฑ์</t>
  </si>
  <si>
    <t>สิ่งก่อสร้าง</t>
  </si>
  <si>
    <t>ตรวจถูกต้องแล้ว</t>
  </si>
  <si>
    <t>ลงชื่อ                                     ผู้จัดทำ</t>
  </si>
  <si>
    <t xml:space="preserve">                                      </t>
  </si>
  <si>
    <t>ลงชื่อ                                                 เลขานุการคณะกรรมการติดตามเร่งรัด</t>
  </si>
  <si>
    <t xml:space="preserve">                            (นางพัชรี  เรืองรุ่ง)      การเบิกจ่ายและการใช้จ่ายเงินฯ</t>
  </si>
  <si>
    <t xml:space="preserve">      ประธานคณะกรรมการติดตามเร่งรัด</t>
  </si>
  <si>
    <t xml:space="preserve">       การเบิกจ่ายและการใช้จ่ายเงินฯ</t>
  </si>
  <si>
    <t>รายงานผลการเบิกจ่ายเงินกันไว้เบิกเหลื่อมปี งบประมาณประจำปี พ.ศ. 2567</t>
  </si>
  <si>
    <t>งบลงทุน ค่าครุภัณฑ์ 6711310</t>
  </si>
  <si>
    <t>กิจกรรมการจัดการศึกษาประถมศึกษาสำหรับโรงเรียนปกติ  /กิจกรรมการจัดการศึกษามัธยมศึกษาตอนต้นสำหรับโรงเรียนปกติ</t>
  </si>
  <si>
    <t>20004670516552018/20004670516405272</t>
  </si>
  <si>
    <t>ปรับปรุงแซมแซมอาคารสำนักงานและห้องเก็บของ</t>
  </si>
  <si>
    <t xml:space="preserve">                               ตรวจสอบแล้วถูกต้อง</t>
  </si>
  <si>
    <t>ลงชื่อ                                     เลขานุการคณะกรรมการติดตามเร่งรัด</t>
  </si>
  <si>
    <t xml:space="preserve">        ประธานคณะกรรมการติดตามเร่งรัด</t>
  </si>
  <si>
    <t xml:space="preserve">              (นางพัชรี  เรืองรุ่ง)       การเบิกจ่ายและการใช้จ่ายเงินฯ                   </t>
  </si>
  <si>
    <t xml:space="preserve">        การเบิกจ่ายและการใช้จ่ายเงินฯ</t>
  </si>
  <si>
    <t>(นางจันทร์เพ็ญ  เพ็ชรอ่วม)</t>
  </si>
  <si>
    <t xml:space="preserve">     (นางพัชรี  เรืองรุ่ง)      การเบิกจ่ายและการใช้จ่ายเงินฯ</t>
  </si>
  <si>
    <t xml:space="preserve">       </t>
  </si>
  <si>
    <t>ประจำเดือน ธันวาคม  2567</t>
  </si>
  <si>
    <t>สพป.ปทุมธานี เขต 2</t>
  </si>
  <si>
    <t>1.1.1.1</t>
  </si>
  <si>
    <t xml:space="preserve">        ลงชื่อ                                ผู้จัดทำ</t>
  </si>
  <si>
    <t xml:space="preserve">     ประจำเดือนธันวาคม 2567</t>
  </si>
  <si>
    <t>กลุ่มพัฒนาครูและบุคลากรทางการศึกษา</t>
  </si>
  <si>
    <t>เป้าหมายการเบิกจ่ายตามมาตรการภาครัฐ (%)</t>
  </si>
  <si>
    <t>เป้าหมายการใช้จ่ายตามมาตรการภาครัฐ(%)</t>
  </si>
  <si>
    <t xml:space="preserve">ผลการเบิกจ่ายและผลการใช้จ่าย ( √ ) เป็น           ( √ ) ไม่เป็น          ตามมาตรการภาครัฐ        </t>
  </si>
  <si>
    <t xml:space="preserve">ผลการเบิกจ่ายและผลการใช้จ่าย (√) เป็น   (  ) ไม่เป็น  ตามมาตรการภาครัฐ        </t>
  </si>
  <si>
    <t xml:space="preserve">ผลการเบิกจ่าย             (  ) เป็น    (√) ไม่เป็น และผลการใช้จ่าย          (√) เป็น     (  ) ไม่เป็น ตามมาตรการภาครัฐ        </t>
  </si>
  <si>
    <t>เลขานุการคณะกรรมการติดตามเร่งรัดการใช้จ่ายเงินฯ</t>
  </si>
  <si>
    <t xml:space="preserve">   นักวิชาการเงินและบัญชีชำนาญการพิเศษ</t>
  </si>
  <si>
    <t>ตรวจสอบแล้วถูกต้อง</t>
  </si>
  <si>
    <t xml:space="preserve">      ประธานคณะกรรมการติดตามเร่งรัดการใช้จ่ายเงินฯ</t>
  </si>
  <si>
    <t xml:space="preserve"> ผู้อำนวยการสำนักงานเขตพื้นที่การศึกษาประถมศึกษาปทุมธานี เขต 2</t>
  </si>
  <si>
    <t>(นายวิรุฬห์  แสงงาม)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</si>
</sst>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  <numFmt numFmtId="191" formatCode="_(* #,##0.0000_);_(* \(#,##0.0000\);_(* &quot;-&quot;??_);_(@_)"/>
    <numFmt numFmtId="192" formatCode="_(* #,##0_);_(* \(#,##0\);_(* &quot;-&quot;??_);_(@_)"/>
    <numFmt numFmtId="193" formatCode="_(* #,##0.0_);_(* \(#,##0.0\);_(* &quot;-&quot;??_);_(@_)"/>
  </numFmts>
  <fonts count="41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14"/>
      <name val="TH Sarabun New"/>
      <family val="2"/>
    </font>
    <font>
      <sz val="14"/>
      <color theme="0"/>
      <name val="TH Sarabun New"/>
      <family val="2"/>
    </font>
    <font>
      <b/>
      <sz val="12"/>
      <color theme="1"/>
      <name val="TH Sarabun New"/>
      <family val="2"/>
    </font>
    <font>
      <sz val="12"/>
      <name val="TH Sarabun New"/>
      <family val="2"/>
    </font>
    <font>
      <b/>
      <sz val="12"/>
      <name val="TH Sarabun New"/>
      <family val="2"/>
    </font>
    <font>
      <sz val="16"/>
      <name val="TH Sarabun New"/>
      <family val="2"/>
    </font>
    <font>
      <sz val="10"/>
      <name val="TH Sarabun New"/>
      <family val="2"/>
    </font>
    <font>
      <sz val="12"/>
      <color rgb="FFFF0000"/>
      <name val="TH Sarabun New"/>
      <family val="2"/>
    </font>
    <font>
      <sz val="12"/>
      <color theme="0"/>
      <name val="TH Sarabun New"/>
      <family val="2"/>
    </font>
    <font>
      <b/>
      <sz val="12"/>
      <color rgb="FFFF0000"/>
      <name val="TH Sarabun New"/>
      <family val="2"/>
    </font>
    <font>
      <b/>
      <sz val="14"/>
      <name val="TH Sarabun New"/>
      <family val="2"/>
    </font>
    <font>
      <sz val="14"/>
      <color rgb="FFFF0000"/>
      <name val="TH Sarabun New"/>
      <family val="2"/>
    </font>
    <font>
      <sz val="16"/>
      <color theme="1"/>
      <name val="TH Sarabun New"/>
      <family val="2"/>
    </font>
    <font>
      <sz val="10"/>
      <color theme="1"/>
      <name val="TH Sarabun New"/>
      <family val="2"/>
    </font>
    <font>
      <b/>
      <sz val="10"/>
      <color theme="1"/>
      <name val="TH Sarabun New"/>
      <family val="2"/>
    </font>
    <font>
      <b/>
      <sz val="12"/>
      <color theme="0"/>
      <name val="TH Sarabun New"/>
      <family val="2"/>
    </font>
    <font>
      <sz val="10"/>
      <color theme="1"/>
      <name val="TH Sarabun New"/>
      <family val="2"/>
      <charset val="222"/>
    </font>
    <font>
      <sz val="12"/>
      <name val="TH SarabunIT๙"/>
      <family val="2"/>
    </font>
    <font>
      <sz val="10"/>
      <name val="TH Sarabun New"/>
      <family val="2"/>
      <charset val="222"/>
    </font>
    <font>
      <sz val="10"/>
      <color theme="0"/>
      <name val="TH Sarabun New"/>
      <family val="2"/>
      <charset val="222"/>
    </font>
    <font>
      <sz val="12"/>
      <color theme="1"/>
      <name val="TH Sarabun New"/>
      <family val="2"/>
      <charset val="222"/>
    </font>
    <font>
      <sz val="12"/>
      <color rgb="FFFF0000"/>
      <name val="TH Sarabun New"/>
      <family val="2"/>
      <charset val="222"/>
    </font>
    <font>
      <sz val="12"/>
      <name val="TH Sarabun New"/>
      <family val="2"/>
      <charset val="222"/>
    </font>
    <font>
      <b/>
      <sz val="12"/>
      <name val="TH SarabunPSK"/>
      <family val="2"/>
      <charset val="222"/>
    </font>
    <font>
      <sz val="12"/>
      <color theme="0"/>
      <name val="TH Sarabun New"/>
      <family val="2"/>
      <charset val="222"/>
    </font>
    <font>
      <b/>
      <sz val="13"/>
      <name val="TH Sarabun New"/>
      <family val="2"/>
    </font>
    <font>
      <sz val="13"/>
      <name val="TH Sarabun New"/>
      <family val="2"/>
    </font>
    <font>
      <sz val="13"/>
      <color theme="1"/>
      <name val="TH Sarabun New"/>
      <family val="2"/>
    </font>
    <font>
      <sz val="12"/>
      <color indexed="8"/>
      <name val="TH Sarabun New"/>
      <family val="2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D6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</cellStyleXfs>
  <cellXfs count="1372">
    <xf numFmtId="0" fontId="0" fillId="0" borderId="0" xfId="0"/>
    <xf numFmtId="2" fontId="4" fillId="0" borderId="0" xfId="0" applyNumberFormat="1" applyFont="1"/>
    <xf numFmtId="0" fontId="4" fillId="0" borderId="0" xfId="0" applyFont="1"/>
    <xf numFmtId="187" fontId="4" fillId="0" borderId="0" xfId="1" applyFont="1"/>
    <xf numFmtId="0" fontId="5" fillId="0" borderId="0" xfId="0" applyFont="1" applyAlignment="1">
      <alignment horizontal="center"/>
    </xf>
    <xf numFmtId="0" fontId="5" fillId="0" borderId="0" xfId="0" applyFont="1"/>
    <xf numFmtId="187" fontId="4" fillId="0" borderId="0" xfId="1" applyFont="1" applyAlignment="1">
      <alignment horizontal="right"/>
    </xf>
    <xf numFmtId="0" fontId="4" fillId="0" borderId="3" xfId="0" applyFont="1" applyBorder="1"/>
    <xf numFmtId="0" fontId="0" fillId="0" borderId="0" xfId="0" applyAlignment="1">
      <alignment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9" fontId="7" fillId="0" borderId="0" xfId="0" applyNumberFormat="1" applyFont="1"/>
    <xf numFmtId="2" fontId="7" fillId="0" borderId="0" xfId="0" applyNumberFormat="1" applyFont="1"/>
    <xf numFmtId="0" fontId="7" fillId="0" borderId="0" xfId="0" applyFont="1"/>
    <xf numFmtId="187" fontId="7" fillId="0" borderId="0" xfId="1" applyFont="1"/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187" fontId="7" fillId="0" borderId="0" xfId="1" applyFont="1" applyBorder="1"/>
    <xf numFmtId="49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/>
    </xf>
    <xf numFmtId="0" fontId="7" fillId="6" borderId="0" xfId="0" applyFont="1" applyFill="1" applyAlignment="1">
      <alignment horizontal="left"/>
    </xf>
    <xf numFmtId="49" fontId="7" fillId="6" borderId="0" xfId="0" applyNumberFormat="1" applyFont="1" applyFill="1" applyAlignment="1">
      <alignment horizontal="center"/>
    </xf>
    <xf numFmtId="2" fontId="7" fillId="6" borderId="0" xfId="0" applyNumberFormat="1" applyFont="1" applyFill="1" applyAlignment="1">
      <alignment horizontal="center"/>
    </xf>
    <xf numFmtId="0" fontId="7" fillId="6" borderId="0" xfId="0" applyFont="1" applyFill="1" applyAlignment="1">
      <alignment horizontal="center" vertical="center"/>
    </xf>
    <xf numFmtId="43" fontId="7" fillId="6" borderId="0" xfId="0" applyNumberFormat="1" applyFont="1" applyFill="1" applyAlignment="1">
      <alignment horizontal="center"/>
    </xf>
    <xf numFmtId="43" fontId="7" fillId="6" borderId="0" xfId="0" applyNumberFormat="1" applyFont="1" applyFill="1" applyAlignment="1">
      <alignment horizontal="left"/>
    </xf>
    <xf numFmtId="187" fontId="7" fillId="6" borderId="0" xfId="1" applyFont="1" applyFill="1" applyBorder="1"/>
    <xf numFmtId="187" fontId="7" fillId="6" borderId="0" xfId="1" applyFont="1" applyFill="1"/>
    <xf numFmtId="0" fontId="7" fillId="6" borderId="0" xfId="0" applyFont="1" applyFill="1"/>
    <xf numFmtId="0" fontId="7" fillId="4" borderId="0" xfId="0" applyFont="1" applyFill="1" applyAlignment="1">
      <alignment horizontal="center"/>
    </xf>
    <xf numFmtId="43" fontId="7" fillId="4" borderId="0" xfId="0" applyNumberFormat="1" applyFont="1" applyFill="1" applyAlignment="1">
      <alignment horizontal="center"/>
    </xf>
    <xf numFmtId="43" fontId="7" fillId="4" borderId="0" xfId="0" applyNumberFormat="1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7" fillId="4" borderId="0" xfId="0" applyNumberFormat="1" applyFont="1" applyFill="1" applyAlignment="1">
      <alignment horizontal="center"/>
    </xf>
    <xf numFmtId="2" fontId="7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center" vertical="center"/>
    </xf>
    <xf numFmtId="187" fontId="7" fillId="6" borderId="0" xfId="0" applyNumberFormat="1" applyFont="1" applyFill="1" applyAlignment="1">
      <alignment horizontal="center"/>
    </xf>
    <xf numFmtId="188" fontId="7" fillId="0" borderId="0" xfId="1" applyNumberFormat="1" applyFont="1" applyAlignment="1">
      <alignment horizontal="right"/>
    </xf>
    <xf numFmtId="0" fontId="7" fillId="2" borderId="0" xfId="0" applyFont="1" applyFill="1" applyAlignment="1">
      <alignment horizontal="center"/>
    </xf>
    <xf numFmtId="49" fontId="5" fillId="0" borderId="0" xfId="0" applyNumberFormat="1" applyFont="1" applyAlignment="1">
      <alignment wrapText="1"/>
    </xf>
    <xf numFmtId="0" fontId="5" fillId="0" borderId="0" xfId="0" applyFont="1" applyAlignment="1">
      <alignment horizontal="right"/>
    </xf>
    <xf numFmtId="2" fontId="9" fillId="17" borderId="8" xfId="0" applyNumberFormat="1" applyFont="1" applyFill="1" applyBorder="1" applyAlignment="1">
      <alignment horizontal="center" vertical="center" wrapText="1"/>
    </xf>
    <xf numFmtId="2" fontId="9" fillId="17" borderId="12" xfId="0" applyNumberFormat="1" applyFont="1" applyFill="1" applyBorder="1" applyAlignment="1">
      <alignment horizontal="center" vertical="center" wrapText="1"/>
    </xf>
    <xf numFmtId="43" fontId="10" fillId="15" borderId="6" xfId="0" applyNumberFormat="1" applyFont="1" applyFill="1" applyBorder="1" applyAlignment="1">
      <alignment vertical="top"/>
    </xf>
    <xf numFmtId="0" fontId="10" fillId="15" borderId="6" xfId="0" applyFont="1" applyFill="1" applyBorder="1" applyAlignment="1">
      <alignment vertical="top" wrapText="1"/>
    </xf>
    <xf numFmtId="187" fontId="10" fillId="6" borderId="6" xfId="1" applyFont="1" applyFill="1" applyBorder="1"/>
    <xf numFmtId="187" fontId="10" fillId="11" borderId="6" xfId="1" applyFont="1" applyFill="1" applyBorder="1"/>
    <xf numFmtId="187" fontId="10" fillId="6" borderId="6" xfId="1" applyFont="1" applyFill="1" applyBorder="1" applyAlignment="1">
      <alignment vertical="top"/>
    </xf>
    <xf numFmtId="187" fontId="10" fillId="7" borderId="6" xfId="1" applyFont="1" applyFill="1" applyBorder="1"/>
    <xf numFmtId="187" fontId="10" fillId="7" borderId="6" xfId="1" applyFont="1" applyFill="1" applyBorder="1" applyAlignment="1">
      <alignment vertical="top"/>
    </xf>
    <xf numFmtId="2" fontId="10" fillId="9" borderId="6" xfId="1" applyNumberFormat="1" applyFont="1" applyFill="1" applyBorder="1" applyAlignment="1">
      <alignment vertical="top" wrapText="1"/>
    </xf>
    <xf numFmtId="187" fontId="10" fillId="9" borderId="6" xfId="1" applyFont="1" applyFill="1" applyBorder="1" applyAlignment="1">
      <alignment vertical="top"/>
    </xf>
    <xf numFmtId="187" fontId="10" fillId="15" borderId="6" xfId="1" applyFont="1" applyFill="1" applyBorder="1" applyAlignment="1">
      <alignment vertical="top"/>
    </xf>
    <xf numFmtId="187" fontId="10" fillId="9" borderId="6" xfId="1" applyFont="1" applyFill="1" applyBorder="1"/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center"/>
    </xf>
    <xf numFmtId="43" fontId="10" fillId="0" borderId="0" xfId="2" applyFont="1" applyBorder="1" applyAlignment="1">
      <alignment horizontal="center"/>
    </xf>
    <xf numFmtId="0" fontId="10" fillId="6" borderId="6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2" fontId="15" fillId="9" borderId="6" xfId="0" applyNumberFormat="1" applyFont="1" applyFill="1" applyBorder="1" applyAlignment="1">
      <alignment vertical="top" wrapText="1"/>
    </xf>
    <xf numFmtId="2" fontId="15" fillId="9" borderId="6" xfId="0" applyNumberFormat="1" applyFont="1" applyFill="1" applyBorder="1" applyAlignment="1">
      <alignment horizontal="justify" vertical="top"/>
    </xf>
    <xf numFmtId="2" fontId="15" fillId="7" borderId="6" xfId="0" applyNumberFormat="1" applyFont="1" applyFill="1" applyBorder="1" applyAlignment="1">
      <alignment vertical="top"/>
    </xf>
    <xf numFmtId="0" fontId="15" fillId="0" borderId="2" xfId="0" applyFont="1" applyBorder="1" applyAlignment="1">
      <alignment horizontal="left" vertical="top" wrapText="1"/>
    </xf>
    <xf numFmtId="2" fontId="15" fillId="0" borderId="2" xfId="0" applyNumberFormat="1" applyFont="1" applyBorder="1" applyAlignment="1">
      <alignment horizontal="left" vertical="top" wrapText="1"/>
    </xf>
    <xf numFmtId="2" fontId="15" fillId="6" borderId="2" xfId="0" applyNumberFormat="1" applyFont="1" applyFill="1" applyBorder="1" applyAlignment="1">
      <alignment vertical="top" wrapText="1"/>
    </xf>
    <xf numFmtId="0" fontId="15" fillId="0" borderId="17" xfId="0" applyFont="1" applyBorder="1" applyAlignment="1">
      <alignment horizontal="left" vertical="top" wrapText="1"/>
    </xf>
    <xf numFmtId="2" fontId="15" fillId="0" borderId="17" xfId="0" applyNumberFormat="1" applyFont="1" applyBorder="1" applyAlignment="1">
      <alignment horizontal="left" vertical="top" wrapText="1"/>
    </xf>
    <xf numFmtId="2" fontId="15" fillId="6" borderId="17" xfId="0" applyNumberFormat="1" applyFont="1" applyFill="1" applyBorder="1" applyAlignment="1">
      <alignment vertical="top" wrapText="1"/>
    </xf>
    <xf numFmtId="0" fontId="15" fillId="0" borderId="14" xfId="0" applyFont="1" applyBorder="1" applyAlignment="1">
      <alignment horizontal="left" vertical="top" wrapText="1"/>
    </xf>
    <xf numFmtId="2" fontId="15" fillId="0" borderId="14" xfId="0" applyNumberFormat="1" applyFont="1" applyBorder="1" applyAlignment="1">
      <alignment horizontal="left" vertical="top" wrapText="1"/>
    </xf>
    <xf numFmtId="2" fontId="15" fillId="6" borderId="14" xfId="0" applyNumberFormat="1" applyFont="1" applyFill="1" applyBorder="1" applyAlignment="1">
      <alignment vertical="top" wrapText="1"/>
    </xf>
    <xf numFmtId="0" fontId="15" fillId="0" borderId="5" xfId="0" applyFont="1" applyBorder="1" applyAlignment="1">
      <alignment horizontal="left" vertical="top" wrapText="1"/>
    </xf>
    <xf numFmtId="2" fontId="15" fillId="0" borderId="5" xfId="0" applyNumberFormat="1" applyFont="1" applyBorder="1" applyAlignment="1">
      <alignment horizontal="left" vertical="top" wrapText="1"/>
    </xf>
    <xf numFmtId="2" fontId="15" fillId="6" borderId="5" xfId="0" applyNumberFormat="1" applyFont="1" applyFill="1" applyBorder="1" applyAlignment="1">
      <alignment vertical="top" wrapText="1"/>
    </xf>
    <xf numFmtId="2" fontId="15" fillId="7" borderId="6" xfId="0" applyNumberFormat="1" applyFont="1" applyFill="1" applyBorder="1" applyAlignment="1">
      <alignment vertical="top" wrapText="1"/>
    </xf>
    <xf numFmtId="2" fontId="15" fillId="7" borderId="6" xfId="0" applyNumberFormat="1" applyFont="1" applyFill="1" applyBorder="1" applyAlignment="1">
      <alignment horizontal="justify" vertical="top"/>
    </xf>
    <xf numFmtId="0" fontId="15" fillId="0" borderId="6" xfId="0" applyFont="1" applyBorder="1" applyAlignment="1">
      <alignment horizontal="left" vertical="top" wrapText="1"/>
    </xf>
    <xf numFmtId="49" fontId="15" fillId="0" borderId="6" xfId="0" applyNumberFormat="1" applyFont="1" applyBorder="1" applyAlignment="1">
      <alignment horizontal="left" vertical="top" wrapText="1"/>
    </xf>
    <xf numFmtId="2" fontId="15" fillId="6" borderId="6" xfId="0" applyNumberFormat="1" applyFont="1" applyFill="1" applyBorder="1" applyAlignment="1">
      <alignment vertical="top" wrapText="1"/>
    </xf>
    <xf numFmtId="0" fontId="17" fillId="0" borderId="6" xfId="0" applyFont="1" applyBorder="1" applyAlignment="1">
      <alignment vertical="top" wrapText="1"/>
    </xf>
    <xf numFmtId="2" fontId="11" fillId="6" borderId="6" xfId="0" applyNumberFormat="1" applyFont="1" applyFill="1" applyBorder="1" applyAlignment="1">
      <alignment vertical="top" wrapText="1"/>
    </xf>
    <xf numFmtId="0" fontId="15" fillId="9" borderId="6" xfId="0" applyFont="1" applyFill="1" applyBorder="1" applyAlignment="1">
      <alignment horizontal="left" vertical="top" wrapText="1"/>
    </xf>
    <xf numFmtId="2" fontId="11" fillId="9" borderId="6" xfId="0" applyNumberFormat="1" applyFont="1" applyFill="1" applyBorder="1" applyAlignment="1">
      <alignment vertical="top" wrapText="1"/>
    </xf>
    <xf numFmtId="0" fontId="15" fillId="6" borderId="6" xfId="0" applyFont="1" applyFill="1" applyBorder="1" applyAlignment="1">
      <alignment horizontal="left" vertical="top" wrapText="1"/>
    </xf>
    <xf numFmtId="2" fontId="15" fillId="9" borderId="6" xfId="0" applyNumberFormat="1" applyFont="1" applyFill="1" applyBorder="1" applyAlignment="1">
      <alignment horizontal="left" vertical="top" wrapText="1"/>
    </xf>
    <xf numFmtId="2" fontId="15" fillId="15" borderId="6" xfId="0" applyNumberFormat="1" applyFont="1" applyFill="1" applyBorder="1" applyAlignment="1">
      <alignment vertical="top" wrapText="1"/>
    </xf>
    <xf numFmtId="0" fontId="15" fillId="9" borderId="6" xfId="0" applyFont="1" applyFill="1" applyBorder="1" applyAlignment="1">
      <alignment vertical="top"/>
    </xf>
    <xf numFmtId="0" fontId="15" fillId="9" borderId="6" xfId="0" applyFont="1" applyFill="1" applyBorder="1" applyAlignment="1">
      <alignment horizontal="justify" vertical="top"/>
    </xf>
    <xf numFmtId="49" fontId="15" fillId="7" borderId="6" xfId="0" applyNumberFormat="1" applyFont="1" applyFill="1" applyBorder="1" applyAlignment="1">
      <alignment vertical="top"/>
    </xf>
    <xf numFmtId="0" fontId="15" fillId="7" borderId="6" xfId="0" applyFont="1" applyFill="1" applyBorder="1" applyAlignment="1">
      <alignment horizontal="left" vertical="top" wrapText="1"/>
    </xf>
    <xf numFmtId="49" fontId="15" fillId="7" borderId="6" xfId="0" applyNumberFormat="1" applyFont="1" applyFill="1" applyBorder="1" applyAlignment="1">
      <alignment horizontal="left" vertical="top" wrapText="1"/>
    </xf>
    <xf numFmtId="49" fontId="11" fillId="6" borderId="6" xfId="0" applyNumberFormat="1" applyFont="1" applyFill="1" applyBorder="1" applyAlignment="1">
      <alignment vertical="top" wrapText="1"/>
    </xf>
    <xf numFmtId="2" fontId="15" fillId="0" borderId="6" xfId="0" applyNumberFormat="1" applyFont="1" applyBorder="1" applyAlignment="1">
      <alignment horizontal="left" vertical="top" wrapText="1"/>
    </xf>
    <xf numFmtId="2" fontId="11" fillId="6" borderId="13" xfId="0" applyNumberFormat="1" applyFont="1" applyFill="1" applyBorder="1" applyAlignment="1">
      <alignment vertical="top" wrapText="1"/>
    </xf>
    <xf numFmtId="2" fontId="11" fillId="6" borderId="24" xfId="0" applyNumberFormat="1" applyFont="1" applyFill="1" applyBorder="1" applyAlignment="1">
      <alignment vertical="top" wrapText="1"/>
    </xf>
    <xf numFmtId="2" fontId="11" fillId="6" borderId="14" xfId="0" applyNumberFormat="1" applyFont="1" applyFill="1" applyBorder="1" applyAlignment="1">
      <alignment vertical="top" wrapText="1"/>
    </xf>
    <xf numFmtId="2" fontId="11" fillId="7" borderId="14" xfId="0" applyNumberFormat="1" applyFont="1" applyFill="1" applyBorder="1" applyAlignment="1">
      <alignment vertical="top" wrapText="1"/>
    </xf>
    <xf numFmtId="1" fontId="11" fillId="15" borderId="11" xfId="0" applyNumberFormat="1" applyFont="1" applyFill="1" applyBorder="1" applyAlignment="1">
      <alignment horizontal="left" vertical="top" wrapText="1"/>
    </xf>
    <xf numFmtId="0" fontId="15" fillId="15" borderId="6" xfId="0" applyFont="1" applyFill="1" applyBorder="1" applyAlignment="1">
      <alignment vertical="top"/>
    </xf>
    <xf numFmtId="2" fontId="11" fillId="16" borderId="11" xfId="0" applyNumberFormat="1" applyFont="1" applyFill="1" applyBorder="1" applyAlignment="1">
      <alignment vertical="top" wrapText="1"/>
    </xf>
    <xf numFmtId="2" fontId="11" fillId="7" borderId="8" xfId="0" applyNumberFormat="1" applyFont="1" applyFill="1" applyBorder="1" applyAlignment="1">
      <alignment vertical="top" wrapText="1"/>
    </xf>
    <xf numFmtId="0" fontId="15" fillId="7" borderId="2" xfId="0" applyFont="1" applyFill="1" applyBorder="1" applyAlignment="1">
      <alignment horizontal="left" vertical="top"/>
    </xf>
    <xf numFmtId="2" fontId="11" fillId="0" borderId="11" xfId="0" applyNumberFormat="1" applyFont="1" applyBorder="1" applyAlignment="1">
      <alignment vertical="top" wrapText="1"/>
    </xf>
    <xf numFmtId="0" fontId="15" fillId="6" borderId="2" xfId="0" applyFont="1" applyFill="1" applyBorder="1" applyAlignment="1">
      <alignment horizontal="left" vertical="top"/>
    </xf>
    <xf numFmtId="2" fontId="11" fillId="11" borderId="11" xfId="0" applyNumberFormat="1" applyFont="1" applyFill="1" applyBorder="1" applyAlignment="1">
      <alignment vertical="top" wrapText="1"/>
    </xf>
    <xf numFmtId="0" fontId="15" fillId="11" borderId="6" xfId="0" applyFont="1" applyFill="1" applyBorder="1" applyAlignment="1">
      <alignment horizontal="left" vertical="top"/>
    </xf>
    <xf numFmtId="2" fontId="11" fillId="15" borderId="11" xfId="0" applyNumberFormat="1" applyFont="1" applyFill="1" applyBorder="1" applyAlignment="1">
      <alignment vertical="top" wrapText="1"/>
    </xf>
    <xf numFmtId="0" fontId="15" fillId="15" borderId="6" xfId="0" applyFont="1" applyFill="1" applyBorder="1" applyAlignment="1">
      <alignment horizontal="left" vertical="top"/>
    </xf>
    <xf numFmtId="2" fontId="11" fillId="7" borderId="11" xfId="0" applyNumberFormat="1" applyFont="1" applyFill="1" applyBorder="1" applyAlignment="1">
      <alignment vertical="top"/>
    </xf>
    <xf numFmtId="0" fontId="15" fillId="7" borderId="6" xfId="0" applyFont="1" applyFill="1" applyBorder="1" applyAlignment="1">
      <alignment vertical="top"/>
    </xf>
    <xf numFmtId="0" fontId="15" fillId="16" borderId="6" xfId="0" applyFont="1" applyFill="1" applyBorder="1" applyAlignment="1">
      <alignment horizontal="left" vertical="top"/>
    </xf>
    <xf numFmtId="0" fontId="18" fillId="0" borderId="6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5" fillId="25" borderId="6" xfId="0" applyFont="1" applyFill="1" applyBorder="1" applyAlignment="1">
      <alignment vertical="top"/>
    </xf>
    <xf numFmtId="0" fontId="15" fillId="0" borderId="6" xfId="0" applyFont="1" applyBorder="1" applyAlignment="1">
      <alignment vertical="top"/>
    </xf>
    <xf numFmtId="0" fontId="15" fillId="0" borderId="5" xfId="0" applyFont="1" applyBorder="1" applyAlignment="1">
      <alignment vertical="top" wrapText="1"/>
    </xf>
    <xf numFmtId="2" fontId="11" fillId="0" borderId="22" xfId="0" applyNumberFormat="1" applyFont="1" applyBorder="1" applyAlignment="1">
      <alignment vertical="top" wrapText="1"/>
    </xf>
    <xf numFmtId="0" fontId="15" fillId="0" borderId="13" xfId="0" applyFont="1" applyBorder="1" applyAlignment="1">
      <alignment vertical="top" wrapText="1"/>
    </xf>
    <xf numFmtId="2" fontId="11" fillId="0" borderId="25" xfId="0" applyNumberFormat="1" applyFont="1" applyBorder="1" applyAlignment="1">
      <alignment vertical="top" wrapText="1"/>
    </xf>
    <xf numFmtId="0" fontId="15" fillId="0" borderId="24" xfId="0" applyFont="1" applyBorder="1" applyAlignment="1">
      <alignment vertical="top" wrapText="1"/>
    </xf>
    <xf numFmtId="2" fontId="11" fillId="0" borderId="23" xfId="0" applyNumberFormat="1" applyFont="1" applyBorder="1" applyAlignment="1">
      <alignment vertical="top" wrapText="1"/>
    </xf>
    <xf numFmtId="0" fontId="15" fillId="0" borderId="14" xfId="0" applyFont="1" applyBorder="1" applyAlignment="1">
      <alignment vertical="top" wrapText="1"/>
    </xf>
    <xf numFmtId="2" fontId="11" fillId="7" borderId="11" xfId="0" applyNumberFormat="1" applyFont="1" applyFill="1" applyBorder="1" applyAlignment="1">
      <alignment vertical="top" wrapText="1"/>
    </xf>
    <xf numFmtId="2" fontId="11" fillId="6" borderId="11" xfId="0" applyNumberFormat="1" applyFont="1" applyFill="1" applyBorder="1" applyAlignment="1">
      <alignment vertical="top" wrapText="1"/>
    </xf>
    <xf numFmtId="0" fontId="15" fillId="6" borderId="6" xfId="0" applyFont="1" applyFill="1" applyBorder="1" applyAlignment="1">
      <alignment horizontal="left" vertical="top"/>
    </xf>
    <xf numFmtId="0" fontId="15" fillId="0" borderId="6" xfId="0" applyFont="1" applyBorder="1" applyAlignment="1">
      <alignment wrapText="1"/>
    </xf>
    <xf numFmtId="0" fontId="15" fillId="0" borderId="6" xfId="0" applyFont="1" applyBorder="1" applyAlignment="1">
      <alignment horizontal="left" vertical="top"/>
    </xf>
    <xf numFmtId="2" fontId="11" fillId="0" borderId="6" xfId="0" applyNumberFormat="1" applyFont="1" applyBorder="1" applyAlignment="1">
      <alignment vertical="top" wrapText="1"/>
    </xf>
    <xf numFmtId="2" fontId="11" fillId="0" borderId="22" xfId="0" applyNumberFormat="1" applyFont="1" applyBorder="1" applyAlignment="1">
      <alignment horizontal="left" vertical="top" wrapText="1"/>
    </xf>
    <xf numFmtId="2" fontId="11" fillId="0" borderId="13" xfId="0" applyNumberFormat="1" applyFont="1" applyBorder="1" applyAlignment="1">
      <alignment vertical="top" wrapText="1"/>
    </xf>
    <xf numFmtId="0" fontId="15" fillId="0" borderId="13" xfId="0" applyFont="1" applyBorder="1" applyAlignment="1">
      <alignment vertical="top"/>
    </xf>
    <xf numFmtId="2" fontId="11" fillId="0" borderId="24" xfId="0" applyNumberFormat="1" applyFont="1" applyBorder="1" applyAlignment="1">
      <alignment vertical="top" wrapText="1"/>
    </xf>
    <xf numFmtId="0" fontId="15" fillId="0" borderId="24" xfId="0" applyFont="1" applyBorder="1" applyAlignment="1">
      <alignment vertical="top"/>
    </xf>
    <xf numFmtId="2" fontId="11" fillId="0" borderId="14" xfId="0" applyNumberFormat="1" applyFont="1" applyBorder="1" applyAlignment="1">
      <alignment vertical="top" wrapText="1"/>
    </xf>
    <xf numFmtId="190" fontId="11" fillId="16" borderId="6" xfId="0" applyNumberFormat="1" applyFont="1" applyFill="1" applyBorder="1" applyAlignment="1">
      <alignment horizontal="center" vertical="top"/>
    </xf>
    <xf numFmtId="0" fontId="15" fillId="6" borderId="6" xfId="0" applyFont="1" applyFill="1" applyBorder="1" applyAlignment="1">
      <alignment vertical="top" wrapText="1"/>
    </xf>
    <xf numFmtId="0" fontId="15" fillId="0" borderId="14" xfId="0" applyFont="1" applyBorder="1" applyAlignment="1">
      <alignment vertical="top"/>
    </xf>
    <xf numFmtId="2" fontId="20" fillId="0" borderId="22" xfId="0" applyNumberFormat="1" applyFont="1" applyBorder="1" applyAlignment="1">
      <alignment vertical="top" wrapText="1"/>
    </xf>
    <xf numFmtId="0" fontId="20" fillId="0" borderId="13" xfId="0" applyFont="1" applyBorder="1" applyAlignment="1">
      <alignment vertical="top"/>
    </xf>
    <xf numFmtId="0" fontId="11" fillId="0" borderId="6" xfId="0" applyFont="1" applyBorder="1" applyAlignment="1">
      <alignment vertical="top" wrapText="1"/>
    </xf>
    <xf numFmtId="2" fontId="11" fillId="16" borderId="6" xfId="0" applyNumberFormat="1" applyFont="1" applyFill="1" applyBorder="1" applyAlignment="1">
      <alignment vertical="top" wrapText="1"/>
    </xf>
    <xf numFmtId="0" fontId="11" fillId="16" borderId="6" xfId="0" applyFont="1" applyFill="1" applyBorder="1" applyAlignment="1">
      <alignment horizontal="left" vertical="top"/>
    </xf>
    <xf numFmtId="2" fontId="11" fillId="22" borderId="11" xfId="0" applyNumberFormat="1" applyFont="1" applyFill="1" applyBorder="1" applyAlignment="1">
      <alignment vertical="top" wrapText="1"/>
    </xf>
    <xf numFmtId="0" fontId="15" fillId="22" borderId="6" xfId="0" applyFont="1" applyFill="1" applyBorder="1" applyAlignment="1">
      <alignment horizontal="left" vertical="top"/>
    </xf>
    <xf numFmtId="49" fontId="11" fillId="0" borderId="11" xfId="0" applyNumberFormat="1" applyFont="1" applyBorder="1" applyAlignment="1">
      <alignment vertical="top" wrapText="1"/>
    </xf>
    <xf numFmtId="2" fontId="11" fillId="11" borderId="12" xfId="0" applyNumberFormat="1" applyFont="1" applyFill="1" applyBorder="1" applyAlignment="1">
      <alignment vertical="top" wrapText="1"/>
    </xf>
    <xf numFmtId="0" fontId="15" fillId="11" borderId="5" xfId="0" applyFont="1" applyFill="1" applyBorder="1" applyAlignment="1">
      <alignment vertical="top"/>
    </xf>
    <xf numFmtId="2" fontId="11" fillId="8" borderId="12" xfId="0" applyNumberFormat="1" applyFont="1" applyFill="1" applyBorder="1" applyAlignment="1">
      <alignment vertical="top" wrapText="1"/>
    </xf>
    <xf numFmtId="0" fontId="15" fillId="8" borderId="5" xfId="0" applyFont="1" applyFill="1" applyBorder="1" applyAlignment="1">
      <alignment vertical="top"/>
    </xf>
    <xf numFmtId="2" fontId="11" fillId="7" borderId="6" xfId="0" applyNumberFormat="1" applyFont="1" applyFill="1" applyBorder="1" applyAlignment="1">
      <alignment vertical="top"/>
    </xf>
    <xf numFmtId="2" fontId="11" fillId="7" borderId="14" xfId="0" applyNumberFormat="1" applyFont="1" applyFill="1" applyBorder="1" applyAlignment="1">
      <alignment vertical="top"/>
    </xf>
    <xf numFmtId="2" fontId="11" fillId="0" borderId="14" xfId="0" applyNumberFormat="1" applyFont="1" applyBorder="1" applyAlignment="1">
      <alignment vertical="top"/>
    </xf>
    <xf numFmtId="2" fontId="11" fillId="6" borderId="14" xfId="0" applyNumberFormat="1" applyFont="1" applyFill="1" applyBorder="1" applyAlignment="1">
      <alignment horizontal="center" vertical="top"/>
    </xf>
    <xf numFmtId="2" fontId="15" fillId="6" borderId="14" xfId="0" applyNumberFormat="1" applyFont="1" applyFill="1" applyBorder="1" applyAlignment="1">
      <alignment horizontal="center" vertical="top"/>
    </xf>
    <xf numFmtId="2" fontId="11" fillId="0" borderId="5" xfId="0" applyNumberFormat="1" applyFont="1" applyBorder="1" applyAlignment="1">
      <alignment vertical="top" wrapText="1"/>
    </xf>
    <xf numFmtId="0" fontId="15" fillId="0" borderId="5" xfId="0" applyFont="1" applyBorder="1" applyAlignment="1">
      <alignment vertical="top"/>
    </xf>
    <xf numFmtId="2" fontId="11" fillId="11" borderId="6" xfId="0" applyNumberFormat="1" applyFont="1" applyFill="1" applyBorder="1" applyAlignment="1">
      <alignment vertical="top" wrapText="1"/>
    </xf>
    <xf numFmtId="0" fontId="15" fillId="11" borderId="6" xfId="0" applyFont="1" applyFill="1" applyBorder="1" applyAlignment="1">
      <alignment vertical="top"/>
    </xf>
    <xf numFmtId="0" fontId="15" fillId="8" borderId="6" xfId="0" applyFont="1" applyFill="1" applyBorder="1" applyAlignment="1">
      <alignment vertical="top"/>
    </xf>
    <xf numFmtId="2" fontId="11" fillId="9" borderId="6" xfId="0" applyNumberFormat="1" applyFont="1" applyFill="1" applyBorder="1" applyAlignment="1">
      <alignment vertical="top"/>
    </xf>
    <xf numFmtId="2" fontId="11" fillId="9" borderId="13" xfId="0" applyNumberFormat="1" applyFont="1" applyFill="1" applyBorder="1" applyAlignment="1">
      <alignment vertical="top" wrapText="1"/>
    </xf>
    <xf numFmtId="0" fontId="15" fillId="9" borderId="13" xfId="0" applyFont="1" applyFill="1" applyBorder="1" applyAlignment="1">
      <alignment vertical="top" wrapText="1"/>
    </xf>
    <xf numFmtId="2" fontId="11" fillId="7" borderId="13" xfId="0" applyNumberFormat="1" applyFont="1" applyFill="1" applyBorder="1" applyAlignment="1">
      <alignment vertical="top" wrapText="1"/>
    </xf>
    <xf numFmtId="0" fontId="15" fillId="7" borderId="13" xfId="0" applyFont="1" applyFill="1" applyBorder="1" applyAlignment="1">
      <alignment vertical="top" wrapText="1"/>
    </xf>
    <xf numFmtId="2" fontId="19" fillId="6" borderId="13" xfId="0" applyNumberFormat="1" applyFont="1" applyFill="1" applyBorder="1" applyAlignment="1">
      <alignment vertical="top" wrapText="1"/>
    </xf>
    <xf numFmtId="2" fontId="19" fillId="6" borderId="6" xfId="0" applyNumberFormat="1" applyFont="1" applyFill="1" applyBorder="1" applyAlignment="1">
      <alignment vertical="top" wrapText="1"/>
    </xf>
    <xf numFmtId="2" fontId="11" fillId="0" borderId="6" xfId="0" applyNumberFormat="1" applyFont="1" applyBorder="1" applyAlignment="1">
      <alignment vertical="top"/>
    </xf>
    <xf numFmtId="2" fontId="11" fillId="0" borderId="6" xfId="0" applyNumberFormat="1" applyFont="1" applyBorder="1" applyAlignment="1">
      <alignment horizontal="center" vertical="top"/>
    </xf>
    <xf numFmtId="2" fontId="15" fillId="0" borderId="6" xfId="0" applyNumberFormat="1" applyFont="1" applyBorder="1" applyAlignment="1">
      <alignment horizontal="center" vertical="top"/>
    </xf>
    <xf numFmtId="2" fontId="16" fillId="3" borderId="6" xfId="0" applyNumberFormat="1" applyFont="1" applyFill="1" applyBorder="1"/>
    <xf numFmtId="0" fontId="15" fillId="3" borderId="6" xfId="0" applyFont="1" applyFill="1" applyBorder="1"/>
    <xf numFmtId="0" fontId="15" fillId="6" borderId="18" xfId="0" applyFont="1" applyFill="1" applyBorder="1"/>
    <xf numFmtId="0" fontId="10" fillId="6" borderId="0" xfId="0" applyFont="1" applyFill="1" applyAlignment="1">
      <alignment horizontal="center"/>
    </xf>
    <xf numFmtId="43" fontId="10" fillId="0" borderId="0" xfId="2" applyFont="1" applyBorder="1" applyAlignment="1">
      <alignment horizontal="left"/>
    </xf>
    <xf numFmtId="2" fontId="11" fillId="0" borderId="0" xfId="0" applyNumberFormat="1" applyFont="1"/>
    <xf numFmtId="43" fontId="24" fillId="0" borderId="0" xfId="0" applyNumberFormat="1" applyFont="1" applyAlignment="1">
      <alignment horizontal="center"/>
    </xf>
    <xf numFmtId="0" fontId="15" fillId="0" borderId="0" xfId="0" applyFont="1"/>
    <xf numFmtId="43" fontId="12" fillId="0" borderId="0" xfId="2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3" fontId="10" fillId="0" borderId="0" xfId="0" applyNumberFormat="1" applyFont="1" applyAlignment="1">
      <alignment horizontal="center"/>
    </xf>
    <xf numFmtId="2" fontId="16" fillId="11" borderId="10" xfId="0" applyNumberFormat="1" applyFont="1" applyFill="1" applyBorder="1" applyAlignment="1">
      <alignment horizontal="left" vertical="top" wrapText="1"/>
    </xf>
    <xf numFmtId="2" fontId="16" fillId="11" borderId="5" xfId="0" applyNumberFormat="1" applyFont="1" applyFill="1" applyBorder="1" applyAlignment="1">
      <alignment horizontal="left" vertical="top"/>
    </xf>
    <xf numFmtId="0" fontId="16" fillId="12" borderId="5" xfId="0" applyFont="1" applyFill="1" applyBorder="1" applyAlignment="1">
      <alignment horizontal="left" vertical="center"/>
    </xf>
    <xf numFmtId="0" fontId="15" fillId="9" borderId="6" xfId="0" applyFont="1" applyFill="1" applyBorder="1" applyAlignment="1">
      <alignment horizontal="left"/>
    </xf>
    <xf numFmtId="2" fontId="16" fillId="7" borderId="10" xfId="0" applyNumberFormat="1" applyFont="1" applyFill="1" applyBorder="1" applyAlignment="1">
      <alignment horizontal="left" vertical="center"/>
    </xf>
    <xf numFmtId="0" fontId="15" fillId="5" borderId="6" xfId="0" applyFont="1" applyFill="1" applyBorder="1" applyAlignment="1">
      <alignment horizontal="left"/>
    </xf>
    <xf numFmtId="2" fontId="16" fillId="13" borderId="10" xfId="0" applyNumberFormat="1" applyFont="1" applyFill="1" applyBorder="1" applyAlignment="1">
      <alignment horizontal="left" vertical="center"/>
    </xf>
    <xf numFmtId="0" fontId="15" fillId="13" borderId="5" xfId="0" applyFont="1" applyFill="1" applyBorder="1" applyAlignment="1">
      <alignment horizontal="center" wrapText="1"/>
    </xf>
    <xf numFmtId="2" fontId="15" fillId="6" borderId="10" xfId="0" applyNumberFormat="1" applyFont="1" applyFill="1" applyBorder="1" applyAlignment="1">
      <alignment horizontal="left" vertical="top" wrapText="1"/>
    </xf>
    <xf numFmtId="0" fontId="15" fillId="6" borderId="5" xfId="0" applyFont="1" applyFill="1" applyBorder="1" applyAlignment="1">
      <alignment horizontal="left" vertical="top"/>
    </xf>
    <xf numFmtId="2" fontId="15" fillId="6" borderId="15" xfId="0" applyNumberFormat="1" applyFont="1" applyFill="1" applyBorder="1" applyAlignment="1">
      <alignment horizontal="left" vertical="center"/>
    </xf>
    <xf numFmtId="0" fontId="15" fillId="6" borderId="13" xfId="0" applyFont="1" applyFill="1" applyBorder="1" applyAlignment="1">
      <alignment horizontal="left"/>
    </xf>
    <xf numFmtId="2" fontId="15" fillId="6" borderId="21" xfId="0" applyNumberFormat="1" applyFont="1" applyFill="1" applyBorder="1" applyAlignment="1">
      <alignment horizontal="left" vertical="center"/>
    </xf>
    <xf numFmtId="0" fontId="15" fillId="6" borderId="14" xfId="0" applyFont="1" applyFill="1" applyBorder="1" applyAlignment="1">
      <alignment horizontal="left"/>
    </xf>
    <xf numFmtId="2" fontId="15" fillId="6" borderId="10" xfId="0" applyNumberFormat="1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/>
    </xf>
    <xf numFmtId="0" fontId="16" fillId="6" borderId="5" xfId="0" applyFont="1" applyFill="1" applyBorder="1" applyAlignment="1">
      <alignment horizontal="left" vertical="center"/>
    </xf>
    <xf numFmtId="2" fontId="15" fillId="6" borderId="6" xfId="0" applyNumberFormat="1" applyFont="1" applyFill="1" applyBorder="1" applyAlignment="1">
      <alignment horizontal="left" vertical="center"/>
    </xf>
    <xf numFmtId="0" fontId="16" fillId="6" borderId="6" xfId="0" applyFont="1" applyFill="1" applyBorder="1" applyAlignment="1">
      <alignment horizontal="left" vertical="center"/>
    </xf>
    <xf numFmtId="2" fontId="16" fillId="14" borderId="6" xfId="0" applyNumberFormat="1" applyFont="1" applyFill="1" applyBorder="1" applyAlignment="1">
      <alignment horizontal="left" vertical="center"/>
    </xf>
    <xf numFmtId="2" fontId="15" fillId="13" borderId="6" xfId="0" applyNumberFormat="1" applyFont="1" applyFill="1" applyBorder="1" applyAlignment="1">
      <alignment horizontal="left" vertical="center"/>
    </xf>
    <xf numFmtId="0" fontId="16" fillId="13" borderId="6" xfId="0" applyFont="1" applyFill="1" applyBorder="1" applyAlignment="1">
      <alignment horizontal="left" vertical="center"/>
    </xf>
    <xf numFmtId="0" fontId="15" fillId="0" borderId="6" xfId="0" applyFont="1" applyBorder="1" applyAlignment="1">
      <alignment horizontal="left" vertical="center" wrapText="1"/>
    </xf>
    <xf numFmtId="2" fontId="15" fillId="6" borderId="6" xfId="0" applyNumberFormat="1" applyFont="1" applyFill="1" applyBorder="1" applyAlignment="1">
      <alignment horizontal="left" vertical="center" wrapText="1"/>
    </xf>
    <xf numFmtId="2" fontId="15" fillId="6" borderId="6" xfId="0" applyNumberFormat="1" applyFont="1" applyFill="1" applyBorder="1" applyAlignment="1">
      <alignment horizontal="left" vertical="top" wrapText="1"/>
    </xf>
    <xf numFmtId="0" fontId="16" fillId="0" borderId="6" xfId="0" applyFont="1" applyBorder="1" applyAlignment="1">
      <alignment horizontal="left" vertical="center"/>
    </xf>
    <xf numFmtId="2" fontId="11" fillId="0" borderId="6" xfId="0" applyNumberFormat="1" applyFont="1" applyBorder="1" applyAlignment="1">
      <alignment horizontal="left" vertical="center"/>
    </xf>
    <xf numFmtId="2" fontId="11" fillId="13" borderId="5" xfId="0" applyNumberFormat="1" applyFont="1" applyFill="1" applyBorder="1" applyAlignment="1">
      <alignment horizontal="left" vertical="center"/>
    </xf>
    <xf numFmtId="0" fontId="16" fillId="13" borderId="5" xfId="0" applyFont="1" applyFill="1" applyBorder="1" applyAlignment="1">
      <alignment horizontal="left" vertical="center"/>
    </xf>
    <xf numFmtId="2" fontId="11" fillId="6" borderId="5" xfId="0" applyNumberFormat="1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left" vertical="center" wrapText="1"/>
    </xf>
    <xf numFmtId="2" fontId="11" fillId="6" borderId="5" xfId="0" applyNumberFormat="1" applyFont="1" applyFill="1" applyBorder="1" applyAlignment="1">
      <alignment horizontal="left" vertical="top" wrapText="1"/>
    </xf>
    <xf numFmtId="0" fontId="15" fillId="6" borderId="5" xfId="0" applyFont="1" applyFill="1" applyBorder="1" applyAlignment="1">
      <alignment horizontal="left" vertical="top" wrapText="1"/>
    </xf>
    <xf numFmtId="2" fontId="16" fillId="9" borderId="10" xfId="0" applyNumberFormat="1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top"/>
    </xf>
    <xf numFmtId="2" fontId="11" fillId="2" borderId="6" xfId="0" applyNumberFormat="1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/>
    </xf>
    <xf numFmtId="0" fontId="15" fillId="13" borderId="5" xfId="0" applyFont="1" applyFill="1" applyBorder="1" applyAlignment="1">
      <alignment horizontal="left" vertical="center"/>
    </xf>
    <xf numFmtId="2" fontId="11" fillId="6" borderId="9" xfId="0" applyNumberFormat="1" applyFont="1" applyFill="1" applyBorder="1" applyAlignment="1">
      <alignment horizontal="left" vertical="top" wrapText="1"/>
    </xf>
    <xf numFmtId="2" fontId="15" fillId="13" borderId="10" xfId="0" applyNumberFormat="1" applyFont="1" applyFill="1" applyBorder="1" applyAlignment="1">
      <alignment horizontal="left" vertical="center" wrapText="1"/>
    </xf>
    <xf numFmtId="0" fontId="15" fillId="0" borderId="6" xfId="0" applyFont="1" applyBorder="1"/>
    <xf numFmtId="0" fontId="15" fillId="0" borderId="6" xfId="0" applyFont="1" applyBorder="1" applyAlignment="1">
      <alignment vertical="center"/>
    </xf>
    <xf numFmtId="2" fontId="11" fillId="5" borderId="6" xfId="0" applyNumberFormat="1" applyFont="1" applyFill="1" applyBorder="1" applyAlignment="1">
      <alignment horizontal="left" vertical="center" wrapText="1"/>
    </xf>
    <xf numFmtId="0" fontId="16" fillId="28" borderId="6" xfId="0" applyFont="1" applyFill="1" applyBorder="1" applyAlignment="1">
      <alignment horizontal="left" vertical="center"/>
    </xf>
    <xf numFmtId="2" fontId="11" fillId="13" borderId="5" xfId="0" applyNumberFormat="1" applyFont="1" applyFill="1" applyBorder="1" applyAlignment="1">
      <alignment horizontal="left" vertical="center" wrapText="1"/>
    </xf>
    <xf numFmtId="2" fontId="14" fillId="0" borderId="6" xfId="0" applyNumberFormat="1" applyFont="1" applyBorder="1" applyAlignment="1">
      <alignment horizontal="center" vertical="center"/>
    </xf>
    <xf numFmtId="188" fontId="15" fillId="6" borderId="6" xfId="0" applyNumberFormat="1" applyFont="1" applyFill="1" applyBorder="1"/>
    <xf numFmtId="2" fontId="16" fillId="6" borderId="6" xfId="0" applyNumberFormat="1" applyFont="1" applyFill="1" applyBorder="1" applyAlignment="1">
      <alignment horizontal="center"/>
    </xf>
    <xf numFmtId="2" fontId="15" fillId="6" borderId="6" xfId="0" applyNumberFormat="1" applyFont="1" applyFill="1" applyBorder="1" applyAlignment="1">
      <alignment horizontal="left"/>
    </xf>
    <xf numFmtId="188" fontId="15" fillId="6" borderId="0" xfId="0" applyNumberFormat="1" applyFont="1" applyFill="1"/>
    <xf numFmtId="2" fontId="15" fillId="6" borderId="0" xfId="0" applyNumberFormat="1" applyFont="1" applyFill="1" applyAlignment="1">
      <alignment horizontal="left"/>
    </xf>
    <xf numFmtId="0" fontId="15" fillId="6" borderId="0" xfId="0" applyFont="1" applyFill="1"/>
    <xf numFmtId="0" fontId="11" fillId="0" borderId="4" xfId="0" applyFont="1" applyBorder="1" applyAlignment="1">
      <alignment horizontal="center" vertical="center"/>
    </xf>
    <xf numFmtId="43" fontId="13" fillId="0" borderId="0" xfId="2" applyFont="1" applyBorder="1" applyAlignment="1"/>
    <xf numFmtId="0" fontId="14" fillId="0" borderId="1" xfId="0" applyFont="1" applyBorder="1"/>
    <xf numFmtId="0" fontId="14" fillId="6" borderId="1" xfId="0" applyFont="1" applyFill="1" applyBorder="1" applyAlignment="1">
      <alignment horizontal="right"/>
    </xf>
    <xf numFmtId="49" fontId="16" fillId="0" borderId="7" xfId="0" applyNumberFormat="1" applyFont="1" applyBorder="1"/>
    <xf numFmtId="0" fontId="16" fillId="0" borderId="18" xfId="0" applyFont="1" applyBorder="1"/>
    <xf numFmtId="0" fontId="15" fillId="0" borderId="18" xfId="0" applyFont="1" applyBorder="1"/>
    <xf numFmtId="0" fontId="15" fillId="0" borderId="8" xfId="0" applyFont="1" applyBorder="1"/>
    <xf numFmtId="0" fontId="15" fillId="0" borderId="2" xfId="0" applyFont="1" applyBorder="1"/>
    <xf numFmtId="49" fontId="15" fillId="0" borderId="3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16" xfId="0" applyFont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0" fontId="15" fillId="0" borderId="16" xfId="0" applyFont="1" applyBorder="1"/>
    <xf numFmtId="49" fontId="16" fillId="0" borderId="3" xfId="0" applyNumberFormat="1" applyFont="1" applyBorder="1"/>
    <xf numFmtId="0" fontId="16" fillId="0" borderId="0" xfId="0" applyFont="1"/>
    <xf numFmtId="0" fontId="15" fillId="0" borderId="4" xfId="0" applyFont="1" applyBorder="1"/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/>
    <xf numFmtId="187" fontId="15" fillId="0" borderId="4" xfId="0" applyNumberFormat="1" applyFont="1" applyBorder="1"/>
    <xf numFmtId="0" fontId="15" fillId="0" borderId="9" xfId="0" applyFont="1" applyBorder="1"/>
    <xf numFmtId="0" fontId="16" fillId="0" borderId="1" xfId="0" applyFont="1" applyBorder="1"/>
    <xf numFmtId="0" fontId="15" fillId="0" borderId="1" xfId="0" applyFont="1" applyBorder="1"/>
    <xf numFmtId="0" fontId="15" fillId="0" borderId="12" xfId="0" applyFont="1" applyBorder="1"/>
    <xf numFmtId="0" fontId="15" fillId="0" borderId="0" xfId="0" applyFont="1" applyAlignment="1">
      <alignment horizontal="left"/>
    </xf>
    <xf numFmtId="0" fontId="20" fillId="0" borderId="0" xfId="0" applyFont="1"/>
    <xf numFmtId="0" fontId="15" fillId="0" borderId="0" xfId="0" applyFont="1" applyAlignment="1">
      <alignment horizontal="left" vertical="top"/>
    </xf>
    <xf numFmtId="0" fontId="14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5" fillId="0" borderId="7" xfId="0" applyFont="1" applyBorder="1"/>
    <xf numFmtId="187" fontId="15" fillId="0" borderId="2" xfId="1" applyFont="1" applyBorder="1"/>
    <xf numFmtId="187" fontId="15" fillId="0" borderId="8" xfId="1" applyFont="1" applyBorder="1"/>
    <xf numFmtId="187" fontId="15" fillId="0" borderId="0" xfId="0" applyNumberFormat="1" applyFont="1" applyAlignment="1">
      <alignment vertical="center"/>
    </xf>
    <xf numFmtId="187" fontId="15" fillId="0" borderId="4" xfId="0" applyNumberFormat="1" applyFont="1" applyBorder="1" applyAlignment="1">
      <alignment vertical="center"/>
    </xf>
    <xf numFmtId="187" fontId="15" fillId="4" borderId="4" xfId="0" applyNumberFormat="1" applyFont="1" applyFill="1" applyBorder="1" applyAlignment="1">
      <alignment vertical="center"/>
    </xf>
    <xf numFmtId="187" fontId="15" fillId="0" borderId="3" xfId="1" applyFont="1" applyBorder="1" applyAlignment="1">
      <alignment vertical="center"/>
    </xf>
    <xf numFmtId="49" fontId="15" fillId="0" borderId="3" xfId="0" applyNumberFormat="1" applyFont="1" applyBorder="1" applyAlignment="1">
      <alignment horizontal="right" vertical="top"/>
    </xf>
    <xf numFmtId="0" fontId="15" fillId="0" borderId="0" xfId="0" applyFont="1" applyAlignment="1">
      <alignment vertical="top"/>
    </xf>
    <xf numFmtId="0" fontId="15" fillId="0" borderId="16" xfId="0" applyFont="1" applyBorder="1" applyAlignment="1">
      <alignment vertical="top"/>
    </xf>
    <xf numFmtId="0" fontId="11" fillId="0" borderId="4" xfId="0" applyFont="1" applyBorder="1" applyAlignment="1">
      <alignment horizontal="center" vertical="top"/>
    </xf>
    <xf numFmtId="187" fontId="15" fillId="0" borderId="4" xfId="1" applyFont="1" applyBorder="1" applyAlignment="1">
      <alignment vertical="top"/>
    </xf>
    <xf numFmtId="187" fontId="15" fillId="0" borderId="0" xfId="1" applyFont="1" applyAlignment="1">
      <alignment vertical="top"/>
    </xf>
    <xf numFmtId="187" fontId="15" fillId="0" borderId="4" xfId="1" applyFont="1" applyBorder="1" applyAlignment="1">
      <alignment vertical="top" wrapText="1"/>
    </xf>
    <xf numFmtId="187" fontId="15" fillId="0" borderId="3" xfId="1" applyFont="1" applyBorder="1" applyAlignment="1">
      <alignment vertical="top"/>
    </xf>
    <xf numFmtId="187" fontId="19" fillId="0" borderId="4" xfId="0" applyNumberFormat="1" applyFont="1" applyBorder="1" applyAlignment="1">
      <alignment vertical="top"/>
    </xf>
    <xf numFmtId="2" fontId="19" fillId="0" borderId="16" xfId="0" applyNumberFormat="1" applyFont="1" applyBorder="1" applyAlignment="1">
      <alignment vertical="top"/>
    </xf>
    <xf numFmtId="0" fontId="11" fillId="0" borderId="4" xfId="0" applyFont="1" applyBorder="1" applyAlignment="1">
      <alignment horizontal="center"/>
    </xf>
    <xf numFmtId="187" fontId="15" fillId="0" borderId="0" xfId="1" applyFont="1" applyAlignment="1">
      <alignment vertical="center"/>
    </xf>
    <xf numFmtId="2" fontId="15" fillId="4" borderId="4" xfId="0" applyNumberFormat="1" applyFont="1" applyFill="1" applyBorder="1" applyAlignment="1">
      <alignment vertical="center"/>
    </xf>
    <xf numFmtId="187" fontId="15" fillId="0" borderId="4" xfId="1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190" fontId="15" fillId="0" borderId="3" xfId="1" applyNumberFormat="1" applyFont="1" applyBorder="1" applyAlignment="1">
      <alignment horizontal="right" vertical="center"/>
    </xf>
    <xf numFmtId="187" fontId="19" fillId="0" borderId="4" xfId="0" applyNumberFormat="1" applyFont="1" applyBorder="1" applyAlignment="1">
      <alignment vertical="center"/>
    </xf>
    <xf numFmtId="2" fontId="19" fillId="0" borderId="4" xfId="0" applyNumberFormat="1" applyFont="1" applyBorder="1" applyAlignment="1">
      <alignment vertical="center"/>
    </xf>
    <xf numFmtId="0" fontId="15" fillId="0" borderId="4" xfId="0" applyFont="1" applyBorder="1" applyAlignment="1">
      <alignment horizontal="center" vertical="center" wrapText="1"/>
    </xf>
    <xf numFmtId="187" fontId="15" fillId="4" borderId="4" xfId="1" applyFont="1" applyFill="1" applyBorder="1" applyAlignment="1">
      <alignment vertical="center"/>
    </xf>
    <xf numFmtId="187" fontId="15" fillId="0" borderId="3" xfId="0" applyNumberFormat="1" applyFont="1" applyBorder="1" applyAlignment="1">
      <alignment vertical="center"/>
    </xf>
    <xf numFmtId="187" fontId="15" fillId="0" borderId="4" xfId="0" applyNumberFormat="1" applyFont="1" applyBorder="1" applyAlignment="1">
      <alignment vertical="top"/>
    </xf>
    <xf numFmtId="187" fontId="15" fillId="0" borderId="16" xfId="0" applyNumberFormat="1" applyFont="1" applyBorder="1" applyAlignment="1">
      <alignment vertical="top"/>
    </xf>
    <xf numFmtId="0" fontId="15" fillId="0" borderId="4" xfId="0" applyFont="1" applyBorder="1" applyAlignment="1">
      <alignment horizontal="left" vertical="top" wrapText="1"/>
    </xf>
    <xf numFmtId="187" fontId="15" fillId="0" borderId="4" xfId="1" applyFont="1" applyFill="1" applyBorder="1"/>
    <xf numFmtId="187" fontId="15" fillId="0" borderId="3" xfId="1" applyFont="1" applyFill="1" applyBorder="1"/>
    <xf numFmtId="187" fontId="11" fillId="0" borderId="4" xfId="1" applyFont="1" applyFill="1" applyBorder="1"/>
    <xf numFmtId="191" fontId="11" fillId="0" borderId="16" xfId="1" applyNumberFormat="1" applyFont="1" applyFill="1" applyBorder="1"/>
    <xf numFmtId="187" fontId="11" fillId="0" borderId="16" xfId="1" applyFont="1" applyFill="1" applyBorder="1"/>
    <xf numFmtId="187" fontId="15" fillId="0" borderId="4" xfId="1" applyFont="1" applyBorder="1" applyAlignment="1"/>
    <xf numFmtId="0" fontId="11" fillId="0" borderId="5" xfId="0" applyFont="1" applyBorder="1" applyAlignment="1">
      <alignment horizontal="center"/>
    </xf>
    <xf numFmtId="187" fontId="15" fillId="0" borderId="9" xfId="0" applyNumberFormat="1" applyFont="1" applyBorder="1"/>
    <xf numFmtId="187" fontId="11" fillId="0" borderId="5" xfId="1" applyFont="1" applyFill="1" applyBorder="1"/>
    <xf numFmtId="0" fontId="15" fillId="0" borderId="5" xfId="0" applyFont="1" applyBorder="1"/>
    <xf numFmtId="187" fontId="15" fillId="0" borderId="5" xfId="0" applyNumberFormat="1" applyFont="1" applyBorder="1"/>
    <xf numFmtId="187" fontId="15" fillId="0" borderId="0" xfId="1" applyFont="1" applyBorder="1" applyAlignment="1"/>
    <xf numFmtId="187" fontId="15" fillId="0" borderId="0" xfId="1" applyFont="1" applyBorder="1" applyAlignment="1">
      <alignment horizontal="center"/>
    </xf>
    <xf numFmtId="187" fontId="11" fillId="0" borderId="0" xfId="0" applyNumberFormat="1" applyFont="1"/>
    <xf numFmtId="187" fontId="20" fillId="0" borderId="0" xfId="0" applyNumberFormat="1" applyFont="1"/>
    <xf numFmtId="187" fontId="15" fillId="4" borderId="6" xfId="0" applyNumberFormat="1" applyFont="1" applyFill="1" applyBorder="1"/>
    <xf numFmtId="187" fontId="15" fillId="0" borderId="0" xfId="0" applyNumberFormat="1" applyFont="1"/>
    <xf numFmtId="187" fontId="15" fillId="29" borderId="6" xfId="0" applyNumberFormat="1" applyFont="1" applyFill="1" applyBorder="1"/>
    <xf numFmtId="187" fontId="15" fillId="0" borderId="0" xfId="1" applyFont="1" applyBorder="1" applyAlignment="1">
      <alignment horizontal="left"/>
    </xf>
    <xf numFmtId="187" fontId="15" fillId="0" borderId="0" xfId="1" applyFont="1" applyBorder="1" applyAlignment="1">
      <alignment horizontal="right"/>
    </xf>
    <xf numFmtId="187" fontId="12" fillId="0" borderId="0" xfId="1" applyFont="1"/>
    <xf numFmtId="49" fontId="11" fillId="0" borderId="2" xfId="1" applyNumberFormat="1" applyFont="1" applyFill="1" applyBorder="1" applyAlignment="1">
      <alignment horizontal="center" vertical="center" wrapText="1"/>
    </xf>
    <xf numFmtId="187" fontId="11" fillId="2" borderId="2" xfId="1" applyFont="1" applyFill="1" applyBorder="1" applyAlignment="1">
      <alignment horizontal="center" vertical="center"/>
    </xf>
    <xf numFmtId="187" fontId="11" fillId="0" borderId="2" xfId="1" applyFont="1" applyBorder="1" applyAlignment="1">
      <alignment horizontal="center" vertical="center"/>
    </xf>
    <xf numFmtId="49" fontId="11" fillId="0" borderId="4" xfId="1" applyNumberFormat="1" applyFont="1" applyFill="1" applyBorder="1" applyAlignment="1">
      <alignment horizontal="center" vertical="center" wrapText="1"/>
    </xf>
    <xf numFmtId="187" fontId="11" fillId="2" borderId="4" xfId="1" applyFont="1" applyFill="1" applyBorder="1" applyAlignment="1">
      <alignment horizontal="center" vertical="center"/>
    </xf>
    <xf numFmtId="187" fontId="11" fillId="0" borderId="4" xfId="1" applyFont="1" applyBorder="1" applyAlignment="1">
      <alignment vertical="center"/>
    </xf>
    <xf numFmtId="2" fontId="11" fillId="0" borderId="5" xfId="0" applyNumberFormat="1" applyFont="1" applyBorder="1" applyAlignment="1">
      <alignment horizontal="left" vertical="center"/>
    </xf>
    <xf numFmtId="187" fontId="11" fillId="0" borderId="5" xfId="1" quotePrefix="1" applyFont="1" applyBorder="1" applyAlignment="1">
      <alignment horizontal="center" vertical="center"/>
    </xf>
    <xf numFmtId="187" fontId="11" fillId="2" borderId="5" xfId="1" applyFont="1" applyFill="1" applyBorder="1" applyAlignment="1">
      <alignment horizontal="center" vertical="center"/>
    </xf>
    <xf numFmtId="189" fontId="16" fillId="11" borderId="5" xfId="1" applyNumberFormat="1" applyFont="1" applyFill="1" applyBorder="1" applyAlignment="1">
      <alignment horizontal="right" vertical="top"/>
    </xf>
    <xf numFmtId="2" fontId="15" fillId="11" borderId="6" xfId="0" applyNumberFormat="1" applyFont="1" applyFill="1" applyBorder="1" applyAlignment="1">
      <alignment horizontal="left" vertical="center" wrapText="1"/>
    </xf>
    <xf numFmtId="187" fontId="15" fillId="11" borderId="6" xfId="1" applyFont="1" applyFill="1" applyBorder="1" applyAlignment="1">
      <alignment vertical="top"/>
    </xf>
    <xf numFmtId="188" fontId="15" fillId="7" borderId="5" xfId="1" applyNumberFormat="1" applyFont="1" applyFill="1" applyBorder="1" applyAlignment="1">
      <alignment horizontal="right" vertical="center"/>
    </xf>
    <xf numFmtId="187" fontId="15" fillId="7" borderId="6" xfId="1" applyFont="1" applyFill="1" applyBorder="1" applyAlignment="1">
      <alignment horizontal="left" vertical="center"/>
    </xf>
    <xf numFmtId="187" fontId="15" fillId="7" borderId="6" xfId="1" applyFont="1" applyFill="1" applyBorder="1" applyAlignment="1">
      <alignment horizontal="center" vertical="center"/>
    </xf>
    <xf numFmtId="189" fontId="16" fillId="13" borderId="5" xfId="1" applyNumberFormat="1" applyFont="1" applyFill="1" applyBorder="1" applyAlignment="1">
      <alignment horizontal="right" vertical="center"/>
    </xf>
    <xf numFmtId="187" fontId="15" fillId="13" borderId="10" xfId="1" applyFont="1" applyFill="1" applyBorder="1" applyAlignment="1">
      <alignment horizontal="left" vertical="center"/>
    </xf>
    <xf numFmtId="187" fontId="15" fillId="13" borderId="10" xfId="1" applyFont="1" applyFill="1" applyBorder="1" applyAlignment="1">
      <alignment vertical="center"/>
    </xf>
    <xf numFmtId="188" fontId="15" fillId="6" borderId="5" xfId="1" applyNumberFormat="1" applyFont="1" applyFill="1" applyBorder="1" applyAlignment="1">
      <alignment horizontal="right" vertical="top"/>
    </xf>
    <xf numFmtId="2" fontId="15" fillId="6" borderId="10" xfId="0" applyNumberFormat="1" applyFont="1" applyFill="1" applyBorder="1" applyAlignment="1">
      <alignment horizontal="left" vertical="center" wrapText="1"/>
    </xf>
    <xf numFmtId="187" fontId="15" fillId="6" borderId="5" xfId="1" applyFont="1" applyFill="1" applyBorder="1" applyAlignment="1">
      <alignment horizontal="center" vertical="top"/>
    </xf>
    <xf numFmtId="188" fontId="15" fillId="6" borderId="13" xfId="1" applyNumberFormat="1" applyFont="1" applyFill="1" applyBorder="1" applyAlignment="1">
      <alignment horizontal="right" vertical="center"/>
    </xf>
    <xf numFmtId="187" fontId="15" fillId="6" borderId="15" xfId="1" applyFont="1" applyFill="1" applyBorder="1" applyAlignment="1">
      <alignment horizontal="left" vertical="center"/>
    </xf>
    <xf numFmtId="187" fontId="15" fillId="6" borderId="13" xfId="1" applyFont="1" applyFill="1" applyBorder="1" applyAlignment="1">
      <alignment horizontal="center" vertical="center"/>
    </xf>
    <xf numFmtId="188" fontId="15" fillId="6" borderId="14" xfId="1" applyNumberFormat="1" applyFont="1" applyFill="1" applyBorder="1" applyAlignment="1">
      <alignment horizontal="right" vertical="center"/>
    </xf>
    <xf numFmtId="187" fontId="15" fillId="6" borderId="21" xfId="1" applyFont="1" applyFill="1" applyBorder="1" applyAlignment="1">
      <alignment horizontal="left" vertical="center"/>
    </xf>
    <xf numFmtId="187" fontId="15" fillId="6" borderId="14" xfId="1" applyFont="1" applyFill="1" applyBorder="1" applyAlignment="1">
      <alignment horizontal="center" vertical="center"/>
    </xf>
    <xf numFmtId="187" fontId="15" fillId="6" borderId="10" xfId="1" applyFont="1" applyFill="1" applyBorder="1" applyAlignment="1">
      <alignment horizontal="left" vertical="center"/>
    </xf>
    <xf numFmtId="187" fontId="15" fillId="6" borderId="6" xfId="1" applyFont="1" applyFill="1" applyBorder="1" applyAlignment="1">
      <alignment horizontal="center" vertical="center"/>
    </xf>
    <xf numFmtId="187" fontId="16" fillId="6" borderId="6" xfId="1" applyFont="1" applyFill="1" applyBorder="1" applyAlignment="1">
      <alignment horizontal="center" vertical="center"/>
    </xf>
    <xf numFmtId="187" fontId="15" fillId="6" borderId="6" xfId="1" applyFont="1" applyFill="1" applyBorder="1" applyAlignment="1">
      <alignment horizontal="left" vertical="center"/>
    </xf>
    <xf numFmtId="188" fontId="15" fillId="6" borderId="6" xfId="1" applyNumberFormat="1" applyFont="1" applyFill="1" applyBorder="1" applyAlignment="1">
      <alignment horizontal="right" vertical="center"/>
    </xf>
    <xf numFmtId="188" fontId="15" fillId="6" borderId="13" xfId="1" applyNumberFormat="1" applyFont="1" applyFill="1" applyBorder="1" applyAlignment="1">
      <alignment horizontal="right" vertical="top"/>
    </xf>
    <xf numFmtId="187" fontId="15" fillId="6" borderId="6" xfId="1" applyFont="1" applyFill="1" applyBorder="1" applyAlignment="1">
      <alignment horizontal="center" vertical="top"/>
    </xf>
    <xf numFmtId="187" fontId="15" fillId="6" borderId="13" xfId="1" applyFont="1" applyFill="1" applyBorder="1" applyAlignment="1">
      <alignment horizontal="center" vertical="top"/>
    </xf>
    <xf numFmtId="188" fontId="15" fillId="6" borderId="13" xfId="1" applyNumberFormat="1" applyFont="1" applyFill="1" applyBorder="1" applyAlignment="1">
      <alignment horizontal="left" vertical="top" wrapText="1"/>
    </xf>
    <xf numFmtId="188" fontId="15" fillId="6" borderId="2" xfId="1" applyNumberFormat="1" applyFont="1" applyFill="1" applyBorder="1" applyAlignment="1">
      <alignment horizontal="right" vertical="top"/>
    </xf>
    <xf numFmtId="187" fontId="15" fillId="6" borderId="7" xfId="1" applyFont="1" applyFill="1" applyBorder="1" applyAlignment="1">
      <alignment horizontal="left" vertical="center"/>
    </xf>
    <xf numFmtId="187" fontId="15" fillId="6" borderId="7" xfId="1" applyFont="1" applyFill="1" applyBorder="1" applyAlignment="1">
      <alignment vertical="top"/>
    </xf>
    <xf numFmtId="187" fontId="15" fillId="6" borderId="2" xfId="1" applyFont="1" applyFill="1" applyBorder="1" applyAlignment="1">
      <alignment horizontal="center" vertical="top"/>
    </xf>
    <xf numFmtId="189" fontId="16" fillId="14" borderId="6" xfId="1" applyNumberFormat="1" applyFont="1" applyFill="1" applyBorder="1" applyAlignment="1">
      <alignment horizontal="right" vertical="center"/>
    </xf>
    <xf numFmtId="2" fontId="15" fillId="14" borderId="7" xfId="0" applyNumberFormat="1" applyFont="1" applyFill="1" applyBorder="1" applyAlignment="1">
      <alignment horizontal="left" vertical="center" wrapText="1"/>
    </xf>
    <xf numFmtId="187" fontId="15" fillId="14" borderId="2" xfId="1" applyFont="1" applyFill="1" applyBorder="1" applyAlignment="1">
      <alignment horizontal="center" vertical="center"/>
    </xf>
    <xf numFmtId="188" fontId="15" fillId="13" borderId="6" xfId="1" applyNumberFormat="1" applyFont="1" applyFill="1" applyBorder="1" applyAlignment="1">
      <alignment horizontal="right" vertical="center"/>
    </xf>
    <xf numFmtId="2" fontId="15" fillId="13" borderId="2" xfId="0" applyNumberFormat="1" applyFont="1" applyFill="1" applyBorder="1" applyAlignment="1">
      <alignment horizontal="left" vertical="center"/>
    </xf>
    <xf numFmtId="187" fontId="15" fillId="13" borderId="2" xfId="1" applyFont="1" applyFill="1" applyBorder="1"/>
    <xf numFmtId="187" fontId="15" fillId="13" borderId="6" xfId="1" applyFont="1" applyFill="1" applyBorder="1" applyAlignment="1">
      <alignment horizontal="center" vertical="center"/>
    </xf>
    <xf numFmtId="188" fontId="15" fillId="0" borderId="6" xfId="1" applyNumberFormat="1" applyFont="1" applyBorder="1" applyAlignment="1">
      <alignment horizontal="right" vertical="center"/>
    </xf>
    <xf numFmtId="187" fontId="15" fillId="0" borderId="6" xfId="1" applyFont="1" applyBorder="1"/>
    <xf numFmtId="187" fontId="15" fillId="0" borderId="6" xfId="1" applyFont="1" applyBorder="1" applyAlignment="1">
      <alignment horizontal="center" vertical="center"/>
    </xf>
    <xf numFmtId="188" fontId="15" fillId="0" borderId="6" xfId="1" applyNumberFormat="1" applyFont="1" applyBorder="1" applyAlignment="1">
      <alignment horizontal="right" vertical="top"/>
    </xf>
    <xf numFmtId="187" fontId="15" fillId="0" borderId="6" xfId="1" applyFont="1" applyBorder="1" applyAlignment="1">
      <alignment vertical="top"/>
    </xf>
    <xf numFmtId="187" fontId="15" fillId="0" borderId="6" xfId="1" applyFont="1" applyBorder="1" applyAlignment="1">
      <alignment horizontal="center" vertical="top"/>
    </xf>
    <xf numFmtId="187" fontId="15" fillId="0" borderId="6" xfId="1" applyFont="1" applyBorder="1" applyAlignment="1">
      <alignment vertical="center"/>
    </xf>
    <xf numFmtId="188" fontId="15" fillId="14" borderId="9" xfId="1" applyNumberFormat="1" applyFont="1" applyFill="1" applyBorder="1" applyAlignment="1">
      <alignment horizontal="right" vertical="center"/>
    </xf>
    <xf numFmtId="187" fontId="15" fillId="13" borderId="5" xfId="1" applyFont="1" applyFill="1" applyBorder="1" applyAlignment="1">
      <alignment horizontal="center" vertical="center"/>
    </xf>
    <xf numFmtId="188" fontId="15" fillId="6" borderId="9" xfId="1" applyNumberFormat="1" applyFont="1" applyFill="1" applyBorder="1" applyAlignment="1">
      <alignment horizontal="right" vertical="center"/>
    </xf>
    <xf numFmtId="187" fontId="11" fillId="6" borderId="5" xfId="1" applyFont="1" applyFill="1" applyBorder="1" applyAlignment="1">
      <alignment horizontal="left" vertical="center" wrapText="1"/>
    </xf>
    <xf numFmtId="187" fontId="15" fillId="6" borderId="5" xfId="1" applyFont="1" applyFill="1" applyBorder="1" applyAlignment="1">
      <alignment horizontal="center" vertical="center"/>
    </xf>
    <xf numFmtId="188" fontId="15" fillId="6" borderId="9" xfId="1" applyNumberFormat="1" applyFont="1" applyFill="1" applyBorder="1" applyAlignment="1">
      <alignment horizontal="right" vertical="top"/>
    </xf>
    <xf numFmtId="2" fontId="11" fillId="6" borderId="5" xfId="0" applyNumberFormat="1" applyFont="1" applyFill="1" applyBorder="1" applyAlignment="1">
      <alignment horizontal="left" vertical="center" wrapText="1"/>
    </xf>
    <xf numFmtId="189" fontId="16" fillId="12" borderId="9" xfId="1" applyNumberFormat="1" applyFont="1" applyFill="1" applyBorder="1" applyAlignment="1">
      <alignment horizontal="left" vertical="center"/>
    </xf>
    <xf numFmtId="2" fontId="16" fillId="12" borderId="10" xfId="0" applyNumberFormat="1" applyFont="1" applyFill="1" applyBorder="1" applyAlignment="1">
      <alignment horizontal="left" vertical="center" wrapText="1"/>
    </xf>
    <xf numFmtId="2" fontId="15" fillId="12" borderId="10" xfId="0" applyNumberFormat="1" applyFont="1" applyFill="1" applyBorder="1" applyAlignment="1">
      <alignment horizontal="left" vertical="center" wrapText="1"/>
    </xf>
    <xf numFmtId="187" fontId="15" fillId="12" borderId="6" xfId="1" applyFont="1" applyFill="1" applyBorder="1" applyAlignment="1">
      <alignment vertical="center"/>
    </xf>
    <xf numFmtId="188" fontId="15" fillId="9" borderId="9" xfId="1" applyNumberFormat="1" applyFont="1" applyFill="1" applyBorder="1" applyAlignment="1">
      <alignment horizontal="right" vertical="center"/>
    </xf>
    <xf numFmtId="2" fontId="15" fillId="9" borderId="6" xfId="0" applyNumberFormat="1" applyFont="1" applyFill="1" applyBorder="1" applyAlignment="1">
      <alignment horizontal="left" vertical="center" wrapText="1"/>
    </xf>
    <xf numFmtId="187" fontId="15" fillId="9" borderId="6" xfId="1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left"/>
    </xf>
    <xf numFmtId="189" fontId="15" fillId="14" borderId="6" xfId="1" applyNumberFormat="1" applyFont="1" applyFill="1" applyBorder="1" applyAlignment="1">
      <alignment horizontal="right" vertical="center"/>
    </xf>
    <xf numFmtId="2" fontId="15" fillId="14" borderId="6" xfId="0" applyNumberFormat="1" applyFont="1" applyFill="1" applyBorder="1" applyAlignment="1">
      <alignment horizontal="left" vertical="center" wrapText="1"/>
    </xf>
    <xf numFmtId="187" fontId="15" fillId="14" borderId="2" xfId="1" applyFont="1" applyFill="1" applyBorder="1" applyAlignment="1">
      <alignment horizontal="center" vertical="center" wrapText="1"/>
    </xf>
    <xf numFmtId="189" fontId="15" fillId="0" borderId="6" xfId="1" applyNumberFormat="1" applyFont="1" applyBorder="1" applyAlignment="1">
      <alignment horizontal="right" vertical="top"/>
    </xf>
    <xf numFmtId="188" fontId="15" fillId="0" borderId="6" xfId="1" applyNumberFormat="1" applyFont="1" applyBorder="1" applyAlignment="1">
      <alignment horizontal="left" vertical="center" wrapText="1"/>
    </xf>
    <xf numFmtId="187" fontId="15" fillId="0" borderId="6" xfId="1" applyFont="1" applyBorder="1" applyAlignment="1">
      <alignment horizontal="right" vertical="center"/>
    </xf>
    <xf numFmtId="188" fontId="15" fillId="0" borderId="6" xfId="1" applyNumberFormat="1" applyFont="1" applyBorder="1" applyAlignment="1">
      <alignment horizontal="left" vertical="top"/>
    </xf>
    <xf numFmtId="188" fontId="15" fillId="0" borderId="6" xfId="1" applyNumberFormat="1" applyFont="1" applyBorder="1" applyAlignment="1">
      <alignment horizontal="left" vertical="top" wrapText="1"/>
    </xf>
    <xf numFmtId="187" fontId="15" fillId="0" borderId="6" xfId="1" applyFont="1" applyBorder="1" applyAlignment="1">
      <alignment horizontal="right" vertical="top"/>
    </xf>
    <xf numFmtId="187" fontId="15" fillId="0" borderId="13" xfId="1" applyFont="1" applyBorder="1" applyAlignment="1">
      <alignment horizontal="center" vertical="top"/>
    </xf>
    <xf numFmtId="188" fontId="15" fillId="2" borderId="6" xfId="1" applyNumberFormat="1" applyFont="1" applyFill="1" applyBorder="1" applyAlignment="1">
      <alignment horizontal="right" vertical="center"/>
    </xf>
    <xf numFmtId="187" fontId="15" fillId="2" borderId="6" xfId="1" applyFont="1" applyFill="1" applyBorder="1" applyAlignment="1">
      <alignment horizontal="center" vertical="center"/>
    </xf>
    <xf numFmtId="187" fontId="11" fillId="13" borderId="5" xfId="1" applyFont="1" applyFill="1" applyBorder="1" applyAlignment="1">
      <alignment horizontal="left" vertical="center" wrapText="1"/>
    </xf>
    <xf numFmtId="2" fontId="11" fillId="6" borderId="6" xfId="0" applyNumberFormat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left" vertical="center" wrapText="1"/>
    </xf>
    <xf numFmtId="0" fontId="15" fillId="6" borderId="6" xfId="0" applyFont="1" applyFill="1" applyBorder="1" applyAlignment="1">
      <alignment horizontal="left" vertical="center" wrapText="1"/>
    </xf>
    <xf numFmtId="188" fontId="15" fillId="6" borderId="6" xfId="1" applyNumberFormat="1" applyFont="1" applyFill="1" applyBorder="1" applyAlignment="1">
      <alignment horizontal="right" vertical="top"/>
    </xf>
    <xf numFmtId="187" fontId="11" fillId="6" borderId="9" xfId="1" applyFont="1" applyFill="1" applyBorder="1" applyAlignment="1">
      <alignment horizontal="left" vertical="center" wrapText="1"/>
    </xf>
    <xf numFmtId="187" fontId="15" fillId="6" borderId="9" xfId="1" applyFont="1" applyFill="1" applyBorder="1" applyAlignment="1">
      <alignment horizontal="center" vertical="top"/>
    </xf>
    <xf numFmtId="2" fontId="15" fillId="6" borderId="9" xfId="1" applyNumberFormat="1" applyFont="1" applyFill="1" applyBorder="1" applyAlignment="1">
      <alignment horizontal="center" vertical="top"/>
    </xf>
    <xf numFmtId="189" fontId="15" fillId="13" borderId="5" xfId="1" applyNumberFormat="1" applyFont="1" applyFill="1" applyBorder="1" applyAlignment="1">
      <alignment horizontal="right" vertical="center"/>
    </xf>
    <xf numFmtId="187" fontId="15" fillId="13" borderId="10" xfId="1" applyFont="1" applyFill="1" applyBorder="1" applyAlignment="1">
      <alignment horizontal="left" vertical="center" wrapText="1"/>
    </xf>
    <xf numFmtId="187" fontId="15" fillId="6" borderId="6" xfId="1" applyFont="1" applyFill="1" applyBorder="1" applyAlignment="1">
      <alignment horizontal="left" vertical="center" wrapText="1"/>
    </xf>
    <xf numFmtId="188" fontId="15" fillId="9" borderId="6" xfId="1" applyNumberFormat="1" applyFont="1" applyFill="1" applyBorder="1" applyAlignment="1">
      <alignment horizontal="right" vertical="center"/>
    </xf>
    <xf numFmtId="2" fontId="16" fillId="9" borderId="6" xfId="0" applyNumberFormat="1" applyFont="1" applyFill="1" applyBorder="1" applyAlignment="1">
      <alignment horizontal="left" vertical="center" wrapText="1"/>
    </xf>
    <xf numFmtId="188" fontId="15" fillId="7" borderId="6" xfId="1" applyNumberFormat="1" applyFont="1" applyFill="1" applyBorder="1" applyAlignment="1">
      <alignment horizontal="right" vertical="center"/>
    </xf>
    <xf numFmtId="2" fontId="16" fillId="7" borderId="6" xfId="0" applyNumberFormat="1" applyFont="1" applyFill="1" applyBorder="1" applyAlignment="1">
      <alignment horizontal="center" vertical="center"/>
    </xf>
    <xf numFmtId="2" fontId="15" fillId="7" borderId="6" xfId="1" applyNumberFormat="1" applyFont="1" applyFill="1" applyBorder="1" applyAlignment="1">
      <alignment horizontal="left" vertical="center"/>
    </xf>
    <xf numFmtId="187" fontId="15" fillId="14" borderId="6" xfId="1" applyFont="1" applyFill="1" applyBorder="1" applyAlignment="1">
      <alignment horizontal="center" vertical="center"/>
    </xf>
    <xf numFmtId="188" fontId="15" fillId="5" borderId="6" xfId="1" applyNumberFormat="1" applyFont="1" applyFill="1" applyBorder="1" applyAlignment="1">
      <alignment horizontal="right" vertical="center"/>
    </xf>
    <xf numFmtId="187" fontId="11" fillId="5" borderId="6" xfId="1" applyFont="1" applyFill="1" applyBorder="1" applyAlignment="1">
      <alignment horizontal="left" vertical="center" wrapText="1"/>
    </xf>
    <xf numFmtId="187" fontId="15" fillId="5" borderId="6" xfId="1" applyFont="1" applyFill="1" applyBorder="1" applyAlignment="1">
      <alignment horizontal="center" vertical="center"/>
    </xf>
    <xf numFmtId="188" fontId="15" fillId="14" borderId="6" xfId="1" applyNumberFormat="1" applyFont="1" applyFill="1" applyBorder="1" applyAlignment="1">
      <alignment horizontal="right" vertical="center"/>
    </xf>
    <xf numFmtId="2" fontId="11" fillId="13" borderId="6" xfId="0" applyNumberFormat="1" applyFont="1" applyFill="1" applyBorder="1" applyAlignment="1">
      <alignment horizontal="left" vertical="center" wrapText="1"/>
    </xf>
    <xf numFmtId="187" fontId="11" fillId="13" borderId="6" xfId="1" applyFont="1" applyFill="1" applyBorder="1" applyAlignment="1">
      <alignment horizontal="left" vertical="center" wrapText="1"/>
    </xf>
    <xf numFmtId="0" fontId="15" fillId="13" borderId="6" xfId="0" applyFont="1" applyFill="1" applyBorder="1" applyAlignment="1">
      <alignment horizontal="left" vertical="center"/>
    </xf>
    <xf numFmtId="2" fontId="15" fillId="6" borderId="6" xfId="1" applyNumberFormat="1" applyFont="1" applyFill="1" applyBorder="1" applyAlignment="1">
      <alignment horizontal="center" vertical="top"/>
    </xf>
    <xf numFmtId="189" fontId="15" fillId="13" borderId="6" xfId="1" applyNumberFormat="1" applyFont="1" applyFill="1" applyBorder="1" applyAlignment="1">
      <alignment horizontal="right" vertical="center"/>
    </xf>
    <xf numFmtId="2" fontId="15" fillId="13" borderId="6" xfId="0" applyNumberFormat="1" applyFont="1" applyFill="1" applyBorder="1" applyAlignment="1">
      <alignment horizontal="left" vertical="center" wrapText="1"/>
    </xf>
    <xf numFmtId="187" fontId="15" fillId="13" borderId="6" xfId="1" applyFont="1" applyFill="1" applyBorder="1" applyAlignment="1">
      <alignment horizontal="left" vertical="center" wrapText="1"/>
    </xf>
    <xf numFmtId="187" fontId="15" fillId="13" borderId="6" xfId="1" applyFont="1" applyFill="1" applyBorder="1" applyAlignment="1">
      <alignment vertical="center"/>
    </xf>
    <xf numFmtId="0" fontId="15" fillId="13" borderId="6" xfId="0" applyFont="1" applyFill="1" applyBorder="1" applyAlignment="1">
      <alignment horizontal="center" vertical="center" wrapText="1"/>
    </xf>
    <xf numFmtId="187" fontId="15" fillId="6" borderId="6" xfId="1" applyFont="1" applyFill="1" applyBorder="1" applyAlignment="1">
      <alignment horizontal="left" vertical="top" wrapText="1"/>
    </xf>
    <xf numFmtId="187" fontId="16" fillId="3" borderId="6" xfId="1" applyFont="1" applyFill="1" applyBorder="1" applyAlignment="1">
      <alignment horizontal="center"/>
    </xf>
    <xf numFmtId="2" fontId="16" fillId="3" borderId="6" xfId="1" applyNumberFormat="1" applyFont="1" applyFill="1" applyBorder="1" applyAlignment="1">
      <alignment horizontal="center"/>
    </xf>
    <xf numFmtId="187" fontId="21" fillId="3" borderId="6" xfId="1" applyFont="1" applyFill="1" applyBorder="1" applyAlignment="1">
      <alignment horizontal="left" indent="2"/>
    </xf>
    <xf numFmtId="187" fontId="21" fillId="3" borderId="6" xfId="1" applyFont="1" applyFill="1" applyBorder="1" applyAlignment="1">
      <alignment horizontal="center"/>
    </xf>
    <xf numFmtId="187" fontId="14" fillId="3" borderId="6" xfId="1" applyFont="1" applyFill="1" applyBorder="1" applyAlignment="1">
      <alignment horizontal="center"/>
    </xf>
    <xf numFmtId="2" fontId="15" fillId="6" borderId="0" xfId="0" applyNumberFormat="1" applyFont="1" applyFill="1" applyAlignment="1">
      <alignment horizontal="left" vertical="center"/>
    </xf>
    <xf numFmtId="187" fontId="16" fillId="6" borderId="0" xfId="1" applyFont="1" applyFill="1" applyBorder="1" applyAlignment="1">
      <alignment horizontal="center"/>
    </xf>
    <xf numFmtId="187" fontId="14" fillId="6" borderId="0" xfId="1" applyFont="1" applyFill="1" applyBorder="1"/>
    <xf numFmtId="187" fontId="15" fillId="6" borderId="0" xfId="0" applyNumberFormat="1" applyFont="1" applyFill="1" applyAlignment="1">
      <alignment horizontal="left"/>
    </xf>
    <xf numFmtId="188" fontId="15" fillId="6" borderId="0" xfId="1" applyNumberFormat="1" applyFont="1" applyFill="1" applyBorder="1" applyAlignment="1"/>
    <xf numFmtId="2" fontId="15" fillId="6" borderId="0" xfId="1" applyNumberFormat="1" applyFont="1" applyFill="1" applyBorder="1" applyAlignment="1">
      <alignment horizontal="left"/>
    </xf>
    <xf numFmtId="2" fontId="15" fillId="6" borderId="0" xfId="1" applyNumberFormat="1" applyFont="1" applyFill="1" applyBorder="1" applyAlignment="1">
      <alignment horizontal="left" vertical="center"/>
    </xf>
    <xf numFmtId="187" fontId="15" fillId="6" borderId="0" xfId="0" applyNumberFormat="1" applyFont="1" applyFill="1"/>
    <xf numFmtId="187" fontId="15" fillId="6" borderId="0" xfId="1" applyFont="1" applyFill="1" applyBorder="1" applyAlignment="1"/>
    <xf numFmtId="187" fontId="15" fillId="6" borderId="0" xfId="1" applyFont="1" applyFill="1" applyBorder="1" applyAlignment="1">
      <alignment horizontal="left" vertical="center"/>
    </xf>
    <xf numFmtId="187" fontId="27" fillId="6" borderId="0" xfId="1" applyFont="1" applyFill="1" applyBorder="1" applyAlignment="1">
      <alignment horizontal="center"/>
    </xf>
    <xf numFmtId="0" fontId="20" fillId="6" borderId="0" xfId="0" applyFont="1" applyFill="1"/>
    <xf numFmtId="187" fontId="15" fillId="6" borderId="0" xfId="1" applyFont="1" applyFill="1" applyBorder="1" applyAlignment="1">
      <alignment horizontal="left"/>
    </xf>
    <xf numFmtId="0" fontId="11" fillId="6" borderId="0" xfId="0" applyFont="1" applyFill="1" applyAlignment="1">
      <alignment horizontal="left"/>
    </xf>
    <xf numFmtId="188" fontId="15" fillId="6" borderId="0" xfId="1" applyNumberFormat="1" applyFont="1" applyFill="1" applyBorder="1" applyAlignment="1">
      <alignment horizontal="left"/>
    </xf>
    <xf numFmtId="187" fontId="20" fillId="6" borderId="0" xfId="1" applyFont="1" applyFill="1"/>
    <xf numFmtId="0" fontId="28" fillId="6" borderId="6" xfId="0" applyFont="1" applyFill="1" applyBorder="1" applyAlignment="1">
      <alignment horizontal="center" vertical="center"/>
    </xf>
    <xf numFmtId="2" fontId="10" fillId="6" borderId="6" xfId="0" applyNumberFormat="1" applyFont="1" applyFill="1" applyBorder="1" applyAlignment="1">
      <alignment horizontal="center" vertical="center" wrapText="1"/>
    </xf>
    <xf numFmtId="0" fontId="28" fillId="11" borderId="6" xfId="0" applyFont="1" applyFill="1" applyBorder="1" applyAlignment="1">
      <alignment horizontal="center" vertical="top"/>
    </xf>
    <xf numFmtId="187" fontId="11" fillId="11" borderId="11" xfId="1" applyFont="1" applyFill="1" applyBorder="1" applyAlignment="1">
      <alignment vertical="top"/>
    </xf>
    <xf numFmtId="187" fontId="11" fillId="11" borderId="6" xfId="0" applyNumberFormat="1" applyFont="1" applyFill="1" applyBorder="1" applyAlignment="1">
      <alignment horizontal="center" vertical="top"/>
    </xf>
    <xf numFmtId="0" fontId="15" fillId="11" borderId="6" xfId="0" applyFont="1" applyFill="1" applyBorder="1" applyAlignment="1">
      <alignment horizontal="center" vertical="top"/>
    </xf>
    <xf numFmtId="189" fontId="28" fillId="15" borderId="10" xfId="1" applyNumberFormat="1" applyFont="1" applyFill="1" applyBorder="1" applyAlignment="1">
      <alignment vertical="top"/>
    </xf>
    <xf numFmtId="2" fontId="11" fillId="15" borderId="6" xfId="1" applyNumberFormat="1" applyFont="1" applyFill="1" applyBorder="1" applyAlignment="1">
      <alignment horizontal="left" vertical="top" wrapText="1"/>
    </xf>
    <xf numFmtId="187" fontId="11" fillId="15" borderId="6" xfId="1" applyFont="1" applyFill="1" applyBorder="1" applyAlignment="1">
      <alignment vertical="top"/>
    </xf>
    <xf numFmtId="2" fontId="11" fillId="15" borderId="6" xfId="1" applyNumberFormat="1" applyFont="1" applyFill="1" applyBorder="1" applyAlignment="1">
      <alignment vertical="top"/>
    </xf>
    <xf numFmtId="188" fontId="28" fillId="9" borderId="5" xfId="1" applyNumberFormat="1" applyFont="1" applyFill="1" applyBorder="1" applyAlignment="1">
      <alignment vertical="top"/>
    </xf>
    <xf numFmtId="187" fontId="11" fillId="9" borderId="5" xfId="1" applyFont="1" applyFill="1" applyBorder="1" applyAlignment="1">
      <alignment vertical="top"/>
    </xf>
    <xf numFmtId="2" fontId="11" fillId="9" borderId="6" xfId="1" applyNumberFormat="1" applyFont="1" applyFill="1" applyBorder="1" applyAlignment="1">
      <alignment vertical="top"/>
    </xf>
    <xf numFmtId="189" fontId="28" fillId="7" borderId="6" xfId="1" applyNumberFormat="1" applyFont="1" applyFill="1" applyBorder="1" applyAlignment="1">
      <alignment vertical="top"/>
    </xf>
    <xf numFmtId="2" fontId="15" fillId="7" borderId="1" xfId="1" applyNumberFormat="1" applyFont="1" applyFill="1" applyBorder="1" applyAlignment="1">
      <alignment horizontal="left" vertical="top" wrapText="1"/>
    </xf>
    <xf numFmtId="187" fontId="11" fillId="7" borderId="6" xfId="1" applyFont="1" applyFill="1" applyBorder="1" applyAlignment="1">
      <alignment vertical="top"/>
    </xf>
    <xf numFmtId="2" fontId="11" fillId="7" borderId="6" xfId="1" applyNumberFormat="1" applyFont="1" applyFill="1" applyBorder="1" applyAlignment="1">
      <alignment vertical="top"/>
    </xf>
    <xf numFmtId="188" fontId="28" fillId="6" borderId="13" xfId="1" applyNumberFormat="1" applyFont="1" applyFill="1" applyBorder="1" applyAlignment="1">
      <alignment vertical="top"/>
    </xf>
    <xf numFmtId="0" fontId="15" fillId="0" borderId="13" xfId="0" applyFont="1" applyBorder="1" applyAlignment="1">
      <alignment horizontal="left" vertical="top" wrapText="1"/>
    </xf>
    <xf numFmtId="2" fontId="15" fillId="0" borderId="13" xfId="0" applyNumberFormat="1" applyFont="1" applyBorder="1" applyAlignment="1">
      <alignment horizontal="left" vertical="top" wrapText="1"/>
    </xf>
    <xf numFmtId="187" fontId="11" fillId="6" borderId="13" xfId="1" applyFont="1" applyFill="1" applyBorder="1" applyAlignment="1">
      <alignment vertical="top"/>
    </xf>
    <xf numFmtId="187" fontId="15" fillId="6" borderId="13" xfId="1" applyFont="1" applyFill="1" applyBorder="1" applyAlignment="1">
      <alignment vertical="top"/>
    </xf>
    <xf numFmtId="2" fontId="15" fillId="6" borderId="13" xfId="0" applyNumberFormat="1" applyFont="1" applyFill="1" applyBorder="1" applyAlignment="1">
      <alignment vertical="top" wrapText="1"/>
    </xf>
    <xf numFmtId="188" fontId="28" fillId="6" borderId="24" xfId="1" applyNumberFormat="1" applyFont="1" applyFill="1" applyBorder="1" applyAlignment="1">
      <alignment vertical="top"/>
    </xf>
    <xf numFmtId="0" fontId="15" fillId="0" borderId="24" xfId="0" applyFont="1" applyBorder="1" applyAlignment="1">
      <alignment horizontal="left" vertical="top" wrapText="1"/>
    </xf>
    <xf numFmtId="2" fontId="15" fillId="0" borderId="24" xfId="0" applyNumberFormat="1" applyFont="1" applyBorder="1" applyAlignment="1">
      <alignment horizontal="left" vertical="top" wrapText="1"/>
    </xf>
    <xf numFmtId="187" fontId="11" fillId="6" borderId="24" xfId="1" applyFont="1" applyFill="1" applyBorder="1" applyAlignment="1">
      <alignment vertical="top"/>
    </xf>
    <xf numFmtId="187" fontId="15" fillId="6" borderId="24" xfId="1" applyFont="1" applyFill="1" applyBorder="1" applyAlignment="1">
      <alignment vertical="top"/>
    </xf>
    <xf numFmtId="2" fontId="15" fillId="6" borderId="24" xfId="0" applyNumberFormat="1" applyFont="1" applyFill="1" applyBorder="1" applyAlignment="1">
      <alignment vertical="top" wrapText="1"/>
    </xf>
    <xf numFmtId="188" fontId="28" fillId="6" borderId="14" xfId="1" applyNumberFormat="1" applyFont="1" applyFill="1" applyBorder="1" applyAlignment="1">
      <alignment vertical="top"/>
    </xf>
    <xf numFmtId="187" fontId="11" fillId="6" borderId="14" xfId="1" applyFont="1" applyFill="1" applyBorder="1" applyAlignment="1">
      <alignment vertical="top"/>
    </xf>
    <xf numFmtId="187" fontId="15" fillId="6" borderId="14" xfId="1" applyFont="1" applyFill="1" applyBorder="1" applyAlignment="1">
      <alignment vertical="top"/>
    </xf>
    <xf numFmtId="187" fontId="11" fillId="6" borderId="5" xfId="1" applyFont="1" applyFill="1" applyBorder="1" applyAlignment="1">
      <alignment vertical="top"/>
    </xf>
    <xf numFmtId="187" fontId="15" fillId="6" borderId="5" xfId="1" applyFont="1" applyFill="1" applyBorder="1" applyAlignment="1">
      <alignment vertical="top"/>
    </xf>
    <xf numFmtId="188" fontId="28" fillId="6" borderId="2" xfId="1" applyNumberFormat="1" applyFont="1" applyFill="1" applyBorder="1" applyAlignment="1">
      <alignment vertical="top"/>
    </xf>
    <xf numFmtId="187" fontId="11" fillId="6" borderId="2" xfId="1" applyFont="1" applyFill="1" applyBorder="1" applyAlignment="1">
      <alignment vertical="top"/>
    </xf>
    <xf numFmtId="187" fontId="15" fillId="6" borderId="2" xfId="1" applyFont="1" applyFill="1" applyBorder="1" applyAlignment="1">
      <alignment vertical="top"/>
    </xf>
    <xf numFmtId="188" fontId="28" fillId="6" borderId="5" xfId="1" applyNumberFormat="1" applyFont="1" applyFill="1" applyBorder="1" applyAlignment="1">
      <alignment vertical="top"/>
    </xf>
    <xf numFmtId="188" fontId="28" fillId="6" borderId="6" xfId="1" applyNumberFormat="1" applyFont="1" applyFill="1" applyBorder="1" applyAlignment="1">
      <alignment vertical="top"/>
    </xf>
    <xf numFmtId="187" fontId="11" fillId="6" borderId="6" xfId="1" applyFont="1" applyFill="1" applyBorder="1" applyAlignment="1">
      <alignment vertical="top"/>
    </xf>
    <xf numFmtId="187" fontId="15" fillId="6" borderId="6" xfId="1" applyFont="1" applyFill="1" applyBorder="1" applyAlignment="1">
      <alignment vertical="top"/>
    </xf>
    <xf numFmtId="188" fontId="28" fillId="6" borderId="17" xfId="1" applyNumberFormat="1" applyFont="1" applyFill="1" applyBorder="1" applyAlignment="1">
      <alignment vertical="top"/>
    </xf>
    <xf numFmtId="187" fontId="11" fillId="6" borderId="17" xfId="1" applyFont="1" applyFill="1" applyBorder="1" applyAlignment="1">
      <alignment vertical="top"/>
    </xf>
    <xf numFmtId="187" fontId="15" fillId="6" borderId="17" xfId="1" applyFont="1" applyFill="1" applyBorder="1" applyAlignment="1">
      <alignment vertical="top"/>
    </xf>
    <xf numFmtId="187" fontId="11" fillId="7" borderId="5" xfId="1" applyFont="1" applyFill="1" applyBorder="1" applyAlignment="1">
      <alignment vertical="top"/>
    </xf>
    <xf numFmtId="188" fontId="28" fillId="9" borderId="6" xfId="1" applyNumberFormat="1" applyFont="1" applyFill="1" applyBorder="1" applyAlignment="1">
      <alignment vertical="top"/>
    </xf>
    <xf numFmtId="187" fontId="11" fillId="9" borderId="6" xfId="1" applyFont="1" applyFill="1" applyBorder="1" applyAlignment="1">
      <alignment vertical="top"/>
    </xf>
    <xf numFmtId="187" fontId="15" fillId="9" borderId="6" xfId="1" applyFont="1" applyFill="1" applyBorder="1" applyAlignment="1">
      <alignment vertical="top"/>
    </xf>
    <xf numFmtId="187" fontId="15" fillId="7" borderId="1" xfId="1" applyFont="1" applyFill="1" applyBorder="1" applyAlignment="1">
      <alignment horizontal="left" vertical="top" wrapText="1"/>
    </xf>
    <xf numFmtId="187" fontId="15" fillId="6" borderId="6" xfId="0" applyNumberFormat="1" applyFont="1" applyFill="1" applyBorder="1" applyAlignment="1">
      <alignment vertical="top" wrapText="1"/>
    </xf>
    <xf numFmtId="0" fontId="15" fillId="4" borderId="6" xfId="0" applyFont="1" applyFill="1" applyBorder="1" applyAlignment="1">
      <alignment horizontal="left" vertical="top" wrapText="1"/>
    </xf>
    <xf numFmtId="187" fontId="15" fillId="4" borderId="6" xfId="0" applyNumberFormat="1" applyFont="1" applyFill="1" applyBorder="1" applyAlignment="1">
      <alignment vertical="top" wrapText="1"/>
    </xf>
    <xf numFmtId="187" fontId="15" fillId="6" borderId="6" xfId="0" applyNumberFormat="1" applyFont="1" applyFill="1" applyBorder="1" applyAlignment="1">
      <alignment vertical="top"/>
    </xf>
    <xf numFmtId="188" fontId="11" fillId="9" borderId="6" xfId="1" applyNumberFormat="1" applyFont="1" applyFill="1" applyBorder="1" applyAlignment="1">
      <alignment vertical="top" wrapText="1"/>
    </xf>
    <xf numFmtId="188" fontId="11" fillId="9" borderId="6" xfId="1" applyNumberFormat="1" applyFont="1" applyFill="1" applyBorder="1" applyAlignment="1">
      <alignment vertical="top"/>
    </xf>
    <xf numFmtId="187" fontId="15" fillId="9" borderId="6" xfId="0" applyNumberFormat="1" applyFont="1" applyFill="1" applyBorder="1" applyAlignment="1">
      <alignment vertical="top"/>
    </xf>
    <xf numFmtId="188" fontId="28" fillId="7" borderId="6" xfId="1" applyNumberFormat="1" applyFont="1" applyFill="1" applyBorder="1" applyAlignment="1">
      <alignment vertical="top"/>
    </xf>
    <xf numFmtId="2" fontId="11" fillId="7" borderId="6" xfId="0" applyNumberFormat="1" applyFont="1" applyFill="1" applyBorder="1" applyAlignment="1">
      <alignment vertical="top" wrapText="1"/>
    </xf>
    <xf numFmtId="187" fontId="15" fillId="7" borderId="6" xfId="0" applyNumberFormat="1" applyFont="1" applyFill="1" applyBorder="1" applyAlignment="1">
      <alignment vertical="top"/>
    </xf>
    <xf numFmtId="0" fontId="15" fillId="9" borderId="6" xfId="0" applyFont="1" applyFill="1" applyBorder="1" applyAlignment="1">
      <alignment vertical="top" wrapText="1"/>
    </xf>
    <xf numFmtId="187" fontId="15" fillId="7" borderId="6" xfId="0" applyNumberFormat="1" applyFont="1" applyFill="1" applyBorder="1" applyAlignment="1">
      <alignment horizontal="left" vertical="top" wrapText="1"/>
    </xf>
    <xf numFmtId="188" fontId="11" fillId="6" borderId="6" xfId="1" applyNumberFormat="1" applyFont="1" applyFill="1" applyBorder="1" applyAlignment="1">
      <alignment vertical="top" wrapText="1"/>
    </xf>
    <xf numFmtId="188" fontId="11" fillId="6" borderId="6" xfId="1" applyNumberFormat="1" applyFont="1" applyFill="1" applyBorder="1" applyAlignment="1">
      <alignment vertical="top"/>
    </xf>
    <xf numFmtId="187" fontId="11" fillId="6" borderId="6" xfId="0" applyNumberFormat="1" applyFont="1" applyFill="1" applyBorder="1" applyAlignment="1">
      <alignment vertical="top"/>
    </xf>
    <xf numFmtId="2" fontId="15" fillId="9" borderId="5" xfId="0" applyNumberFormat="1" applyFont="1" applyFill="1" applyBorder="1" applyAlignment="1">
      <alignment vertical="top" wrapText="1"/>
    </xf>
    <xf numFmtId="2" fontId="15" fillId="9" borderId="5" xfId="0" applyNumberFormat="1" applyFont="1" applyFill="1" applyBorder="1" applyAlignment="1">
      <alignment horizontal="justify" vertical="top"/>
    </xf>
    <xf numFmtId="49" fontId="15" fillId="7" borderId="1" xfId="1" applyNumberFormat="1" applyFont="1" applyFill="1" applyBorder="1" applyAlignment="1">
      <alignment horizontal="left" vertical="top" wrapText="1"/>
    </xf>
    <xf numFmtId="2" fontId="15" fillId="7" borderId="6" xfId="1" applyNumberFormat="1" applyFont="1" applyFill="1" applyBorder="1" applyAlignment="1">
      <alignment horizontal="left" vertical="top" wrapText="1"/>
    </xf>
    <xf numFmtId="189" fontId="28" fillId="6" borderId="6" xfId="1" applyNumberFormat="1" applyFont="1" applyFill="1" applyBorder="1" applyAlignment="1">
      <alignment vertical="top"/>
    </xf>
    <xf numFmtId="187" fontId="15" fillId="6" borderId="5" xfId="0" applyNumberFormat="1" applyFont="1" applyFill="1" applyBorder="1" applyAlignment="1">
      <alignment vertical="top"/>
    </xf>
    <xf numFmtId="187" fontId="15" fillId="6" borderId="5" xfId="0" applyNumberFormat="1" applyFont="1" applyFill="1" applyBorder="1" applyAlignment="1">
      <alignment vertical="top" wrapText="1"/>
    </xf>
    <xf numFmtId="0" fontId="3" fillId="6" borderId="6" xfId="0" applyFont="1" applyFill="1" applyBorder="1" applyAlignment="1">
      <alignment vertical="top"/>
    </xf>
    <xf numFmtId="188" fontId="11" fillId="6" borderId="17" xfId="1" applyNumberFormat="1" applyFont="1" applyFill="1" applyBorder="1" applyAlignment="1">
      <alignment vertical="top" wrapText="1"/>
    </xf>
    <xf numFmtId="187" fontId="15" fillId="6" borderId="17" xfId="0" applyNumberFormat="1" applyFont="1" applyFill="1" applyBorder="1" applyAlignment="1">
      <alignment vertical="top"/>
    </xf>
    <xf numFmtId="187" fontId="15" fillId="6" borderId="17" xfId="0" applyNumberFormat="1" applyFont="1" applyFill="1" applyBorder="1" applyAlignment="1">
      <alignment vertical="top" wrapText="1"/>
    </xf>
    <xf numFmtId="188" fontId="11" fillId="6" borderId="24" xfId="1" applyNumberFormat="1" applyFont="1" applyFill="1" applyBorder="1" applyAlignment="1">
      <alignment vertical="top" wrapText="1"/>
    </xf>
    <xf numFmtId="187" fontId="15" fillId="6" borderId="24" xfId="0" applyNumberFormat="1" applyFont="1" applyFill="1" applyBorder="1" applyAlignment="1">
      <alignment vertical="top"/>
    </xf>
    <xf numFmtId="187" fontId="15" fillId="6" borderId="24" xfId="0" applyNumberFormat="1" applyFont="1" applyFill="1" applyBorder="1" applyAlignment="1">
      <alignment vertical="top" wrapText="1"/>
    </xf>
    <xf numFmtId="188" fontId="11" fillId="6" borderId="14" xfId="1" applyNumberFormat="1" applyFont="1" applyFill="1" applyBorder="1" applyAlignment="1">
      <alignment vertical="top" wrapText="1"/>
    </xf>
    <xf numFmtId="187" fontId="15" fillId="6" borderId="14" xfId="0" applyNumberFormat="1" applyFont="1" applyFill="1" applyBorder="1" applyAlignment="1">
      <alignment vertical="top"/>
    </xf>
    <xf numFmtId="187" fontId="15" fillId="6" borderId="14" xfId="0" applyNumberFormat="1" applyFont="1" applyFill="1" applyBorder="1" applyAlignment="1">
      <alignment vertical="top" wrapText="1"/>
    </xf>
    <xf numFmtId="187" fontId="15" fillId="7" borderId="6" xfId="1" applyFont="1" applyFill="1" applyBorder="1" applyAlignment="1">
      <alignment horizontal="center" vertical="top" wrapText="1"/>
    </xf>
    <xf numFmtId="2" fontId="11" fillId="6" borderId="17" xfId="0" applyNumberFormat="1" applyFont="1" applyFill="1" applyBorder="1" applyAlignment="1">
      <alignment vertical="top" wrapText="1"/>
    </xf>
    <xf numFmtId="187" fontId="11" fillId="6" borderId="4" xfId="1" applyFont="1" applyFill="1" applyBorder="1" applyAlignment="1">
      <alignment vertical="top"/>
    </xf>
    <xf numFmtId="187" fontId="15" fillId="6" borderId="4" xfId="0" applyNumberFormat="1" applyFont="1" applyFill="1" applyBorder="1" applyAlignment="1">
      <alignment vertical="top"/>
    </xf>
    <xf numFmtId="187" fontId="15" fillId="6" borderId="4" xfId="0" applyNumberFormat="1" applyFont="1" applyFill="1" applyBorder="1" applyAlignment="1">
      <alignment vertical="top" wrapText="1"/>
    </xf>
    <xf numFmtId="188" fontId="11" fillId="6" borderId="13" xfId="1" applyNumberFormat="1" applyFont="1" applyFill="1" applyBorder="1" applyAlignment="1">
      <alignment vertical="top" wrapText="1"/>
    </xf>
    <xf numFmtId="187" fontId="15" fillId="6" borderId="13" xfId="0" applyNumberFormat="1" applyFont="1" applyFill="1" applyBorder="1" applyAlignment="1">
      <alignment vertical="top"/>
    </xf>
    <xf numFmtId="187" fontId="15" fillId="6" borderId="13" xfId="0" applyNumberFormat="1" applyFont="1" applyFill="1" applyBorder="1" applyAlignment="1">
      <alignment vertical="top" wrapText="1"/>
    </xf>
    <xf numFmtId="189" fontId="28" fillId="7" borderId="5" xfId="1" applyNumberFormat="1" applyFont="1" applyFill="1" applyBorder="1" applyAlignment="1">
      <alignment vertical="top"/>
    </xf>
    <xf numFmtId="188" fontId="11" fillId="7" borderId="14" xfId="1" applyNumberFormat="1" applyFont="1" applyFill="1" applyBorder="1" applyAlignment="1">
      <alignment vertical="top" wrapText="1"/>
    </xf>
    <xf numFmtId="187" fontId="11" fillId="7" borderId="14" xfId="1" applyFont="1" applyFill="1" applyBorder="1" applyAlignment="1">
      <alignment vertical="top"/>
    </xf>
    <xf numFmtId="187" fontId="15" fillId="7" borderId="14" xfId="0" applyNumberFormat="1" applyFont="1" applyFill="1" applyBorder="1" applyAlignment="1">
      <alignment vertical="top" wrapText="1"/>
    </xf>
    <xf numFmtId="187" fontId="28" fillId="9" borderId="5" xfId="1" applyFont="1" applyFill="1" applyBorder="1" applyAlignment="1">
      <alignment vertical="top"/>
    </xf>
    <xf numFmtId="187" fontId="15" fillId="7" borderId="6" xfId="1" applyFont="1" applyFill="1" applyBorder="1" applyAlignment="1">
      <alignment horizontal="left" vertical="top" wrapText="1"/>
    </xf>
    <xf numFmtId="49" fontId="11" fillId="6" borderId="6" xfId="1" applyNumberFormat="1" applyFont="1" applyFill="1" applyBorder="1" applyAlignment="1">
      <alignment vertical="top" wrapText="1"/>
    </xf>
    <xf numFmtId="0" fontId="15" fillId="19" borderId="6" xfId="3" applyFont="1" applyFill="1" applyBorder="1" applyAlignment="1">
      <alignment horizontal="left" vertical="center" wrapText="1" shrinkToFit="1"/>
    </xf>
    <xf numFmtId="0" fontId="28" fillId="15" borderId="6" xfId="0" applyFont="1" applyFill="1" applyBorder="1" applyAlignment="1">
      <alignment horizontal="center" vertical="top"/>
    </xf>
    <xf numFmtId="187" fontId="11" fillId="15" borderId="6" xfId="0" applyNumberFormat="1" applyFont="1" applyFill="1" applyBorder="1" applyAlignment="1">
      <alignment horizontal="center" vertical="top"/>
    </xf>
    <xf numFmtId="0" fontId="28" fillId="16" borderId="6" xfId="0" applyFont="1" applyFill="1" applyBorder="1" applyAlignment="1">
      <alignment horizontal="center" vertical="top"/>
    </xf>
    <xf numFmtId="187" fontId="11" fillId="16" borderId="6" xfId="0" applyNumberFormat="1" applyFont="1" applyFill="1" applyBorder="1" applyAlignment="1">
      <alignment horizontal="center" vertical="top"/>
    </xf>
    <xf numFmtId="187" fontId="15" fillId="16" borderId="6" xfId="0" applyNumberFormat="1" applyFont="1" applyFill="1" applyBorder="1" applyAlignment="1">
      <alignment vertical="top"/>
    </xf>
    <xf numFmtId="0" fontId="28" fillId="7" borderId="2" xfId="0" applyFont="1" applyFill="1" applyBorder="1" applyAlignment="1">
      <alignment horizontal="center" vertical="top"/>
    </xf>
    <xf numFmtId="2" fontId="11" fillId="7" borderId="8" xfId="0" applyNumberFormat="1" applyFont="1" applyFill="1" applyBorder="1" applyAlignment="1">
      <alignment horizontal="center" vertical="top" wrapText="1"/>
    </xf>
    <xf numFmtId="187" fontId="11" fillId="7" borderId="2" xfId="0" applyNumberFormat="1" applyFont="1" applyFill="1" applyBorder="1" applyAlignment="1">
      <alignment horizontal="center" vertical="top"/>
    </xf>
    <xf numFmtId="0" fontId="28" fillId="6" borderId="6" xfId="0" applyFont="1" applyFill="1" applyBorder="1" applyAlignment="1">
      <alignment horizontal="center" vertical="top"/>
    </xf>
    <xf numFmtId="187" fontId="11" fillId="6" borderId="6" xfId="0" applyNumberFormat="1" applyFont="1" applyFill="1" applyBorder="1" applyAlignment="1">
      <alignment horizontal="center" vertical="top"/>
    </xf>
    <xf numFmtId="187" fontId="15" fillId="6" borderId="6" xfId="0" applyNumberFormat="1" applyFont="1" applyFill="1" applyBorder="1" applyAlignment="1">
      <alignment horizontal="center" vertical="top"/>
    </xf>
    <xf numFmtId="187" fontId="15" fillId="7" borderId="1" xfId="1" applyFont="1" applyFill="1" applyBorder="1" applyAlignment="1">
      <alignment horizontal="center" vertical="top" wrapText="1"/>
    </xf>
    <xf numFmtId="0" fontId="28" fillId="7" borderId="6" xfId="0" applyFont="1" applyFill="1" applyBorder="1" applyAlignment="1">
      <alignment horizontal="center" vertical="top"/>
    </xf>
    <xf numFmtId="187" fontId="11" fillId="7" borderId="6" xfId="0" applyNumberFormat="1" applyFont="1" applyFill="1" applyBorder="1" applyAlignment="1">
      <alignment horizontal="center" vertical="top"/>
    </xf>
    <xf numFmtId="2" fontId="11" fillId="15" borderId="6" xfId="0" applyNumberFormat="1" applyFont="1" applyFill="1" applyBorder="1" applyAlignment="1">
      <alignment vertical="top" wrapText="1"/>
    </xf>
    <xf numFmtId="1" fontId="11" fillId="15" borderId="6" xfId="0" applyNumberFormat="1" applyFont="1" applyFill="1" applyBorder="1" applyAlignment="1">
      <alignment horizontal="left" vertical="top" wrapText="1"/>
    </xf>
    <xf numFmtId="0" fontId="15" fillId="7" borderId="6" xfId="0" applyFont="1" applyFill="1" applyBorder="1" applyAlignment="1">
      <alignment horizontal="left" vertical="top"/>
    </xf>
    <xf numFmtId="190" fontId="28" fillId="16" borderId="6" xfId="0" applyNumberFormat="1" applyFont="1" applyFill="1" applyBorder="1" applyAlignment="1">
      <alignment horizontal="center" vertical="top"/>
    </xf>
    <xf numFmtId="187" fontId="11" fillId="16" borderId="6" xfId="1" applyFont="1" applyFill="1" applyBorder="1" applyAlignment="1">
      <alignment horizontal="center" vertical="top"/>
    </xf>
    <xf numFmtId="2" fontId="15" fillId="16" borderId="6" xfId="0" applyNumberFormat="1" applyFont="1" applyFill="1" applyBorder="1" applyAlignment="1">
      <alignment vertical="top"/>
    </xf>
    <xf numFmtId="2" fontId="28" fillId="7" borderId="6" xfId="0" applyNumberFormat="1" applyFont="1" applyFill="1" applyBorder="1" applyAlignment="1">
      <alignment horizontal="center" vertical="top"/>
    </xf>
    <xf numFmtId="187" fontId="11" fillId="7" borderId="6" xfId="1" applyFont="1" applyFill="1" applyBorder="1" applyAlignment="1">
      <alignment horizontal="center" vertical="top"/>
    </xf>
    <xf numFmtId="2" fontId="15" fillId="7" borderId="6" xfId="0" applyNumberFormat="1" applyFont="1" applyFill="1" applyBorder="1" applyAlignment="1">
      <alignment horizontal="left" vertical="top"/>
    </xf>
    <xf numFmtId="1" fontId="28" fillId="15" borderId="6" xfId="0" applyNumberFormat="1" applyFont="1" applyFill="1" applyBorder="1" applyAlignment="1">
      <alignment horizontal="center" vertical="top"/>
    </xf>
    <xf numFmtId="2" fontId="11" fillId="16" borderId="6" xfId="0" applyNumberFormat="1" applyFont="1" applyFill="1" applyBorder="1" applyAlignment="1">
      <alignment vertical="top"/>
    </xf>
    <xf numFmtId="0" fontId="28" fillId="26" borderId="6" xfId="0" applyFont="1" applyFill="1" applyBorder="1" applyAlignment="1">
      <alignment horizontal="center" vertical="top"/>
    </xf>
    <xf numFmtId="2" fontId="11" fillId="26" borderId="6" xfId="0" applyNumberFormat="1" applyFont="1" applyFill="1" applyBorder="1" applyAlignment="1">
      <alignment vertical="top" wrapText="1"/>
    </xf>
    <xf numFmtId="187" fontId="11" fillId="26" borderId="6" xfId="1" applyFont="1" applyFill="1" applyBorder="1" applyAlignment="1">
      <alignment vertical="top"/>
    </xf>
    <xf numFmtId="187" fontId="11" fillId="26" borderId="6" xfId="0" applyNumberFormat="1" applyFont="1" applyFill="1" applyBorder="1" applyAlignment="1">
      <alignment horizontal="center" vertical="top"/>
    </xf>
    <xf numFmtId="0" fontId="15" fillId="26" borderId="6" xfId="0" applyFont="1" applyFill="1" applyBorder="1" applyAlignment="1">
      <alignment vertical="top"/>
    </xf>
    <xf numFmtId="0" fontId="28" fillId="4" borderId="6" xfId="0" applyFont="1" applyFill="1" applyBorder="1" applyAlignment="1">
      <alignment horizontal="center" vertical="top"/>
    </xf>
    <xf numFmtId="2" fontId="11" fillId="4" borderId="11" xfId="0" applyNumberFormat="1" applyFont="1" applyFill="1" applyBorder="1" applyAlignment="1">
      <alignment vertical="top" wrapText="1"/>
    </xf>
    <xf numFmtId="187" fontId="11" fillId="4" borderId="5" xfId="0" applyNumberFormat="1" applyFont="1" applyFill="1" applyBorder="1" applyAlignment="1">
      <alignment horizontal="center" vertical="top"/>
    </xf>
    <xf numFmtId="187" fontId="11" fillId="6" borderId="5" xfId="0" applyNumberFormat="1" applyFont="1" applyFill="1" applyBorder="1" applyAlignment="1">
      <alignment horizontal="center" vertical="top"/>
    </xf>
    <xf numFmtId="187" fontId="15" fillId="6" borderId="5" xfId="0" applyNumberFormat="1" applyFont="1" applyFill="1" applyBorder="1" applyAlignment="1">
      <alignment horizontal="center" vertical="top"/>
    </xf>
    <xf numFmtId="0" fontId="18" fillId="4" borderId="6" xfId="0" applyFont="1" applyFill="1" applyBorder="1" applyAlignment="1">
      <alignment vertical="top" wrapText="1"/>
    </xf>
    <xf numFmtId="187" fontId="15" fillId="15" borderId="6" xfId="0" applyNumberFormat="1" applyFont="1" applyFill="1" applyBorder="1" applyAlignment="1">
      <alignment horizontal="center" vertical="top"/>
    </xf>
    <xf numFmtId="187" fontId="15" fillId="16" borderId="6" xfId="0" applyNumberFormat="1" applyFont="1" applyFill="1" applyBorder="1" applyAlignment="1">
      <alignment horizontal="center" vertical="top"/>
    </xf>
    <xf numFmtId="187" fontId="28" fillId="7" borderId="6" xfId="0" applyNumberFormat="1" applyFont="1" applyFill="1" applyBorder="1" applyAlignment="1">
      <alignment horizontal="center" vertical="top"/>
    </xf>
    <xf numFmtId="0" fontId="29" fillId="0" borderId="6" xfId="0" applyFont="1" applyBorder="1" applyAlignment="1">
      <alignment wrapText="1"/>
    </xf>
    <xf numFmtId="0" fontId="29" fillId="0" borderId="6" xfId="0" applyFont="1" applyBorder="1" applyAlignment="1">
      <alignment vertical="top" wrapText="1"/>
    </xf>
    <xf numFmtId="187" fontId="28" fillId="6" borderId="6" xfId="0" applyNumberFormat="1" applyFont="1" applyFill="1" applyBorder="1" applyAlignment="1">
      <alignment horizontal="center" vertical="top"/>
    </xf>
    <xf numFmtId="0" fontId="11" fillId="6" borderId="6" xfId="0" applyFont="1" applyFill="1" applyBorder="1" applyAlignment="1">
      <alignment horizontal="left" vertical="top" wrapText="1"/>
    </xf>
    <xf numFmtId="2" fontId="11" fillId="15" borderId="6" xfId="0" applyNumberFormat="1" applyFont="1" applyFill="1" applyBorder="1" applyAlignment="1">
      <alignment vertical="top"/>
    </xf>
    <xf numFmtId="0" fontId="28" fillId="25" borderId="6" xfId="0" applyFont="1" applyFill="1" applyBorder="1" applyAlignment="1">
      <alignment horizontal="center" vertical="top"/>
    </xf>
    <xf numFmtId="2" fontId="11" fillId="25" borderId="6" xfId="0" applyNumberFormat="1" applyFont="1" applyFill="1" applyBorder="1" applyAlignment="1">
      <alignment vertical="top" wrapText="1"/>
    </xf>
    <xf numFmtId="2" fontId="11" fillId="25" borderId="6" xfId="0" applyNumberFormat="1" applyFont="1" applyFill="1" applyBorder="1" applyAlignment="1">
      <alignment vertical="top"/>
    </xf>
    <xf numFmtId="187" fontId="11" fillId="25" borderId="6" xfId="0" applyNumberFormat="1" applyFont="1" applyFill="1" applyBorder="1" applyAlignment="1">
      <alignment horizontal="center" vertical="top"/>
    </xf>
    <xf numFmtId="0" fontId="30" fillId="6" borderId="6" xfId="0" applyFont="1" applyFill="1" applyBorder="1" applyAlignment="1">
      <alignment horizontal="center" vertical="top"/>
    </xf>
    <xf numFmtId="2" fontId="15" fillId="0" borderId="6" xfId="0" applyNumberFormat="1" applyFont="1" applyBorder="1" applyAlignment="1">
      <alignment vertical="top" wrapText="1"/>
    </xf>
    <xf numFmtId="0" fontId="29" fillId="0" borderId="6" xfId="0" applyFont="1" applyBorder="1" applyAlignment="1">
      <alignment vertical="top"/>
    </xf>
    <xf numFmtId="187" fontId="11" fillId="15" borderId="6" xfId="1" applyFont="1" applyFill="1" applyBorder="1" applyAlignment="1">
      <alignment vertical="top" wrapText="1"/>
    </xf>
    <xf numFmtId="187" fontId="11" fillId="16" borderId="6" xfId="1" applyFont="1" applyFill="1" applyBorder="1" applyAlignment="1">
      <alignment vertical="top" wrapText="1"/>
    </xf>
    <xf numFmtId="190" fontId="11" fillId="16" borderId="6" xfId="0" applyNumberFormat="1" applyFont="1" applyFill="1" applyBorder="1" applyAlignment="1">
      <alignment horizontal="center" vertical="center" wrapText="1"/>
    </xf>
    <xf numFmtId="1" fontId="11" fillId="16" borderId="6" xfId="1" applyNumberFormat="1" applyFont="1" applyFill="1" applyBorder="1" applyAlignment="1">
      <alignment horizontal="left" vertical="top" wrapText="1"/>
    </xf>
    <xf numFmtId="0" fontId="15" fillId="15" borderId="14" xfId="0" applyFont="1" applyFill="1" applyBorder="1" applyAlignment="1">
      <alignment vertical="top" wrapText="1"/>
    </xf>
    <xf numFmtId="187" fontId="11" fillId="6" borderId="6" xfId="1" applyFont="1" applyFill="1" applyBorder="1" applyAlignment="1">
      <alignment vertical="top" wrapText="1"/>
    </xf>
    <xf numFmtId="187" fontId="11" fillId="16" borderId="6" xfId="0" applyNumberFormat="1" applyFont="1" applyFill="1" applyBorder="1" applyAlignment="1">
      <alignment horizontal="center" vertical="top" wrapText="1"/>
    </xf>
    <xf numFmtId="187" fontId="11" fillId="7" borderId="6" xfId="0" applyNumberFormat="1" applyFont="1" applyFill="1" applyBorder="1" applyAlignment="1">
      <alignment horizontal="center" vertical="top" wrapText="1"/>
    </xf>
    <xf numFmtId="187" fontId="11" fillId="6" borderId="11" xfId="1" applyFont="1" applyFill="1" applyBorder="1" applyAlignment="1">
      <alignment vertical="top" wrapText="1"/>
    </xf>
    <xf numFmtId="187" fontId="28" fillId="7" borderId="6" xfId="1" applyFont="1" applyFill="1" applyBorder="1" applyAlignment="1">
      <alignment horizontal="center" vertical="top"/>
    </xf>
    <xf numFmtId="0" fontId="28" fillId="6" borderId="5" xfId="0" applyFont="1" applyFill="1" applyBorder="1" applyAlignment="1">
      <alignment horizontal="center" vertical="top"/>
    </xf>
    <xf numFmtId="2" fontId="11" fillId="0" borderId="12" xfId="0" applyNumberFormat="1" applyFont="1" applyBorder="1" applyAlignment="1">
      <alignment vertical="top" wrapText="1"/>
    </xf>
    <xf numFmtId="0" fontId="28" fillId="6" borderId="13" xfId="0" applyFont="1" applyFill="1" applyBorder="1" applyAlignment="1">
      <alignment horizontal="center" vertical="top"/>
    </xf>
    <xf numFmtId="0" fontId="11" fillId="6" borderId="6" xfId="0" applyFont="1" applyFill="1" applyBorder="1" applyAlignment="1">
      <alignment horizontal="center" vertical="top" wrapText="1"/>
    </xf>
    <xf numFmtId="187" fontId="11" fillId="6" borderId="6" xfId="1" applyFont="1" applyFill="1" applyBorder="1" applyAlignment="1">
      <alignment horizontal="center" vertical="top"/>
    </xf>
    <xf numFmtId="187" fontId="11" fillId="6" borderId="13" xfId="1" applyFont="1" applyFill="1" applyBorder="1" applyAlignment="1">
      <alignment horizontal="center" vertical="top"/>
    </xf>
    <xf numFmtId="187" fontId="15" fillId="6" borderId="13" xfId="0" applyNumberFormat="1" applyFont="1" applyFill="1" applyBorder="1" applyAlignment="1">
      <alignment horizontal="center" vertical="top"/>
    </xf>
    <xf numFmtId="0" fontId="28" fillId="6" borderId="24" xfId="0" applyFont="1" applyFill="1" applyBorder="1" applyAlignment="1">
      <alignment horizontal="center" vertical="top"/>
    </xf>
    <xf numFmtId="187" fontId="11" fillId="6" borderId="24" xfId="1" applyFont="1" applyFill="1" applyBorder="1" applyAlignment="1">
      <alignment horizontal="center" vertical="top"/>
    </xf>
    <xf numFmtId="187" fontId="15" fillId="6" borderId="24" xfId="0" applyNumberFormat="1" applyFont="1" applyFill="1" applyBorder="1" applyAlignment="1">
      <alignment horizontal="center" vertical="top"/>
    </xf>
    <xf numFmtId="187" fontId="11" fillId="6" borderId="14" xfId="1" applyFont="1" applyFill="1" applyBorder="1" applyAlignment="1">
      <alignment horizontal="center" vertical="top"/>
    </xf>
    <xf numFmtId="187" fontId="15" fillId="6" borderId="14" xfId="0" applyNumberFormat="1" applyFont="1" applyFill="1" applyBorder="1" applyAlignment="1">
      <alignment horizontal="center" vertical="top"/>
    </xf>
    <xf numFmtId="187" fontId="28" fillId="6" borderId="6" xfId="1" applyFont="1" applyFill="1" applyBorder="1" applyAlignment="1">
      <alignment horizontal="center" vertical="top"/>
    </xf>
    <xf numFmtId="187" fontId="19" fillId="6" borderId="5" xfId="0" applyNumberFormat="1" applyFont="1" applyFill="1" applyBorder="1" applyAlignment="1">
      <alignment horizontal="center" vertical="top"/>
    </xf>
    <xf numFmtId="192" fontId="28" fillId="6" borderId="6" xfId="1" applyNumberFormat="1" applyFont="1" applyFill="1" applyBorder="1" applyAlignment="1">
      <alignment horizontal="center" vertical="top"/>
    </xf>
    <xf numFmtId="190" fontId="11" fillId="16" borderId="6" xfId="0" applyNumberFormat="1" applyFont="1" applyFill="1" applyBorder="1" applyAlignment="1">
      <alignment horizontal="left" vertical="top" wrapText="1"/>
    </xf>
    <xf numFmtId="187" fontId="11" fillId="7" borderId="6" xfId="1" applyFont="1" applyFill="1" applyBorder="1" applyAlignment="1">
      <alignment horizontal="left" vertical="top" wrapText="1"/>
    </xf>
    <xf numFmtId="2" fontId="11" fillId="6" borderId="11" xfId="0" applyNumberFormat="1" applyFont="1" applyFill="1" applyBorder="1" applyAlignment="1">
      <alignment horizontal="left" vertical="top" wrapText="1"/>
    </xf>
    <xf numFmtId="0" fontId="11" fillId="0" borderId="11" xfId="1" applyNumberFormat="1" applyFont="1" applyBorder="1" applyAlignment="1">
      <alignment vertical="top" wrapText="1"/>
    </xf>
    <xf numFmtId="187" fontId="11" fillId="0" borderId="6" xfId="1" applyFont="1" applyBorder="1" applyAlignment="1">
      <alignment vertical="top" wrapText="1"/>
    </xf>
    <xf numFmtId="187" fontId="15" fillId="0" borderId="6" xfId="1" applyFont="1" applyBorder="1" applyAlignment="1">
      <alignment vertical="top" wrapText="1"/>
    </xf>
    <xf numFmtId="193" fontId="28" fillId="9" borderId="6" xfId="1" applyNumberFormat="1" applyFont="1" applyFill="1" applyBorder="1" applyAlignment="1">
      <alignment horizontal="center" vertical="top"/>
    </xf>
    <xf numFmtId="0" fontId="11" fillId="9" borderId="11" xfId="1" applyNumberFormat="1" applyFont="1" applyFill="1" applyBorder="1" applyAlignment="1">
      <alignment vertical="top" wrapText="1"/>
    </xf>
    <xf numFmtId="187" fontId="11" fillId="9" borderId="6" xfId="1" applyFont="1" applyFill="1" applyBorder="1" applyAlignment="1">
      <alignment vertical="top" wrapText="1"/>
    </xf>
    <xf numFmtId="187" fontId="11" fillId="9" borderId="6" xfId="1" applyFont="1" applyFill="1" applyBorder="1" applyAlignment="1">
      <alignment horizontal="center" vertical="top"/>
    </xf>
    <xf numFmtId="187" fontId="15" fillId="9" borderId="6" xfId="1" applyFont="1" applyFill="1" applyBorder="1" applyAlignment="1">
      <alignment horizontal="center" vertical="top"/>
    </xf>
    <xf numFmtId="187" fontId="15" fillId="9" borderId="5" xfId="1" applyFont="1" applyFill="1" applyBorder="1" applyAlignment="1">
      <alignment horizontal="center" vertical="top"/>
    </xf>
    <xf numFmtId="187" fontId="15" fillId="9" borderId="6" xfId="1" applyFont="1" applyFill="1" applyBorder="1" applyAlignment="1">
      <alignment vertical="top" wrapText="1"/>
    </xf>
    <xf numFmtId="193" fontId="28" fillId="7" borderId="6" xfId="1" applyNumberFormat="1" applyFont="1" applyFill="1" applyBorder="1" applyAlignment="1">
      <alignment horizontal="center" vertical="top"/>
    </xf>
    <xf numFmtId="0" fontId="11" fillId="7" borderId="11" xfId="1" applyNumberFormat="1" applyFont="1" applyFill="1" applyBorder="1" applyAlignment="1">
      <alignment vertical="top" wrapText="1"/>
    </xf>
    <xf numFmtId="187" fontId="11" fillId="7" borderId="6" xfId="1" applyFont="1" applyFill="1" applyBorder="1" applyAlignment="1">
      <alignment vertical="top" wrapText="1"/>
    </xf>
    <xf numFmtId="187" fontId="15" fillId="7" borderId="6" xfId="1" applyFont="1" applyFill="1" applyBorder="1" applyAlignment="1">
      <alignment vertical="top" wrapText="1"/>
    </xf>
    <xf numFmtId="2" fontId="11" fillId="0" borderId="11" xfId="1" applyNumberFormat="1" applyFont="1" applyBorder="1" applyAlignment="1">
      <alignment vertical="top" wrapText="1"/>
    </xf>
    <xf numFmtId="0" fontId="31" fillId="6" borderId="13" xfId="0" applyFont="1" applyFill="1" applyBorder="1" applyAlignment="1">
      <alignment horizontal="center" vertical="top"/>
    </xf>
    <xf numFmtId="187" fontId="20" fillId="6" borderId="13" xfId="0" applyNumberFormat="1" applyFont="1" applyFill="1" applyBorder="1" applyAlignment="1">
      <alignment horizontal="center" vertical="top"/>
    </xf>
    <xf numFmtId="187" fontId="11" fillId="6" borderId="13" xfId="0" applyNumberFormat="1" applyFont="1" applyFill="1" applyBorder="1" applyAlignment="1">
      <alignment horizontal="center" vertical="top"/>
    </xf>
    <xf numFmtId="0" fontId="28" fillId="22" borderId="6" xfId="0" applyFont="1" applyFill="1" applyBorder="1" applyAlignment="1">
      <alignment horizontal="center" vertical="top"/>
    </xf>
    <xf numFmtId="187" fontId="11" fillId="22" borderId="6" xfId="0" applyNumberFormat="1" applyFont="1" applyFill="1" applyBorder="1" applyAlignment="1">
      <alignment horizontal="center" vertical="top"/>
    </xf>
    <xf numFmtId="0" fontId="15" fillId="6" borderId="5" xfId="0" applyFont="1" applyFill="1" applyBorder="1" applyAlignment="1">
      <alignment vertical="top" wrapText="1"/>
    </xf>
    <xf numFmtId="0" fontId="28" fillId="11" borderId="5" xfId="0" applyFont="1" applyFill="1" applyBorder="1" applyAlignment="1">
      <alignment horizontal="center" vertical="top"/>
    </xf>
    <xf numFmtId="187" fontId="11" fillId="11" borderId="5" xfId="0" applyNumberFormat="1" applyFont="1" applyFill="1" applyBorder="1" applyAlignment="1">
      <alignment horizontal="center" vertical="top"/>
    </xf>
    <xf numFmtId="0" fontId="28" fillId="8" borderId="5" xfId="0" applyFont="1" applyFill="1" applyBorder="1" applyAlignment="1">
      <alignment horizontal="center" vertical="top"/>
    </xf>
    <xf numFmtId="187" fontId="11" fillId="8" borderId="5" xfId="0" applyNumberFormat="1" applyFont="1" applyFill="1" applyBorder="1" applyAlignment="1">
      <alignment horizontal="center" vertical="top"/>
    </xf>
    <xf numFmtId="0" fontId="28" fillId="9" borderId="6" xfId="0" applyFont="1" applyFill="1" applyBorder="1" applyAlignment="1">
      <alignment horizontal="center" vertical="top"/>
    </xf>
    <xf numFmtId="187" fontId="11" fillId="9" borderId="6" xfId="0" applyNumberFormat="1" applyFont="1" applyFill="1" applyBorder="1" applyAlignment="1">
      <alignment horizontal="center" vertical="top"/>
    </xf>
    <xf numFmtId="187" fontId="11" fillId="0" borderId="13" xfId="0" applyNumberFormat="1" applyFont="1" applyBorder="1" applyAlignment="1">
      <alignment horizontal="center" vertical="top"/>
    </xf>
    <xf numFmtId="187" fontId="15" fillId="0" borderId="13" xfId="0" applyNumberFormat="1" applyFont="1" applyBorder="1" applyAlignment="1">
      <alignment horizontal="center" vertical="top"/>
    </xf>
    <xf numFmtId="187" fontId="15" fillId="0" borderId="6" xfId="0" applyNumberFormat="1" applyFont="1" applyBorder="1" applyAlignment="1">
      <alignment horizontal="center" vertical="top"/>
    </xf>
    <xf numFmtId="187" fontId="11" fillId="0" borderId="6" xfId="0" applyNumberFormat="1" applyFont="1" applyBorder="1" applyAlignment="1">
      <alignment horizontal="center" vertical="top"/>
    </xf>
    <xf numFmtId="0" fontId="15" fillId="4" borderId="6" xfId="0" applyFont="1" applyFill="1" applyBorder="1" applyAlignment="1">
      <alignment vertical="top" wrapText="1"/>
    </xf>
    <xf numFmtId="2" fontId="11" fillId="6" borderId="5" xfId="0" applyNumberFormat="1" applyFont="1" applyFill="1" applyBorder="1" applyAlignment="1">
      <alignment horizontal="center" vertical="top"/>
    </xf>
    <xf numFmtId="2" fontId="15" fillId="6" borderId="5" xfId="0" applyNumberFormat="1" applyFont="1" applyFill="1" applyBorder="1" applyAlignment="1">
      <alignment horizontal="center" vertical="top"/>
    </xf>
    <xf numFmtId="0" fontId="28" fillId="6" borderId="14" xfId="0" applyFont="1" applyFill="1" applyBorder="1" applyAlignment="1">
      <alignment horizontal="center" vertical="top"/>
    </xf>
    <xf numFmtId="187" fontId="11" fillId="0" borderId="14" xfId="0" applyNumberFormat="1" applyFont="1" applyBorder="1" applyAlignment="1">
      <alignment horizontal="center" vertical="top"/>
    </xf>
    <xf numFmtId="187" fontId="15" fillId="0" borderId="14" xfId="0" applyNumberFormat="1" applyFont="1" applyBorder="1" applyAlignment="1">
      <alignment horizontal="center" vertical="top"/>
    </xf>
    <xf numFmtId="187" fontId="11" fillId="0" borderId="5" xfId="0" applyNumberFormat="1" applyFont="1" applyBorder="1" applyAlignment="1">
      <alignment horizontal="center" vertical="top"/>
    </xf>
    <xf numFmtId="187" fontId="15" fillId="0" borderId="5" xfId="0" applyNumberFormat="1" applyFont="1" applyBorder="1" applyAlignment="1">
      <alignment horizontal="center" vertical="top"/>
    </xf>
    <xf numFmtId="187" fontId="11" fillId="8" borderId="6" xfId="0" applyNumberFormat="1" applyFont="1" applyFill="1" applyBorder="1" applyAlignment="1">
      <alignment horizontal="center" vertical="top"/>
    </xf>
    <xf numFmtId="0" fontId="28" fillId="9" borderId="13" xfId="0" applyFont="1" applyFill="1" applyBorder="1" applyAlignment="1">
      <alignment horizontal="center" vertical="top"/>
    </xf>
    <xf numFmtId="187" fontId="11" fillId="9" borderId="13" xfId="0" applyNumberFormat="1" applyFont="1" applyFill="1" applyBorder="1" applyAlignment="1">
      <alignment horizontal="center" vertical="top"/>
    </xf>
    <xf numFmtId="0" fontId="15" fillId="7" borderId="6" xfId="0" applyFont="1" applyFill="1" applyBorder="1" applyAlignment="1">
      <alignment vertical="top" wrapText="1"/>
    </xf>
    <xf numFmtId="188" fontId="28" fillId="9" borderId="13" xfId="0" applyNumberFormat="1" applyFont="1" applyFill="1" applyBorder="1" applyAlignment="1">
      <alignment horizontal="center" vertical="top"/>
    </xf>
    <xf numFmtId="0" fontId="28" fillId="7" borderId="13" xfId="0" applyFont="1" applyFill="1" applyBorder="1" applyAlignment="1">
      <alignment horizontal="center" vertical="top"/>
    </xf>
    <xf numFmtId="187" fontId="11" fillId="7" borderId="13" xfId="0" applyNumberFormat="1" applyFont="1" applyFill="1" applyBorder="1" applyAlignment="1">
      <alignment horizontal="center" vertical="top"/>
    </xf>
    <xf numFmtId="187" fontId="15" fillId="9" borderId="13" xfId="0" applyNumberFormat="1" applyFont="1" applyFill="1" applyBorder="1" applyAlignment="1">
      <alignment horizontal="center" vertical="top"/>
    </xf>
    <xf numFmtId="187" fontId="15" fillId="7" borderId="13" xfId="0" applyNumberFormat="1" applyFont="1" applyFill="1" applyBorder="1" applyAlignment="1">
      <alignment horizontal="center" vertical="top"/>
    </xf>
    <xf numFmtId="0" fontId="28" fillId="3" borderId="6" xfId="0" applyFont="1" applyFill="1" applyBorder="1" applyAlignment="1">
      <alignment horizontal="center"/>
    </xf>
    <xf numFmtId="2" fontId="11" fillId="3" borderId="6" xfId="0" applyNumberFormat="1" applyFont="1" applyFill="1" applyBorder="1" applyAlignment="1">
      <alignment horizontal="center" wrapText="1"/>
    </xf>
    <xf numFmtId="2" fontId="11" fillId="3" borderId="6" xfId="0" applyNumberFormat="1" applyFont="1" applyFill="1" applyBorder="1" applyAlignment="1">
      <alignment horizontal="center"/>
    </xf>
    <xf numFmtId="187" fontId="11" fillId="3" borderId="6" xfId="0" applyNumberFormat="1" applyFont="1" applyFill="1" applyBorder="1" applyAlignment="1">
      <alignment horizontal="center"/>
    </xf>
    <xf numFmtId="2" fontId="15" fillId="3" borderId="6" xfId="0" applyNumberFormat="1" applyFont="1" applyFill="1" applyBorder="1"/>
    <xf numFmtId="187" fontId="11" fillId="3" borderId="6" xfId="1" applyFont="1" applyFill="1" applyBorder="1" applyAlignment="1">
      <alignment horizontal="center"/>
    </xf>
    <xf numFmtId="187" fontId="19" fillId="3" borderId="6" xfId="1" applyFont="1" applyFill="1" applyBorder="1" applyAlignment="1">
      <alignment horizontal="center"/>
    </xf>
    <xf numFmtId="0" fontId="28" fillId="6" borderId="0" xfId="0" applyFont="1" applyFill="1" applyAlignment="1">
      <alignment horizontal="center"/>
    </xf>
    <xf numFmtId="2" fontId="10" fillId="6" borderId="0" xfId="0" applyNumberFormat="1" applyFont="1" applyFill="1" applyAlignment="1">
      <alignment horizontal="center" wrapText="1"/>
    </xf>
    <xf numFmtId="2" fontId="10" fillId="6" borderId="18" xfId="0" applyNumberFormat="1" applyFont="1" applyFill="1" applyBorder="1" applyAlignment="1">
      <alignment horizontal="center"/>
    </xf>
    <xf numFmtId="2" fontId="12" fillId="6" borderId="18" xfId="0" applyNumberFormat="1" applyFont="1" applyFill="1" applyBorder="1"/>
    <xf numFmtId="187" fontId="10" fillId="6" borderId="18" xfId="1" applyFont="1" applyFill="1" applyBorder="1" applyAlignment="1">
      <alignment horizontal="center"/>
    </xf>
    <xf numFmtId="187" fontId="12" fillId="6" borderId="18" xfId="1" applyFont="1" applyFill="1" applyBorder="1" applyAlignment="1">
      <alignment horizontal="center"/>
    </xf>
    <xf numFmtId="2" fontId="32" fillId="6" borderId="0" xfId="0" applyNumberFormat="1" applyFont="1" applyFill="1" applyAlignment="1">
      <alignment horizontal="center" wrapText="1"/>
    </xf>
    <xf numFmtId="187" fontId="32" fillId="6" borderId="0" xfId="1" applyFont="1" applyFill="1" applyBorder="1" applyAlignment="1"/>
    <xf numFmtId="2" fontId="32" fillId="6" borderId="0" xfId="0" applyNumberFormat="1" applyFont="1" applyFill="1" applyAlignment="1">
      <alignment horizontal="center"/>
    </xf>
    <xf numFmtId="0" fontId="32" fillId="6" borderId="0" xfId="0" applyFont="1" applyFill="1" applyAlignment="1">
      <alignment horizontal="center"/>
    </xf>
    <xf numFmtId="187" fontId="33" fillId="6" borderId="0" xfId="0" applyNumberFormat="1" applyFont="1" applyFill="1" applyAlignment="1">
      <alignment horizontal="center"/>
    </xf>
    <xf numFmtId="187" fontId="34" fillId="6" borderId="0" xfId="0" applyNumberFormat="1" applyFont="1" applyFill="1" applyAlignment="1">
      <alignment horizontal="center"/>
    </xf>
    <xf numFmtId="187" fontId="34" fillId="6" borderId="0" xfId="1" applyFont="1" applyFill="1" applyBorder="1" applyAlignment="1">
      <alignment horizontal="left"/>
    </xf>
    <xf numFmtId="187" fontId="28" fillId="0" borderId="0" xfId="1" applyFont="1" applyBorder="1" applyAlignment="1">
      <alignment horizontal="left"/>
    </xf>
    <xf numFmtId="2" fontId="32" fillId="0" borderId="0" xfId="0" applyNumberFormat="1" applyFont="1" applyAlignment="1">
      <alignment wrapText="1"/>
    </xf>
    <xf numFmtId="2" fontId="32" fillId="0" borderId="0" xfId="0" applyNumberFormat="1" applyFont="1"/>
    <xf numFmtId="187" fontId="32" fillId="0" borderId="0" xfId="0" applyNumberFormat="1" applyFont="1" applyAlignment="1">
      <alignment horizontal="center"/>
    </xf>
    <xf numFmtId="0" fontId="34" fillId="0" borderId="0" xfId="0" applyFont="1"/>
    <xf numFmtId="187" fontId="34" fillId="0" borderId="0" xfId="1" applyFont="1" applyBorder="1" applyAlignment="1">
      <alignment horizontal="righ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5" fillId="0" borderId="0" xfId="0" applyFont="1"/>
    <xf numFmtId="2" fontId="34" fillId="6" borderId="0" xfId="0" applyNumberFormat="1" applyFont="1" applyFill="1" applyAlignment="1">
      <alignment horizontal="center" wrapText="1"/>
    </xf>
    <xf numFmtId="187" fontId="36" fillId="0" borderId="0" xfId="1" applyFont="1" applyFill="1" applyBorder="1" applyAlignment="1"/>
    <xf numFmtId="187" fontId="32" fillId="0" borderId="0" xfId="1" applyFont="1" applyFill="1" applyBorder="1" applyAlignment="1"/>
    <xf numFmtId="0" fontId="16" fillId="0" borderId="0" xfId="0" applyFont="1" applyAlignment="1">
      <alignment horizontal="center" vertical="center"/>
    </xf>
    <xf numFmtId="0" fontId="22" fillId="0" borderId="0" xfId="0" applyFont="1"/>
    <xf numFmtId="187" fontId="22" fillId="0" borderId="0" xfId="1" applyFont="1" applyAlignment="1">
      <alignment horizontal="right"/>
    </xf>
    <xf numFmtId="187" fontId="22" fillId="0" borderId="0" xfId="1" applyFont="1"/>
    <xf numFmtId="2" fontId="22" fillId="0" borderId="0" xfId="0" applyNumberFormat="1" applyFont="1"/>
    <xf numFmtId="187" fontId="12" fillId="7" borderId="2" xfId="1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187" fontId="12" fillId="7" borderId="5" xfId="1" applyFont="1" applyFill="1" applyBorder="1" applyAlignment="1">
      <alignment horizontal="center" vertical="center"/>
    </xf>
    <xf numFmtId="189" fontId="15" fillId="20" borderId="6" xfId="1" applyNumberFormat="1" applyFont="1" applyFill="1" applyBorder="1" applyAlignment="1">
      <alignment horizontal="center" vertical="center"/>
    </xf>
    <xf numFmtId="49" fontId="12" fillId="20" borderId="6" xfId="0" applyNumberFormat="1" applyFont="1" applyFill="1" applyBorder="1" applyAlignment="1">
      <alignment horizontal="left" vertical="center"/>
    </xf>
    <xf numFmtId="187" fontId="12" fillId="20" borderId="6" xfId="1" applyFont="1" applyFill="1" applyBorder="1" applyAlignment="1">
      <alignment horizontal="center" vertical="center"/>
    </xf>
    <xf numFmtId="0" fontId="18" fillId="20" borderId="6" xfId="0" applyFont="1" applyFill="1" applyBorder="1" applyAlignment="1">
      <alignment horizontal="left" vertical="center"/>
    </xf>
    <xf numFmtId="2" fontId="12" fillId="7" borderId="5" xfId="0" applyNumberFormat="1" applyFont="1" applyFill="1" applyBorder="1" applyAlignment="1">
      <alignment horizontal="left"/>
    </xf>
    <xf numFmtId="187" fontId="12" fillId="7" borderId="6" xfId="1" applyFont="1" applyFill="1" applyBorder="1" applyAlignment="1">
      <alignment horizontal="right"/>
    </xf>
    <xf numFmtId="187" fontId="18" fillId="7" borderId="6" xfId="1" applyFont="1" applyFill="1" applyBorder="1" applyAlignment="1">
      <alignment horizontal="right"/>
    </xf>
    <xf numFmtId="2" fontId="12" fillId="7" borderId="5" xfId="0" applyNumberFormat="1" applyFont="1" applyFill="1" applyBorder="1"/>
    <xf numFmtId="0" fontId="15" fillId="21" borderId="5" xfId="0" applyFont="1" applyFill="1" applyBorder="1" applyAlignment="1">
      <alignment horizontal="center" vertical="center"/>
    </xf>
    <xf numFmtId="49" fontId="12" fillId="21" borderId="5" xfId="0" applyNumberFormat="1" applyFont="1" applyFill="1" applyBorder="1" applyAlignment="1">
      <alignment horizontal="left" vertical="top"/>
    </xf>
    <xf numFmtId="187" fontId="12" fillId="21" borderId="5" xfId="1" applyFont="1" applyFill="1" applyBorder="1" applyAlignment="1">
      <alignment horizontal="right" vertical="top"/>
    </xf>
    <xf numFmtId="0" fontId="18" fillId="21" borderId="6" xfId="0" applyFont="1" applyFill="1" applyBorder="1" applyAlignment="1">
      <alignment vertical="top"/>
    </xf>
    <xf numFmtId="190" fontId="15" fillId="9" borderId="6" xfId="0" applyNumberFormat="1" applyFont="1" applyFill="1" applyBorder="1" applyAlignment="1">
      <alignment horizontal="center" vertical="center"/>
    </xf>
    <xf numFmtId="2" fontId="12" fillId="9" borderId="6" xfId="0" applyNumberFormat="1" applyFont="1" applyFill="1" applyBorder="1" applyAlignment="1">
      <alignment horizontal="left" vertical="top" wrapText="1"/>
    </xf>
    <xf numFmtId="187" fontId="12" fillId="9" borderId="6" xfId="1" applyFont="1" applyFill="1" applyBorder="1" applyAlignment="1">
      <alignment horizontal="right" vertical="top"/>
    </xf>
    <xf numFmtId="0" fontId="18" fillId="9" borderId="6" xfId="0" applyFont="1" applyFill="1" applyBorder="1" applyAlignment="1">
      <alignment vertical="top"/>
    </xf>
    <xf numFmtId="2" fontId="12" fillId="7" borderId="6" xfId="0" applyNumberFormat="1" applyFont="1" applyFill="1" applyBorder="1" applyAlignment="1">
      <alignment horizontal="left"/>
    </xf>
    <xf numFmtId="0" fontId="18" fillId="7" borderId="6" xfId="0" applyFont="1" applyFill="1" applyBorder="1"/>
    <xf numFmtId="0" fontId="15" fillId="10" borderId="6" xfId="0" applyFont="1" applyFill="1" applyBorder="1" applyAlignment="1">
      <alignment horizontal="center" vertical="center"/>
    </xf>
    <xf numFmtId="2" fontId="12" fillId="10" borderId="6" xfId="0" applyNumberFormat="1" applyFont="1" applyFill="1" applyBorder="1" applyAlignment="1">
      <alignment horizontal="left" vertical="top"/>
    </xf>
    <xf numFmtId="187" fontId="12" fillId="10" borderId="6" xfId="1" applyFont="1" applyFill="1" applyBorder="1" applyAlignment="1">
      <alignment horizontal="right" vertical="top"/>
    </xf>
    <xf numFmtId="0" fontId="18" fillId="10" borderId="6" xfId="0" applyFont="1" applyFill="1" applyBorder="1" applyAlignment="1">
      <alignment vertical="top"/>
    </xf>
    <xf numFmtId="2" fontId="12" fillId="6" borderId="6" xfId="0" applyNumberFormat="1" applyFont="1" applyFill="1" applyBorder="1" applyAlignment="1">
      <alignment horizontal="left"/>
    </xf>
    <xf numFmtId="187" fontId="12" fillId="6" borderId="6" xfId="1" applyFont="1" applyFill="1" applyBorder="1" applyAlignment="1">
      <alignment horizontal="right"/>
    </xf>
    <xf numFmtId="0" fontId="18" fillId="6" borderId="6" xfId="0" applyFont="1" applyFill="1" applyBorder="1"/>
    <xf numFmtId="0" fontId="22" fillId="10" borderId="6" xfId="0" applyFont="1" applyFill="1" applyBorder="1" applyAlignment="1">
      <alignment vertical="top"/>
    </xf>
    <xf numFmtId="187" fontId="12" fillId="6" borderId="6" xfId="1" applyFont="1" applyFill="1" applyBorder="1" applyAlignment="1">
      <alignment horizontal="right" vertical="top"/>
    </xf>
    <xf numFmtId="187" fontId="15" fillId="15" borderId="6" xfId="1" applyFont="1" applyFill="1" applyBorder="1" applyAlignment="1">
      <alignment horizontal="center" vertical="center"/>
    </xf>
    <xf numFmtId="2" fontId="12" fillId="15" borderId="6" xfId="0" applyNumberFormat="1" applyFont="1" applyFill="1" applyBorder="1" applyAlignment="1">
      <alignment horizontal="left" vertical="top" wrapText="1"/>
    </xf>
    <xf numFmtId="187" fontId="12" fillId="15" borderId="6" xfId="1" applyFont="1" applyFill="1" applyBorder="1" applyAlignment="1">
      <alignment horizontal="right" vertical="top"/>
    </xf>
    <xf numFmtId="0" fontId="18" fillId="15" borderId="6" xfId="0" applyFont="1" applyFill="1" applyBorder="1" applyAlignment="1">
      <alignment horizontal="left" vertical="top"/>
    </xf>
    <xf numFmtId="0" fontId="15" fillId="6" borderId="17" xfId="0" applyFont="1" applyFill="1" applyBorder="1" applyAlignment="1">
      <alignment horizontal="center" vertical="center"/>
    </xf>
    <xf numFmtId="0" fontId="12" fillId="6" borderId="17" xfId="0" applyFont="1" applyFill="1" applyBorder="1"/>
    <xf numFmtId="187" fontId="12" fillId="6" borderId="17" xfId="1" applyFont="1" applyFill="1" applyBorder="1" applyAlignment="1">
      <alignment horizontal="right"/>
    </xf>
    <xf numFmtId="187" fontId="12" fillId="6" borderId="17" xfId="1" applyFont="1" applyFill="1" applyBorder="1" applyAlignment="1">
      <alignment horizontal="center"/>
    </xf>
    <xf numFmtId="187" fontId="12" fillId="6" borderId="17" xfId="1" applyFont="1" applyFill="1" applyBorder="1"/>
    <xf numFmtId="0" fontId="12" fillId="6" borderId="17" xfId="0" applyFont="1" applyFill="1" applyBorder="1" applyAlignment="1">
      <alignment horizontal="left"/>
    </xf>
    <xf numFmtId="187" fontId="12" fillId="6" borderId="20" xfId="0" applyNumberFormat="1" applyFont="1" applyFill="1" applyBorder="1" applyAlignment="1">
      <alignment horizontal="left"/>
    </xf>
    <xf numFmtId="0" fontId="18" fillId="6" borderId="17" xfId="0" applyFont="1" applyFill="1" applyBorder="1" applyAlignment="1">
      <alignment horizontal="left"/>
    </xf>
    <xf numFmtId="0" fontId="15" fillId="6" borderId="4" xfId="0" applyFont="1" applyFill="1" applyBorder="1" applyAlignment="1">
      <alignment horizontal="center" vertical="center"/>
    </xf>
    <xf numFmtId="187" fontId="12" fillId="6" borderId="4" xfId="1" applyFont="1" applyFill="1" applyBorder="1" applyAlignment="1">
      <alignment horizontal="right"/>
    </xf>
    <xf numFmtId="187" fontId="12" fillId="6" borderId="4" xfId="1" applyFont="1" applyFill="1" applyBorder="1" applyAlignment="1">
      <alignment horizontal="center"/>
    </xf>
    <xf numFmtId="187" fontId="12" fillId="6" borderId="4" xfId="1" applyFont="1" applyFill="1" applyBorder="1"/>
    <xf numFmtId="0" fontId="12" fillId="6" borderId="4" xfId="0" applyFont="1" applyFill="1" applyBorder="1" applyAlignment="1">
      <alignment horizontal="left"/>
    </xf>
    <xf numFmtId="187" fontId="12" fillId="6" borderId="3" xfId="0" applyNumberFormat="1" applyFont="1" applyFill="1" applyBorder="1" applyAlignment="1">
      <alignment horizontal="left"/>
    </xf>
    <xf numFmtId="0" fontId="18" fillId="6" borderId="4" xfId="0" applyFont="1" applyFill="1" applyBorder="1" applyAlignment="1">
      <alignment horizontal="left"/>
    </xf>
    <xf numFmtId="187" fontId="12" fillId="15" borderId="10" xfId="1" applyFont="1" applyFill="1" applyBorder="1" applyAlignment="1">
      <alignment horizontal="right" vertical="top"/>
    </xf>
    <xf numFmtId="2" fontId="12" fillId="7" borderId="6" xfId="0" applyNumberFormat="1" applyFont="1" applyFill="1" applyBorder="1" applyAlignment="1">
      <alignment horizontal="left" vertical="top" wrapText="1"/>
    </xf>
    <xf numFmtId="187" fontId="12" fillId="7" borderId="6" xfId="1" applyFont="1" applyFill="1" applyBorder="1" applyAlignment="1">
      <alignment horizontal="right" vertical="top"/>
    </xf>
    <xf numFmtId="0" fontId="18" fillId="7" borderId="6" xfId="0" applyFont="1" applyFill="1" applyBorder="1" applyAlignment="1">
      <alignment horizontal="left" vertical="top"/>
    </xf>
    <xf numFmtId="189" fontId="15" fillId="12" borderId="5" xfId="1" applyNumberFormat="1" applyFont="1" applyFill="1" applyBorder="1" applyAlignment="1">
      <alignment horizontal="center" vertical="center"/>
    </xf>
    <xf numFmtId="2" fontId="12" fillId="12" borderId="5" xfId="0" applyNumberFormat="1" applyFont="1" applyFill="1" applyBorder="1" applyAlignment="1">
      <alignment horizontal="left"/>
    </xf>
    <xf numFmtId="187" fontId="12" fillId="12" borderId="5" xfId="1" applyFont="1" applyFill="1" applyBorder="1" applyAlignment="1">
      <alignment horizontal="right"/>
    </xf>
    <xf numFmtId="0" fontId="18" fillId="12" borderId="5" xfId="0" applyFont="1" applyFill="1" applyBorder="1" applyAlignment="1">
      <alignment horizontal="left"/>
    </xf>
    <xf numFmtId="190" fontId="15" fillId="9" borderId="5" xfId="0" applyNumberFormat="1" applyFont="1" applyFill="1" applyBorder="1" applyAlignment="1">
      <alignment horizontal="center" vertical="center"/>
    </xf>
    <xf numFmtId="2" fontId="12" fillId="24" borderId="5" xfId="0" applyNumberFormat="1" applyFont="1" applyFill="1" applyBorder="1" applyAlignment="1">
      <alignment horizontal="left" vertical="top" wrapText="1"/>
    </xf>
    <xf numFmtId="187" fontId="12" fillId="9" borderId="5" xfId="1" applyFont="1" applyFill="1" applyBorder="1" applyAlignment="1">
      <alignment horizontal="right" vertical="top"/>
    </xf>
    <xf numFmtId="0" fontId="18" fillId="9" borderId="6" xfId="0" applyFont="1" applyFill="1" applyBorder="1" applyAlignment="1">
      <alignment horizontal="left" vertical="top"/>
    </xf>
    <xf numFmtId="187" fontId="18" fillId="7" borderId="6" xfId="0" applyNumberFormat="1" applyFont="1" applyFill="1" applyBorder="1" applyAlignment="1">
      <alignment horizontal="center"/>
    </xf>
    <xf numFmtId="0" fontId="15" fillId="28" borderId="2" xfId="0" applyFont="1" applyFill="1" applyBorder="1" applyAlignment="1">
      <alignment horizontal="center" vertical="center"/>
    </xf>
    <xf numFmtId="2" fontId="12" fillId="28" borderId="2" xfId="0" applyNumberFormat="1" applyFont="1" applyFill="1" applyBorder="1" applyAlignment="1">
      <alignment horizontal="left"/>
    </xf>
    <xf numFmtId="187" fontId="12" fillId="28" borderId="13" xfId="1" applyFont="1" applyFill="1" applyBorder="1" applyAlignment="1">
      <alignment horizontal="right"/>
    </xf>
    <xf numFmtId="187" fontId="18" fillId="7" borderId="6" xfId="1" applyFont="1" applyFill="1" applyBorder="1"/>
    <xf numFmtId="0" fontId="15" fillId="12" borderId="13" xfId="0" applyFont="1" applyFill="1" applyBorder="1" applyAlignment="1">
      <alignment horizontal="center" vertical="top"/>
    </xf>
    <xf numFmtId="2" fontId="12" fillId="12" borderId="13" xfId="0" applyNumberFormat="1" applyFont="1" applyFill="1" applyBorder="1" applyAlignment="1">
      <alignment vertical="top"/>
    </xf>
    <xf numFmtId="187" fontId="12" fillId="12" borderId="13" xfId="1" applyFont="1" applyFill="1" applyBorder="1" applyAlignment="1">
      <alignment horizontal="right" vertical="top"/>
    </xf>
    <xf numFmtId="3" fontId="18" fillId="12" borderId="13" xfId="0" applyNumberFormat="1" applyFont="1" applyFill="1" applyBorder="1" applyAlignment="1">
      <alignment vertical="top"/>
    </xf>
    <xf numFmtId="0" fontId="15" fillId="6" borderId="14" xfId="0" applyFont="1" applyFill="1" applyBorder="1" applyAlignment="1">
      <alignment horizontal="center" vertical="center"/>
    </xf>
    <xf numFmtId="2" fontId="12" fillId="6" borderId="14" xfId="0" applyNumberFormat="1" applyFont="1" applyFill="1" applyBorder="1" applyAlignment="1">
      <alignment vertical="top"/>
    </xf>
    <xf numFmtId="187" fontId="12" fillId="6" borderId="14" xfId="1" applyFont="1" applyFill="1" applyBorder="1" applyAlignment="1">
      <alignment horizontal="right" vertical="top"/>
    </xf>
    <xf numFmtId="187" fontId="12" fillId="6" borderId="14" xfId="1" applyFont="1" applyFill="1" applyBorder="1" applyAlignment="1">
      <alignment horizontal="center" vertical="top"/>
    </xf>
    <xf numFmtId="187" fontId="12" fillId="6" borderId="14" xfId="1" applyFont="1" applyFill="1" applyBorder="1" applyAlignment="1">
      <alignment horizontal="left" vertical="top"/>
    </xf>
    <xf numFmtId="14" fontId="12" fillId="6" borderId="14" xfId="0" quotePrefix="1" applyNumberFormat="1" applyFont="1" applyFill="1" applyBorder="1" applyAlignment="1">
      <alignment horizontal="left" vertical="top"/>
    </xf>
    <xf numFmtId="187" fontId="12" fillId="6" borderId="21" xfId="0" applyNumberFormat="1" applyFont="1" applyFill="1" applyBorder="1" applyAlignment="1">
      <alignment horizontal="left" vertical="top"/>
    </xf>
    <xf numFmtId="3" fontId="18" fillId="6" borderId="14" xfId="0" applyNumberFormat="1" applyFont="1" applyFill="1" applyBorder="1" applyAlignment="1">
      <alignment horizontal="left" vertical="top"/>
    </xf>
    <xf numFmtId="0" fontId="15" fillId="28" borderId="13" xfId="0" applyFont="1" applyFill="1" applyBorder="1" applyAlignment="1">
      <alignment horizontal="center" vertical="center"/>
    </xf>
    <xf numFmtId="2" fontId="12" fillId="28" borderId="13" xfId="0" applyNumberFormat="1" applyFont="1" applyFill="1" applyBorder="1"/>
    <xf numFmtId="3" fontId="18" fillId="7" borderId="6" xfId="0" applyNumberFormat="1" applyFont="1" applyFill="1" applyBorder="1"/>
    <xf numFmtId="0" fontId="15" fillId="12" borderId="13" xfId="0" applyFont="1" applyFill="1" applyBorder="1" applyAlignment="1">
      <alignment horizontal="center" vertical="center"/>
    </xf>
    <xf numFmtId="2" fontId="12" fillId="12" borderId="13" xfId="0" applyNumberFormat="1" applyFont="1" applyFill="1" applyBorder="1" applyAlignment="1">
      <alignment vertical="top" wrapText="1"/>
    </xf>
    <xf numFmtId="0" fontId="15" fillId="0" borderId="14" xfId="0" applyFont="1" applyBorder="1" applyAlignment="1">
      <alignment horizontal="center" vertical="center"/>
    </xf>
    <xf numFmtId="2" fontId="12" fillId="0" borderId="14" xfId="0" applyNumberFormat="1" applyFont="1" applyBorder="1" applyAlignment="1">
      <alignment horizontal="left" vertical="top"/>
    </xf>
    <xf numFmtId="187" fontId="12" fillId="0" borderId="14" xfId="1" applyFont="1" applyBorder="1" applyAlignment="1">
      <alignment horizontal="center" vertical="top"/>
    </xf>
    <xf numFmtId="0" fontId="12" fillId="6" borderId="14" xfId="0" applyFont="1" applyFill="1" applyBorder="1" applyAlignment="1">
      <alignment horizontal="center" vertical="top"/>
    </xf>
    <xf numFmtId="187" fontId="12" fillId="6" borderId="21" xfId="0" applyNumberFormat="1" applyFont="1" applyFill="1" applyBorder="1" applyAlignment="1">
      <alignment horizontal="center" vertical="top"/>
    </xf>
    <xf numFmtId="3" fontId="18" fillId="0" borderId="14" xfId="0" applyNumberFormat="1" applyFont="1" applyBorder="1" applyAlignment="1">
      <alignment horizontal="center" vertical="top"/>
    </xf>
    <xf numFmtId="0" fontId="12" fillId="6" borderId="6" xfId="0" applyFont="1" applyFill="1" applyBorder="1" applyAlignment="1">
      <alignment vertical="top"/>
    </xf>
    <xf numFmtId="187" fontId="12" fillId="6" borderId="6" xfId="1" applyFont="1" applyFill="1" applyBorder="1" applyAlignment="1">
      <alignment horizontal="center"/>
    </xf>
    <xf numFmtId="187" fontId="12" fillId="0" borderId="6" xfId="1" applyFont="1" applyBorder="1"/>
    <xf numFmtId="0" fontId="12" fillId="6" borderId="6" xfId="0" applyFont="1" applyFill="1" applyBorder="1"/>
    <xf numFmtId="187" fontId="12" fillId="6" borderId="6" xfId="0" applyNumberFormat="1" applyFont="1" applyFill="1" applyBorder="1" applyAlignment="1">
      <alignment horizontal="left"/>
    </xf>
    <xf numFmtId="3" fontId="18" fillId="0" borderId="6" xfId="0" applyNumberFormat="1" applyFont="1" applyBorder="1"/>
    <xf numFmtId="187" fontId="12" fillId="6" borderId="6" xfId="1" applyFont="1" applyFill="1" applyBorder="1" applyAlignment="1">
      <alignment vertical="top"/>
    </xf>
    <xf numFmtId="187" fontId="12" fillId="6" borderId="6" xfId="0" applyNumberFormat="1" applyFont="1" applyFill="1" applyBorder="1" applyAlignment="1">
      <alignment horizontal="left" vertical="top"/>
    </xf>
    <xf numFmtId="3" fontId="18" fillId="6" borderId="6" xfId="0" applyNumberFormat="1" applyFont="1" applyFill="1" applyBorder="1" applyAlignment="1">
      <alignment vertical="top" wrapText="1"/>
    </xf>
    <xf numFmtId="0" fontId="15" fillId="12" borderId="6" xfId="0" applyFont="1" applyFill="1" applyBorder="1" applyAlignment="1">
      <alignment horizontal="center" vertical="center"/>
    </xf>
    <xf numFmtId="0" fontId="12" fillId="12" borderId="6" xfId="0" applyFont="1" applyFill="1" applyBorder="1" applyAlignment="1">
      <alignment vertical="top"/>
    </xf>
    <xf numFmtId="187" fontId="12" fillId="12" borderId="6" xfId="1" applyFont="1" applyFill="1" applyBorder="1" applyAlignment="1">
      <alignment vertical="top"/>
    </xf>
    <xf numFmtId="187" fontId="12" fillId="12" borderId="6" xfId="0" applyNumberFormat="1" applyFont="1" applyFill="1" applyBorder="1" applyAlignment="1">
      <alignment vertical="top"/>
    </xf>
    <xf numFmtId="187" fontId="18" fillId="12" borderId="6" xfId="1" applyFont="1" applyFill="1" applyBorder="1" applyAlignment="1">
      <alignment horizontal="right" vertical="top"/>
    </xf>
    <xf numFmtId="0" fontId="15" fillId="6" borderId="5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vertical="top"/>
    </xf>
    <xf numFmtId="187" fontId="12" fillId="6" borderId="5" xfId="1" applyFont="1" applyFill="1" applyBorder="1" applyAlignment="1">
      <alignment horizontal="right" vertical="top"/>
    </xf>
    <xf numFmtId="187" fontId="12" fillId="0" borderId="5" xfId="1" applyFont="1" applyBorder="1" applyAlignment="1">
      <alignment horizontal="center" vertical="top"/>
    </xf>
    <xf numFmtId="187" fontId="12" fillId="0" borderId="6" xfId="1" applyFont="1" applyBorder="1" applyAlignment="1">
      <alignment vertical="top"/>
    </xf>
    <xf numFmtId="3" fontId="18" fillId="6" borderId="6" xfId="0" applyNumberFormat="1" applyFont="1" applyFill="1" applyBorder="1" applyAlignment="1">
      <alignment wrapText="1"/>
    </xf>
    <xf numFmtId="0" fontId="12" fillId="6" borderId="14" xfId="0" applyFont="1" applyFill="1" applyBorder="1" applyAlignment="1">
      <alignment vertical="top"/>
    </xf>
    <xf numFmtId="187" fontId="12" fillId="0" borderId="5" xfId="1" applyFont="1" applyBorder="1" applyAlignment="1">
      <alignment vertical="top"/>
    </xf>
    <xf numFmtId="187" fontId="12" fillId="6" borderId="5" xfId="0" applyNumberFormat="1" applyFont="1" applyFill="1" applyBorder="1" applyAlignment="1">
      <alignment horizontal="left" vertical="top"/>
    </xf>
    <xf numFmtId="3" fontId="18" fillId="6" borderId="6" xfId="0" applyNumberFormat="1" applyFont="1" applyFill="1" applyBorder="1" applyAlignment="1">
      <alignment vertical="top"/>
    </xf>
    <xf numFmtId="187" fontId="12" fillId="6" borderId="5" xfId="1" applyFont="1" applyFill="1" applyBorder="1" applyAlignment="1">
      <alignment horizontal="center" vertical="top"/>
    </xf>
    <xf numFmtId="0" fontId="12" fillId="12" borderId="14" xfId="0" applyFont="1" applyFill="1" applyBorder="1" applyAlignment="1">
      <alignment vertical="top"/>
    </xf>
    <xf numFmtId="187" fontId="12" fillId="12" borderId="5" xfId="1" applyFont="1" applyFill="1" applyBorder="1" applyAlignment="1">
      <alignment horizontal="right" vertical="top"/>
    </xf>
    <xf numFmtId="187" fontId="12" fillId="12" borderId="5" xfId="1" applyFont="1" applyFill="1" applyBorder="1" applyAlignment="1">
      <alignment horizontal="center" vertical="top"/>
    </xf>
    <xf numFmtId="187" fontId="12" fillId="12" borderId="6" xfId="0" applyNumberFormat="1" applyFont="1" applyFill="1" applyBorder="1" applyAlignment="1">
      <alignment horizontal="left" vertical="top"/>
    </xf>
    <xf numFmtId="3" fontId="18" fillId="12" borderId="6" xfId="0" applyNumberFormat="1" applyFont="1" applyFill="1" applyBorder="1" applyAlignment="1">
      <alignment vertical="top"/>
    </xf>
    <xf numFmtId="0" fontId="15" fillId="18" borderId="6" xfId="0" applyFont="1" applyFill="1" applyBorder="1" applyAlignment="1">
      <alignment horizontal="center" vertical="center"/>
    </xf>
    <xf numFmtId="0" fontId="12" fillId="18" borderId="14" xfId="0" applyFont="1" applyFill="1" applyBorder="1" applyAlignment="1">
      <alignment vertical="top"/>
    </xf>
    <xf numFmtId="187" fontId="12" fillId="18" borderId="5" xfId="1" applyFont="1" applyFill="1" applyBorder="1" applyAlignment="1">
      <alignment horizontal="right" vertical="top"/>
    </xf>
    <xf numFmtId="187" fontId="12" fillId="18" borderId="5" xfId="1" applyFont="1" applyFill="1" applyBorder="1" applyAlignment="1">
      <alignment horizontal="center" vertical="top"/>
    </xf>
    <xf numFmtId="187" fontId="12" fillId="18" borderId="6" xfId="1" applyFont="1" applyFill="1" applyBorder="1" applyAlignment="1">
      <alignment vertical="top"/>
    </xf>
    <xf numFmtId="0" fontId="12" fillId="18" borderId="6" xfId="0" applyFont="1" applyFill="1" applyBorder="1" applyAlignment="1">
      <alignment vertical="top"/>
    </xf>
    <xf numFmtId="187" fontId="12" fillId="18" borderId="6" xfId="0" applyNumberFormat="1" applyFont="1" applyFill="1" applyBorder="1" applyAlignment="1">
      <alignment horizontal="left" vertical="top"/>
    </xf>
    <xf numFmtId="0" fontId="12" fillId="18" borderId="5" xfId="0" applyFont="1" applyFill="1" applyBorder="1" applyAlignment="1">
      <alignment vertical="top"/>
    </xf>
    <xf numFmtId="0" fontId="15" fillId="9" borderId="6" xfId="0" applyFont="1" applyFill="1" applyBorder="1" applyAlignment="1">
      <alignment horizontal="center" vertical="center"/>
    </xf>
    <xf numFmtId="2" fontId="12" fillId="9" borderId="6" xfId="0" applyNumberFormat="1" applyFont="1" applyFill="1" applyBorder="1" applyAlignment="1">
      <alignment vertical="top" wrapText="1"/>
    </xf>
    <xf numFmtId="3" fontId="18" fillId="9" borderId="6" xfId="0" applyNumberFormat="1" applyFont="1" applyFill="1" applyBorder="1" applyAlignment="1">
      <alignment vertical="top"/>
    </xf>
    <xf numFmtId="187" fontId="12" fillId="7" borderId="5" xfId="1" applyFont="1" applyFill="1" applyBorder="1" applyAlignment="1">
      <alignment horizontal="right"/>
    </xf>
    <xf numFmtId="3" fontId="18" fillId="7" borderId="5" xfId="0" applyNumberFormat="1" applyFont="1" applyFill="1" applyBorder="1" applyAlignment="1">
      <alignment horizontal="left"/>
    </xf>
    <xf numFmtId="0" fontId="15" fillId="22" borderId="6" xfId="0" applyFont="1" applyFill="1" applyBorder="1" applyAlignment="1">
      <alignment horizontal="center" vertical="center"/>
    </xf>
    <xf numFmtId="0" fontId="12" fillId="22" borderId="6" xfId="0" applyFont="1" applyFill="1" applyBorder="1" applyAlignment="1">
      <alignment vertical="top" wrapText="1"/>
    </xf>
    <xf numFmtId="187" fontId="12" fillId="22" borderId="6" xfId="1" applyFont="1" applyFill="1" applyBorder="1" applyAlignment="1">
      <alignment horizontal="right" vertical="top"/>
    </xf>
    <xf numFmtId="3" fontId="18" fillId="22" borderId="13" xfId="0" applyNumberFormat="1" applyFont="1" applyFill="1" applyBorder="1" applyAlignment="1">
      <alignment vertical="top"/>
    </xf>
    <xf numFmtId="0" fontId="15" fillId="18" borderId="5" xfId="0" applyFont="1" applyFill="1" applyBorder="1" applyAlignment="1">
      <alignment horizontal="center" vertical="center"/>
    </xf>
    <xf numFmtId="187" fontId="38" fillId="18" borderId="5" xfId="1" applyFont="1" applyFill="1" applyBorder="1" applyAlignment="1">
      <alignment horizontal="left" vertical="top" wrapText="1"/>
    </xf>
    <xf numFmtId="3" fontId="18" fillId="18" borderId="14" xfId="0" applyNumberFormat="1" applyFont="1" applyFill="1" applyBorder="1" applyAlignment="1">
      <alignment vertical="top"/>
    </xf>
    <xf numFmtId="3" fontId="18" fillId="18" borderId="5" xfId="0" applyNumberFormat="1" applyFont="1" applyFill="1" applyBorder="1" applyAlignment="1">
      <alignment vertical="top"/>
    </xf>
    <xf numFmtId="0" fontId="15" fillId="18" borderId="14" xfId="0" applyFont="1" applyFill="1" applyBorder="1" applyAlignment="1">
      <alignment horizontal="center" vertical="center"/>
    </xf>
    <xf numFmtId="3" fontId="18" fillId="18" borderId="6" xfId="0" applyNumberFormat="1" applyFont="1" applyFill="1" applyBorder="1" applyAlignment="1">
      <alignment vertical="top"/>
    </xf>
    <xf numFmtId="187" fontId="12" fillId="18" borderId="14" xfId="1" applyFont="1" applyFill="1" applyBorder="1" applyAlignment="1">
      <alignment horizontal="right" vertical="top"/>
    </xf>
    <xf numFmtId="49" fontId="12" fillId="22" borderId="6" xfId="0" applyNumberFormat="1" applyFont="1" applyFill="1" applyBorder="1" applyAlignment="1">
      <alignment vertical="top" wrapText="1"/>
    </xf>
    <xf numFmtId="49" fontId="12" fillId="18" borderId="6" xfId="0" applyNumberFormat="1" applyFont="1" applyFill="1" applyBorder="1" applyAlignment="1">
      <alignment vertical="top"/>
    </xf>
    <xf numFmtId="187" fontId="38" fillId="18" borderId="6" xfId="1" applyFont="1" applyFill="1" applyBorder="1" applyAlignment="1">
      <alignment horizontal="left" vertical="top" wrapText="1"/>
    </xf>
    <xf numFmtId="187" fontId="12" fillId="6" borderId="6" xfId="1" applyFont="1" applyFill="1" applyBorder="1" applyAlignment="1">
      <alignment horizontal="center" vertical="top"/>
    </xf>
    <xf numFmtId="2" fontId="12" fillId="18" borderId="6" xfId="0" applyNumberFormat="1" applyFont="1" applyFill="1" applyBorder="1" applyAlignment="1">
      <alignment vertical="top"/>
    </xf>
    <xf numFmtId="187" fontId="12" fillId="18" borderId="6" xfId="1" applyFont="1" applyFill="1" applyBorder="1" applyAlignment="1">
      <alignment horizontal="right" vertical="top"/>
    </xf>
    <xf numFmtId="3" fontId="18" fillId="22" borderId="6" xfId="0" applyNumberFormat="1" applyFont="1" applyFill="1" applyBorder="1" applyAlignment="1">
      <alignment vertical="top"/>
    </xf>
    <xf numFmtId="0" fontId="12" fillId="18" borderId="14" xfId="0" applyFont="1" applyFill="1" applyBorder="1"/>
    <xf numFmtId="2" fontId="12" fillId="18" borderId="14" xfId="0" applyNumberFormat="1" applyFont="1" applyFill="1" applyBorder="1"/>
    <xf numFmtId="0" fontId="12" fillId="18" borderId="5" xfId="0" applyFont="1" applyFill="1" applyBorder="1"/>
    <xf numFmtId="187" fontId="12" fillId="18" borderId="14" xfId="1" applyFont="1" applyFill="1" applyBorder="1" applyAlignment="1">
      <alignment horizontal="right"/>
    </xf>
    <xf numFmtId="187" fontId="10" fillId="6" borderId="5" xfId="1" applyFont="1" applyFill="1" applyBorder="1" applyAlignment="1">
      <alignment horizontal="right"/>
    </xf>
    <xf numFmtId="187" fontId="12" fillId="6" borderId="5" xfId="1" applyFont="1" applyFill="1" applyBorder="1" applyAlignment="1">
      <alignment horizontal="right"/>
    </xf>
    <xf numFmtId="187" fontId="12" fillId="6" borderId="5" xfId="1" applyFont="1" applyFill="1" applyBorder="1" applyAlignment="1">
      <alignment horizontal="center"/>
    </xf>
    <xf numFmtId="3" fontId="18" fillId="18" borderId="6" xfId="0" applyNumberFormat="1" applyFont="1" applyFill="1" applyBorder="1"/>
    <xf numFmtId="187" fontId="10" fillId="6" borderId="6" xfId="1" applyFont="1" applyFill="1" applyBorder="1" applyAlignment="1">
      <alignment horizontal="right" vertical="top"/>
    </xf>
    <xf numFmtId="0" fontId="12" fillId="18" borderId="6" xfId="0" applyFont="1" applyFill="1" applyBorder="1"/>
    <xf numFmtId="187" fontId="12" fillId="18" borderId="6" xfId="1" applyFont="1" applyFill="1" applyBorder="1" applyAlignment="1">
      <alignment horizontal="right"/>
    </xf>
    <xf numFmtId="3" fontId="18" fillId="9" borderId="6" xfId="0" applyNumberFormat="1" applyFont="1" applyFill="1" applyBorder="1"/>
    <xf numFmtId="2" fontId="15" fillId="22" borderId="6" xfId="0" applyNumberFormat="1" applyFont="1" applyFill="1" applyBorder="1" applyAlignment="1">
      <alignment horizontal="center" vertical="center"/>
    </xf>
    <xf numFmtId="2" fontId="12" fillId="22" borderId="6" xfId="0" applyNumberFormat="1" applyFont="1" applyFill="1" applyBorder="1" applyAlignment="1">
      <alignment vertical="top" wrapText="1"/>
    </xf>
    <xf numFmtId="187" fontId="12" fillId="22" borderId="6" xfId="1" applyFont="1" applyFill="1" applyBorder="1" applyAlignment="1">
      <alignment vertical="top"/>
    </xf>
    <xf numFmtId="0" fontId="12" fillId="18" borderId="5" xfId="0" applyFont="1" applyFill="1" applyBorder="1" applyAlignment="1">
      <alignment horizontal="left" vertical="top"/>
    </xf>
    <xf numFmtId="2" fontId="12" fillId="18" borderId="5" xfId="0" applyNumberFormat="1" applyFont="1" applyFill="1" applyBorder="1" applyAlignment="1">
      <alignment horizontal="left" vertical="top"/>
    </xf>
    <xf numFmtId="187" fontId="38" fillId="7" borderId="5" xfId="1" applyFont="1" applyFill="1" applyBorder="1" applyAlignment="1">
      <alignment horizontal="left"/>
    </xf>
    <xf numFmtId="0" fontId="15" fillId="11" borderId="5" xfId="0" applyFont="1" applyFill="1" applyBorder="1" applyAlignment="1">
      <alignment horizontal="center" vertical="center"/>
    </xf>
    <xf numFmtId="2" fontId="12" fillId="11" borderId="5" xfId="0" applyNumberFormat="1" applyFont="1" applyFill="1" applyBorder="1"/>
    <xf numFmtId="187" fontId="12" fillId="11" borderId="5" xfId="1" applyFont="1" applyFill="1" applyBorder="1" applyAlignment="1">
      <alignment horizontal="right"/>
    </xf>
    <xf numFmtId="3" fontId="18" fillId="11" borderId="4" xfId="0" applyNumberFormat="1" applyFont="1" applyFill="1" applyBorder="1" applyAlignment="1">
      <alignment horizontal="left"/>
    </xf>
    <xf numFmtId="2" fontId="12" fillId="6" borderId="6" xfId="0" applyNumberFormat="1" applyFont="1" applyFill="1" applyBorder="1" applyAlignment="1">
      <alignment vertical="top" wrapText="1"/>
    </xf>
    <xf numFmtId="3" fontId="18" fillId="6" borderId="6" xfId="0" applyNumberFormat="1" applyFont="1" applyFill="1" applyBorder="1"/>
    <xf numFmtId="0" fontId="12" fillId="18" borderId="5" xfId="0" applyFont="1" applyFill="1" applyBorder="1" applyAlignment="1">
      <alignment horizontal="center" vertical="center"/>
    </xf>
    <xf numFmtId="3" fontId="12" fillId="6" borderId="6" xfId="0" applyNumberFormat="1" applyFont="1" applyFill="1" applyBorder="1" applyAlignment="1">
      <alignment wrapText="1"/>
    </xf>
    <xf numFmtId="3" fontId="12" fillId="6" borderId="6" xfId="0" applyNumberFormat="1" applyFont="1" applyFill="1" applyBorder="1"/>
    <xf numFmtId="3" fontId="12" fillId="18" borderId="6" xfId="0" applyNumberFormat="1" applyFont="1" applyFill="1" applyBorder="1"/>
    <xf numFmtId="2" fontId="15" fillId="11" borderId="6" xfId="0" applyNumberFormat="1" applyFont="1" applyFill="1" applyBorder="1" applyAlignment="1">
      <alignment horizontal="center" vertical="center"/>
    </xf>
    <xf numFmtId="2" fontId="12" fillId="11" borderId="6" xfId="0" applyNumberFormat="1" applyFont="1" applyFill="1" applyBorder="1" applyAlignment="1">
      <alignment vertical="top" wrapText="1"/>
    </xf>
    <xf numFmtId="187" fontId="25" fillId="11" borderId="6" xfId="1" applyFont="1" applyFill="1" applyBorder="1"/>
    <xf numFmtId="1" fontId="11" fillId="15" borderId="6" xfId="1" applyNumberFormat="1" applyFont="1" applyFill="1" applyBorder="1" applyAlignment="1">
      <alignment horizontal="center" vertical="center" wrapText="1"/>
    </xf>
    <xf numFmtId="1" fontId="10" fillId="15" borderId="6" xfId="1" applyNumberFormat="1" applyFont="1" applyFill="1" applyBorder="1" applyAlignment="1">
      <alignment horizontal="left" vertical="top" wrapText="1"/>
    </xf>
    <xf numFmtId="2" fontId="25" fillId="15" borderId="6" xfId="1" applyNumberFormat="1" applyFont="1" applyFill="1" applyBorder="1" applyAlignment="1">
      <alignment vertical="top"/>
    </xf>
    <xf numFmtId="188" fontId="11" fillId="9" borderId="10" xfId="1" applyNumberFormat="1" applyFont="1" applyFill="1" applyBorder="1" applyAlignment="1">
      <alignment horizontal="center" vertical="center"/>
    </xf>
    <xf numFmtId="49" fontId="10" fillId="9" borderId="6" xfId="1" applyNumberFormat="1" applyFont="1" applyFill="1" applyBorder="1" applyAlignment="1">
      <alignment vertical="top" wrapText="1"/>
    </xf>
    <xf numFmtId="187" fontId="25" fillId="9" borderId="6" xfId="1" applyFont="1" applyFill="1" applyBorder="1" applyAlignment="1">
      <alignment vertical="top"/>
    </xf>
    <xf numFmtId="2" fontId="15" fillId="7" borderId="6" xfId="0" applyNumberFormat="1" applyFont="1" applyFill="1" applyBorder="1" applyAlignment="1">
      <alignment horizontal="center" vertical="center"/>
    </xf>
    <xf numFmtId="2" fontId="12" fillId="7" borderId="6" xfId="0" applyNumberFormat="1" applyFont="1" applyFill="1" applyBorder="1"/>
    <xf numFmtId="2" fontId="18" fillId="7" borderId="6" xfId="0" applyNumberFormat="1" applyFont="1" applyFill="1" applyBorder="1"/>
    <xf numFmtId="2" fontId="15" fillId="22" borderId="19" xfId="0" applyNumberFormat="1" applyFont="1" applyFill="1" applyBorder="1" applyAlignment="1">
      <alignment horizontal="center" vertical="center"/>
    </xf>
    <xf numFmtId="2" fontId="12" fillId="22" borderId="19" xfId="0" applyNumberFormat="1" applyFont="1" applyFill="1" applyBorder="1" applyAlignment="1">
      <alignment vertical="center"/>
    </xf>
    <xf numFmtId="187" fontId="12" fillId="22" borderId="6" xfId="1" applyFont="1" applyFill="1" applyBorder="1" applyAlignment="1">
      <alignment horizontal="right" vertical="center"/>
    </xf>
    <xf numFmtId="2" fontId="18" fillId="22" borderId="6" xfId="0" applyNumberFormat="1" applyFont="1" applyFill="1" applyBorder="1" applyAlignment="1">
      <alignment vertical="center"/>
    </xf>
    <xf numFmtId="2" fontId="15" fillId="6" borderId="19" xfId="0" applyNumberFormat="1" applyFont="1" applyFill="1" applyBorder="1" applyAlignment="1">
      <alignment horizontal="center" vertical="center"/>
    </xf>
    <xf numFmtId="2" fontId="12" fillId="6" borderId="19" xfId="0" applyNumberFormat="1" applyFont="1" applyFill="1" applyBorder="1"/>
    <xf numFmtId="2" fontId="12" fillId="6" borderId="19" xfId="0" applyNumberFormat="1" applyFont="1" applyFill="1" applyBorder="1" applyAlignment="1">
      <alignment horizontal="left"/>
    </xf>
    <xf numFmtId="1" fontId="15" fillId="22" borderId="6" xfId="0" applyNumberFormat="1" applyFont="1" applyFill="1" applyBorder="1" applyAlignment="1">
      <alignment horizontal="center" vertical="center"/>
    </xf>
    <xf numFmtId="2" fontId="12" fillId="22" borderId="6" xfId="0" applyNumberFormat="1" applyFont="1" applyFill="1" applyBorder="1" applyAlignment="1">
      <alignment vertical="top"/>
    </xf>
    <xf numFmtId="187" fontId="25" fillId="15" borderId="6" xfId="1" applyFont="1" applyFill="1" applyBorder="1" applyAlignment="1">
      <alignment vertical="top"/>
    </xf>
    <xf numFmtId="189" fontId="11" fillId="7" borderId="6" xfId="1" applyNumberFormat="1" applyFont="1" applyFill="1" applyBorder="1" applyAlignment="1">
      <alignment horizontal="center" vertical="center"/>
    </xf>
    <xf numFmtId="2" fontId="10" fillId="7" borderId="6" xfId="1" applyNumberFormat="1" applyFont="1" applyFill="1" applyBorder="1" applyAlignment="1">
      <alignment horizontal="left"/>
    </xf>
    <xf numFmtId="2" fontId="25" fillId="7" borderId="6" xfId="1" applyNumberFormat="1" applyFont="1" applyFill="1" applyBorder="1"/>
    <xf numFmtId="1" fontId="15" fillId="7" borderId="6" xfId="0" applyNumberFormat="1" applyFont="1" applyFill="1" applyBorder="1" applyAlignment="1">
      <alignment horizontal="center" vertical="center"/>
    </xf>
    <xf numFmtId="2" fontId="12" fillId="7" borderId="6" xfId="0" applyNumberFormat="1" applyFont="1" applyFill="1" applyBorder="1" applyAlignment="1">
      <alignment vertical="top"/>
    </xf>
    <xf numFmtId="2" fontId="25" fillId="7" borderId="6" xfId="1" applyNumberFormat="1" applyFont="1" applyFill="1" applyBorder="1" applyAlignment="1">
      <alignment vertical="top"/>
    </xf>
    <xf numFmtId="2" fontId="12" fillId="9" borderId="6" xfId="0" applyNumberFormat="1" applyFont="1" applyFill="1" applyBorder="1" applyAlignment="1">
      <alignment wrapText="1"/>
    </xf>
    <xf numFmtId="187" fontId="25" fillId="9" borderId="6" xfId="1" applyFont="1" applyFill="1" applyBorder="1"/>
    <xf numFmtId="49" fontId="10" fillId="7" borderId="6" xfId="1" applyNumberFormat="1" applyFont="1" applyFill="1" applyBorder="1" applyAlignment="1">
      <alignment horizontal="left"/>
    </xf>
    <xf numFmtId="187" fontId="25" fillId="7" borderId="6" xfId="1" applyFont="1" applyFill="1" applyBorder="1"/>
    <xf numFmtId="187" fontId="15" fillId="5" borderId="6" xfId="0" applyNumberFormat="1" applyFont="1" applyFill="1" applyBorder="1" applyAlignment="1">
      <alignment horizontal="center" vertical="center"/>
    </xf>
    <xf numFmtId="2" fontId="12" fillId="5" borderId="6" xfId="0" applyNumberFormat="1" applyFont="1" applyFill="1" applyBorder="1" applyAlignment="1">
      <alignment horizontal="left"/>
    </xf>
    <xf numFmtId="187" fontId="12" fillId="5" borderId="6" xfId="1" applyFont="1" applyFill="1" applyBorder="1" applyAlignment="1">
      <alignment horizontal="right"/>
    </xf>
    <xf numFmtId="187" fontId="18" fillId="5" borderId="6" xfId="1" applyFont="1" applyFill="1" applyBorder="1" applyAlignment="1">
      <alignment horizontal="right"/>
    </xf>
    <xf numFmtId="187" fontId="15" fillId="15" borderId="6" xfId="0" applyNumberFormat="1" applyFont="1" applyFill="1" applyBorder="1" applyAlignment="1">
      <alignment horizontal="center" vertical="center"/>
    </xf>
    <xf numFmtId="49" fontId="12" fillId="15" borderId="6" xfId="0" applyNumberFormat="1" applyFont="1" applyFill="1" applyBorder="1" applyAlignment="1">
      <alignment vertical="top" wrapText="1"/>
    </xf>
    <xf numFmtId="187" fontId="12" fillId="15" borderId="5" xfId="1" applyFont="1" applyFill="1" applyBorder="1" applyAlignment="1">
      <alignment vertical="top"/>
    </xf>
    <xf numFmtId="0" fontId="12" fillId="15" borderId="5" xfId="0" applyFont="1" applyFill="1" applyBorder="1" applyAlignment="1">
      <alignment vertical="top"/>
    </xf>
    <xf numFmtId="187" fontId="12" fillId="15" borderId="5" xfId="0" applyNumberFormat="1" applyFont="1" applyFill="1" applyBorder="1" applyAlignment="1">
      <alignment horizontal="left" vertical="top"/>
    </xf>
    <xf numFmtId="0" fontId="18" fillId="15" borderId="6" xfId="0" applyFont="1" applyFill="1" applyBorder="1" applyAlignment="1">
      <alignment vertical="top"/>
    </xf>
    <xf numFmtId="187" fontId="15" fillId="6" borderId="6" xfId="0" applyNumberFormat="1" applyFont="1" applyFill="1" applyBorder="1" applyAlignment="1">
      <alignment horizontal="center" vertical="center"/>
    </xf>
    <xf numFmtId="49" fontId="12" fillId="6" borderId="6" xfId="0" applyNumberFormat="1" applyFont="1" applyFill="1" applyBorder="1" applyAlignment="1">
      <alignment vertical="top" wrapText="1"/>
    </xf>
    <xf numFmtId="0" fontId="18" fillId="6" borderId="6" xfId="0" applyFont="1" applyFill="1" applyBorder="1" applyAlignment="1">
      <alignment vertical="top"/>
    </xf>
    <xf numFmtId="2" fontId="12" fillId="15" borderId="6" xfId="0" applyNumberFormat="1" applyFont="1" applyFill="1" applyBorder="1" applyAlignment="1">
      <alignment vertical="top" wrapText="1"/>
    </xf>
    <xf numFmtId="2" fontId="18" fillId="15" borderId="6" xfId="0" applyNumberFormat="1" applyFont="1" applyFill="1" applyBorder="1" applyAlignment="1">
      <alignment vertical="top"/>
    </xf>
    <xf numFmtId="2" fontId="18" fillId="6" borderId="6" xfId="0" applyNumberFormat="1" applyFont="1" applyFill="1" applyBorder="1" applyAlignment="1">
      <alignment vertical="top"/>
    </xf>
    <xf numFmtId="0" fontId="15" fillId="5" borderId="6" xfId="0" applyFont="1" applyFill="1" applyBorder="1" applyAlignment="1">
      <alignment horizontal="center" vertical="center"/>
    </xf>
    <xf numFmtId="49" fontId="12" fillId="12" borderId="6" xfId="0" applyNumberFormat="1" applyFont="1" applyFill="1" applyBorder="1" applyAlignment="1">
      <alignment vertical="top" wrapText="1"/>
    </xf>
    <xf numFmtId="187" fontId="12" fillId="12" borderId="6" xfId="1" applyFont="1" applyFill="1" applyBorder="1" applyAlignment="1">
      <alignment horizontal="right" vertical="top"/>
    </xf>
    <xf numFmtId="0" fontId="18" fillId="12" borderId="6" xfId="0" applyFont="1" applyFill="1" applyBorder="1" applyAlignment="1">
      <alignment vertical="top"/>
    </xf>
    <xf numFmtId="2" fontId="15" fillId="12" borderId="6" xfId="0" applyNumberFormat="1" applyFont="1" applyFill="1" applyBorder="1" applyAlignment="1">
      <alignment horizontal="center" vertical="center"/>
    </xf>
    <xf numFmtId="2" fontId="12" fillId="12" borderId="6" xfId="0" applyNumberFormat="1" applyFont="1" applyFill="1" applyBorder="1" applyAlignment="1">
      <alignment vertical="top" wrapText="1"/>
    </xf>
    <xf numFmtId="2" fontId="12" fillId="6" borderId="6" xfId="0" applyNumberFormat="1" applyFont="1" applyFill="1" applyBorder="1" applyAlignment="1">
      <alignment horizontal="left" vertical="top"/>
    </xf>
    <xf numFmtId="2" fontId="12" fillId="9" borderId="6" xfId="0" applyNumberFormat="1" applyFont="1" applyFill="1" applyBorder="1" applyAlignment="1">
      <alignment horizontal="left"/>
    </xf>
    <xf numFmtId="187" fontId="12" fillId="9" borderId="6" xfId="1" applyFont="1" applyFill="1" applyBorder="1" applyAlignment="1">
      <alignment horizontal="right"/>
    </xf>
    <xf numFmtId="187" fontId="18" fillId="9" borderId="6" xfId="1" applyFont="1" applyFill="1" applyBorder="1" applyAlignment="1">
      <alignment horizontal="right"/>
    </xf>
    <xf numFmtId="2" fontId="12" fillId="6" borderId="6" xfId="0" applyNumberFormat="1" applyFont="1" applyFill="1" applyBorder="1" applyAlignment="1">
      <alignment vertical="top"/>
    </xf>
    <xf numFmtId="2" fontId="12" fillId="6" borderId="5" xfId="0" applyNumberFormat="1" applyFont="1" applyFill="1" applyBorder="1" applyAlignment="1">
      <alignment vertical="top"/>
    </xf>
    <xf numFmtId="187" fontId="15" fillId="9" borderId="6" xfId="0" applyNumberFormat="1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vertical="top" wrapText="1"/>
    </xf>
    <xf numFmtId="190" fontId="15" fillId="7" borderId="6" xfId="0" applyNumberFormat="1" applyFont="1" applyFill="1" applyBorder="1" applyAlignment="1">
      <alignment horizontal="center" vertical="center"/>
    </xf>
    <xf numFmtId="0" fontId="15" fillId="23" borderId="6" xfId="0" applyFont="1" applyFill="1" applyBorder="1" applyAlignment="1">
      <alignment horizontal="center" vertical="center"/>
    </xf>
    <xf numFmtId="2" fontId="12" fillId="23" borderId="6" xfId="0" applyNumberFormat="1" applyFont="1" applyFill="1" applyBorder="1" applyAlignment="1">
      <alignment horizontal="left"/>
    </xf>
    <xf numFmtId="187" fontId="12" fillId="23" borderId="6" xfId="1" applyFont="1" applyFill="1" applyBorder="1" applyAlignment="1">
      <alignment horizontal="right"/>
    </xf>
    <xf numFmtId="187" fontId="18" fillId="23" borderId="6" xfId="1" applyFont="1" applyFill="1" applyBorder="1" applyAlignment="1">
      <alignment horizontal="right"/>
    </xf>
    <xf numFmtId="2" fontId="15" fillId="6" borderId="6" xfId="0" applyNumberFormat="1" applyFont="1" applyFill="1" applyBorder="1" applyAlignment="1">
      <alignment horizontal="center" vertical="center"/>
    </xf>
    <xf numFmtId="2" fontId="12" fillId="0" borderId="6" xfId="1" applyNumberFormat="1" applyFont="1" applyBorder="1" applyAlignment="1">
      <alignment vertical="top"/>
    </xf>
    <xf numFmtId="2" fontId="12" fillId="6" borderId="6" xfId="1" applyNumberFormat="1" applyFont="1" applyFill="1" applyBorder="1" applyAlignment="1">
      <alignment vertical="top"/>
    </xf>
    <xf numFmtId="2" fontId="12" fillId="6" borderId="6" xfId="1" applyNumberFormat="1" applyFont="1" applyFill="1" applyBorder="1" applyAlignment="1">
      <alignment horizontal="right" vertical="top"/>
    </xf>
    <xf numFmtId="2" fontId="15" fillId="6" borderId="6" xfId="0" applyNumberFormat="1" applyFont="1" applyFill="1" applyBorder="1" applyAlignment="1">
      <alignment horizontal="left" vertical="top"/>
    </xf>
    <xf numFmtId="2" fontId="15" fillId="6" borderId="5" xfId="0" applyNumberFormat="1" applyFont="1" applyFill="1" applyBorder="1" applyAlignment="1">
      <alignment horizontal="center" vertical="center"/>
    </xf>
    <xf numFmtId="2" fontId="12" fillId="6" borderId="5" xfId="0" applyNumberFormat="1" applyFont="1" applyFill="1" applyBorder="1" applyAlignment="1">
      <alignment horizontal="left"/>
    </xf>
    <xf numFmtId="2" fontId="12" fillId="0" borderId="5" xfId="1" applyNumberFormat="1" applyFont="1" applyBorder="1" applyAlignment="1">
      <alignment vertical="top"/>
    </xf>
    <xf numFmtId="2" fontId="12" fillId="6" borderId="5" xfId="1" applyNumberFormat="1" applyFont="1" applyFill="1" applyBorder="1" applyAlignment="1">
      <alignment vertical="top"/>
    </xf>
    <xf numFmtId="2" fontId="12" fillId="9" borderId="5" xfId="0" applyNumberFormat="1" applyFont="1" applyFill="1" applyBorder="1" applyAlignment="1">
      <alignment horizontal="left" vertical="top" wrapText="1"/>
    </xf>
    <xf numFmtId="187" fontId="12" fillId="9" borderId="5" xfId="1" applyFont="1" applyFill="1" applyBorder="1" applyAlignment="1">
      <alignment horizontal="center" vertical="top"/>
    </xf>
    <xf numFmtId="2" fontId="12" fillId="9" borderId="5" xfId="1" applyNumberFormat="1" applyFont="1" applyFill="1" applyBorder="1" applyAlignment="1">
      <alignment vertical="top"/>
    </xf>
    <xf numFmtId="187" fontId="15" fillId="9" borderId="5" xfId="1" applyFont="1" applyFill="1" applyBorder="1" applyAlignment="1">
      <alignment horizontal="center" vertical="center"/>
    </xf>
    <xf numFmtId="2" fontId="12" fillId="6" borderId="5" xfId="0" applyNumberFormat="1" applyFont="1" applyFill="1" applyBorder="1" applyAlignment="1">
      <alignment horizontal="left" vertical="top"/>
    </xf>
    <xf numFmtId="188" fontId="11" fillId="9" borderId="5" xfId="1" applyNumberFormat="1" applyFont="1" applyFill="1" applyBorder="1" applyAlignment="1">
      <alignment horizontal="center" vertical="center"/>
    </xf>
    <xf numFmtId="49" fontId="10" fillId="9" borderId="5" xfId="1" applyNumberFormat="1" applyFont="1" applyFill="1" applyBorder="1" applyAlignment="1">
      <alignment vertical="top" wrapText="1"/>
    </xf>
    <xf numFmtId="187" fontId="10" fillId="9" borderId="5" xfId="1" applyFont="1" applyFill="1" applyBorder="1" applyAlignment="1">
      <alignment vertical="top"/>
    </xf>
    <xf numFmtId="187" fontId="12" fillId="7" borderId="6" xfId="1" applyFont="1" applyFill="1" applyBorder="1" applyAlignment="1">
      <alignment horizontal="left"/>
    </xf>
    <xf numFmtId="188" fontId="11" fillId="15" borderId="6" xfId="1" applyNumberFormat="1" applyFont="1" applyFill="1" applyBorder="1" applyAlignment="1">
      <alignment horizontal="center" vertical="center"/>
    </xf>
    <xf numFmtId="188" fontId="10" fillId="15" borderId="6" xfId="1" applyNumberFormat="1" applyFont="1" applyFill="1" applyBorder="1" applyAlignment="1">
      <alignment horizontal="left" vertical="top" wrapText="1"/>
    </xf>
    <xf numFmtId="187" fontId="38" fillId="6" borderId="6" xfId="1" applyFont="1" applyFill="1" applyBorder="1" applyAlignment="1">
      <alignment horizontal="left" vertical="top" wrapText="1"/>
    </xf>
    <xf numFmtId="187" fontId="23" fillId="6" borderId="5" xfId="0" applyNumberFormat="1" applyFont="1" applyFill="1" applyBorder="1" applyAlignment="1">
      <alignment horizontal="left" vertical="top"/>
    </xf>
    <xf numFmtId="0" fontId="23" fillId="6" borderId="6" xfId="0" applyFont="1" applyFill="1" applyBorder="1" applyAlignment="1">
      <alignment vertical="top"/>
    </xf>
    <xf numFmtId="187" fontId="12" fillId="6" borderId="6" xfId="1" applyFont="1" applyFill="1" applyBorder="1" applyAlignment="1">
      <alignment horizontal="left" vertical="top" wrapText="1"/>
    </xf>
    <xf numFmtId="187" fontId="12" fillId="6" borderId="6" xfId="1" applyFont="1" applyFill="1" applyBorder="1" applyAlignment="1">
      <alignment horizontal="left" vertical="top"/>
    </xf>
    <xf numFmtId="0" fontId="15" fillId="15" borderId="6" xfId="0" applyFont="1" applyFill="1" applyBorder="1" applyAlignment="1">
      <alignment horizontal="center" vertical="center"/>
    </xf>
    <xf numFmtId="0" fontId="12" fillId="15" borderId="6" xfId="0" applyFont="1" applyFill="1" applyBorder="1" applyAlignment="1">
      <alignment vertical="top" wrapText="1"/>
    </xf>
    <xf numFmtId="0" fontId="12" fillId="6" borderId="6" xfId="0" applyFont="1" applyFill="1" applyBorder="1" applyAlignment="1">
      <alignment horizontal="left" vertical="top"/>
    </xf>
    <xf numFmtId="49" fontId="12" fillId="6" borderId="6" xfId="0" applyNumberFormat="1" applyFont="1" applyFill="1" applyBorder="1" applyAlignment="1">
      <alignment horizontal="left" vertical="top"/>
    </xf>
    <xf numFmtId="187" fontId="18" fillId="6" borderId="6" xfId="1" applyFont="1" applyFill="1" applyBorder="1" applyAlignment="1">
      <alignment vertical="top"/>
    </xf>
    <xf numFmtId="2" fontId="12" fillId="10" borderId="6" xfId="0" applyNumberFormat="1" applyFont="1" applyFill="1" applyBorder="1" applyAlignment="1">
      <alignment vertical="top" wrapText="1"/>
    </xf>
    <xf numFmtId="0" fontId="18" fillId="10" borderId="6" xfId="0" applyFont="1" applyFill="1" applyBorder="1"/>
    <xf numFmtId="187" fontId="12" fillId="6" borderId="6" xfId="1" applyFont="1" applyFill="1" applyBorder="1"/>
    <xf numFmtId="0" fontId="15" fillId="26" borderId="6" xfId="0" applyFont="1" applyFill="1" applyBorder="1" applyAlignment="1">
      <alignment horizontal="center" vertical="center"/>
    </xf>
    <xf numFmtId="0" fontId="12" fillId="26" borderId="6" xfId="0" applyFont="1" applyFill="1" applyBorder="1" applyAlignment="1">
      <alignment horizontal="left" vertical="top" wrapText="1"/>
    </xf>
    <xf numFmtId="187" fontId="12" fillId="26" borderId="6" xfId="1" applyFont="1" applyFill="1" applyBorder="1" applyAlignment="1">
      <alignment horizontal="right" vertical="top"/>
    </xf>
    <xf numFmtId="0" fontId="18" fillId="26" borderId="6" xfId="0" applyFont="1" applyFill="1" applyBorder="1" applyAlignment="1">
      <alignment vertical="top"/>
    </xf>
    <xf numFmtId="0" fontId="12" fillId="6" borderId="6" xfId="0" applyFont="1" applyFill="1" applyBorder="1" applyAlignment="1">
      <alignment horizontal="left" vertical="top" wrapText="1"/>
    </xf>
    <xf numFmtId="2" fontId="23" fillId="6" borderId="6" xfId="0" applyNumberFormat="1" applyFont="1" applyFill="1" applyBorder="1" applyAlignment="1">
      <alignment vertical="top"/>
    </xf>
    <xf numFmtId="2" fontId="10" fillId="9" borderId="5" xfId="1" applyNumberFormat="1" applyFont="1" applyFill="1" applyBorder="1" applyAlignment="1">
      <alignment vertical="top" wrapText="1"/>
    </xf>
    <xf numFmtId="187" fontId="12" fillId="15" borderId="6" xfId="1" applyFont="1" applyFill="1" applyBorder="1" applyAlignment="1">
      <alignment horizontal="left"/>
    </xf>
    <xf numFmtId="187" fontId="12" fillId="15" borderId="6" xfId="1" applyFont="1" applyFill="1" applyBorder="1" applyAlignment="1">
      <alignment horizontal="left" wrapText="1"/>
    </xf>
    <xf numFmtId="187" fontId="10" fillId="15" borderId="6" xfId="1" applyFont="1" applyFill="1" applyBorder="1"/>
    <xf numFmtId="187" fontId="25" fillId="15" borderId="6" xfId="1" applyFont="1" applyFill="1" applyBorder="1"/>
    <xf numFmtId="187" fontId="12" fillId="6" borderId="6" xfId="1" applyFont="1" applyFill="1" applyBorder="1" applyAlignment="1">
      <alignment horizontal="left"/>
    </xf>
    <xf numFmtId="187" fontId="25" fillId="6" borderId="6" xfId="1" applyFont="1" applyFill="1" applyBorder="1"/>
    <xf numFmtId="187" fontId="12" fillId="15" borderId="6" xfId="1" applyFont="1" applyFill="1" applyBorder="1" applyAlignment="1">
      <alignment horizontal="left" vertical="top"/>
    </xf>
    <xf numFmtId="187" fontId="12" fillId="15" borderId="6" xfId="1" applyFont="1" applyFill="1" applyBorder="1" applyAlignment="1">
      <alignment horizontal="left" vertical="top" wrapText="1"/>
    </xf>
    <xf numFmtId="187" fontId="12" fillId="7" borderId="6" xfId="1" applyFont="1" applyFill="1" applyBorder="1" applyAlignment="1">
      <alignment horizontal="left" wrapText="1"/>
    </xf>
    <xf numFmtId="187" fontId="12" fillId="6" borderId="6" xfId="1" applyFont="1" applyFill="1" applyBorder="1" applyAlignment="1">
      <alignment horizontal="left" wrapText="1"/>
    </xf>
    <xf numFmtId="187" fontId="12" fillId="7" borderId="6" xfId="1" applyFont="1" applyFill="1" applyBorder="1" applyAlignment="1">
      <alignment horizontal="left" vertical="top"/>
    </xf>
    <xf numFmtId="187" fontId="12" fillId="7" borderId="6" xfId="1" applyFont="1" applyFill="1" applyBorder="1" applyAlignment="1">
      <alignment horizontal="left" vertical="top" wrapText="1"/>
    </xf>
    <xf numFmtId="187" fontId="25" fillId="7" borderId="6" xfId="1" applyFont="1" applyFill="1" applyBorder="1" applyAlignment="1">
      <alignment vertical="top"/>
    </xf>
    <xf numFmtId="188" fontId="11" fillId="6" borderId="6" xfId="1" applyNumberFormat="1" applyFont="1" applyFill="1" applyBorder="1" applyAlignment="1">
      <alignment horizontal="left" vertical="center"/>
    </xf>
    <xf numFmtId="188" fontId="11" fillId="15" borderId="6" xfId="1" applyNumberFormat="1" applyFont="1" applyFill="1" applyBorder="1" applyAlignment="1">
      <alignment horizontal="left" vertical="center"/>
    </xf>
    <xf numFmtId="0" fontId="22" fillId="0" borderId="6" xfId="0" applyFont="1" applyBorder="1" applyAlignment="1">
      <alignment vertical="top"/>
    </xf>
    <xf numFmtId="2" fontId="10" fillId="7" borderId="1" xfId="1" applyNumberFormat="1" applyFont="1" applyFill="1" applyBorder="1" applyAlignment="1">
      <alignment vertical="top" wrapText="1"/>
    </xf>
    <xf numFmtId="187" fontId="10" fillId="7" borderId="5" xfId="1" applyFont="1" applyFill="1" applyBorder="1" applyAlignment="1">
      <alignment vertical="top"/>
    </xf>
    <xf numFmtId="49" fontId="12" fillId="7" borderId="1" xfId="1" applyNumberFormat="1" applyFont="1" applyFill="1" applyBorder="1" applyAlignment="1">
      <alignment horizontal="left"/>
    </xf>
    <xf numFmtId="187" fontId="15" fillId="26" borderId="6" xfId="0" applyNumberFormat="1" applyFont="1" applyFill="1" applyBorder="1" applyAlignment="1">
      <alignment horizontal="center" vertical="center"/>
    </xf>
    <xf numFmtId="2" fontId="12" fillId="26" borderId="6" xfId="0" applyNumberFormat="1" applyFont="1" applyFill="1" applyBorder="1" applyAlignment="1">
      <alignment horizontal="left" vertical="top"/>
    </xf>
    <xf numFmtId="187" fontId="18" fillId="26" borderId="6" xfId="1" applyFont="1" applyFill="1" applyBorder="1" applyAlignment="1">
      <alignment horizontal="right" vertical="top"/>
    </xf>
    <xf numFmtId="187" fontId="23" fillId="6" borderId="6" xfId="1" applyFont="1" applyFill="1" applyBorder="1" applyAlignment="1">
      <alignment horizontal="right" vertical="top"/>
    </xf>
    <xf numFmtId="187" fontId="18" fillId="6" borderId="6" xfId="1" applyFont="1" applyFill="1" applyBorder="1" applyAlignment="1">
      <alignment horizontal="right"/>
    </xf>
    <xf numFmtId="187" fontId="15" fillId="7" borderId="6" xfId="0" applyNumberFormat="1" applyFont="1" applyFill="1" applyBorder="1" applyAlignment="1">
      <alignment horizontal="center" vertical="center"/>
    </xf>
    <xf numFmtId="188" fontId="10" fillId="15" borderId="6" xfId="1" applyNumberFormat="1" applyFont="1" applyFill="1" applyBorder="1" applyAlignment="1">
      <alignment horizontal="center" vertical="center" wrapText="1"/>
    </xf>
    <xf numFmtId="187" fontId="15" fillId="6" borderId="2" xfId="0" applyNumberFormat="1" applyFont="1" applyFill="1" applyBorder="1" applyAlignment="1">
      <alignment horizontal="center" vertical="center"/>
    </xf>
    <xf numFmtId="187" fontId="25" fillId="6" borderId="6" xfId="1" applyFont="1" applyFill="1" applyBorder="1" applyAlignment="1">
      <alignment vertical="top"/>
    </xf>
    <xf numFmtId="187" fontId="15" fillId="6" borderId="6" xfId="1" applyFont="1" applyFill="1" applyBorder="1" applyAlignment="1">
      <alignment horizontal="right"/>
    </xf>
    <xf numFmtId="0" fontId="15" fillId="6" borderId="7" xfId="0" applyFont="1" applyFill="1" applyBorder="1" applyAlignment="1">
      <alignment horizontal="center" vertical="center"/>
    </xf>
    <xf numFmtId="187" fontId="12" fillId="7" borderId="1" xfId="1" applyFont="1" applyFill="1" applyBorder="1" applyAlignment="1">
      <alignment horizontal="left"/>
    </xf>
    <xf numFmtId="187" fontId="15" fillId="6" borderId="6" xfId="0" applyNumberFormat="1" applyFont="1" applyFill="1" applyBorder="1" applyAlignment="1">
      <alignment horizontal="left"/>
    </xf>
    <xf numFmtId="189" fontId="11" fillId="11" borderId="6" xfId="1" applyNumberFormat="1" applyFont="1" applyFill="1" applyBorder="1" applyAlignment="1">
      <alignment horizontal="center" vertical="center"/>
    </xf>
    <xf numFmtId="49" fontId="11" fillId="11" borderId="6" xfId="1" applyNumberFormat="1" applyFont="1" applyFill="1" applyBorder="1" applyAlignment="1">
      <alignment horizontal="left" vertical="top"/>
    </xf>
    <xf numFmtId="187" fontId="11" fillId="11" borderId="6" xfId="1" applyFont="1" applyFill="1" applyBorder="1" applyAlignment="1">
      <alignment vertical="top"/>
    </xf>
    <xf numFmtId="187" fontId="25" fillId="11" borderId="6" xfId="1" applyFont="1" applyFill="1" applyBorder="1" applyAlignment="1">
      <alignment vertical="top"/>
    </xf>
    <xf numFmtId="2" fontId="10" fillId="15" borderId="6" xfId="1" applyNumberFormat="1" applyFont="1" applyFill="1" applyBorder="1" applyAlignment="1">
      <alignment horizontal="left" vertical="top" wrapText="1"/>
    </xf>
    <xf numFmtId="188" fontId="11" fillId="9" borderId="6" xfId="1" applyNumberFormat="1" applyFont="1" applyFill="1" applyBorder="1" applyAlignment="1">
      <alignment horizontal="center" vertical="center"/>
    </xf>
    <xf numFmtId="2" fontId="25" fillId="9" borderId="6" xfId="1" applyNumberFormat="1" applyFont="1" applyFill="1" applyBorder="1" applyAlignment="1">
      <alignment vertical="top"/>
    </xf>
    <xf numFmtId="2" fontId="18" fillId="7" borderId="6" xfId="1" applyNumberFormat="1" applyFont="1" applyFill="1" applyBorder="1" applyAlignment="1">
      <alignment horizontal="right"/>
    </xf>
    <xf numFmtId="187" fontId="12" fillId="22" borderId="4" xfId="1" applyFont="1" applyFill="1" applyBorder="1" applyAlignment="1">
      <alignment horizontal="right" vertical="top"/>
    </xf>
    <xf numFmtId="187" fontId="18" fillId="22" borderId="4" xfId="1" applyFont="1" applyFill="1" applyBorder="1" applyAlignment="1">
      <alignment horizontal="right" vertical="top"/>
    </xf>
    <xf numFmtId="0" fontId="12" fillId="8" borderId="6" xfId="0" applyFont="1" applyFill="1" applyBorder="1" applyAlignment="1">
      <alignment horizontal="center" vertical="top"/>
    </xf>
    <xf numFmtId="187" fontId="12" fillId="8" borderId="6" xfId="1" applyFont="1" applyFill="1" applyBorder="1" applyAlignment="1">
      <alignment horizontal="right"/>
    </xf>
    <xf numFmtId="0" fontId="18" fillId="8" borderId="6" xfId="0" applyFont="1" applyFill="1" applyBorder="1"/>
    <xf numFmtId="0" fontId="12" fillId="23" borderId="6" xfId="0" applyFont="1" applyFill="1" applyBorder="1" applyAlignment="1">
      <alignment horizontal="center"/>
    </xf>
    <xf numFmtId="187" fontId="12" fillId="23" borderId="4" xfId="1" applyFont="1" applyFill="1" applyBorder="1" applyAlignment="1">
      <alignment horizontal="right"/>
    </xf>
    <xf numFmtId="187" fontId="18" fillId="23" borderId="4" xfId="0" applyNumberFormat="1" applyFont="1" applyFill="1" applyBorder="1" applyAlignment="1">
      <alignment horizontal="left"/>
    </xf>
    <xf numFmtId="0" fontId="15" fillId="16" borderId="6" xfId="0" applyFont="1" applyFill="1" applyBorder="1" applyAlignment="1">
      <alignment horizontal="center" vertical="center"/>
    </xf>
    <xf numFmtId="0" fontId="12" fillId="16" borderId="6" xfId="0" applyFont="1" applyFill="1" applyBorder="1" applyAlignment="1">
      <alignment horizontal="center"/>
    </xf>
    <xf numFmtId="187" fontId="12" fillId="16" borderId="6" xfId="1" applyFont="1" applyFill="1" applyBorder="1"/>
    <xf numFmtId="187" fontId="12" fillId="16" borderId="6" xfId="1" applyFont="1" applyFill="1" applyBorder="1" applyAlignment="1">
      <alignment horizontal="right"/>
    </xf>
    <xf numFmtId="187" fontId="10" fillId="16" borderId="6" xfId="1" applyFont="1" applyFill="1" applyBorder="1" applyAlignment="1">
      <alignment horizontal="right"/>
    </xf>
    <xf numFmtId="187" fontId="18" fillId="16" borderId="6" xfId="1" applyFont="1" applyFill="1" applyBorder="1" applyAlignment="1">
      <alignment horizontal="left"/>
    </xf>
    <xf numFmtId="0" fontId="15" fillId="6" borderId="0" xfId="0" applyFont="1" applyFill="1" applyAlignment="1">
      <alignment horizontal="center" vertical="center"/>
    </xf>
    <xf numFmtId="0" fontId="12" fillId="6" borderId="0" xfId="0" applyFont="1" applyFill="1"/>
    <xf numFmtId="187" fontId="12" fillId="6" borderId="0" xfId="1" applyFont="1" applyFill="1" applyBorder="1" applyAlignment="1">
      <alignment horizontal="right"/>
    </xf>
    <xf numFmtId="187" fontId="12" fillId="6" borderId="0" xfId="1" applyFont="1" applyFill="1" applyBorder="1"/>
    <xf numFmtId="2" fontId="12" fillId="6" borderId="0" xfId="0" applyNumberFormat="1" applyFont="1" applyFill="1"/>
    <xf numFmtId="0" fontId="12" fillId="6" borderId="18" xfId="0" applyFont="1" applyFill="1" applyBorder="1"/>
    <xf numFmtId="0" fontId="18" fillId="6" borderId="18" xfId="0" applyFont="1" applyFill="1" applyBorder="1"/>
    <xf numFmtId="0" fontId="12" fillId="6" borderId="0" xfId="0" applyFont="1" applyFill="1" applyAlignment="1">
      <alignment horizontal="center" vertical="center"/>
    </xf>
    <xf numFmtId="0" fontId="22" fillId="6" borderId="0" xfId="0" applyFont="1" applyFill="1"/>
    <xf numFmtId="187" fontId="12" fillId="0" borderId="0" xfId="1" applyFont="1" applyBorder="1" applyAlignment="1">
      <alignment horizontal="center"/>
    </xf>
    <xf numFmtId="187" fontId="12" fillId="0" borderId="0" xfId="1" applyFont="1" applyBorder="1" applyAlignment="1">
      <alignment horizontal="left" vertical="center"/>
    </xf>
    <xf numFmtId="0" fontId="12" fillId="6" borderId="0" xfId="0" applyFont="1" applyFill="1" applyAlignment="1">
      <alignment horizontal="center"/>
    </xf>
    <xf numFmtId="187" fontId="12" fillId="6" borderId="0" xfId="1" applyFont="1" applyFill="1"/>
    <xf numFmtId="187" fontId="12" fillId="6" borderId="0" xfId="1" applyFont="1" applyFill="1" applyAlignment="1">
      <alignment horizontal="right"/>
    </xf>
    <xf numFmtId="187" fontId="12" fillId="0" borderId="0" xfId="1" applyFont="1" applyAlignment="1">
      <alignment horizontal="right"/>
    </xf>
    <xf numFmtId="2" fontId="12" fillId="0" borderId="0" xfId="1" applyNumberFormat="1" applyFont="1" applyBorder="1" applyAlignment="1">
      <alignment horizontal="left"/>
    </xf>
    <xf numFmtId="187" fontId="12" fillId="6" borderId="0" xfId="1" applyFont="1" applyFill="1" applyBorder="1" applyAlignment="1">
      <alignment horizontal="center"/>
    </xf>
    <xf numFmtId="187" fontId="12" fillId="0" borderId="0" xfId="1" applyFont="1" applyBorder="1" applyAlignment="1">
      <alignment horizontal="right"/>
    </xf>
    <xf numFmtId="187" fontId="12" fillId="0" borderId="0" xfId="1" applyFont="1" applyAlignment="1">
      <alignment horizontal="left"/>
    </xf>
    <xf numFmtId="187" fontId="10" fillId="6" borderId="0" xfId="1" applyFont="1" applyFill="1" applyBorder="1"/>
    <xf numFmtId="2" fontId="10" fillId="6" borderId="0" xfId="1" applyNumberFormat="1" applyFont="1" applyFill="1" applyBorder="1"/>
    <xf numFmtId="187" fontId="12" fillId="0" borderId="0" xfId="1" applyFont="1" applyBorder="1" applyAlignment="1"/>
    <xf numFmtId="187" fontId="12" fillId="0" borderId="0" xfId="1" applyFont="1" applyBorder="1" applyAlignment="1">
      <alignment vertical="center"/>
    </xf>
    <xf numFmtId="187" fontId="12" fillId="0" borderId="0" xfId="1" applyFont="1" applyBorder="1" applyAlignment="1">
      <alignment horizontal="left"/>
    </xf>
    <xf numFmtId="0" fontId="13" fillId="0" borderId="0" xfId="1" applyNumberFormat="1" applyFont="1" applyAlignment="1"/>
    <xf numFmtId="0" fontId="12" fillId="0" borderId="0" xfId="1" applyNumberFormat="1" applyFont="1" applyAlignment="1"/>
    <xf numFmtId="49" fontId="9" fillId="17" borderId="6" xfId="0" applyNumberFormat="1" applyFont="1" applyFill="1" applyBorder="1" applyAlignment="1">
      <alignment horizontal="center" vertical="center"/>
    </xf>
    <xf numFmtId="0" fontId="10" fillId="11" borderId="6" xfId="0" applyFont="1" applyFill="1" applyBorder="1" applyAlignment="1">
      <alignment vertical="center"/>
    </xf>
    <xf numFmtId="49" fontId="9" fillId="11" borderId="6" xfId="0" applyNumberFormat="1" applyFont="1" applyFill="1" applyBorder="1" applyAlignment="1">
      <alignment vertical="center" wrapText="1"/>
    </xf>
    <xf numFmtId="2" fontId="9" fillId="11" borderId="6" xfId="0" applyNumberFormat="1" applyFont="1" applyFill="1" applyBorder="1" applyAlignment="1">
      <alignment horizontal="center" vertical="center" wrapText="1"/>
    </xf>
    <xf numFmtId="43" fontId="10" fillId="11" borderId="6" xfId="0" applyNumberFormat="1" applyFont="1" applyFill="1" applyBorder="1" applyAlignment="1">
      <alignment vertical="center"/>
    </xf>
    <xf numFmtId="0" fontId="10" fillId="15" borderId="6" xfId="0" applyFont="1" applyFill="1" applyBorder="1" applyAlignment="1">
      <alignment vertical="center"/>
    </xf>
    <xf numFmtId="49" fontId="9" fillId="15" borderId="6" xfId="0" applyNumberFormat="1" applyFont="1" applyFill="1" applyBorder="1" applyAlignment="1">
      <alignment vertical="center" wrapText="1"/>
    </xf>
    <xf numFmtId="2" fontId="9" fillId="15" borderId="11" xfId="0" applyNumberFormat="1" applyFont="1" applyFill="1" applyBorder="1" applyAlignment="1">
      <alignment horizontal="center" vertical="center" wrapText="1"/>
    </xf>
    <xf numFmtId="43" fontId="10" fillId="15" borderId="6" xfId="0" applyNumberFormat="1" applyFont="1" applyFill="1" applyBorder="1" applyAlignment="1">
      <alignment vertical="center"/>
    </xf>
    <xf numFmtId="0" fontId="10" fillId="9" borderId="6" xfId="0" applyFont="1" applyFill="1" applyBorder="1" applyAlignment="1">
      <alignment vertical="center"/>
    </xf>
    <xf numFmtId="2" fontId="9" fillId="9" borderId="6" xfId="0" applyNumberFormat="1" applyFont="1" applyFill="1" applyBorder="1" applyAlignment="1">
      <alignment vertical="center" wrapText="1"/>
    </xf>
    <xf numFmtId="2" fontId="10" fillId="9" borderId="11" xfId="0" applyNumberFormat="1" applyFont="1" applyFill="1" applyBorder="1" applyAlignment="1">
      <alignment horizontal="center" vertical="center" wrapText="1"/>
    </xf>
    <xf numFmtId="43" fontId="10" fillId="9" borderId="6" xfId="0" applyNumberFormat="1" applyFont="1" applyFill="1" applyBorder="1" applyAlignment="1">
      <alignment vertical="center"/>
    </xf>
    <xf numFmtId="0" fontId="10" fillId="7" borderId="6" xfId="0" applyFont="1" applyFill="1" applyBorder="1" applyAlignment="1">
      <alignment vertical="center"/>
    </xf>
    <xf numFmtId="2" fontId="10" fillId="7" borderId="6" xfId="0" applyNumberFormat="1" applyFont="1" applyFill="1" applyBorder="1" applyAlignment="1">
      <alignment horizontal="center" vertical="center"/>
    </xf>
    <xf numFmtId="49" fontId="10" fillId="7" borderId="11" xfId="0" applyNumberFormat="1" applyFont="1" applyFill="1" applyBorder="1" applyAlignment="1">
      <alignment horizontal="center" vertical="center" wrapText="1"/>
    </xf>
    <xf numFmtId="43" fontId="10" fillId="7" borderId="6" xfId="0" applyNumberFormat="1" applyFont="1" applyFill="1" applyBorder="1" applyAlignment="1">
      <alignment vertical="center"/>
    </xf>
    <xf numFmtId="0" fontId="10" fillId="26" borderId="6" xfId="0" applyFont="1" applyFill="1" applyBorder="1" applyAlignment="1">
      <alignment vertical="center"/>
    </xf>
    <xf numFmtId="2" fontId="10" fillId="26" borderId="6" xfId="0" applyNumberFormat="1" applyFont="1" applyFill="1" applyBorder="1" applyAlignment="1">
      <alignment horizontal="center" vertical="center" wrapText="1"/>
    </xf>
    <xf numFmtId="2" fontId="10" fillId="26" borderId="11" xfId="0" applyNumberFormat="1" applyFont="1" applyFill="1" applyBorder="1" applyAlignment="1">
      <alignment horizontal="center" vertical="center" wrapText="1"/>
    </xf>
    <xf numFmtId="187" fontId="10" fillId="26" borderId="6" xfId="1" applyFont="1" applyFill="1" applyBorder="1" applyAlignment="1">
      <alignment vertical="center"/>
    </xf>
    <xf numFmtId="0" fontId="10" fillId="6" borderId="6" xfId="0" applyFont="1" applyFill="1" applyBorder="1" applyAlignment="1">
      <alignment vertical="center"/>
    </xf>
    <xf numFmtId="2" fontId="10" fillId="0" borderId="6" xfId="0" applyNumberFormat="1" applyFont="1" applyBorder="1" applyAlignment="1">
      <alignment vertical="center"/>
    </xf>
    <xf numFmtId="49" fontId="10" fillId="0" borderId="11" xfId="0" applyNumberFormat="1" applyFont="1" applyBorder="1" applyAlignment="1">
      <alignment horizontal="center" vertical="center" wrapText="1"/>
    </xf>
    <xf numFmtId="187" fontId="10" fillId="0" borderId="6" xfId="1" applyFont="1" applyBorder="1" applyAlignment="1">
      <alignment vertical="center"/>
    </xf>
    <xf numFmtId="2" fontId="10" fillId="0" borderId="11" xfId="0" applyNumberFormat="1" applyFont="1" applyBorder="1" applyAlignment="1">
      <alignment horizontal="center" vertical="center" wrapText="1"/>
    </xf>
    <xf numFmtId="2" fontId="9" fillId="15" borderId="6" xfId="0" applyNumberFormat="1" applyFont="1" applyFill="1" applyBorder="1" applyAlignment="1">
      <alignment vertical="center" wrapText="1"/>
    </xf>
    <xf numFmtId="0" fontId="11" fillId="6" borderId="6" xfId="0" applyFont="1" applyFill="1" applyBorder="1" applyAlignment="1">
      <alignment vertical="top"/>
    </xf>
    <xf numFmtId="49" fontId="10" fillId="15" borderId="6" xfId="0" applyNumberFormat="1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right" vertical="center"/>
    </xf>
    <xf numFmtId="2" fontId="10" fillId="6" borderId="6" xfId="0" applyNumberFormat="1" applyFont="1" applyFill="1" applyBorder="1" applyAlignment="1">
      <alignment horizontal="left" vertical="center" wrapText="1"/>
    </xf>
    <xf numFmtId="1" fontId="10" fillId="6" borderId="6" xfId="0" applyNumberFormat="1" applyFont="1" applyFill="1" applyBorder="1" applyAlignment="1">
      <alignment horizontal="center" vertical="center" wrapText="1"/>
    </xf>
    <xf numFmtId="43" fontId="10" fillId="6" borderId="6" xfId="0" applyNumberFormat="1" applyFont="1" applyFill="1" applyBorder="1" applyAlignment="1">
      <alignment vertical="center"/>
    </xf>
    <xf numFmtId="1" fontId="10" fillId="6" borderId="11" xfId="0" applyNumberFormat="1" applyFont="1" applyFill="1" applyBorder="1" applyAlignment="1">
      <alignment horizontal="center" vertical="center" wrapText="1"/>
    </xf>
    <xf numFmtId="0" fontId="10" fillId="15" borderId="6" xfId="0" applyFont="1" applyFill="1" applyBorder="1" applyAlignment="1">
      <alignment vertical="center" wrapText="1"/>
    </xf>
    <xf numFmtId="2" fontId="10" fillId="15" borderId="6" xfId="0" applyNumberFormat="1" applyFont="1" applyFill="1" applyBorder="1" applyAlignment="1">
      <alignment horizontal="center" vertical="center" wrapText="1"/>
    </xf>
    <xf numFmtId="187" fontId="10" fillId="7" borderId="11" xfId="1" applyFont="1" applyFill="1" applyBorder="1" applyAlignment="1">
      <alignment horizontal="center" vertical="center" wrapText="1"/>
    </xf>
    <xf numFmtId="2" fontId="10" fillId="15" borderId="6" xfId="0" applyNumberFormat="1" applyFont="1" applyFill="1" applyBorder="1" applyAlignment="1">
      <alignment horizontal="left" vertical="center" wrapText="1"/>
    </xf>
    <xf numFmtId="0" fontId="10" fillId="15" borderId="6" xfId="0" applyFont="1" applyFill="1" applyBorder="1" applyAlignment="1">
      <alignment horizontal="center" vertical="center" wrapText="1"/>
    </xf>
    <xf numFmtId="2" fontId="10" fillId="15" borderId="6" xfId="0" applyNumberFormat="1" applyFont="1" applyFill="1" applyBorder="1" applyAlignment="1">
      <alignment horizontal="left" vertical="center"/>
    </xf>
    <xf numFmtId="2" fontId="10" fillId="6" borderId="6" xfId="0" applyNumberFormat="1" applyFont="1" applyFill="1" applyBorder="1" applyAlignment="1">
      <alignment horizontal="left" vertical="center"/>
    </xf>
    <xf numFmtId="2" fontId="9" fillId="6" borderId="11" xfId="0" applyNumberFormat="1" applyFont="1" applyFill="1" applyBorder="1" applyAlignment="1">
      <alignment horizontal="center" vertical="center" wrapText="1"/>
    </xf>
    <xf numFmtId="187" fontId="10" fillId="6" borderId="6" xfId="1" applyFont="1" applyFill="1" applyBorder="1" applyAlignment="1">
      <alignment vertical="center"/>
    </xf>
    <xf numFmtId="2" fontId="9" fillId="11" borderId="6" xfId="0" applyNumberFormat="1" applyFont="1" applyFill="1" applyBorder="1" applyAlignment="1">
      <alignment horizontal="left" vertical="center" wrapText="1"/>
    </xf>
    <xf numFmtId="187" fontId="10" fillId="11" borderId="6" xfId="1" applyFont="1" applyFill="1" applyBorder="1" applyAlignment="1">
      <alignment vertical="center"/>
    </xf>
    <xf numFmtId="0" fontId="10" fillId="12" borderId="6" xfId="0" applyFont="1" applyFill="1" applyBorder="1" applyAlignment="1">
      <alignment vertical="center"/>
    </xf>
    <xf numFmtId="2" fontId="9" fillId="12" borderId="6" xfId="0" applyNumberFormat="1" applyFont="1" applyFill="1" applyBorder="1" applyAlignment="1">
      <alignment horizontal="left" vertical="center"/>
    </xf>
    <xf numFmtId="2" fontId="9" fillId="12" borderId="6" xfId="0" applyNumberFormat="1" applyFont="1" applyFill="1" applyBorder="1" applyAlignment="1">
      <alignment horizontal="center" vertical="center" wrapText="1"/>
    </xf>
    <xf numFmtId="187" fontId="10" fillId="12" borderId="6" xfId="1" applyFont="1" applyFill="1" applyBorder="1" applyAlignment="1">
      <alignment vertical="center"/>
    </xf>
    <xf numFmtId="2" fontId="9" fillId="9" borderId="6" xfId="0" applyNumberFormat="1" applyFont="1" applyFill="1" applyBorder="1" applyAlignment="1">
      <alignment horizontal="left" vertical="center" wrapText="1"/>
    </xf>
    <xf numFmtId="2" fontId="10" fillId="9" borderId="6" xfId="1" applyNumberFormat="1" applyFont="1" applyFill="1" applyBorder="1" applyAlignment="1">
      <alignment horizontal="center" vertical="center" wrapText="1"/>
    </xf>
    <xf numFmtId="187" fontId="10" fillId="9" borderId="6" xfId="1" applyFont="1" applyFill="1" applyBorder="1" applyAlignment="1">
      <alignment horizontal="left" vertical="center"/>
    </xf>
    <xf numFmtId="187" fontId="10" fillId="9" borderId="11" xfId="1" applyFont="1" applyFill="1" applyBorder="1" applyAlignment="1">
      <alignment horizontal="left" vertical="center"/>
    </xf>
    <xf numFmtId="1" fontId="10" fillId="7" borderId="6" xfId="1" applyNumberFormat="1" applyFont="1" applyFill="1" applyBorder="1" applyAlignment="1">
      <alignment horizontal="center" vertical="center" wrapText="1"/>
    </xf>
    <xf numFmtId="187" fontId="10" fillId="7" borderId="6" xfId="1" applyFont="1" applyFill="1" applyBorder="1" applyAlignment="1">
      <alignment horizontal="left" vertical="center"/>
    </xf>
    <xf numFmtId="0" fontId="10" fillId="4" borderId="6" xfId="0" applyFont="1" applyFill="1" applyBorder="1" applyAlignment="1">
      <alignment vertical="center"/>
    </xf>
    <xf numFmtId="49" fontId="10" fillId="4" borderId="6" xfId="0" applyNumberFormat="1" applyFont="1" applyFill="1" applyBorder="1" applyAlignment="1">
      <alignment vertical="center"/>
    </xf>
    <xf numFmtId="2" fontId="9" fillId="4" borderId="6" xfId="0" applyNumberFormat="1" applyFont="1" applyFill="1" applyBorder="1" applyAlignment="1">
      <alignment horizontal="center" vertical="center" wrapText="1"/>
    </xf>
    <xf numFmtId="187" fontId="10" fillId="4" borderId="6" xfId="1" applyFont="1" applyFill="1" applyBorder="1" applyAlignment="1">
      <alignment vertical="center"/>
    </xf>
    <xf numFmtId="2" fontId="10" fillId="6" borderId="6" xfId="0" applyNumberFormat="1" applyFont="1" applyFill="1" applyBorder="1" applyAlignment="1">
      <alignment vertical="center"/>
    </xf>
    <xf numFmtId="2" fontId="10" fillId="6" borderId="6" xfId="1" applyNumberFormat="1" applyFont="1" applyFill="1" applyBorder="1" applyAlignment="1">
      <alignment horizontal="center" vertical="center" wrapText="1"/>
    </xf>
    <xf numFmtId="187" fontId="10" fillId="6" borderId="10" xfId="1" applyFont="1" applyFill="1" applyBorder="1" applyAlignment="1">
      <alignment vertical="center"/>
    </xf>
    <xf numFmtId="187" fontId="10" fillId="7" borderId="6" xfId="1" applyFont="1" applyFill="1" applyBorder="1" applyAlignment="1">
      <alignment vertical="center"/>
    </xf>
    <xf numFmtId="187" fontId="9" fillId="7" borderId="6" xfId="1" applyFont="1" applyFill="1" applyBorder="1" applyAlignment="1">
      <alignment vertical="center"/>
    </xf>
    <xf numFmtId="2" fontId="10" fillId="7" borderId="6" xfId="1" applyNumberFormat="1" applyFont="1" applyFill="1" applyBorder="1" applyAlignment="1">
      <alignment horizontal="center" vertical="center" wrapText="1"/>
    </xf>
    <xf numFmtId="187" fontId="10" fillId="7" borderId="10" xfId="1" applyFont="1" applyFill="1" applyBorder="1" applyAlignment="1">
      <alignment vertical="center"/>
    </xf>
    <xf numFmtId="187" fontId="10" fillId="4" borderId="6" xfId="1" applyFont="1" applyFill="1" applyBorder="1" applyAlignment="1">
      <alignment vertical="center" wrapText="1"/>
    </xf>
    <xf numFmtId="2" fontId="10" fillId="4" borderId="6" xfId="1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/>
    </xf>
    <xf numFmtId="2" fontId="10" fillId="4" borderId="6" xfId="0" applyNumberFormat="1" applyFont="1" applyFill="1" applyBorder="1" applyAlignment="1">
      <alignment vertical="center"/>
    </xf>
    <xf numFmtId="2" fontId="10" fillId="4" borderId="6" xfId="0" applyNumberFormat="1" applyFont="1" applyFill="1" applyBorder="1" applyAlignment="1">
      <alignment horizontal="center" vertical="center" wrapText="1"/>
    </xf>
    <xf numFmtId="187" fontId="10" fillId="4" borderId="10" xfId="1" applyFont="1" applyFill="1" applyBorder="1" applyAlignment="1">
      <alignment vertical="center"/>
    </xf>
    <xf numFmtId="2" fontId="10" fillId="4" borderId="6" xfId="0" applyNumberFormat="1" applyFont="1" applyFill="1" applyBorder="1" applyAlignment="1">
      <alignment vertical="center" wrapText="1"/>
    </xf>
    <xf numFmtId="0" fontId="10" fillId="5" borderId="6" xfId="0" applyFont="1" applyFill="1" applyBorder="1" applyAlignment="1">
      <alignment vertical="center"/>
    </xf>
    <xf numFmtId="2" fontId="9" fillId="5" borderId="6" xfId="0" applyNumberFormat="1" applyFont="1" applyFill="1" applyBorder="1" applyAlignment="1">
      <alignment vertical="center" wrapText="1"/>
    </xf>
    <xf numFmtId="2" fontId="10" fillId="5" borderId="6" xfId="0" applyNumberFormat="1" applyFont="1" applyFill="1" applyBorder="1" applyAlignment="1">
      <alignment horizontal="center" vertical="center" wrapText="1"/>
    </xf>
    <xf numFmtId="187" fontId="10" fillId="5" borderId="6" xfId="1" applyFont="1" applyFill="1" applyBorder="1" applyAlignment="1">
      <alignment vertical="center"/>
    </xf>
    <xf numFmtId="187" fontId="10" fillId="5" borderId="10" xfId="1" applyFont="1" applyFill="1" applyBorder="1" applyAlignment="1">
      <alignment vertical="center"/>
    </xf>
    <xf numFmtId="2" fontId="10" fillId="7" borderId="6" xfId="0" applyNumberFormat="1" applyFont="1" applyFill="1" applyBorder="1" applyAlignment="1">
      <alignment vertical="center"/>
    </xf>
    <xf numFmtId="2" fontId="10" fillId="7" borderId="6" xfId="0" applyNumberFormat="1" applyFont="1" applyFill="1" applyBorder="1" applyAlignment="1">
      <alignment horizontal="center" vertical="center" wrapText="1"/>
    </xf>
    <xf numFmtId="187" fontId="10" fillId="9" borderId="6" xfId="1" applyFont="1" applyFill="1" applyBorder="1" applyAlignment="1">
      <alignment vertical="center"/>
    </xf>
    <xf numFmtId="0" fontId="10" fillId="7" borderId="6" xfId="1" applyNumberFormat="1" applyFont="1" applyFill="1" applyBorder="1" applyAlignment="1">
      <alignment horizontal="center" vertical="center" wrapText="1"/>
    </xf>
    <xf numFmtId="2" fontId="10" fillId="15" borderId="6" xfId="0" applyNumberFormat="1" applyFont="1" applyFill="1" applyBorder="1" applyAlignment="1">
      <alignment vertical="center" wrapText="1"/>
    </xf>
    <xf numFmtId="2" fontId="10" fillId="15" borderId="6" xfId="1" applyNumberFormat="1" applyFont="1" applyFill="1" applyBorder="1" applyAlignment="1">
      <alignment horizontal="center" vertical="center" wrapText="1"/>
    </xf>
    <xf numFmtId="187" fontId="10" fillId="15" borderId="6" xfId="1" applyFont="1" applyFill="1" applyBorder="1" applyAlignment="1">
      <alignment vertical="center"/>
    </xf>
    <xf numFmtId="2" fontId="10" fillId="15" borderId="6" xfId="0" applyNumberFormat="1" applyFont="1" applyFill="1" applyBorder="1" applyAlignment="1">
      <alignment vertical="center"/>
    </xf>
    <xf numFmtId="187" fontId="10" fillId="15" borderId="10" xfId="1" applyFont="1" applyFill="1" applyBorder="1" applyAlignment="1">
      <alignment vertical="center"/>
    </xf>
    <xf numFmtId="187" fontId="10" fillId="15" borderId="6" xfId="1" applyFont="1" applyFill="1" applyBorder="1" applyAlignment="1">
      <alignment vertical="center" wrapText="1"/>
    </xf>
    <xf numFmtId="1" fontId="10" fillId="6" borderId="6" xfId="1" applyNumberFormat="1" applyFont="1" applyFill="1" applyBorder="1" applyAlignment="1">
      <alignment horizontal="center" vertical="center" wrapText="1"/>
    </xf>
    <xf numFmtId="188" fontId="10" fillId="9" borderId="6" xfId="0" applyNumberFormat="1" applyFont="1" applyFill="1" applyBorder="1" applyAlignment="1">
      <alignment vertical="center"/>
    </xf>
    <xf numFmtId="2" fontId="10" fillId="9" borderId="6" xfId="0" applyNumberFormat="1" applyFont="1" applyFill="1" applyBorder="1" applyAlignment="1">
      <alignment horizontal="center" vertical="center" wrapText="1"/>
    </xf>
    <xf numFmtId="0" fontId="10" fillId="27" borderId="6" xfId="0" applyFont="1" applyFill="1" applyBorder="1" applyAlignment="1">
      <alignment vertical="center"/>
    </xf>
    <xf numFmtId="2" fontId="10" fillId="27" borderId="6" xfId="0" applyNumberFormat="1" applyFont="1" applyFill="1" applyBorder="1" applyAlignment="1">
      <alignment horizontal="center" vertical="center"/>
    </xf>
    <xf numFmtId="2" fontId="10" fillId="27" borderId="6" xfId="0" applyNumberFormat="1" applyFont="1" applyFill="1" applyBorder="1" applyAlignment="1">
      <alignment horizontal="center" vertical="center" wrapText="1"/>
    </xf>
    <xf numFmtId="43" fontId="10" fillId="27" borderId="6" xfId="0" applyNumberFormat="1" applyFont="1" applyFill="1" applyBorder="1" applyAlignment="1">
      <alignment vertical="center"/>
    </xf>
    <xf numFmtId="0" fontId="9" fillId="7" borderId="6" xfId="0" applyFont="1" applyFill="1" applyBorder="1" applyAlignment="1">
      <alignment horizontal="center" vertical="center"/>
    </xf>
    <xf numFmtId="43" fontId="10" fillId="7" borderId="6" xfId="0" applyNumberFormat="1" applyFont="1" applyFill="1" applyBorder="1" applyAlignment="1">
      <alignment horizontal="center" vertical="center"/>
    </xf>
    <xf numFmtId="0" fontId="10" fillId="19" borderId="6" xfId="0" applyFont="1" applyFill="1" applyBorder="1" applyAlignment="1">
      <alignment vertical="center"/>
    </xf>
    <xf numFmtId="2" fontId="10" fillId="19" borderId="6" xfId="0" applyNumberFormat="1" applyFont="1" applyFill="1" applyBorder="1" applyAlignment="1">
      <alignment horizontal="center" vertical="center"/>
    </xf>
    <xf numFmtId="2" fontId="10" fillId="19" borderId="11" xfId="0" applyNumberFormat="1" applyFont="1" applyFill="1" applyBorder="1" applyAlignment="1">
      <alignment horizontal="center" vertical="center" wrapText="1"/>
    </xf>
    <xf numFmtId="43" fontId="10" fillId="19" borderId="6" xfId="0" applyNumberFormat="1" applyFont="1" applyFill="1" applyBorder="1" applyAlignment="1">
      <alignment vertical="center"/>
    </xf>
    <xf numFmtId="43" fontId="10" fillId="19" borderId="1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43" fontId="10" fillId="6" borderId="18" xfId="2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2" fontId="12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2" fontId="10" fillId="0" borderId="0" xfId="0" applyNumberFormat="1" applyFont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43" fontId="13" fillId="0" borderId="0" xfId="2" applyFont="1" applyBorder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43" fontId="13" fillId="0" borderId="0" xfId="0" applyNumberFormat="1" applyFont="1" applyAlignment="1">
      <alignment horizontal="center"/>
    </xf>
    <xf numFmtId="43" fontId="13" fillId="0" borderId="0" xfId="0" applyNumberFormat="1" applyFont="1"/>
    <xf numFmtId="2" fontId="9" fillId="12" borderId="6" xfId="0" applyNumberFormat="1" applyFont="1" applyFill="1" applyBorder="1" applyAlignment="1">
      <alignment horizontal="left" vertical="center" wrapText="1"/>
    </xf>
    <xf numFmtId="2" fontId="10" fillId="9" borderId="6" xfId="0" applyNumberFormat="1" applyFont="1" applyFill="1" applyBorder="1" applyAlignment="1">
      <alignment vertical="center" wrapText="1"/>
    </xf>
    <xf numFmtId="190" fontId="10" fillId="15" borderId="6" xfId="0" applyNumberFormat="1" applyFont="1" applyFill="1" applyBorder="1" applyAlignment="1">
      <alignment vertical="center" wrapText="1"/>
    </xf>
    <xf numFmtId="0" fontId="11" fillId="15" borderId="0" xfId="0" applyFont="1" applyFill="1" applyAlignment="1">
      <alignment vertical="top"/>
    </xf>
    <xf numFmtId="49" fontId="10" fillId="7" borderId="6" xfId="1" applyNumberFormat="1" applyFont="1" applyFill="1" applyBorder="1" applyAlignment="1">
      <alignment horizontal="center" vertical="center" wrapText="1"/>
    </xf>
    <xf numFmtId="49" fontId="10" fillId="26" borderId="6" xfId="1" applyNumberFormat="1" applyFont="1" applyFill="1" applyBorder="1" applyAlignment="1">
      <alignment vertical="center" wrapText="1"/>
    </xf>
    <xf numFmtId="2" fontId="10" fillId="10" borderId="6" xfId="0" applyNumberFormat="1" applyFont="1" applyFill="1" applyBorder="1" applyAlignment="1">
      <alignment horizontal="center" vertical="center" wrapText="1"/>
    </xf>
    <xf numFmtId="187" fontId="10" fillId="6" borderId="6" xfId="1" applyFont="1" applyFill="1" applyBorder="1" applyAlignment="1">
      <alignment horizontal="right" vertical="center"/>
    </xf>
    <xf numFmtId="187" fontId="37" fillId="0" borderId="0" xfId="1" applyFont="1" applyAlignment="1">
      <alignment horizontal="left"/>
    </xf>
    <xf numFmtId="187" fontId="38" fillId="20" borderId="6" xfId="1" applyFont="1" applyFill="1" applyBorder="1" applyAlignment="1">
      <alignment horizontal="left" vertical="center"/>
    </xf>
    <xf numFmtId="187" fontId="38" fillId="7" borderId="6" xfId="1" applyFont="1" applyFill="1" applyBorder="1" applyAlignment="1">
      <alignment horizontal="left"/>
    </xf>
    <xf numFmtId="187" fontId="38" fillId="21" borderId="5" xfId="1" applyFont="1" applyFill="1" applyBorder="1" applyAlignment="1">
      <alignment horizontal="left" vertical="top" wrapText="1"/>
    </xf>
    <xf numFmtId="187" fontId="38" fillId="9" borderId="6" xfId="1" applyFont="1" applyFill="1" applyBorder="1" applyAlignment="1">
      <alignment horizontal="left" vertical="top" wrapText="1"/>
    </xf>
    <xf numFmtId="187" fontId="38" fillId="10" borderId="6" xfId="1" applyFont="1" applyFill="1" applyBorder="1" applyAlignment="1">
      <alignment horizontal="left" vertical="top" wrapText="1"/>
    </xf>
    <xf numFmtId="187" fontId="38" fillId="6" borderId="6" xfId="1" applyFont="1" applyFill="1" applyBorder="1" applyAlignment="1">
      <alignment horizontal="left"/>
    </xf>
    <xf numFmtId="187" fontId="38" fillId="15" borderId="6" xfId="1" applyFont="1" applyFill="1" applyBorder="1" applyAlignment="1">
      <alignment horizontal="left" vertical="top" wrapText="1"/>
    </xf>
    <xf numFmtId="187" fontId="38" fillId="6" borderId="17" xfId="1" applyFont="1" applyFill="1" applyBorder="1" applyAlignment="1">
      <alignment horizontal="left"/>
    </xf>
    <xf numFmtId="187" fontId="38" fillId="7" borderId="6" xfId="1" applyFont="1" applyFill="1" applyBorder="1" applyAlignment="1">
      <alignment horizontal="left" vertical="top" wrapText="1"/>
    </xf>
    <xf numFmtId="187" fontId="38" fillId="12" borderId="5" xfId="1" applyFont="1" applyFill="1" applyBorder="1" applyAlignment="1">
      <alignment horizontal="left"/>
    </xf>
    <xf numFmtId="187" fontId="38" fillId="9" borderId="5" xfId="1" applyFont="1" applyFill="1" applyBorder="1" applyAlignment="1">
      <alignment horizontal="left" vertical="top"/>
    </xf>
    <xf numFmtId="187" fontId="38" fillId="28" borderId="13" xfId="1" applyFont="1" applyFill="1" applyBorder="1" applyAlignment="1">
      <alignment horizontal="left"/>
    </xf>
    <xf numFmtId="187" fontId="38" fillId="12" borderId="13" xfId="1" applyFont="1" applyFill="1" applyBorder="1" applyAlignment="1">
      <alignment horizontal="left" vertical="top" wrapText="1"/>
    </xf>
    <xf numFmtId="187" fontId="38" fillId="6" borderId="14" xfId="1" applyFont="1" applyFill="1" applyBorder="1" applyAlignment="1">
      <alignment horizontal="left" wrapText="1"/>
    </xf>
    <xf numFmtId="187" fontId="12" fillId="12" borderId="13" xfId="1" applyFont="1" applyFill="1" applyBorder="1" applyAlignment="1">
      <alignment vertical="top" wrapText="1"/>
    </xf>
    <xf numFmtId="187" fontId="38" fillId="0" borderId="14" xfId="1" applyFont="1" applyBorder="1" applyAlignment="1">
      <alignment horizontal="left" vertical="top"/>
    </xf>
    <xf numFmtId="187" fontId="38" fillId="6" borderId="6" xfId="1" applyFont="1" applyFill="1" applyBorder="1" applyAlignment="1">
      <alignment horizontal="left" vertical="top"/>
    </xf>
    <xf numFmtId="187" fontId="38" fillId="12" borderId="6" xfId="1" applyFont="1" applyFill="1" applyBorder="1" applyAlignment="1">
      <alignment horizontal="left" vertical="top" wrapText="1"/>
    </xf>
    <xf numFmtId="187" fontId="38" fillId="6" borderId="5" xfId="1" applyFont="1" applyFill="1" applyBorder="1" applyAlignment="1">
      <alignment horizontal="left" vertical="top" wrapText="1"/>
    </xf>
    <xf numFmtId="187" fontId="38" fillId="6" borderId="14" xfId="1" applyFont="1" applyFill="1" applyBorder="1" applyAlignment="1">
      <alignment horizontal="left" vertical="top" wrapText="1"/>
    </xf>
    <xf numFmtId="187" fontId="38" fillId="12" borderId="14" xfId="1" applyFont="1" applyFill="1" applyBorder="1" applyAlignment="1">
      <alignment horizontal="left" vertical="top" wrapText="1"/>
    </xf>
    <xf numFmtId="187" fontId="38" fillId="18" borderId="14" xfId="1" applyFont="1" applyFill="1" applyBorder="1" applyAlignment="1">
      <alignment horizontal="left" vertical="top" wrapText="1"/>
    </xf>
    <xf numFmtId="187" fontId="38" fillId="22" borderId="6" xfId="1" applyFont="1" applyFill="1" applyBorder="1" applyAlignment="1">
      <alignment horizontal="left" vertical="top" wrapText="1"/>
    </xf>
    <xf numFmtId="187" fontId="38" fillId="18" borderId="14" xfId="1" applyFont="1" applyFill="1" applyBorder="1" applyAlignment="1">
      <alignment horizontal="left" vertical="top"/>
    </xf>
    <xf numFmtId="187" fontId="38" fillId="18" borderId="14" xfId="1" applyFont="1" applyFill="1" applyBorder="1" applyAlignment="1">
      <alignment horizontal="left"/>
    </xf>
    <xf numFmtId="187" fontId="38" fillId="18" borderId="5" xfId="1" applyFont="1" applyFill="1" applyBorder="1" applyAlignment="1">
      <alignment horizontal="left"/>
    </xf>
    <xf numFmtId="187" fontId="38" fillId="18" borderId="14" xfId="1" applyFont="1" applyFill="1" applyBorder="1" applyAlignment="1">
      <alignment horizontal="left" wrapText="1"/>
    </xf>
    <xf numFmtId="187" fontId="38" fillId="18" borderId="6" xfId="1" applyFont="1" applyFill="1" applyBorder="1" applyAlignment="1">
      <alignment horizontal="left"/>
    </xf>
    <xf numFmtId="187" fontId="38" fillId="18" borderId="5" xfId="1" applyFont="1" applyFill="1" applyBorder="1" applyAlignment="1">
      <alignment horizontal="left" vertical="top"/>
    </xf>
    <xf numFmtId="187" fontId="38" fillId="11" borderId="5" xfId="1" applyFont="1" applyFill="1" applyBorder="1" applyAlignment="1">
      <alignment horizontal="left"/>
    </xf>
    <xf numFmtId="187" fontId="39" fillId="11" borderId="6" xfId="1" applyFont="1" applyFill="1" applyBorder="1" applyAlignment="1">
      <alignment horizontal="left"/>
    </xf>
    <xf numFmtId="187" fontId="39" fillId="15" borderId="6" xfId="1" applyFont="1" applyFill="1" applyBorder="1" applyAlignment="1">
      <alignment horizontal="left" vertical="top" wrapText="1"/>
    </xf>
    <xf numFmtId="187" fontId="39" fillId="9" borderId="6" xfId="1" applyFont="1" applyFill="1" applyBorder="1" applyAlignment="1">
      <alignment horizontal="left" vertical="top"/>
    </xf>
    <xf numFmtId="187" fontId="38" fillId="22" borderId="19" xfId="1" applyFont="1" applyFill="1" applyBorder="1" applyAlignment="1">
      <alignment horizontal="left" vertical="center" wrapText="1"/>
    </xf>
    <xf numFmtId="187" fontId="38" fillId="6" borderId="19" xfId="1" applyFont="1" applyFill="1" applyBorder="1" applyAlignment="1">
      <alignment horizontal="left"/>
    </xf>
    <xf numFmtId="187" fontId="39" fillId="7" borderId="6" xfId="1" applyFont="1" applyFill="1" applyBorder="1" applyAlignment="1">
      <alignment horizontal="left"/>
    </xf>
    <xf numFmtId="187" fontId="38" fillId="9" borderId="6" xfId="1" applyFont="1" applyFill="1" applyBorder="1" applyAlignment="1">
      <alignment horizontal="left"/>
    </xf>
    <xf numFmtId="187" fontId="38" fillId="5" borderId="6" xfId="1" applyFont="1" applyFill="1" applyBorder="1" applyAlignment="1">
      <alignment horizontal="left"/>
    </xf>
    <xf numFmtId="187" fontId="38" fillId="9" borderId="6" xfId="1" applyFont="1" applyFill="1" applyBorder="1" applyAlignment="1">
      <alignment horizontal="left" vertical="top"/>
    </xf>
    <xf numFmtId="187" fontId="15" fillId="23" borderId="6" xfId="1" applyFont="1" applyFill="1" applyBorder="1" applyAlignment="1">
      <alignment horizontal="center" vertical="center"/>
    </xf>
    <xf numFmtId="187" fontId="38" fillId="23" borderId="6" xfId="1" applyFont="1" applyFill="1" applyBorder="1" applyAlignment="1">
      <alignment horizontal="left"/>
    </xf>
    <xf numFmtId="187" fontId="38" fillId="6" borderId="5" xfId="1" applyFont="1" applyFill="1" applyBorder="1" applyAlignment="1">
      <alignment horizontal="left" vertical="top"/>
    </xf>
    <xf numFmtId="187" fontId="39" fillId="9" borderId="5" xfId="1" applyFont="1" applyFill="1" applyBorder="1" applyAlignment="1">
      <alignment horizontal="left" vertical="top" wrapText="1"/>
    </xf>
    <xf numFmtId="187" fontId="38" fillId="0" borderId="6" xfId="1" applyFont="1" applyBorder="1" applyAlignment="1">
      <alignment horizontal="left" vertical="top"/>
    </xf>
    <xf numFmtId="187" fontId="37" fillId="0" borderId="6" xfId="1" applyFont="1" applyBorder="1" applyAlignment="1">
      <alignment horizontal="left" vertical="top"/>
    </xf>
    <xf numFmtId="187" fontId="38" fillId="26" borderId="6" xfId="1" applyFont="1" applyFill="1" applyBorder="1" applyAlignment="1">
      <alignment horizontal="left" vertical="top" wrapText="1"/>
    </xf>
    <xf numFmtId="187" fontId="40" fillId="0" borderId="6" xfId="1" applyFont="1" applyBorder="1" applyAlignment="1">
      <alignment horizontal="center"/>
    </xf>
    <xf numFmtId="187" fontId="39" fillId="15" borderId="6" xfId="1" applyFont="1" applyFill="1" applyBorder="1" applyAlignment="1">
      <alignment horizontal="left" wrapText="1"/>
    </xf>
    <xf numFmtId="187" fontId="39" fillId="6" borderId="6" xfId="1" applyFont="1" applyFill="1" applyBorder="1" applyAlignment="1">
      <alignment horizontal="left"/>
    </xf>
    <xf numFmtId="187" fontId="39" fillId="7" borderId="6" xfId="1" applyFont="1" applyFill="1" applyBorder="1" applyAlignment="1">
      <alignment horizontal="left" wrapText="1"/>
    </xf>
    <xf numFmtId="187" fontId="39" fillId="6" borderId="6" xfId="1" applyFont="1" applyFill="1" applyBorder="1" applyAlignment="1">
      <alignment horizontal="left" wrapText="1"/>
    </xf>
    <xf numFmtId="187" fontId="39" fillId="7" borderId="6" xfId="1" applyFont="1" applyFill="1" applyBorder="1" applyAlignment="1">
      <alignment horizontal="left" vertical="top" wrapText="1"/>
    </xf>
    <xf numFmtId="187" fontId="11" fillId="15" borderId="6" xfId="1" applyFont="1" applyFill="1" applyBorder="1" applyAlignment="1">
      <alignment horizontal="center" vertical="center" wrapText="1"/>
    </xf>
    <xf numFmtId="187" fontId="11" fillId="6" borderId="6" xfId="1" applyFont="1" applyFill="1" applyBorder="1" applyAlignment="1">
      <alignment horizontal="left" vertical="center"/>
    </xf>
    <xf numFmtId="187" fontId="39" fillId="7" borderId="5" xfId="1" applyFont="1" applyFill="1" applyBorder="1" applyAlignment="1">
      <alignment horizontal="left" vertical="top" wrapText="1"/>
    </xf>
    <xf numFmtId="187" fontId="39" fillId="11" borderId="6" xfId="1" applyFont="1" applyFill="1" applyBorder="1" applyAlignment="1">
      <alignment horizontal="left" vertical="top"/>
    </xf>
    <xf numFmtId="187" fontId="38" fillId="22" borderId="4" xfId="1" applyFont="1" applyFill="1" applyBorder="1" applyAlignment="1">
      <alignment horizontal="left" vertical="top" wrapText="1"/>
    </xf>
    <xf numFmtId="187" fontId="38" fillId="16" borderId="6" xfId="1" applyFont="1" applyFill="1" applyBorder="1" applyAlignment="1">
      <alignment horizontal="left"/>
    </xf>
    <xf numFmtId="187" fontId="38" fillId="6" borderId="0" xfId="1" applyFont="1" applyFill="1" applyBorder="1" applyAlignment="1">
      <alignment horizontal="left"/>
    </xf>
    <xf numFmtId="187" fontId="12" fillId="6" borderId="0" xfId="1" applyFont="1" applyFill="1" applyBorder="1" applyAlignment="1">
      <alignment horizontal="left"/>
    </xf>
    <xf numFmtId="187" fontId="10" fillId="6" borderId="0" xfId="1" applyFont="1" applyFill="1" applyBorder="1" applyAlignment="1">
      <alignment horizontal="left"/>
    </xf>
    <xf numFmtId="192" fontId="38" fillId="8" borderId="6" xfId="1" applyNumberFormat="1" applyFont="1" applyFill="1" applyBorder="1" applyAlignment="1">
      <alignment horizontal="center"/>
    </xf>
    <xf numFmtId="192" fontId="38" fillId="23" borderId="0" xfId="1" applyNumberFormat="1" applyFont="1" applyFill="1" applyAlignment="1">
      <alignment horizontal="center"/>
    </xf>
    <xf numFmtId="0" fontId="16" fillId="0" borderId="6" xfId="0" applyFont="1" applyBorder="1" applyAlignment="1">
      <alignment horizontal="left" vertical="top" wrapText="1"/>
    </xf>
    <xf numFmtId="187" fontId="11" fillId="6" borderId="6" xfId="1" applyFont="1" applyFill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28" fillId="6" borderId="6" xfId="0" applyFont="1" applyFill="1" applyBorder="1" applyAlignment="1">
      <alignment horizontal="right" vertical="top"/>
    </xf>
    <xf numFmtId="187" fontId="11" fillId="7" borderId="5" xfId="0" applyNumberFormat="1" applyFont="1" applyFill="1" applyBorder="1" applyAlignment="1">
      <alignment horizontal="center" vertical="top"/>
    </xf>
    <xf numFmtId="187" fontId="11" fillId="15" borderId="5" xfId="0" applyNumberFormat="1" applyFont="1" applyFill="1" applyBorder="1" applyAlignment="1">
      <alignment horizontal="center" vertical="top"/>
    </xf>
    <xf numFmtId="192" fontId="28" fillId="6" borderId="6" xfId="1" applyNumberFormat="1" applyFont="1" applyFill="1" applyBorder="1" applyAlignment="1">
      <alignment horizontal="right" vertical="top"/>
    </xf>
    <xf numFmtId="0" fontId="28" fillId="6" borderId="13" xfId="0" applyFont="1" applyFill="1" applyBorder="1" applyAlignment="1">
      <alignment horizontal="left" vertical="top" wrapText="1"/>
    </xf>
    <xf numFmtId="187" fontId="15" fillId="3" borderId="6" xfId="1" applyFont="1" applyFill="1" applyBorder="1" applyAlignment="1">
      <alignment horizontal="center"/>
    </xf>
    <xf numFmtId="187" fontId="15" fillId="29" borderId="4" xfId="0" applyNumberFormat="1" applyFont="1" applyFill="1" applyBorder="1" applyAlignment="1">
      <alignment vertical="center"/>
    </xf>
    <xf numFmtId="187" fontId="11" fillId="0" borderId="4" xfId="1" applyFont="1" applyFill="1" applyBorder="1" applyAlignment="1">
      <alignment horizontal="left"/>
    </xf>
    <xf numFmtId="187" fontId="19" fillId="0" borderId="12" xfId="1" applyFont="1" applyFill="1" applyBorder="1"/>
    <xf numFmtId="187" fontId="11" fillId="0" borderId="0" xfId="1" applyFont="1" applyBorder="1" applyAlignment="1">
      <alignment horizontal="right"/>
    </xf>
    <xf numFmtId="187" fontId="11" fillId="0" borderId="0" xfId="1" applyFont="1" applyBorder="1" applyAlignment="1"/>
    <xf numFmtId="43" fontId="10" fillId="0" borderId="0" xfId="2" applyFont="1" applyBorder="1" applyAlignment="1">
      <alignment horizontal="center"/>
    </xf>
    <xf numFmtId="43" fontId="10" fillId="7" borderId="6" xfId="0" applyNumberFormat="1" applyFont="1" applyFill="1" applyBorder="1" applyAlignment="1">
      <alignment horizontal="center" vertical="center"/>
    </xf>
    <xf numFmtId="43" fontId="10" fillId="19" borderId="10" xfId="0" applyNumberFormat="1" applyFont="1" applyFill="1" applyBorder="1" applyAlignment="1">
      <alignment horizontal="center" vertical="center"/>
    </xf>
    <xf numFmtId="43" fontId="10" fillId="19" borderId="11" xfId="0" applyNumberFormat="1" applyFont="1" applyFill="1" applyBorder="1" applyAlignment="1">
      <alignment horizontal="center" vertical="center"/>
    </xf>
    <xf numFmtId="43" fontId="10" fillId="6" borderId="18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17" borderId="2" xfId="0" applyFont="1" applyFill="1" applyBorder="1" applyAlignment="1">
      <alignment horizontal="center" vertical="center"/>
    </xf>
    <xf numFmtId="0" fontId="9" fillId="17" borderId="5" xfId="0" applyFont="1" applyFill="1" applyBorder="1" applyAlignment="1">
      <alignment horizontal="center" vertical="center"/>
    </xf>
    <xf numFmtId="43" fontId="9" fillId="17" borderId="2" xfId="0" applyNumberFormat="1" applyFont="1" applyFill="1" applyBorder="1" applyAlignment="1">
      <alignment horizontal="center" vertical="center"/>
    </xf>
    <xf numFmtId="43" fontId="9" fillId="17" borderId="5" xfId="0" applyNumberFormat="1" applyFont="1" applyFill="1" applyBorder="1" applyAlignment="1">
      <alignment horizontal="center" vertical="center"/>
    </xf>
    <xf numFmtId="0" fontId="9" fillId="17" borderId="10" xfId="0" applyFont="1" applyFill="1" applyBorder="1" applyAlignment="1">
      <alignment horizontal="center" vertical="center"/>
    </xf>
    <xf numFmtId="0" fontId="9" fillId="17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17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43" fontId="13" fillId="0" borderId="0" xfId="2" applyFont="1" applyBorder="1" applyAlignment="1">
      <alignment horizontal="center"/>
    </xf>
    <xf numFmtId="43" fontId="13" fillId="0" borderId="0" xfId="0" applyNumberFormat="1" applyFont="1"/>
    <xf numFmtId="0" fontId="10" fillId="0" borderId="0" xfId="0" applyFont="1" applyAlignment="1">
      <alignment horizontal="left"/>
    </xf>
    <xf numFmtId="0" fontId="12" fillId="7" borderId="7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187" fontId="12" fillId="0" borderId="0" xfId="1" applyFont="1" applyBorder="1" applyAlignment="1">
      <alignment horizontal="left" vertical="center"/>
    </xf>
    <xf numFmtId="187" fontId="12" fillId="0" borderId="0" xfId="1" applyFont="1" applyBorder="1" applyAlignment="1">
      <alignment horizontal="center"/>
    </xf>
    <xf numFmtId="0" fontId="13" fillId="0" borderId="0" xfId="1" applyNumberFormat="1" applyFont="1" applyAlignment="1">
      <alignment horizontal="center"/>
    </xf>
    <xf numFmtId="187" fontId="12" fillId="0" borderId="0" xfId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87" fontId="9" fillId="0" borderId="1" xfId="1" applyFont="1" applyBorder="1" applyAlignment="1">
      <alignment horizontal="center"/>
    </xf>
    <xf numFmtId="0" fontId="15" fillId="7" borderId="2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187" fontId="38" fillId="7" borderId="2" xfId="1" applyFont="1" applyFill="1" applyBorder="1" applyAlignment="1">
      <alignment horizontal="center" vertical="center" wrapText="1"/>
    </xf>
    <xf numFmtId="187" fontId="38" fillId="7" borderId="5" xfId="1" applyFont="1" applyFill="1" applyBorder="1" applyAlignment="1">
      <alignment horizontal="center" vertical="center" wrapText="1"/>
    </xf>
    <xf numFmtId="187" fontId="12" fillId="7" borderId="2" xfId="1" applyFont="1" applyFill="1" applyBorder="1" applyAlignment="1">
      <alignment horizontal="center" vertical="center"/>
    </xf>
    <xf numFmtId="187" fontId="12" fillId="7" borderId="5" xfId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87" fontId="11" fillId="6" borderId="18" xfId="1" applyFont="1" applyFill="1" applyBorder="1" applyAlignment="1">
      <alignment horizontal="left"/>
    </xf>
    <xf numFmtId="187" fontId="9" fillId="0" borderId="1" xfId="0" applyNumberFormat="1" applyFont="1" applyBorder="1" applyAlignment="1">
      <alignment horizontal="center"/>
    </xf>
    <xf numFmtId="188" fontId="11" fillId="0" borderId="2" xfId="1" applyNumberFormat="1" applyFont="1" applyBorder="1" applyAlignment="1">
      <alignment horizontal="center" vertical="center"/>
    </xf>
    <xf numFmtId="188" fontId="11" fillId="0" borderId="4" xfId="1" applyNumberFormat="1" applyFont="1" applyBorder="1" applyAlignment="1">
      <alignment horizontal="center" vertical="center"/>
    </xf>
    <xf numFmtId="188" fontId="11" fillId="0" borderId="5" xfId="1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187" fontId="11" fillId="0" borderId="2" xfId="1" applyFont="1" applyBorder="1" applyAlignment="1">
      <alignment horizontal="center" vertical="center" wrapText="1"/>
    </xf>
    <xf numFmtId="187" fontId="11" fillId="0" borderId="4" xfId="1" applyFont="1" applyBorder="1" applyAlignment="1">
      <alignment horizontal="center" vertical="center" wrapText="1"/>
    </xf>
    <xf numFmtId="2" fontId="11" fillId="6" borderId="2" xfId="0" applyNumberFormat="1" applyFont="1" applyFill="1" applyBorder="1" applyAlignment="1">
      <alignment horizontal="center" vertical="center" wrapText="1"/>
    </xf>
    <xf numFmtId="2" fontId="11" fillId="6" borderId="4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87" fontId="32" fillId="6" borderId="0" xfId="1" applyFont="1" applyFill="1" applyBorder="1" applyAlignment="1">
      <alignment horizontal="center"/>
    </xf>
    <xf numFmtId="187" fontId="32" fillId="0" borderId="0" xfId="1" applyFont="1" applyFill="1" applyBorder="1" applyAlignment="1">
      <alignment horizontal="left"/>
    </xf>
    <xf numFmtId="2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187" fontId="15" fillId="0" borderId="0" xfId="1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</cellXfs>
  <cellStyles count="4">
    <cellStyle name="จุลภาค" xfId="1" builtinId="3"/>
    <cellStyle name="จุลภาค 2" xfId="2" xr:uid="{3057F25D-35B6-46E2-BBD0-647C3C7DB753}"/>
    <cellStyle name="ปกติ" xfId="0" builtinId="0"/>
    <cellStyle name="ปกติ 2 3 2" xfId="3" xr:uid="{5CC34BD6-4A79-455B-84F4-02471E4FBB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648;&#3591;&#3636;&#3609;&#3585;&#3633;&#3609;&#3652;&#3623;&#3657;&#3648;&#3610;&#3636;&#3585;&#3648;&#3627;&#3621;&#3639;&#3656;&#3629;&#3617;&#3611;&#3637;/&#3648;&#3591;&#3636;&#3609;&#3585;&#3633;&#3609;&#3608;&#3588;%206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%20&#3608;&#3633;&#3609;&#3623;&#3634;&#3588;&#3617;%206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48;&#3591;&#3636;&#3609;&#3591;&#3623;&#3604;&#3605;.&#3588;.6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17;.&#3588;.65%20&#3651;&#3627;&#3617;&#365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48;&#3591;&#3636;&#3609;&#3591;&#3623;&#3604;&#3585;.&#3614;.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ได้ค่าปรับ"/>
      <sheetName val="งบอบจ"/>
      <sheetName val="ดำเนินงานครุภัณฑ์ 310061ยั่งยืน"/>
      <sheetName val="งบครุภัณฑ์ 65 36001   36002"/>
      <sheetName val="สิ่งก่อสร้าง งบอุดหนุน  67"/>
      <sheetName val="รายงานงวดเงินกัน67"/>
      <sheetName val="สรุปกัน67"/>
      <sheetName val="สิ่งที่ส่งมาด้วย 2  2 ปี 67"/>
      <sheetName val="งบกัน67 350002"/>
      <sheetName val="67สิ่งส่งมาด้วย2  1"/>
      <sheetName val="คุมย่อย"/>
    </sheetNames>
    <sheetDataSet>
      <sheetData sheetId="0" refreshError="1"/>
      <sheetData sheetId="1" refreshError="1"/>
      <sheetData sheetId="2">
        <row r="6">
          <cell r="E6" t="str">
            <v xml:space="preserve">แผนงานยุทธศาสตร์พัฒนาคุณภาพการศึกษาและการเรียนรู้ </v>
          </cell>
        </row>
        <row r="7">
          <cell r="D7" t="str">
            <v xml:space="preserve">20004 31006100 </v>
          </cell>
          <cell r="E7" t="str">
            <v>โครงการขับเคลื่อนการพัฒนาการศึกษาที่ยั่งยืน</v>
          </cell>
        </row>
        <row r="8">
          <cell r="D8" t="str">
            <v>20004 67 52010 00000</v>
          </cell>
          <cell r="E8" t="str">
            <v xml:space="preserve">กิจกรรมการบริหารจัดการโรงเรียนขนาดเล็ก 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>
            <v>0</v>
          </cell>
          <cell r="L16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D22" t="str">
            <v>6611310</v>
          </cell>
          <cell r="E22" t="str">
            <v>งบลงทุน ค่าครุภัณฑ์ 6611310</v>
          </cell>
        </row>
        <row r="23">
          <cell r="E23" t="str">
            <v>ครุภัณฑ์สำนักงาน 120601</v>
          </cell>
        </row>
        <row r="24">
          <cell r="C24" t="str">
            <v>โอนเปลี่ยนแปลงครั้งที่ 1/66 บท.กลุ่มนโยบายและแผน  ที่ ศธ 04087/1957 ลว. 28 กย 66</v>
          </cell>
          <cell r="D24" t="str">
            <v>20004 31006100 3110010</v>
          </cell>
          <cell r="E24" t="str">
            <v xml:space="preserve">เครื่องปรับอากาศแบบตั้งพื้นหรือแขวน (ระบบ INVERTER) ขนาด 20,000 บีทียู       </v>
          </cell>
        </row>
        <row r="25">
          <cell r="A25" t="str">
            <v>1)</v>
          </cell>
          <cell r="E25" t="str">
            <v>สพป.ปท.2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A30">
            <v>2</v>
          </cell>
          <cell r="C30" t="str">
            <v>โอนเปลี่ยนแปลงครั้งที่ 1/66 บท.กลุ่มนโยบายและแผน  ที่ ศธ 04087/1957 ลว. 28 กย 66</v>
          </cell>
          <cell r="D30" t="str">
            <v>20005 31006100 3110011</v>
          </cell>
          <cell r="E30" t="str">
            <v xml:space="preserve">เครื่องปรับอากาศแบบติดผนัง (ระบบ INVERTER) ขนาด 18,000 บีทียู       </v>
          </cell>
        </row>
        <row r="31">
          <cell r="A31" t="str">
            <v>1)</v>
          </cell>
          <cell r="E31" t="str">
            <v>สพป.ปท.2</v>
          </cell>
        </row>
        <row r="34">
          <cell r="F34">
            <v>0</v>
          </cell>
          <cell r="G34">
            <v>0</v>
          </cell>
          <cell r="I34">
            <v>0</v>
          </cell>
          <cell r="K34">
            <v>0</v>
          </cell>
          <cell r="L34">
            <v>0</v>
          </cell>
        </row>
        <row r="35">
          <cell r="A35">
            <v>3</v>
          </cell>
          <cell r="C35" t="str">
            <v>โอนเปลี่ยนแปลงครั้งที่ 1/66 บท.กลุ่มนโยบายและแผน  ที่ ศธ 04087/1957 ลว. 28 กย 66</v>
          </cell>
          <cell r="D35" t="str">
            <v>20008 31006100 3110014</v>
          </cell>
          <cell r="E35" t="str">
            <v xml:space="preserve">โพเดียม </v>
          </cell>
        </row>
        <row r="36">
          <cell r="A36" t="str">
            <v>1)</v>
          </cell>
          <cell r="E36" t="str">
            <v>สพป.ปท.2</v>
          </cell>
        </row>
        <row r="37">
          <cell r="C37">
            <v>20</v>
          </cell>
          <cell r="D37" t="str">
            <v>KB3100006110</v>
          </cell>
          <cell r="E37" t="str">
            <v>เบิก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E40" t="str">
            <v>ครุภัณฑ์โฆษณาและเผยแพร่ 120601</v>
          </cell>
        </row>
        <row r="41">
          <cell r="A41">
            <v>1</v>
          </cell>
          <cell r="C41" t="str">
            <v>โอนเปลี่ยนแปลงครั้งที่ 1/66 บท.กลุ่มนโยบายและแผน  ที่ ศธ 04087/1957 ลว. 28 กย 66</v>
          </cell>
          <cell r="D41" t="str">
            <v>20007 31006100 3110012</v>
          </cell>
          <cell r="E41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</row>
        <row r="42">
          <cell r="A42" t="str">
            <v>1)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>
            <v>2</v>
          </cell>
          <cell r="C47" t="str">
            <v>โอนเปลี่ยนแปลงครั้งที่ 1/66 บท.กลุ่มนโยบายและแผน  ที่ ศธ 04087/1957 ลว. 28 กย 66</v>
          </cell>
          <cell r="D47" t="str">
            <v>20008 31006100 3110013</v>
          </cell>
          <cell r="E47" t="str">
            <v xml:space="preserve">ไมโครโฟนไร้สาย </v>
          </cell>
        </row>
        <row r="48">
          <cell r="A48" t="str">
            <v>1)</v>
          </cell>
          <cell r="E48" t="str">
            <v>สพป.ปท.2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>
            <v>3</v>
          </cell>
          <cell r="C52" t="str">
            <v>โอนเปลี่ยนแปลงครั้งที่ 1/66 บท.กลุ่มนโยบายและแผน  ที่ ศธ 04087/1957 ลว. 28 กย 66</v>
          </cell>
          <cell r="D52" t="str">
            <v>20009 31006100 3110015</v>
          </cell>
          <cell r="E52" t="str">
            <v xml:space="preserve">เครื่องมัลติมีเดีย โปรเจคเตอร์ ระดับ XGA ขนาด 5000 ANSI Lumens  </v>
          </cell>
        </row>
        <row r="53">
          <cell r="A53" t="str">
            <v>1)</v>
          </cell>
          <cell r="E53" t="str">
            <v>สพป.ปท.2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115">
          <cell r="D115" t="str">
            <v>6711320</v>
          </cell>
          <cell r="E115" t="str">
            <v>งบลงทุน สิ่งก่อสร้าง 6711320</v>
          </cell>
        </row>
        <row r="116">
          <cell r="D116" t="str">
            <v>20004 31006100 321AAAA</v>
          </cell>
          <cell r="E116" t="str">
            <v xml:space="preserve">รายการค่าปรับปรุงซ่อมแซมบ้านพักครู  ห้องน้ำ- ห้องส้วม   </v>
          </cell>
        </row>
        <row r="117">
          <cell r="E117" t="str">
            <v>ร.ร.วัดราษฎร์บำรุง</v>
          </cell>
        </row>
        <row r="118">
          <cell r="D118">
            <v>4100523172</v>
          </cell>
        </row>
        <row r="122">
          <cell r="F122">
            <v>100000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100000</v>
          </cell>
        </row>
        <row r="123">
          <cell r="D123" t="str">
            <v>20004 3100B600</v>
          </cell>
          <cell r="E123" t="str">
            <v>โครงการโรงเรียนคุณภาพประจำตำบล</v>
          </cell>
        </row>
        <row r="124">
          <cell r="D124" t="str">
            <v>20004 67000 7700000</v>
          </cell>
          <cell r="E124" t="str">
    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    </cell>
        </row>
        <row r="125">
          <cell r="E125" t="str">
            <v>งบลงทุน ค่าสิ่งก่อสร้าง 6711320</v>
          </cell>
        </row>
        <row r="126">
          <cell r="D126" t="str">
            <v>ศธ04002/ว1787 ลว.7 พค 67 โอนครั้งที่ 5</v>
          </cell>
          <cell r="E126" t="str">
            <v>ปรับปรุงซ่อมแซมอาคารเรียนอาคารประกอบและสิ่งก่อสร้างอื่น</v>
          </cell>
        </row>
        <row r="127">
          <cell r="C127">
            <v>4100408104</v>
          </cell>
          <cell r="D127" t="str">
            <v>200043100B6003211500</v>
          </cell>
          <cell r="E127" t="str">
            <v>วัดมงคลรัตน์</v>
          </cell>
        </row>
        <row r="131">
          <cell r="F131">
            <v>670000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670000</v>
          </cell>
        </row>
        <row r="132">
          <cell r="C132">
            <v>4100409854</v>
          </cell>
          <cell r="D132" t="str">
            <v>200043100B6003211501</v>
          </cell>
          <cell r="E132" t="str">
            <v>วัดสุวรรณ</v>
          </cell>
        </row>
        <row r="136">
          <cell r="F136">
            <v>670000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670000</v>
          </cell>
        </row>
        <row r="137">
          <cell r="D137" t="str">
            <v>ศธ04002/ว   ลว.27 กย 67 โอนครั้งที่ 450</v>
          </cell>
          <cell r="E137" t="str">
            <v xml:space="preserve">ค่าก่อสร้าง ปรับปรุงซ่อมแซมอาคารเรียนอาคารประกอบและสิ่งก่อสร้างอื่นที่ชำรุดทรุดโทรม และที่ประสบอุบัติภัย   </v>
          </cell>
        </row>
        <row r="138">
          <cell r="C138">
            <v>4100306259</v>
          </cell>
          <cell r="D138" t="str">
            <v xml:space="preserve">20004 3100B600 321ZZZZ                               </v>
          </cell>
          <cell r="E138" t="str">
            <v>วัดราษฎรบำรุง</v>
          </cell>
        </row>
        <row r="142">
          <cell r="E142" t="str">
            <v>รวม</v>
          </cell>
          <cell r="F142">
            <v>499000</v>
          </cell>
          <cell r="G142">
            <v>0</v>
          </cell>
          <cell r="H142">
            <v>499000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D143" t="str">
            <v>ศธ04002/ว1787 ลว.7 พค 67 โอนครั้งที่ 5</v>
          </cell>
          <cell r="E143" t="str">
            <v xml:space="preserve">อาคารเรียนอนุบาล ขนาด 2 ห้องเรียน </v>
          </cell>
        </row>
        <row r="144">
          <cell r="C144">
            <v>4100432393</v>
          </cell>
          <cell r="D144" t="str">
            <v>200043100B6003211498</v>
          </cell>
          <cell r="E144" t="str">
            <v>โรงเรียนนิกรราษฎร์บํารุงวิทย์</v>
          </cell>
        </row>
        <row r="162">
          <cell r="F162">
            <v>2659500</v>
          </cell>
          <cell r="G162">
            <v>0</v>
          </cell>
          <cell r="H162">
            <v>2659500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</sheetData>
      <sheetData sheetId="3" refreshError="1"/>
      <sheetData sheetId="4">
        <row r="3">
          <cell r="A3" t="str">
            <v>สำนักงานเขตพื้นที่การศึกษาประถมศึกษาปทุมธานี เขต 2</v>
          </cell>
        </row>
        <row r="48">
          <cell r="A48" t="str">
            <v>ค</v>
          </cell>
          <cell r="E48" t="str">
            <v>แผนงานยุทธศาสตร์สร้างความเสมอภาคทางการศึกษา</v>
          </cell>
        </row>
        <row r="60">
          <cell r="D60" t="str">
            <v>2000442002200</v>
          </cell>
          <cell r="E60" t="str">
            <v>โครงการสนับสนุนค่าใช้จ่ายในการจัดการศึกษาตั้งแต่ระดับอนุบาลจนจบการศึกษาขั้นพื้นฐาน</v>
          </cell>
        </row>
        <row r="61">
          <cell r="D61" t="str">
            <v>20004675199300000</v>
          </cell>
          <cell r="E61" t="str">
            <v>กิจกรรมการสนับสนุนค่าใช้จ่ายในการจัดการศึกษาขั้นพื้นฐาน</v>
          </cell>
        </row>
        <row r="62">
          <cell r="D62" t="str">
            <v>6711410</v>
          </cell>
          <cell r="E62" t="str">
            <v>งบเงินอุดหนุน</v>
          </cell>
        </row>
        <row r="63">
          <cell r="E63" t="str">
            <v xml:space="preserve">รายการเงินอุดหนุนเพื่อสนับสนุนค่าใช้จ่ายในการจัดการศึกษาสำหรับสถานศึกษา ตามความขาดแคลน และที่ประสบภัยธรรมชาติ </v>
          </cell>
        </row>
        <row r="64">
          <cell r="D64" t="str">
            <v>ที่  ศธ 04002/ว5898 ลว. 6 ธ.ค. 2567  ครั้งที่ 5</v>
          </cell>
          <cell r="E64" t="str">
            <v>ปรับปรุงซ่อมแซมอาคารเรียน อาคารประกอบและสิ่งก่อสร้างอื่น</v>
          </cell>
        </row>
        <row r="65">
          <cell r="D65" t="str">
            <v>20004420022004100386</v>
          </cell>
          <cell r="E65" t="str">
            <v>โรงเรียนแสนจำหน่ายวิทยา</v>
          </cell>
        </row>
        <row r="70">
          <cell r="G70">
            <v>499000</v>
          </cell>
          <cell r="H70">
            <v>0</v>
          </cell>
          <cell r="I70">
            <v>499000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2)</v>
          </cell>
          <cell r="D71" t="str">
            <v>20004420022004100386</v>
          </cell>
          <cell r="E71" t="str">
            <v>โรงเรียนวัดขุมแก้ว</v>
          </cell>
        </row>
        <row r="76">
          <cell r="G76">
            <v>457000</v>
          </cell>
          <cell r="H76">
            <v>0</v>
          </cell>
          <cell r="I76">
            <v>457000</v>
          </cell>
          <cell r="J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 t="str">
            <v>3)</v>
          </cell>
          <cell r="D77" t="str">
            <v>20004420022004100386</v>
          </cell>
          <cell r="E77" t="str">
            <v>โรงเรียนวัดราษฎรบํารุง</v>
          </cell>
        </row>
        <row r="82">
          <cell r="G82">
            <v>476000</v>
          </cell>
          <cell r="H82">
            <v>0</v>
          </cell>
          <cell r="I82">
            <v>476000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4)</v>
          </cell>
          <cell r="D83" t="str">
            <v>20004420022004100386</v>
          </cell>
          <cell r="E83" t="str">
            <v>โรงเรียนรวมราษฎร์สามัคคี</v>
          </cell>
        </row>
        <row r="88">
          <cell r="G88">
            <v>479000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5)</v>
          </cell>
          <cell r="D89" t="str">
            <v>20004420022004100386</v>
          </cell>
          <cell r="E89" t="str">
            <v>โรงเรียนวัดอดิศร</v>
          </cell>
        </row>
        <row r="94">
          <cell r="G94">
            <v>698000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E95" t="str">
            <v>ค่าครุภัณฑ์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 t="str">
            <v>3.1.3</v>
          </cell>
          <cell r="E96" t="str">
            <v xml:space="preserve">เครื่องคอมพิวเตอร์สำหรับงานประมวลผล แบบที่ 2 </v>
          </cell>
        </row>
        <row r="97">
          <cell r="A97" t="str">
            <v>3.1.3.1</v>
          </cell>
          <cell r="E97" t="str">
            <v>สพป.ปท.2</v>
          </cell>
          <cell r="F97" t="str">
            <v>2000436002110ปท1</v>
          </cell>
        </row>
        <row r="102">
          <cell r="G102">
            <v>0</v>
          </cell>
          <cell r="I102">
            <v>0</v>
          </cell>
          <cell r="J102">
            <v>0</v>
          </cell>
          <cell r="L102">
            <v>0</v>
          </cell>
          <cell r="N102">
            <v>0</v>
          </cell>
        </row>
        <row r="103">
          <cell r="A103" t="str">
            <v>3.1.4</v>
          </cell>
          <cell r="E103" t="str">
            <v xml:space="preserve">เครื่องคอมพิวเตอร์ All In One สำหรับงานประมวลผล 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A104" t="str">
            <v>3.1.4.1</v>
          </cell>
          <cell r="E104" t="str">
            <v>สพป.ปท.2 จำนวน 12 เครื่อง</v>
          </cell>
          <cell r="F104" t="str">
            <v>2000436002110ปท2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 t="str">
            <v>3.1.5</v>
          </cell>
          <cell r="E110" t="str">
            <v xml:space="preserve">เครื่องคอมพิวเตอร์โน้ตบุ๊ก สำหรับงานสำนักงาน </v>
          </cell>
        </row>
        <row r="111">
          <cell r="A111" t="str">
            <v>3.1.5.1</v>
          </cell>
          <cell r="E111" t="str">
            <v>สพป.ปท.2 จำนวน 8 เครื่อง</v>
          </cell>
          <cell r="F111" t="str">
            <v>2000436002110ปท3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A117" t="str">
            <v>3.1.6</v>
          </cell>
          <cell r="E117" t="str">
            <v xml:space="preserve">เครื่องแท็ปเล็ต แบบ 2 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 t="str">
            <v>3.1.6.1</v>
          </cell>
          <cell r="E118" t="str">
            <v>สพป.ปท.2 จำนวน 2 เครื่อง</v>
          </cell>
          <cell r="F118" t="str">
            <v>2000436002110ปท4</v>
          </cell>
        </row>
        <row r="123"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 t="str">
            <v>3.1.7</v>
          </cell>
          <cell r="E124" t="str">
            <v xml:space="preserve">เครื่องพิมพ์ Multifunction แบบฉีดหมึกพร้อมติดตั้งถังหมึกพิมพ์ (Ink Tank Printer)      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A125" t="str">
            <v>3.1.7.1</v>
          </cell>
          <cell r="E125" t="str">
            <v>สพป.ปท.2 จำนวน 3 เครื่อง</v>
          </cell>
          <cell r="F125" t="str">
            <v>2000436002110DBW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>
            <v>3.2</v>
          </cell>
          <cell r="E131" t="str">
            <v xml:space="preserve">กิจกรรมการจัดการศึกษามัธยมศึกษาตอนต้นสำหรับโรงเรียนปกติ  </v>
          </cell>
          <cell r="F131" t="str">
            <v>200041300P2792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E132" t="str">
            <v>งบดำเนินงาน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 t="str">
            <v>3.2.1</v>
          </cell>
          <cell r="E133" t="str">
            <v>ปรับปรุงซ่อมแซมผนังอาคาร ท่อลำเลียงน้ำและซ่อมพื้นดาดฟ้ารั่วซึม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A134" t="str">
            <v>3.2.1.1</v>
          </cell>
          <cell r="E134" t="str">
            <v>สพป.ปท.2</v>
          </cell>
          <cell r="F134" t="str">
            <v>2000436002000000</v>
          </cell>
        </row>
        <row r="139"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0</v>
          </cell>
          <cell r="M139">
            <v>0</v>
          </cell>
          <cell r="N139">
            <v>0</v>
          </cell>
        </row>
        <row r="358">
          <cell r="E358" t="str">
            <v>งบดำเนินงาน</v>
          </cell>
        </row>
        <row r="359">
          <cell r="E359" t="str">
            <v>งบลงทุน</v>
          </cell>
        </row>
        <row r="360">
          <cell r="E360" t="str">
            <v>รวมเงินกันทั้งสิ้น</v>
          </cell>
        </row>
        <row r="362">
          <cell r="E362" t="str">
            <v>คิดเป็นร้อยละ</v>
          </cell>
        </row>
      </sheetData>
      <sheetData sheetId="5" refreshError="1"/>
      <sheetData sheetId="6" refreshError="1"/>
      <sheetData sheetId="7" refreshError="1"/>
      <sheetData sheetId="8">
        <row r="5">
          <cell r="E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D6" t="str">
            <v>20004 35000200</v>
          </cell>
          <cell r="E6" t="str">
            <v xml:space="preserve">ผลผลิตผู้จบการศึกษาภาคบังคับ </v>
          </cell>
        </row>
        <row r="7">
          <cell r="E7" t="str">
            <v>งบดำเนินงาน</v>
          </cell>
        </row>
        <row r="16">
          <cell r="F16">
            <v>264800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264800</v>
          </cell>
          <cell r="L16">
            <v>0</v>
          </cell>
        </row>
        <row r="26">
          <cell r="D26">
            <v>6711320</v>
          </cell>
          <cell r="E26" t="str">
            <v xml:space="preserve">  งบลงทุน ค่าที่ดินและสิ่งก่อสร้าง </v>
          </cell>
        </row>
        <row r="36">
          <cell r="D36" t="str">
            <v>20004  67 01056 00000</v>
          </cell>
          <cell r="E36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</row>
        <row r="37">
          <cell r="A37" t="str">
            <v>1.1.1</v>
          </cell>
          <cell r="C37" t="str">
            <v>ศธ 04002/ว1787 ลว 7 พค 67 ครั้งที่ 5</v>
          </cell>
          <cell r="E37" t="str">
            <v>ค่าปรับปรุงซ่อมแซมอาคารเรียน อาคารประกอบและสิ่งก่อสร้างอื่น</v>
          </cell>
        </row>
        <row r="38">
          <cell r="A38" t="str">
            <v>1)</v>
          </cell>
          <cell r="C38">
            <v>4100426445</v>
          </cell>
          <cell r="D38" t="str">
            <v>20004350002003214523</v>
          </cell>
          <cell r="E38" t="str">
            <v>วัดนพรัตนาราม</v>
          </cell>
        </row>
        <row r="44">
          <cell r="F44">
            <v>580000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580000</v>
          </cell>
        </row>
        <row r="45">
          <cell r="E45" t="str">
            <v xml:space="preserve">ห้องน้ำห้องส้วมนักเรียนชาย 4 ที่/49 </v>
          </cell>
        </row>
        <row r="46">
          <cell r="C46" t="str">
            <v>4100428215 ครบ 12 กย 67</v>
          </cell>
          <cell r="D46" t="str">
            <v>20004350002003214508</v>
          </cell>
          <cell r="E46" t="str">
            <v xml:space="preserve">โรงเรียนคลองสิบสามผิวศรีราษฏร์บำรุง </v>
          </cell>
        </row>
        <row r="52">
          <cell r="F52">
            <v>306000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306000</v>
          </cell>
        </row>
        <row r="53">
          <cell r="C53" t="str">
            <v>ศธ 04002/ว1803 ลว 8 พค 67ครั้งที่ 8</v>
          </cell>
          <cell r="E53" t="str">
            <v>อาคารเรียนแบบพิเศษ จัดสรร 38,731,000 บาท ปี67 5,809,700 บาท</v>
          </cell>
        </row>
        <row r="54">
          <cell r="A54" t="str">
            <v>1)</v>
          </cell>
          <cell r="C54">
            <v>4100484429</v>
          </cell>
          <cell r="D54" t="str">
            <v>20004 3500200 3200026</v>
          </cell>
          <cell r="E54" t="str">
            <v xml:space="preserve"> โรงเรียนวัดลาดสนุ่น</v>
          </cell>
        </row>
        <row r="77">
          <cell r="F77">
            <v>5809700</v>
          </cell>
          <cell r="G77">
            <v>0</v>
          </cell>
          <cell r="H77">
            <v>2693312.69</v>
          </cell>
          <cell r="I77">
            <v>0</v>
          </cell>
          <cell r="J77">
            <v>0</v>
          </cell>
          <cell r="K77">
            <v>0</v>
          </cell>
          <cell r="L77">
            <v>3116387.31</v>
          </cell>
        </row>
        <row r="82">
          <cell r="A82" t="str">
            <v>1)</v>
          </cell>
        </row>
      </sheetData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350002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35002  ช่วยเหลือกลุ่ม  ขับเคลื่"/>
      <sheetName val="06036บูรณาการป้องกัน ปราบปราม ฯ"/>
      <sheetName val="ยุทธศาสตร์ โครการเสริมสร้างระเบ"/>
      <sheetName val="สนับสนุนเสริมสร้างมัธยม52018"/>
      <sheetName val="โครงการเรียนดีประจำตำบล"/>
      <sheetName val="1408บุคลากรภาครัฐ"/>
      <sheetName val="กิจกรรมประถม รองพัฒนาระบบการวัด"/>
      <sheetName val="ยุทธศาสตร์ โครการพัฒนาหลักสูตร "/>
      <sheetName val="ส่งเสริมสนับสนุน3720"/>
      <sheetName val="ส่งเสริมการอ่าน 3720 1000"/>
      <sheetName val="3022ยุทธศาสตร์สร้างความเสมอภาค"/>
      <sheetName val="ยกระดับคุณภาพกศ บ้านนักวิท3720 "/>
      <sheetName val="โครงการโรงเรียนคุณภาพ"/>
      <sheetName val="คุมงบ 36001 36002 ครุภัณฑ์"/>
      <sheetName val="57037บูรณาการต่อต้านการทุจร "/>
      <sheetName val="ควบคุมสิ่งก่อสร้าง 37001 "/>
      <sheetName val="ประถม3720 1000"/>
      <sheetName val="ทะเบียนคุมย่อย"/>
      <sheetName val="ยุทศาสตร์ โครงการยั่งยืน310061"/>
      <sheetName val="ยุธศาสตร์เรียนดีปร3100116003211"/>
      <sheetName val="ขั้นพื้นฐานสนับสนุนการศึกษา"/>
      <sheetName val="รายงานเงินงวด"/>
      <sheetName val="งบลงทุน รายงานแผนผล 68 แบบ 1(1)"/>
      <sheetName val="งบลงทุน รายงานแผนผล 68 แบบ1 (2)"/>
      <sheetName val="งบลงทุน67"/>
      <sheetName val="งบประจำและงบกลยุทธ์"/>
      <sheetName val="บริหารสำนักงานเขต 3720 1000"/>
      <sheetName val="งบสพฐ"/>
      <sheetName val="ระบบการควบคุมฯ"/>
      <sheetName val="มาตการ รวมงบบุคลากร"/>
      <sheetName val="มาตรการ 68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ไม่ใช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7">
          <cell r="I37">
            <v>0</v>
          </cell>
          <cell r="J37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219">
          <cell r="E219" t="str">
            <v xml:space="preserve">ผูกพัน ครบ </v>
          </cell>
        </row>
        <row r="231">
          <cell r="E231" t="str">
            <v>ผูกพัน</v>
          </cell>
        </row>
        <row r="241">
          <cell r="E241" t="str">
            <v>ผูกพัน</v>
          </cell>
        </row>
        <row r="324">
          <cell r="D324" t="str">
            <v>ทำสัญญา 19 ธค 65 ครบ 16 มีค 66</v>
          </cell>
        </row>
        <row r="373">
          <cell r="E373" t="str">
            <v>ทำสัญญญา  9 มค 66 ครบ 25 มีค 66</v>
          </cell>
        </row>
      </sheetData>
      <sheetData sheetId="67"/>
      <sheetData sheetId="68"/>
      <sheetData sheetId="69"/>
      <sheetData sheetId="70"/>
      <sheetData sheetId="71">
        <row r="216">
          <cell r="B216" t="str">
            <v>ค่าที่ดินและสิ่งก่อสร้าง 6811320</v>
          </cell>
        </row>
      </sheetData>
      <sheetData sheetId="72">
        <row r="4">
          <cell r="A4" t="str">
            <v xml:space="preserve">     ประจำเดือนธันวาคม 2567</v>
          </cell>
        </row>
      </sheetData>
      <sheetData sheetId="73">
        <row r="906"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36"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</row>
      </sheetData>
      <sheetData sheetId="74"/>
      <sheetData sheetId="75">
        <row r="4">
          <cell r="A4" t="str">
            <v>ประจำเดือนธันวาคม 2567</v>
          </cell>
        </row>
        <row r="7">
          <cell r="A7" t="str">
            <v>ก</v>
          </cell>
          <cell r="B7" t="str">
            <v xml:space="preserve">แผนงานบุคลากรภาครัฐ </v>
          </cell>
          <cell r="C7" t="str">
            <v>20004 1400 0800</v>
          </cell>
        </row>
        <row r="8">
          <cell r="A8">
            <v>1</v>
          </cell>
          <cell r="B8" t="str">
            <v>ผลผลิตรายการค่าใช้จ่ายบุคลากรภาครัฐ ยกระดับคุณภาพการศึกษาและการเรียนรู้ตลอดชีวิต</v>
          </cell>
          <cell r="C8" t="str">
            <v>20004 1400 0800</v>
          </cell>
        </row>
        <row r="10">
          <cell r="A10">
            <v>1.1000000000000001</v>
          </cell>
          <cell r="B10" t="str">
            <v>กิจกรรมค่าใช้จ่ายบุคลากรภาครัฐของสำนักงานคณะกรรมการการศึกษาขั้นพื้นฐาน</v>
          </cell>
          <cell r="C10" t="str">
            <v>20004 68 79456 00000</v>
          </cell>
        </row>
        <row r="12">
          <cell r="B12" t="str">
            <v>งบบุคลากร  6811150</v>
          </cell>
          <cell r="C12" t="str">
            <v>20004 14000800 1000000</v>
          </cell>
        </row>
        <row r="14">
          <cell r="A14" t="str">
            <v>1.1.1</v>
          </cell>
          <cell r="B14" t="str">
            <v>ค่าตอบแทนพนักงานราชการ 26 อัตรา  5 เดือน(ต.ค.67 - มีค 68) 2,930,000 บาท</v>
          </cell>
          <cell r="C14" t="str">
            <v>ศธ 04002/ว5144 ลว.21 ต.ค.67 ครั้งที่ 2</v>
          </cell>
          <cell r="F14">
            <v>2930000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624050</v>
          </cell>
          <cell r="L14">
            <v>946860</v>
          </cell>
        </row>
        <row r="15">
          <cell r="A15" t="str">
            <v>1.1.1.1</v>
          </cell>
          <cell r="B15" t="str">
            <v>ค่าตอบแทนพนักงานราชการ 27 อัตรา (เมย 67) 607,600 บาท เงินเลื่อนค่าตอบแทนพนักงานราชการ 6 เดือน (ตค 66 -มีค 67) 119,400</v>
          </cell>
          <cell r="C15" t="str">
            <v>ศธ 04002/ว1016 ลว.8 มีค 67 ครั้งที่ 210</v>
          </cell>
        </row>
        <row r="16">
          <cell r="A16" t="str">
            <v>1.1.1.2</v>
          </cell>
          <cell r="B16" t="str">
            <v>ค่าตอบแทนพนักงานราชการ  อัตรา   3 เดือน (พฤษภาคม 2567 - กรกฎาคม 2567) 1823,000 บาท</v>
          </cell>
          <cell r="C16" t="str">
            <v>ศธ 04002/ว1775 ลว.3 พค 67 โอนครั้งที่ 3</v>
          </cell>
        </row>
        <row r="17">
          <cell r="A17" t="str">
            <v>1.1.1.3</v>
          </cell>
          <cell r="B17" t="str">
            <v>ค่าตอบแทนพนักงานราชการ  อัตรา   1 เดือน (กันยายน 2567) 445,000 บาท</v>
          </cell>
          <cell r="C17" t="str">
            <v>ศธ 04002/ว3380 ลว. 5 สค 67 โอนครั้งที่284</v>
          </cell>
        </row>
        <row r="18">
          <cell r="A18" t="str">
            <v>1.1.1.4</v>
          </cell>
          <cell r="B18" t="str">
            <v>ค่าตอบแทนพนักงานราชการ  อัตรา   1 เดือน (กันยายน 2567) 18,000 บาท</v>
          </cell>
          <cell r="C18" t="str">
            <v>ศธ 04002/ว3844/30 สค 67 ครั้งที่ 373</v>
          </cell>
        </row>
        <row r="22">
          <cell r="B22" t="str">
            <v xml:space="preserve"> งบดำเนินงาน 6811220</v>
          </cell>
          <cell r="C22" t="str">
            <v>20004 1420 0800 2000000</v>
          </cell>
        </row>
        <row r="24">
          <cell r="A24" t="str">
            <v>1.1.2</v>
          </cell>
          <cell r="B24" t="str">
            <v>เงินสมทบกองทุนประกันสังคมพนักงานราชการ 26 อัตรา (ต.ค.67 - มีค 68)98,000 บาท/เงินสมทบกองทุนทดแทน 12 เดือน (มค67 - ธค 68) จำนวนเงิน 15,000 บาท</v>
          </cell>
          <cell r="C24" t="str">
            <v>ศธ 04002/ว5144 ลว.21 ต.ค.67 ครั้งที่ 2</v>
          </cell>
          <cell r="F24">
            <v>113000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2250</v>
          </cell>
          <cell r="L24">
            <v>48750</v>
          </cell>
        </row>
        <row r="25">
          <cell r="A25" t="str">
            <v>1.1.2.1</v>
          </cell>
          <cell r="B25" t="str">
            <v>เงินสมทบกองทุนประกันสังคม จำนวน 6 เดือน  (ตุลาคม 2566 - มีนาคม 2567) 20,300</v>
          </cell>
          <cell r="C25" t="str">
            <v>ศธ 04002/ว1016 ลว.8 มีค 67 โอนครั้งที่ 210</v>
          </cell>
        </row>
        <row r="26">
          <cell r="A26" t="str">
            <v>1.1.2.2</v>
          </cell>
          <cell r="B26" t="str">
            <v>เงินสมทบกองทุนประกันสังคม จำนวน 3 เดือน  (พฤษภาคม 2567 - กรกฎาคม 2567) 61,000 บาท</v>
          </cell>
          <cell r="C26" t="str">
            <v>ศธ 04002/ว1775 ลว.3 พค 67 โอนครั้งที่ 3</v>
          </cell>
        </row>
        <row r="27">
          <cell r="A27" t="str">
            <v>1.1.2.3</v>
          </cell>
          <cell r="B27" t="str">
            <v>เงินสมทบกองทุนประกันสังคม จำนวน 1 เดือน  (กย 2567) 750บาท</v>
          </cell>
          <cell r="C27" t="str">
            <v>ศธ 04002/ว3844/30 สค 67 ครั้งที่ 373</v>
          </cell>
        </row>
        <row r="32">
          <cell r="A32" t="str">
            <v>1.1.3</v>
          </cell>
          <cell r="B32" t="str">
            <v xml:space="preserve">ค่าเช่าบ้าน  (ตุลาคม  2566 - กพ. 2567) ครั้งที่ 1 728,400 บาท </v>
          </cell>
          <cell r="C32" t="str">
            <v>ศธ 04002/ว5415 ลว4พ.ย.2024 โอนครั้งที่ 42</v>
          </cell>
          <cell r="F32">
            <v>728400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260806.46</v>
          </cell>
          <cell r="L32">
            <v>135700</v>
          </cell>
        </row>
        <row r="33">
          <cell r="A33" t="str">
            <v>1.1.3.1</v>
          </cell>
          <cell r="B33" t="str">
            <v>ค่าเช่าบ้านครั้งที่ 2 (เมย - กค 67) จำนวนเงิน 588,000 บาท</v>
          </cell>
          <cell r="C33" t="str">
            <v>ศธ 04002/ว1767 ลว. 3 พค 67 ครั้งที่ 4</v>
          </cell>
        </row>
        <row r="34">
          <cell r="A34" t="str">
            <v>1.1.3.2</v>
          </cell>
          <cell r="B34" t="str">
            <v>ค่าเช่าบ้านครั้งที่ 3 (สค-กย 67) จำนวนเงิน 294,000 บาท</v>
          </cell>
          <cell r="C34" t="str">
            <v>ศธ 04002/ว4225 ลว. 10 กย 67 ครั้งที่ 395</v>
          </cell>
        </row>
        <row r="37">
          <cell r="A37" t="str">
            <v>ข</v>
          </cell>
          <cell r="B37" t="str">
            <v xml:space="preserve">แผนงานยุทธศาสตร์พัฒนาคุณภาพการศึกษาและการเรียนรู้ </v>
          </cell>
          <cell r="C37" t="str">
            <v>20004 3300</v>
          </cell>
        </row>
        <row r="41">
          <cell r="B41" t="str">
            <v>ครุภัณฑ์ 6811310</v>
          </cell>
        </row>
        <row r="42">
          <cell r="B42" t="str">
            <v>สิ่งก่อสร้าง 6811320</v>
          </cell>
        </row>
        <row r="43">
          <cell r="C43" t="str">
            <v>20004 3320 3300 2000000</v>
          </cell>
        </row>
        <row r="46">
          <cell r="A46">
            <v>1.1000000000000001</v>
          </cell>
          <cell r="B46" t="str">
            <v>กิจกรรมการส่งเสริมและพัฒนาระบบการประกันคุณภาพภายในสถานศึกษา</v>
          </cell>
          <cell r="C46" t="str">
            <v>20004 68 00015 00000</v>
          </cell>
        </row>
        <row r="47">
          <cell r="B47" t="str">
            <v>งบรายจ่ายอื่น   6811500</v>
          </cell>
          <cell r="C47" t="str">
            <v>20004 31003100 5000002</v>
          </cell>
        </row>
        <row r="48">
          <cell r="A48" t="str">
            <v>1.1.1</v>
          </cell>
          <cell r="B48" t="str">
            <v>สำหรับสนับสนุนการคัดเลือกสถานศึกษาเพื่อรับรางวัล IQA AWARD ประจำปีการศึกษา 2566</v>
          </cell>
          <cell r="C48" t="str">
            <v>ศธ 04002/ว2416  ลว. 17 มิย 67 โอนครั้งที่ 142</v>
          </cell>
        </row>
        <row r="52">
          <cell r="A52">
            <v>1.2</v>
          </cell>
          <cell r="B52" t="str">
            <v>กิจกรรมการยกระดับผลการทดสอบทางการศึกษาระดับชาติที่สอดคล้องกับบริบทพื้นที่</v>
          </cell>
          <cell r="C52" t="str">
            <v>20004 68 00040 00000</v>
          </cell>
        </row>
        <row r="53">
          <cell r="B53" t="str">
            <v>งบรายจ่ายอื่น   6711500</v>
          </cell>
          <cell r="C53" t="str">
            <v>20004 31003170 5000003</v>
          </cell>
        </row>
        <row r="54">
          <cell r="A54" t="str">
            <v>1.2.1</v>
          </cell>
          <cell r="B54" t="str">
    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    </cell>
          <cell r="C54" t="str">
            <v>ศธ 04002/ว1463  ลว. 11 เมย 66 โอนครั้งที่ 466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8">
          <cell r="A58">
            <v>1.3</v>
          </cell>
          <cell r="B58" t="str">
            <v>กิจกรรมการขับเคลื่อนการจัดการเรียนรู้วิทยาการคำนวณและการออกแบบเทคโนโลยี</v>
          </cell>
          <cell r="C58" t="str">
            <v>20004 68 00075 00000</v>
          </cell>
        </row>
        <row r="59">
          <cell r="B59" t="str">
            <v>งบดำเนินงาน   6811200</v>
          </cell>
          <cell r="C59" t="str">
            <v>20004 3320 3300 2000000</v>
          </cell>
        </row>
        <row r="60">
          <cell r="A60" t="str">
            <v>1.3.1</v>
          </cell>
        </row>
        <row r="61">
          <cell r="A61" t="str">
            <v>1.3.2</v>
          </cell>
          <cell r="B61" t="str">
    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    </cell>
          <cell r="C61" t="str">
            <v>ศธ 04002/ว2439 ลว. 17 มค 67 โอนครั้งที่ 139</v>
          </cell>
        </row>
        <row r="62">
          <cell r="A62" t="str">
            <v>1.1.3</v>
          </cell>
          <cell r="B62" t="str">
            <v>ค่าใช้จ่ายในการสนับสนุนการขับเคลื่อนการยกระดับคุณภาพการเสริมสร้างสมรรถนะผู้เรียนตามแนวทางการประเมินนานาชาติ (PISA)</v>
          </cell>
          <cell r="C62" t="str">
            <v>ศธ 04002/ว3556  ลว. 15 สค 67 โอนครั้งที่ 324</v>
          </cell>
        </row>
        <row r="65">
          <cell r="A65">
            <v>1.4</v>
          </cell>
          <cell r="B65" t="str">
            <v>กิจกรรมการพัฒนาระบบธนาคารหน่วยกิต และผลคะแนนการเรียนเฉลี่ยสะสม</v>
          </cell>
          <cell r="C65" t="str">
            <v>20004 68 00088 00000</v>
          </cell>
        </row>
        <row r="66">
          <cell r="B66" t="str">
            <v>งบรายจ่ายอื่น   6811500</v>
          </cell>
        </row>
        <row r="67">
          <cell r="A67" t="str">
            <v>1.4.1</v>
          </cell>
          <cell r="B67" t="str">
            <v xml:space="preserve">ค่าใช้จ่ายในการนิเทศ กำกับ ติดตามการจัดการเรียนรู้วิทยาการคำนวณและการออกแบบเทคโนโลยี (CODING) </v>
          </cell>
          <cell r="C67" t="str">
            <v>ศธ 04002/ว2345 ลว.11 มิย 67 โอนครั้งที่ 118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>
            <v>1.5</v>
          </cell>
          <cell r="B69" t="str">
            <v>กิจกรรมส่งเสริมและพัฒนาศักยภาพตามพหุปัญญาระดับการศึกษาขั้นพื้นฐาน</v>
          </cell>
          <cell r="C69" t="str">
            <v>20004 68 00107 00000</v>
          </cell>
        </row>
        <row r="70">
          <cell r="B70" t="str">
            <v>งบรายจ่ายอื่น   6811500</v>
          </cell>
          <cell r="C70" t="str">
            <v>20004 31003100 5000007</v>
          </cell>
        </row>
        <row r="71">
          <cell r="A71" t="str">
            <v>1.4.1</v>
          </cell>
          <cell r="B71" t="str">
    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    </cell>
          <cell r="C71" t="str">
            <v>ศธ 04002/ว2988  ลว. 20 ก.ค. 66 โอนครั้งที่ 688 งบ 10800 บาท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1.4.2</v>
          </cell>
          <cell r="B72" t="str">
    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    </cell>
          <cell r="C72" t="str">
            <v xml:space="preserve">ศธ 04002/ว3528  ลว. 22 ส.ค. 66 โอนครั้งที่ 797 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4">
          <cell r="A74">
            <v>1.6</v>
          </cell>
          <cell r="B74" t="str">
            <v>กิจกรรมการขับเคลื่อนการจัดการเรียนรู้สตีมศึกษา</v>
          </cell>
        </row>
        <row r="75">
          <cell r="B75" t="str">
            <v>งบดำเนินงาน   68112xx</v>
          </cell>
          <cell r="C75" t="str">
            <v>20004 3320 3300 2000000</v>
          </cell>
        </row>
        <row r="76">
          <cell r="A76" t="str">
            <v>1.6.1</v>
          </cell>
          <cell r="B76" t="str">
            <v>ค่าใช้จ่ายในการเดินทางเข้าร่วมประชุมเชิงปฏิบัติการฝึกอบรมและพัฒนาศักยภาพครูผู้สอนในประเทศไทยในการจัดการเรียนรู้สตีมศึกษาที่ส่งเสริมและพัฒนาผู้เรียนตามความถนัดและความสนใจ ระหว่างวันที่ 15 – 18 พฤศจิกายน 2567  ณ โรงแรมรอแยล เบญจา กรุงเทพมหานคร</v>
          </cell>
          <cell r="C76" t="str">
            <v>ศธ 04002/ว5614 ลว.18 พย 67 โอนครั้งที่ 67</v>
          </cell>
          <cell r="F76">
            <v>2400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800</v>
          </cell>
        </row>
        <row r="77">
          <cell r="A77" t="str">
            <v>1.6.2</v>
          </cell>
          <cell r="B77" t="str">
    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    </cell>
          <cell r="C77" t="str">
            <v>ศธ 04002/ว244 ลว.17 มค 67 โอนครั้งที่ 195</v>
          </cell>
        </row>
        <row r="79">
          <cell r="A79" t="str">
            <v>1.6.3</v>
          </cell>
          <cell r="B79" t="str">
            <v>ค่าใช้จ่ายในการเดินทางเข้าอบรมเชิงปฏิบัติการพัฒนาวิยากรแกนนำการพัฒนาการอ่าน เพื่อส่งเสริมความสามารถในการคิดที่เป็นพื้นฐานในการเรียนรู้สำหรับนักเรียนปฐมวัย ระหว่างวันที่ 11 – 14  มิถุนายน 2567 ณ โรงแรมรอยัล ริเวอร์ กรุงเทพหานคร  2. สพป. ดำเนินการ 15,000 บาท จัดสรรให้รร. 10 ร.ร.ๆละ 1,000 บาท จำนวเงิน 10,000 บาท</v>
          </cell>
          <cell r="C79" t="str">
            <v>ศธ 04002/ว2149 ลว.31 พ.ค.67โอนครั้งที่ 75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A81">
            <v>1.7</v>
          </cell>
          <cell r="B81" t="str">
    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v>
          </cell>
          <cell r="C81" t="str">
            <v>20004 68 00156 00000</v>
          </cell>
        </row>
        <row r="82">
          <cell r="B82" t="str">
            <v>งบรายจ่ายอื่น   6811500</v>
          </cell>
          <cell r="C82" t="str">
            <v>20004 31003170 5000012</v>
          </cell>
        </row>
        <row r="83">
          <cell r="A83" t="str">
            <v>1.6.1</v>
          </cell>
          <cell r="B83" t="str">
    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    </cell>
          <cell r="C83" t="str">
            <v>ศธ 04002/ว5470 ลว.1 ธ.ค.65 โอนครั้งที่ 102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5">
          <cell r="A85">
            <v>2</v>
          </cell>
          <cell r="B85" t="str">
            <v>โครงการพัฒนาสมรรถนะครูและบุคลากรทางการศึกษาเพื่อความเป็นเลิศ</v>
          </cell>
          <cell r="C85" t="str">
            <v>20004 3300 4700</v>
          </cell>
        </row>
        <row r="87">
          <cell r="B87" t="str">
            <v xml:space="preserve">กิจกรรมพัฒนาการจัดการเรียนการสอนภาษาอังกฤษ </v>
          </cell>
        </row>
        <row r="91">
          <cell r="B91" t="str">
            <v>งบดำเนินงาน   68112xx</v>
          </cell>
        </row>
        <row r="93">
          <cell r="A93">
            <v>2.2999999999999998</v>
          </cell>
          <cell r="B93" t="str">
            <v xml:space="preserve">กิจกรรมพัฒนาศูนย์ HCEC </v>
          </cell>
          <cell r="C93" t="str">
            <v>20004 67 00103 00000</v>
          </cell>
        </row>
        <row r="94">
          <cell r="B94" t="str">
            <v>งบดำเนินงาน   68112xx</v>
          </cell>
          <cell r="C94" t="str">
            <v>20004 31004500 2000000</v>
          </cell>
        </row>
        <row r="95">
          <cell r="A95" t="str">
            <v>2.3.1</v>
          </cell>
          <cell r="B95" t="str">
            <v>ค่าใช้จ่ายในการเดินทางเข้าร่วมประชุมเชิงปฏิบัติการขับเคลื่อนการพัฒนาภาษาอังกฤษสู่ความเป็นเลิศ ระหว่างวันที่ 3 – 5 เมษายน 2567 ณ โรงแรมริเวอร์ไซด์ กรุงเทพมหานคร</v>
          </cell>
          <cell r="C95" t="str">
            <v>ศธ 04002/ว2163 ลว. 4 มิย 67 โอนครั้งที่ 87</v>
          </cell>
        </row>
        <row r="97">
          <cell r="A97">
            <v>2.4</v>
          </cell>
          <cell r="B97" t="str">
            <v xml:space="preserve">กิจกรรมพัฒนาครูเพื่อการจัดการเรียนรู้สู่ฐานสมรรถนะ  </v>
          </cell>
          <cell r="C97" t="str">
            <v>20004 67 00104 00000</v>
          </cell>
        </row>
        <row r="98">
          <cell r="B98" t="str">
            <v>งบดำเนินงาน   68112xx</v>
          </cell>
          <cell r="C98" t="str">
            <v>20004 31004500 2000000</v>
          </cell>
        </row>
        <row r="99">
          <cell r="A99" t="str">
            <v>2.4.1</v>
          </cell>
          <cell r="B99" t="str">
    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    </cell>
          <cell r="C99" t="str">
            <v>ศธ 04002/ว2072 ลว. 27 พค 67 โอนครั้งที่ 59</v>
          </cell>
        </row>
        <row r="103">
          <cell r="A103">
            <v>3</v>
          </cell>
          <cell r="B103" t="str">
            <v>โครงการขับเคลื่อนการพัฒนาการศึกษาที่ยั่งยืน</v>
          </cell>
          <cell r="C103" t="str">
            <v xml:space="preserve">20004 3300630 </v>
          </cell>
        </row>
        <row r="109">
          <cell r="A109">
            <v>3.1</v>
          </cell>
          <cell r="B109" t="str">
            <v xml:space="preserve">กิจกรรมสานความร่วมมือภาคีเครือข่ายด้านการจัดการศึกษา </v>
          </cell>
          <cell r="C109" t="str">
            <v>20004 68 00078 00000</v>
          </cell>
        </row>
        <row r="110">
          <cell r="A110">
            <v>1</v>
          </cell>
          <cell r="B110" t="str">
            <v>งบรายจ่ายอื่น   6811500</v>
          </cell>
        </row>
        <row r="112">
          <cell r="A112" t="str">
            <v>3.1.1.1</v>
          </cell>
          <cell r="B112" t="str">
    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    </cell>
          <cell r="C112" t="str">
            <v>ศธ 04002/ว1915 ลว.  11 พค 66 โอนครั้งที่ 515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A113" t="str">
            <v>3.1.1</v>
          </cell>
          <cell r="B113" t="str">
    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    </cell>
          <cell r="C113" t="str">
            <v xml:space="preserve">ศธ 04002/ว5680 ลว.  27 ธค  66 โอนครั้งที่ 110 </v>
          </cell>
        </row>
        <row r="114">
          <cell r="A114" t="str">
            <v>3.1.2</v>
          </cell>
          <cell r="B114" t="str">
            <v xml:space="preserve">ค่าใช้จ่ายในการจัดอบรมหลักสูตรผู้นำด้านเทคโนโลยี  เพื่อการศึกษา (ICT Talent) ภาครัฐ รุ่นที่ 5 ระหว่างวันที่ 30 – 31 สิงหาคม 2567  ณ สถานีโทรทัศน์การศึกษาขั้นพื้นฐาน OBEC Channel อาคาร สพฐ. 1 </v>
          </cell>
          <cell r="C114" t="str">
            <v>ศธ 04002/ว3488 ลว.  9 สค 67 โอนครั้งที่ 297</v>
          </cell>
        </row>
        <row r="115">
          <cell r="A115">
            <v>3.2</v>
          </cell>
          <cell r="B115" t="str">
    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    </cell>
          <cell r="C115" t="str">
            <v>20004 68 00085 00000</v>
          </cell>
        </row>
        <row r="116">
          <cell r="A116" t="str">
            <v>3.2.1</v>
          </cell>
          <cell r="C116" t="str">
            <v>20004 33006300 50000xx</v>
          </cell>
        </row>
        <row r="117">
          <cell r="A117" t="str">
            <v>3.2.1.1</v>
          </cell>
          <cell r="B117" t="str">
            <v>เพื่อเป็นค่าใช้จ่ายในการ ดำเนินงานโครงการการป้องกันและลดปัญหาการออกกลางคันของผู้เรียนระดับการศึกษาขั้นพื้นฐาน (โครงการพาน้องกลับมาเรียน)</v>
          </cell>
          <cell r="C117" t="str">
            <v>ศธ 04002/ว2982 ลว.  11 กค 67 โอนครั้งที่ 206</v>
          </cell>
        </row>
        <row r="122">
          <cell r="A122">
            <v>3.3</v>
          </cell>
          <cell r="B122" t="str">
            <v>กิจกรรมการยกระดับคุณภาพด้านวิทยาศาสตร์ศึกษาเพื่อความเป็นเลิศ</v>
          </cell>
          <cell r="C122" t="str">
            <v>20004 68 00093 00000</v>
          </cell>
        </row>
        <row r="123">
          <cell r="B123" t="str">
            <v>งบดำเนินงาน   68112xx</v>
          </cell>
          <cell r="C123" t="str">
            <v>20004 3320 6300 2000000</v>
          </cell>
        </row>
        <row r="124">
          <cell r="A124" t="str">
            <v>3.3.1.1</v>
          </cell>
          <cell r="B124" t="str">
            <v xml:space="preserve">1.จัดสรรวัดเขียนเขต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20,000.-บาท  จำนวน 10 โรงเรียน  โรงเรียนละ 2,000.-บาท </v>
          </cell>
          <cell r="C124" t="str">
            <v>ศธ 04002/ว5375 ลว.  1 พย 67 โอนครั้งที่ 37</v>
          </cell>
          <cell r="F124">
            <v>30000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6000</v>
          </cell>
        </row>
        <row r="125">
          <cell r="A125" t="str">
            <v>3.3.2</v>
          </cell>
        </row>
        <row r="126">
          <cell r="B126" t="str">
            <v xml:space="preserve">1.จัดสรรวัดเขียนเขต จำนวน 10,000.-บาท 1.1 ค่าขยายผลการพัฒนาศักยภาพครู โรงเรียนเครือข่ายโครงการวิทยาศาสตร์พลังสิบ ระดับประถมศึกษา
ระดับประถมศึกษา ตามหลักสูตร ป. 6  จำนวนเงิน 10,000.-บาท 1.2  ค่าใช้จ่ายในการดำเนินงานของโรงเรียนศูนย์วิทยาศาสตร์พลังสิบ ระดับประถมศึกษา 
จำนวนเงิน 18,000.-บาท จัดสรรให้กับโรงเรียนเครือข่ายโครงการวิทยาศาสตร์พลังสิบ ระดับประถมศึกษา  จำนวน 10 โรงเรียน  โรงเรียนละ 1,800.-บาท </v>
          </cell>
          <cell r="C126" t="str">
            <v>ศธ 04002/ว2582 ลว.  25 มิย 67 โอนครั้งที่ 165</v>
          </cell>
        </row>
        <row r="127">
          <cell r="A127" t="str">
            <v>3.3.3</v>
          </cell>
        </row>
        <row r="128">
          <cell r="A128" t="str">
            <v>3.3.4</v>
          </cell>
          <cell r="F128">
            <v>0</v>
          </cell>
        </row>
        <row r="129">
          <cell r="A129" t="str">
            <v>3.3.5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A130" t="str">
            <v>3.3.6</v>
          </cell>
          <cell r="B130" t="str">
            <v xml:space="preserve">ค่าใช้จ่ายในการดำเนินงานโครงการวิทยาศาสตร์พลังสิบระดับประถมศึกษา ดำเนินการเตรียมความพร้อมทางด้านบุคลากร สำหรับเข้ารับการพัฒนาศักยภาพด้านหลักสูตร ด้านการรับนักเรียน ด้านการเรียนรู้  วิทยาศาสตร์ คณิตศาสตร์ และเทคโนโลยีตามบทบาทของโรงเรียนเครือข่าย  จำนวน 10 ร.ร.ๆละ 3,000 บาท                 </v>
          </cell>
          <cell r="C130" t="str">
            <v>ศธ 04002/ว3389 ลว.  16 สค 66 โอนครั้งที่ 764 ยอด 75,000 บาท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2">
          <cell r="A132" t="str">
            <v>3.3.1.1</v>
          </cell>
          <cell r="B132" t="str">
            <v xml:space="preserve">ครุภัณฑ์ห้องปฏิบัติการวิทยาศาสตร์                </v>
          </cell>
          <cell r="C132" t="str">
            <v>ศธ 04002/ว2582 ลว.  25 ตค 67 โอนครั้งที่ 8</v>
          </cell>
        </row>
        <row r="133">
          <cell r="A133" t="str">
            <v>1)</v>
          </cell>
          <cell r="B133" t="str">
            <v xml:space="preserve"> โรงเรียนวัดเขียนเขต </v>
          </cell>
          <cell r="C133" t="str">
            <v>20004 33006300 3110065</v>
          </cell>
          <cell r="F133">
            <v>249800</v>
          </cell>
          <cell r="G133">
            <v>0</v>
          </cell>
          <cell r="H133">
            <v>249800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6">
          <cell r="A136" t="str">
            <v>3.3.2</v>
          </cell>
          <cell r="B136" t="str">
            <v>ปรับปรุงซ่อมแซมห้องปฏิบัติการวิทยาศาสตร์</v>
          </cell>
          <cell r="C136" t="str">
            <v>ศธ 04002/ว2582 ลว.  25 ตค 67 โอนครั้งที่ 8</v>
          </cell>
          <cell r="F136">
            <v>214600</v>
          </cell>
          <cell r="G136">
            <v>0</v>
          </cell>
          <cell r="H136">
            <v>176100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1)</v>
          </cell>
          <cell r="B137" t="str">
            <v xml:space="preserve"> โรงเรียนวัดเขียนเขต </v>
          </cell>
          <cell r="C137" t="str">
            <v>20004 33006300 3110064</v>
          </cell>
        </row>
        <row r="139">
          <cell r="A139">
            <v>3.4</v>
          </cell>
        </row>
        <row r="140">
          <cell r="B140" t="str">
            <v>งบรายจ่ายอื่น   6811500</v>
          </cell>
        </row>
        <row r="141">
          <cell r="A141" t="str">
            <v>3.4.1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A142">
            <v>3.5</v>
          </cell>
          <cell r="B142" t="str">
            <v>กิจกรรมหลักบ้านวิทยาศาสตร์น้อยประเทศไทย ระดับประถมศึกษา</v>
          </cell>
          <cell r="C142" t="str">
            <v>20004 68 00108 00000</v>
          </cell>
        </row>
        <row r="144">
          <cell r="A144">
            <v>1</v>
          </cell>
          <cell r="B144" t="str">
            <v>งบรายจ่ายอื่น   6811500</v>
          </cell>
        </row>
        <row r="146">
          <cell r="A146" t="str">
            <v>3.5.1</v>
          </cell>
          <cell r="B146" t="str">
            <v xml:space="preserve">ค่าใช้จ่ายดำเนินงานโครงการบ้านนักวิทยาศาสตร์น้อย ประเทศไทย ระดับประถมศึกษา 1.ค่าใช้จ่ายในการนิเทศ ติดตาม และประเมินผล จำนวนเงิน 5,000.00 บาท 2. เพื่อประเมินขอรับตราพระราชทาน จำนวนเงิน 5,000.00 บาท                </v>
          </cell>
          <cell r="C146" t="str">
            <v xml:space="preserve">ศธ 04002/ว5680 ลว.  20 ธค  66 โอนครั้งที่ 100 </v>
          </cell>
        </row>
        <row r="147">
          <cell r="A147" t="str">
            <v>3.5.2</v>
          </cell>
          <cell r="B147" t="str">
            <v xml:space="preserve">ค่าใช้จ่ายในการเดินทางของเข้าร่วมการอบรมเชิงปฏิบัติการขั้นเฉพาะทาง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โครงการบ้านนักวิทยาศาสตร์น้อยประเทศไทย ระดับปฐมวัยและระดับประถมศึกษา ปีงบประมาณ พ.ศ. 2567  ระหว่างวันที่ 17 – 30 มีนาคม 2567   ณ โรงแรมบางกอกพาเลส กรุงเทพมหานคร </v>
          </cell>
          <cell r="C147" t="str">
            <v>ศธ 04002/ว920 ลว.  4 มีนาคม 67 โอนครั้งที่ 202</v>
          </cell>
        </row>
        <row r="148">
          <cell r="A148" t="str">
            <v>3.5.3</v>
          </cell>
          <cell r="B148" t="str">
            <v xml:space="preserve">ค่าใช้จ่ายในการขยายผลการฝึกอบรมเชิงปฏิบัติการขั้นเฉพาะทางในหัวข้อ Mathematics Number , Counting และ Arithmetic ระดับปฐมวัย จำนวนเงิน 10,000.-บาท ระดับประถมศึกษา จำนวนเงิน 10,000.-บาท </v>
          </cell>
          <cell r="C148" t="str">
            <v>ที่ ศธ 04002/ว2151/31 พค 67 ครั้งที่ 79</v>
          </cell>
        </row>
        <row r="149">
          <cell r="A149" t="str">
            <v>3.5.3</v>
          </cell>
          <cell r="B149" t="str">
    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    </cell>
          <cell r="C149" t="str">
            <v xml:space="preserve">ศธ 04002/ว248 ลว.  27 มกราคม 66 โอนครั้งที่ 248 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A150" t="str">
            <v>3.5.4</v>
          </cell>
          <cell r="B150" t="str">
    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    </cell>
          <cell r="C150" t="str">
            <v>ที่ ศธ 04002/ว1282 ลว 29 มีค 66 โอนครั้งที่ 438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A151" t="str">
            <v>3.5.5</v>
          </cell>
          <cell r="B151" t="str">
    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    </cell>
          <cell r="C151" t="str">
            <v>ที่ ศธ 04002/ว1479 ลว 12 เมย 66 โอนครั้งที่ 472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3.5.6</v>
          </cell>
          <cell r="B152" t="str">
    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    </cell>
          <cell r="C152" t="str">
            <v>ที่ ศธ04002/ว 2955 ลว. 18 กค 66 ครั้งที่ 683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A153" t="str">
            <v>3.5.5</v>
          </cell>
          <cell r="B153" t="str">
    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    </cell>
          <cell r="C153" t="str">
            <v>ที่ ศธ 04002/ว3310 ลว 15 สค 66 โอนครั้งที่ 748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A154" t="str">
            <v>3.5.6</v>
          </cell>
          <cell r="B154" t="str">
    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    </cell>
          <cell r="C154" t="str">
            <v>ศธ 04002/ว3389 ลว.  16 สค 66 โอนครั้งที่ 764 ยอด 75,000 บาท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68">
          <cell r="A168" t="str">
            <v>1)</v>
          </cell>
          <cell r="C168" t="str">
            <v>20004 31006100 3110010</v>
          </cell>
        </row>
        <row r="169">
          <cell r="A169" t="str">
            <v>3.6.2.2</v>
          </cell>
          <cell r="B169" t="str">
            <v xml:space="preserve">เครื่องปรับอากาศแบบติดผนัง (ระบบ INVERTER) ขนาด 18,000 บีทียู       </v>
          </cell>
          <cell r="C169" t="str">
            <v>20005 31006100 3110011</v>
          </cell>
        </row>
        <row r="170">
          <cell r="A170" t="str">
            <v>2)</v>
          </cell>
          <cell r="B170" t="str">
            <v>สพป.ปท.2</v>
          </cell>
          <cell r="C170" t="str">
            <v>20005 31006100 3110011</v>
          </cell>
          <cell r="F170">
            <v>0</v>
          </cell>
          <cell r="G170">
            <v>0</v>
          </cell>
        </row>
        <row r="171">
          <cell r="A171" t="str">
            <v>3.6.2.3</v>
          </cell>
          <cell r="B171" t="str">
            <v xml:space="preserve">โพเดียม </v>
          </cell>
          <cell r="C171" t="str">
            <v>20008 31006100 3110014</v>
          </cell>
        </row>
        <row r="172">
          <cell r="A172" t="str">
            <v>3)</v>
          </cell>
          <cell r="B172" t="str">
            <v>สพป.ปท.2</v>
          </cell>
          <cell r="C172" t="str">
            <v>20008 31006100 3110014</v>
          </cell>
          <cell r="F172">
            <v>0</v>
          </cell>
          <cell r="G172">
            <v>0</v>
          </cell>
        </row>
        <row r="173">
          <cell r="B173" t="str">
            <v>ครุภัณฑ์โฆษณาและเผยแพร่ 120601</v>
          </cell>
          <cell r="C173" t="str">
            <v>โอนเปลี่ยนแปลงครั้งที่ 1/66 บท.กลุ่มนโยบายและแผน  ที่ ศธ 04087/1957 ลว. 28 กย 66</v>
          </cell>
        </row>
        <row r="174">
          <cell r="A174" t="str">
            <v>3.6.2.4</v>
          </cell>
          <cell r="B174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  <cell r="C174" t="str">
            <v>20007 31006100 3110012</v>
          </cell>
        </row>
        <row r="175">
          <cell r="A175" t="str">
            <v>1)</v>
          </cell>
          <cell r="B175" t="str">
            <v>สพป.ปท.2</v>
          </cell>
          <cell r="F175">
            <v>0</v>
          </cell>
          <cell r="G175">
            <v>0</v>
          </cell>
        </row>
        <row r="176">
          <cell r="A176" t="str">
            <v>3.6.2.5</v>
          </cell>
          <cell r="B176" t="str">
            <v xml:space="preserve">ไมโครโฟนไร้สาย </v>
          </cell>
          <cell r="C176" t="str">
            <v>20008 31006100 3110013</v>
          </cell>
        </row>
        <row r="177">
          <cell r="A177" t="str">
            <v>2)</v>
          </cell>
          <cell r="B177" t="str">
            <v>สพป.ปท.2</v>
          </cell>
          <cell r="F177">
            <v>0</v>
          </cell>
        </row>
        <row r="178">
          <cell r="A178" t="str">
            <v>3.6.2.6</v>
          </cell>
          <cell r="B178" t="str">
            <v xml:space="preserve">เครื่องมัลติมีเดีย โปรเจคเตอร์ ระดับ XGA ขนาด 5000 ANSI Lumens  </v>
          </cell>
          <cell r="C178" t="str">
            <v>20009 31006100 3110015</v>
          </cell>
        </row>
        <row r="179">
          <cell r="A179" t="str">
            <v>3)</v>
          </cell>
          <cell r="B179" t="str">
            <v>สพป.ปท.2</v>
          </cell>
          <cell r="F179">
            <v>0</v>
          </cell>
        </row>
        <row r="191">
          <cell r="A191">
            <v>3.6</v>
          </cell>
          <cell r="B191" t="str">
            <v xml:space="preserve">กิจกรรมจัดหาบุคลากรสนับสนุน การปฏิบัติงานให้ราชการ กิจกรรมย่อยครูผู้ทรงคุณค่าแห่งแผ่นดิน </v>
          </cell>
          <cell r="C191" t="str">
            <v>20004 68 00154 86190 00000</v>
          </cell>
        </row>
        <row r="192">
          <cell r="B192" t="str">
            <v xml:space="preserve"> งบรายจ่ายอื่น 6811500</v>
          </cell>
          <cell r="C192" t="str">
            <v xml:space="preserve">20004 3300 6300 5000006 </v>
          </cell>
        </row>
        <row r="193">
          <cell r="A193" t="str">
            <v>3.6.1</v>
          </cell>
          <cell r="B193" t="str">
            <v>ค่าตอบแทนการจ้างอัตราจ้างครูผู้ทรงคุณค่าแห่งแผ่นดิน งวดที่ 1 ระยะเวลา 5 เดือน (พฤศจิกายน 2567 – มีนาคม 2568)  1 อัตรา 85,000 บาท</v>
          </cell>
          <cell r="C193" t="str">
            <v>ศธ 04002/ว5124 ลว.18/10/2024 โอนครั้งที่ 1</v>
          </cell>
          <cell r="F193">
            <v>85000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A194" t="str">
            <v>3.7.1.1</v>
          </cell>
          <cell r="B194" t="str">
            <v>ค่าตอบแทนการจ้างอัตราจ้างครูผู้ทรงคุณค่าแห่งแผ่นดิน งวดที่ 2 ระยะเวลา 4 เดือน 15 วัน (พฤษภาคม 2567 (15 วัน) – มิถุนายน 2567)  จำนวนเงิน 76,500.-บาท</v>
          </cell>
          <cell r="C194" t="str">
            <v>ศธ 04002/ว1954 ลว.21/5/2024 โอนครั้งที่ 39</v>
          </cell>
        </row>
        <row r="195">
          <cell r="A195" t="str">
            <v>3.3.1.2</v>
          </cell>
          <cell r="B195" t="str">
            <v>ค่าตอบแทนการจ้างอัตราจ้างครูผู้ทรงคุณค่าแห่งแผ่นดิน โอนกลับส่วนกลาง งวดที่ 1-2  23,500 บาท</v>
          </cell>
          <cell r="C195" t="str">
            <v>ศธ 04002/ว2665 ลว.5/7/2023 โอนครั้งที่ 636</v>
          </cell>
        </row>
        <row r="196">
          <cell r="A196" t="str">
            <v>3.3.1.3</v>
          </cell>
          <cell r="B196" t="str">
    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    </cell>
          <cell r="C196" t="str">
            <v>ศธ 04002/ว2666 ลว.5/7/2023 โอนครั้งที่ 640</v>
          </cell>
        </row>
        <row r="199">
          <cell r="A199">
            <v>3.7</v>
          </cell>
          <cell r="B199" t="str">
            <v>กิจกรรมจัดหาบุคลากรสนับสนุนการปฏิบัติงานให้ราชการ (คืนครูสำหรับเด็กพิการ)</v>
          </cell>
          <cell r="C199" t="str">
            <v>20004 68 00154 00122</v>
          </cell>
        </row>
        <row r="200">
          <cell r="B200" t="str">
            <v xml:space="preserve"> งบรายจ่ายอื่น 6811500</v>
          </cell>
          <cell r="C200" t="str">
            <v>20004 3300 6300 5000001</v>
          </cell>
        </row>
        <row r="201">
          <cell r="A201" t="str">
            <v>3.7.1</v>
          </cell>
          <cell r="B201" t="str">
            <v>จ้างเหมาพี่เลี้ยงเด็กพิการ  จำนวน31 อัตรา ครั้งที่ 1 (ตุลาคม 67 -มีค 68) ค่าจ้าง1,674,000 บาท (จ้างชั่วคราวรายเดิม 15 ราย จ้างเหมา 16 ราย</v>
          </cell>
          <cell r="C201" t="str">
            <v>ศธ 04002/ว5326 ลว 30 ตค 66 ครั้งที่ 28</v>
          </cell>
          <cell r="F201">
            <v>1674000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403258.06</v>
          </cell>
        </row>
        <row r="202">
          <cell r="A202" t="str">
            <v>3.7.1.1</v>
          </cell>
          <cell r="B202" t="str">
            <v>พี่เลี้ยงเด็กพิการอัตราจ้างชั่วคราวรายเดือน จำนวน 15 อัตรา ครั้งที่ 2 (พค - สค 67) ค่าจ้าง 576,000 ค่าจ้าง  ประกัน 28,800 บาท</v>
          </cell>
        </row>
        <row r="204">
          <cell r="A204" t="str">
            <v>3.7.2</v>
          </cell>
          <cell r="B204" t="str">
            <v>ค่าพี่เลี้ยงเด็กพิการจ้างเหมาบริการ จำนวน 15 อัตรา ครั้งที่ 1  ตุลาคม 66- เมย 2567) อัตราละ 9,000 บาท  945,000</v>
          </cell>
          <cell r="C204" t="str">
            <v>ศธ 04002/ว4997 ลว 25 ตค 66 ครั้งที่ 9</v>
          </cell>
        </row>
        <row r="205">
          <cell r="A205" t="str">
            <v>3.7.2.1</v>
          </cell>
          <cell r="B205" t="str">
            <v>พี่เลี้ยงเด็กพิการจ้างเหมาบริการจำนวน 18 อัตรา ครั้งที่ 2 (พค - สค 2567) อัตราละ 9,000 บาท 612,000 บาท ขาด  36,000 บาท</v>
          </cell>
          <cell r="C205" t="str">
            <v>ศธ 04002/ว1906 ลว 16 พค 67ครั้งที่ 26</v>
          </cell>
        </row>
        <row r="206">
          <cell r="A206" t="str">
            <v>3.7.2.2</v>
          </cell>
          <cell r="B206" t="str">
            <v>พี่เลี้ยงเด็กพิการจ้างเหมาบริการจำนวน 15 อัตรา ครั้งที่ 3   กย 2567  อัตราละ 9,000 บาท  162,000 บาท อนุมัติครั้งนี้ 182,100 บาท จ้างเหมา 137,692.84 จ้างชั่วคราว 44,407.16</v>
          </cell>
          <cell r="C206" t="str">
            <v>ศธ 04002/ว3222   ลว 30 กค 67 ครั้งที่ 262</v>
          </cell>
        </row>
        <row r="208">
          <cell r="A208">
            <v>3.8</v>
          </cell>
          <cell r="B208" t="str">
            <v>กิจกรรมจัดหาบุคลากรสนับสนุนการปฏิบัติงานให้ราชการ (คืนครูสำหรับผู้จบการศึกษาขั้นพื้นฐาน)</v>
          </cell>
          <cell r="C208" t="str">
            <v>20004 68 00154 00153</v>
          </cell>
        </row>
        <row r="219">
          <cell r="B219" t="str">
            <v xml:space="preserve"> งบรายจ่ายอื่น 6811500</v>
          </cell>
          <cell r="C219" t="str">
            <v>20004 3300 6300 5000005</v>
          </cell>
        </row>
        <row r="221">
          <cell r="A221" t="str">
            <v>3.8.1</v>
          </cell>
          <cell r="B221" t="str">
    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(ต.ค.67 - มีค 68 ) จำนวนเงิน 216,000.-บาท</v>
          </cell>
          <cell r="C221" t="str">
            <v>ศธ 04002/ว5274 ลว.29/ต.ค./2024 โอนครั้งที่ 18</v>
          </cell>
          <cell r="F221">
            <v>216000</v>
          </cell>
          <cell r="I221">
            <v>0</v>
          </cell>
          <cell r="J221">
            <v>0</v>
          </cell>
          <cell r="K221">
            <v>35100</v>
          </cell>
          <cell r="L221">
            <v>0</v>
          </cell>
        </row>
        <row r="222">
          <cell r="A222" t="str">
            <v>3.8.1.1</v>
          </cell>
          <cell r="B222" t="str">
            <v>ค่าจ้างบุคลากรปฏิบัติงานในสำนักงานเขตพื้นที่การศึกษาที่ขาดแคลน จำนวน 4 อัตรา   ครั้งที่ 2  (กพ - พค 67) จำนวนเงิน 111,600.-บาท</v>
          </cell>
          <cell r="C222" t="str">
            <v>ศธ 04002/ว507 ลว. 5 กพ 67 โอนครั้งที่ 166</v>
          </cell>
        </row>
        <row r="223">
          <cell r="A223" t="str">
            <v>3.8.1.2</v>
          </cell>
          <cell r="B223" t="str">
            <v>ค่าจ้างบุคลากรปฏิบัติงานในสำนักงานเขตพื้นที่การศึกษาที่ขาดแคลน จำนวน 4 อัตรา   ครั้งที่ 3  (มิย - สค 67) จำนวนเงิน 110,700.-บาท</v>
          </cell>
          <cell r="C223" t="str">
            <v>ศธ 04002/ว1830 ลว.9 พค 67 โอนครั้งที่ 9</v>
          </cell>
        </row>
        <row r="224">
          <cell r="A224" t="str">
            <v>3.8.1.3</v>
          </cell>
        </row>
        <row r="226">
          <cell r="A226" t="str">
            <v>3.8.2</v>
          </cell>
          <cell r="B226" t="str">
    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1(ต.ค.67 - มีค 68)จำนวนเงิน 2,160,000.-บาท   จ้างเหมาเดิม 3 ราย จ้างชั่วคราวเดิม 21</v>
          </cell>
          <cell r="C226" t="str">
            <v>ศธ 04002/ว5274 ลว.29/ต.ค./2024 โอนครั้งที่ 18</v>
          </cell>
          <cell r="F226">
            <v>2160000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401750</v>
          </cell>
        </row>
        <row r="227">
          <cell r="A227" t="str">
            <v>3.8.2.1</v>
          </cell>
          <cell r="B227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1,410,000.-บาท </v>
          </cell>
          <cell r="C227" t="str">
            <v>ศธ 04002/ว5274 ลว.29/ต.ค./2024 โอนครั้งที่ 18</v>
          </cell>
        </row>
        <row r="228">
          <cell r="B228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(มิย - สค 67) จำนวนเงิน 1,129,500.-บาท </v>
          </cell>
          <cell r="C228" t="str">
            <v>ศธ 04002/ว1830 ลว.9 พค 67 โอนครั้งที่ 9</v>
          </cell>
        </row>
        <row r="229">
          <cell r="B229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21 จ้างเหมา 3)ครั้งที่ 4  (กย 67) จำนวนเงิน 308,8850.-บาท </v>
          </cell>
          <cell r="C229" t="str">
            <v>ศธ 04002/ว3482 ลว.9 สค 67 โอนครั้งที่ 298</v>
          </cell>
        </row>
        <row r="231">
          <cell r="A231" t="str">
            <v>3.8.3</v>
          </cell>
          <cell r="B231" t="str">
            <v xml:space="preserve">ค่าจ้างสำหรับโครงการครูคลังสมอง ครั้งที่ 1  ระยะเวลา     6 เดือน (ตุลาคม 2567 ถึง มีนาคม 2568) อัตราละ 15,000.-บาท </v>
          </cell>
          <cell r="C231" t="str">
            <v>ศธ 04002/ว5512 ลว. 11 พย 67 โอนครั้งที่ 55</v>
          </cell>
          <cell r="F231">
            <v>270000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45000</v>
          </cell>
        </row>
        <row r="233">
          <cell r="A233">
            <v>3.9</v>
          </cell>
          <cell r="B233" t="str">
    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    </cell>
          <cell r="C233" t="str">
            <v>20004 68 00154 87195</v>
          </cell>
        </row>
        <row r="235">
          <cell r="A235">
            <v>1</v>
          </cell>
          <cell r="B235" t="str">
            <v xml:space="preserve"> งบรายจ่ายอื่น 6811500</v>
          </cell>
          <cell r="C235" t="str">
            <v>20004 33006300 5000007</v>
          </cell>
        </row>
        <row r="237">
          <cell r="A237" t="str">
            <v>3.10.1</v>
          </cell>
          <cell r="B237" t="str">
            <v xml:space="preserve">ค่าจ้างเหมาธุรการโรงเรียนรายเดิมจ้างต่อเนื่อง  อัตราละ 15,000.00 บาท จำนวน 32 อัตรา  (รายเดิมมีประกันสังคม 23 อัตรา จ้างเหมาบริการ 9 อัตรา) ครั้งที่ 1  (ต.ค.67 - 31 มีค 68) จำนวนเงิน 1,080,100.-บาท </v>
          </cell>
          <cell r="C237" t="str">
            <v>ศธ 04002/ว4543ลว.31/ต.ค./2023 โอนครั้งที่ 14</v>
          </cell>
          <cell r="F237">
            <v>2880000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613516.13</v>
          </cell>
        </row>
        <row r="238">
          <cell r="B238" t="str">
    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(กพ - พค 67) จำนวนเงิน 1,977,000.-บาท </v>
          </cell>
          <cell r="C238" t="str">
            <v>ศธ 04002/ว507 ลว. 5 กพ 67 โอนครั้งที่ 166</v>
          </cell>
        </row>
        <row r="239">
          <cell r="A239" t="str">
            <v>3.9.1.2</v>
          </cell>
          <cell r="B239" t="str">
            <v xml:space="preserve">ค่าจ้างธุรการโรงเรียนรายเดิมจ้างต่อเนื่อง  ค่าจ้าง 15,000.00 บาท จำนวน 32 อัตรา(รายเดิม 26 จ้างเหมา 6)ครั้งที่ 3  (พค - สค 67) จำนวนเงิน 1,498,500.-บาท </v>
          </cell>
          <cell r="C239" t="str">
            <v>ศธ 04002/ว1830 ลว.9 พค 67 โอนครั้งที่ 9</v>
          </cell>
        </row>
        <row r="240">
          <cell r="A240" t="str">
            <v>3.9.1.3</v>
          </cell>
          <cell r="B240" t="str">
            <v xml:space="preserve">ค่าจ้างธุรการโรงเรียนรายเดิมจ้างต่อเนื่อง  ค่าจ้าง 15,000.00 บาท จำนวน 32 อัตราครั้งที่ 4  ( กย 67) จำนวนเงิน 411,000.-บาท </v>
          </cell>
          <cell r="C240" t="str">
            <v xml:space="preserve">ศธ 04002/ว3482 ลว.9 สค 67 โอนครั้งที่ 298 </v>
          </cell>
        </row>
        <row r="241">
          <cell r="A241" t="str">
            <v>3.10.2</v>
          </cell>
          <cell r="B241" t="str">
            <v>ค่าจ้างเหมาธุรการโรงเรียนรายเดิมจ้างต่อเนื่อง อัตราละ 9,000.-บาท  จำนวน 20 อัตรา ครั้งที่ 1  (ตค 67 -มีค 68) จำนวนเงิน  1080,100.-บาท</v>
          </cell>
          <cell r="C241" t="str">
            <v>ศธ 04002/ว4236 ลว.25 ตค 67 โอนครั้งที่ 14</v>
          </cell>
          <cell r="F241">
            <v>1080000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360000</v>
          </cell>
        </row>
        <row r="242">
          <cell r="B242" t="str">
            <v>ค่าจ้างเหมาธุรการโรงเรียนรายเดิมจ้างต่อเนื่อง ค่าจ้าง 9,000.-บาท  จำนวน 20 อัตรา (กพ - พค 67) จำนวนเงิน  708,700.-บาท</v>
          </cell>
          <cell r="C242" t="str">
            <v>ศธ 04002/ว507 ลว. 5 กพ 67 โอนครั้งที่ 166</v>
          </cell>
        </row>
        <row r="243">
          <cell r="B243" t="str">
            <v>ค่าจ้างเหมาธุรการโรงเรียนรายเดิมจ้างต่อเนื่อง ค่าจ้าง 9,000.-บาท  จำนวน 20 อัตรา ครั้งที่ 3  (พค - สค 67) จำนวนเงิน  540,000.-บาท</v>
          </cell>
          <cell r="C243" t="str">
            <v>ศธ 04002/ว4236 ลว.25 ตค 67 โอนครั้งที่ 14</v>
          </cell>
        </row>
        <row r="244">
          <cell r="B244" t="str">
            <v>ค่าจ้างเหมาธุรการโรงเรียนรายเดิมจ้างต่อเนื่อง ค่าจ้าง 9,000.-บาท  จำนวน 20 อัตรา ครั้งที่ 4  (กย 67) จำนวนเงิน  157,100.-บาท</v>
          </cell>
          <cell r="C244" t="str">
            <v xml:space="preserve">ศธ 04002/ว3482 ลว.9 สค 67 โอนครั้งที่ 298 </v>
          </cell>
        </row>
        <row r="245">
          <cell r="A245" t="str">
            <v>3.10.3</v>
          </cell>
          <cell r="B245" t="str">
            <v>ค่าจ้างนักการภารโรง ค่าจ้าง 9,000.-บาท จำนวน 60 อัตรา (เดิม 14 จ้างเหมา 3 งบกลางเดิม 43) ครั้งที่ 1  (ตค67 - มีค 68) จำนวนเงิน 3,240,600บาท</v>
          </cell>
          <cell r="C245" t="str">
            <v>ศธ 04002/ว4236 ลว.25 ตค 67 โอนครั้งที่ 14</v>
          </cell>
          <cell r="F245">
            <v>3240000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866100</v>
          </cell>
        </row>
        <row r="246">
          <cell r="A246" t="str">
            <v>3.10.4</v>
          </cell>
          <cell r="B246" t="str">
            <v>นักการภารโรง กรณีทดแทนลูกจ้างประจำเกษียณอายุและว่างโดยเหตุอื่นระหว่างปี เมื่อสิ้นปีงบประมาณ พ.ศ. 2567 ครั้งที่ 1 ระยะเวลา      5 เดือน (พฤศจิกายน 2567 - มีนาคม 2568) จำนวน 3 อัตราๆละ 9000 บาท</v>
          </cell>
          <cell r="C246" t="str">
            <v>ศธ 04002/ว5486 ลว. 8 พย 67 โอนครั้งที่ 50</v>
          </cell>
          <cell r="F246">
            <v>135000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7800</v>
          </cell>
        </row>
        <row r="249">
          <cell r="A249">
            <v>2</v>
          </cell>
          <cell r="B249" t="str">
            <v xml:space="preserve"> งบรายจ่ายอื่น 6811500</v>
          </cell>
          <cell r="C249" t="str">
            <v>20004 31006100 5000027</v>
          </cell>
        </row>
        <row r="250">
          <cell r="A250" t="str">
            <v>3.11.2.1</v>
          </cell>
          <cell r="B250" t="str">
    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    </cell>
          <cell r="C250" t="str">
            <v>ศธ 04002/ว3430 ลว. 17 สค 66 โอนครั้งที่ 770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A251" t="str">
            <v>3.11.2.2</v>
          </cell>
          <cell r="B251" t="str">
    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    </cell>
          <cell r="C251" t="str">
            <v>ศธ 04002/ว3449 ลว. 17 สค 66 โอนครั้งที่ 777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3">
          <cell r="A253">
            <v>3.11</v>
          </cell>
          <cell r="B253" t="str">
            <v xml:space="preserve">กิจกรรมการยกระดับคุณภาพการเรียนรู้ภาษาไทย  </v>
          </cell>
          <cell r="C253" t="str">
            <v>20004 67 96778 00000</v>
          </cell>
        </row>
        <row r="254">
          <cell r="B254" t="str">
            <v xml:space="preserve"> งบรายจ่ายอื่น 6811500</v>
          </cell>
          <cell r="C254" t="str">
            <v>20004 31006100 5000029</v>
          </cell>
        </row>
        <row r="255">
          <cell r="A255" t="str">
            <v>3.10.1</v>
          </cell>
          <cell r="B255" t="str">
            <v xml:space="preserve">ค่าใช้จ่ายในการเดินทางเข้าร่วมประชุม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สำหรับครูสอนภาษาไทย ชั้นประถมศึกษาปีที่ 5-6 ระหว่างวันที่ 29 เมษายน - 2 พฤษภาคม 2567  ณ โรงแรมเอเชียแอร์พอร์ท จังหวัดปทุมธานี </v>
          </cell>
          <cell r="C255" t="str">
            <v>ศธ 04002/ว2546 ลว 24 มิย 67 โอนครั้งที่ 152</v>
          </cell>
        </row>
        <row r="263">
          <cell r="B263" t="str">
    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    </cell>
          <cell r="C263" t="str">
            <v xml:space="preserve">ศธ 04002/ว2221 ลว. 5 มิย 2567 โอนครั้งที่ 86  </v>
          </cell>
        </row>
        <row r="264">
          <cell r="B264" t="str">
            <v xml:space="preserve">เข้าร่วมประชุมเชิงปฏิบัติการโครงการลูกเสือดิจิทัล เพื่อการศึกษาขั้นพื้นฐาน  ระหว่างวันที่ 15 - 18 กรกฎาคม 2567 ณ โรงแรมเดอะพาลาสโซ กรุงเทพมหานคร </v>
          </cell>
          <cell r="C264" t="str">
            <v>ศธ 04002/ว2796 ลว.2 ก.ค. 2567 โอนครั้งที่ 175</v>
          </cell>
        </row>
        <row r="265">
          <cell r="B265" t="str">
            <v>งบรายจ่ายอื่น 6711500</v>
          </cell>
          <cell r="C265" t="str">
            <v>20004 31006200 5000001</v>
          </cell>
        </row>
        <row r="266">
          <cell r="A266" t="str">
            <v>4.1.3</v>
          </cell>
          <cell r="B266" t="str">
            <v>ค่าใช้จ่ายดำเนินงานโครงการนักธุรกิจน้อยมีคุณธรรมนำสู่เศรษฐกิจสร้างสรรค์  รร ประชาธิปัตย์</v>
          </cell>
          <cell r="C266" t="str">
            <v>ศธ 04002/ว3577 ลว.15 ส.ค. 2567 โอนครั้งที่ 351</v>
          </cell>
        </row>
        <row r="269">
          <cell r="B269" t="str">
            <v>งบรายจ่ายอื่น 6811500</v>
          </cell>
        </row>
        <row r="270">
          <cell r="A270" t="str">
            <v>4.2.1</v>
          </cell>
          <cell r="B270" t="str">
    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    </cell>
          <cell r="C270" t="str">
            <v>ศธ 04002/ว58 ลว. 9 มค 66 โอนครั้งที่ 176</v>
          </cell>
          <cell r="F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A271" t="str">
            <v>4.2.2</v>
          </cell>
          <cell r="B271" t="str">
    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    </cell>
          <cell r="C271" t="str">
            <v>ศธ 04002/ว3099 ลว. 3 สค 66 โอนครั้งที่ 719</v>
          </cell>
          <cell r="F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5">
          <cell r="A275">
            <v>5</v>
          </cell>
          <cell r="B275" t="str">
            <v>โครงการโรงเรียนคุณภาพ</v>
          </cell>
          <cell r="C275" t="str">
            <v>20004 3300B800</v>
          </cell>
        </row>
        <row r="280">
          <cell r="A280">
            <v>5.0999999999999996</v>
          </cell>
          <cell r="B280" t="str">
            <v>กิจกรรมการยกระดับคุณภาพการศึกษาเพื่อขับเคลื่อนโรงเรียนคุณภาพ</v>
          </cell>
          <cell r="C280" t="str">
            <v>20004 68 00133 00000</v>
          </cell>
        </row>
        <row r="282">
          <cell r="B282" t="str">
            <v>ครุภัณฑ์  งานบ้านงานครัว 120612</v>
          </cell>
        </row>
        <row r="283">
          <cell r="A283" t="str">
            <v>5.1.1</v>
          </cell>
          <cell r="B283" t="str">
            <v>เครื่องตัดหญ้า แบบข้ออ่อน 2 เครื่องละ 10,600 บาท</v>
          </cell>
          <cell r="C283" t="str">
            <v>ที่ ศธ 04087/ว5376/1 พย 67 ครั้งที่ 39</v>
          </cell>
        </row>
        <row r="284">
          <cell r="A284" t="str">
            <v>1)</v>
          </cell>
          <cell r="B284" t="str">
            <v>ชุมชนวัดพิชิตปิตยาราม</v>
          </cell>
          <cell r="C284" t="str">
            <v>200043300B8003110235</v>
          </cell>
          <cell r="F284">
            <v>21200</v>
          </cell>
          <cell r="G284">
            <v>0</v>
          </cell>
          <cell r="H284">
            <v>21200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A285" t="str">
            <v>5.1.2</v>
          </cell>
          <cell r="B285" t="str">
            <v xml:space="preserve">เครื่องตัดหญ้า แบบเข็น </v>
          </cell>
          <cell r="C285" t="str">
            <v>ที่ ศธ 04087/ว5376/1 พย 67 ครั้งที่ 39</v>
          </cell>
        </row>
        <row r="286">
          <cell r="A286" t="str">
            <v>1)</v>
          </cell>
          <cell r="B286" t="str">
            <v>วัดปทุมนายก</v>
          </cell>
          <cell r="C286" t="str">
            <v>200043300B8003110234</v>
          </cell>
          <cell r="F286">
            <v>13800</v>
          </cell>
          <cell r="G286">
            <v>0</v>
          </cell>
          <cell r="H286">
            <v>13800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9">
          <cell r="A289">
            <v>5.2</v>
          </cell>
          <cell r="B289" t="str">
            <v>กิจกรรมการยกระดับคุณภาพการศึกษาสำหรับโรงเรียนคุณภาพตามนโยบาย 1 อำเภอ 1 โรงเรียนคุณภาพ</v>
          </cell>
          <cell r="C289" t="str">
            <v>20004 68 00134 00000</v>
          </cell>
        </row>
        <row r="290">
          <cell r="B290" t="str">
            <v>ค่าครุภัณฑ์   6811310</v>
          </cell>
          <cell r="C290" t="str">
            <v xml:space="preserve">20004 3300B800 </v>
          </cell>
        </row>
        <row r="291">
          <cell r="B291" t="str">
            <v>ครุภัณฑ์สำนักงาน 120601</v>
          </cell>
        </row>
        <row r="292">
          <cell r="A292" t="str">
            <v>5.2.1</v>
          </cell>
          <cell r="B292" t="str">
            <v>เครื่องถ่ายเอกสารระบบดิจิทัล (ขาว-ดำ และสี) ความเร็ว 20 แผ่นต่อนาที จำนวน 2เครื่องละ 120,000 บาท</v>
          </cell>
          <cell r="C292" t="str">
            <v>ที่ ศธ 04087/ว5376/1 พย 67 ครั้งที่ 39</v>
          </cell>
        </row>
        <row r="293">
          <cell r="A293" t="str">
            <v>1)</v>
          </cell>
          <cell r="B293" t="str">
            <v xml:space="preserve"> โรงเรียนวัดลาดสนุ่น</v>
          </cell>
          <cell r="C293" t="str">
            <v>200043300B8003110842</v>
          </cell>
          <cell r="F293">
            <v>240000</v>
          </cell>
          <cell r="G293">
            <v>0</v>
          </cell>
          <cell r="H293">
            <v>240000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A294" t="str">
            <v>5.2.2</v>
          </cell>
          <cell r="B294" t="str">
            <v>เครื่องถ่ายเอกสารระบบดิจิทัล (ขาว-ดำ) ความเร็ว 50 แผ่นต่อนาที โรงเรียนชุมชนบึงบา</v>
          </cell>
          <cell r="C294" t="str">
            <v>ที่ ศธ 04087/ว5376/1 พย 67 ครั้งที่ 39</v>
          </cell>
        </row>
        <row r="295">
          <cell r="A295" t="str">
            <v>1)</v>
          </cell>
          <cell r="B295" t="str">
            <v xml:space="preserve">โรงเรียนชุมชนบึงบา </v>
          </cell>
          <cell r="C295" t="str">
            <v>200043300B8003110841</v>
          </cell>
          <cell r="F295">
            <v>200000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197500</v>
          </cell>
        </row>
        <row r="296">
          <cell r="B296" t="str">
            <v>งบรายจ่ายอื่น   6811500</v>
          </cell>
          <cell r="C296" t="str">
            <v>20004 3100B600 5000001</v>
          </cell>
        </row>
        <row r="297">
          <cell r="A297" t="str">
            <v>5.1.1.1</v>
          </cell>
          <cell r="B297" t="str">
    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    </cell>
          <cell r="C297" t="str">
            <v>ศธ 04002/ว1964 ลว.23 พค 67 โอนครั้งที่ 42</v>
          </cell>
        </row>
        <row r="298">
          <cell r="A298" t="str">
            <v>5.1.1.2</v>
          </cell>
          <cell r="B298" t="str">
            <v xml:space="preserve">ค่าใช้จ่ายในการบริหารโครงการโรงเรียนคุณภาพ ตามนโยบาย “1 อำเภอ 1 โรงเรียนคุณภาพ”  </v>
          </cell>
          <cell r="C298" t="str">
            <v>ศธ 04002/ว2152 ลว.31 พค โอนครั้งที่ 78</v>
          </cell>
        </row>
        <row r="299">
          <cell r="A299" t="str">
            <v>5.1.1.3</v>
          </cell>
          <cell r="B299" t="str">
    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    </cell>
          <cell r="C299" t="str">
            <v>ศธ 04002/ว3401 ลว.6 ส.ค.2567 โอนครั้งที่ 289 กำหนดส่ง 31 สค 67</v>
          </cell>
        </row>
        <row r="300">
          <cell r="B300" t="str">
            <v>งบลงทุน ค่าครุภัณฑ์   6811310</v>
          </cell>
        </row>
        <row r="322">
          <cell r="B322" t="str">
            <v>โต๊ะเก้าอี้นักเรียนระดับก่อนประถมศึกษา ชุดละ 1,400 บาท</v>
          </cell>
          <cell r="C322" t="str">
            <v>ศธ04002/ว1802 ลว.8 พค 67 โอนครั้งที่ 7</v>
          </cell>
        </row>
        <row r="324">
          <cell r="A324" t="str">
            <v>1)</v>
          </cell>
          <cell r="B324" t="str">
            <v>โรงเรียนวัดอัยยิการาม</v>
          </cell>
          <cell r="C324" t="str">
            <v>200043100B6003111308</v>
          </cell>
        </row>
        <row r="325">
          <cell r="B325" t="str">
            <v>ผูกพัน ครบ 19 มิย 67</v>
          </cell>
          <cell r="C325">
            <v>4100385714</v>
          </cell>
        </row>
        <row r="326">
          <cell r="A326" t="str">
            <v>2)</v>
          </cell>
          <cell r="B326" t="str">
            <v>โรงเรียนชุมชนประชานิกรอํานวยเวทย์</v>
          </cell>
          <cell r="C326" t="str">
            <v>200043100B6003111311</v>
          </cell>
        </row>
        <row r="327">
          <cell r="B327" t="str">
            <v>ผูกพัน ครบ 28 มิย 67</v>
          </cell>
          <cell r="C327">
            <v>4100398158</v>
          </cell>
        </row>
        <row r="328">
          <cell r="A328" t="str">
            <v>3)</v>
          </cell>
          <cell r="B328" t="str">
            <v>โรงเรียนนิกรราษฎร์บํารุงวิทย์</v>
          </cell>
          <cell r="C328" t="str">
            <v>200043100B6003111312</v>
          </cell>
        </row>
        <row r="329">
          <cell r="B329" t="str">
            <v>ผูกพัน ครบ 28 มิย 67</v>
          </cell>
          <cell r="C329">
            <v>4100397984</v>
          </cell>
        </row>
        <row r="330">
          <cell r="B330" t="str">
            <v xml:space="preserve">โต๊ะเก้าอี้นักเรียนระดับประถมศึกษา ชุดละ 1,500 บาท </v>
          </cell>
          <cell r="C330" t="str">
            <v>ศธ04002/ว1802 ลว.8 พค 67 โอนครั้งที่ 7</v>
          </cell>
        </row>
        <row r="332">
          <cell r="A332" t="str">
            <v>1)</v>
          </cell>
          <cell r="B332" t="str">
            <v>โรงเรียนวัดขุมแก้ว</v>
          </cell>
          <cell r="C332" t="str">
            <v>200043100B6003111307</v>
          </cell>
        </row>
        <row r="333">
          <cell r="B333" t="str">
            <v>ผูกพัน ครบ 18 มค 68</v>
          </cell>
        </row>
        <row r="334">
          <cell r="B334" t="str">
            <v xml:space="preserve">ครุภัณฑ์พัฒนาทักษะ ระดับก่อนประถมศึกษา แบบ 3 </v>
          </cell>
          <cell r="C334" t="str">
            <v>200043100B6003111311</v>
          </cell>
          <cell r="F334">
            <v>0</v>
          </cell>
          <cell r="H334">
            <v>0</v>
          </cell>
          <cell r="J334">
            <v>0</v>
          </cell>
          <cell r="L334">
            <v>0</v>
          </cell>
        </row>
        <row r="335">
          <cell r="A335" t="str">
            <v>1)</v>
          </cell>
          <cell r="B335" t="str">
            <v xml:space="preserve">โรงเรียนวัดคลองชัน </v>
          </cell>
          <cell r="C335" t="str">
            <v>20004310116003110798</v>
          </cell>
          <cell r="F335">
            <v>0</v>
          </cell>
          <cell r="H335">
            <v>0</v>
          </cell>
          <cell r="J335">
            <v>0</v>
          </cell>
          <cell r="L335">
            <v>0</v>
          </cell>
        </row>
        <row r="337">
          <cell r="B337" t="str">
            <v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v>
          </cell>
          <cell r="C337" t="str">
            <v>20004 68 00135 00000</v>
          </cell>
        </row>
        <row r="339">
          <cell r="B339" t="str">
            <v>งบลงทุน  ค่าที่ดินและสิ่งก่อสร้าง 6811320</v>
          </cell>
        </row>
        <row r="340">
          <cell r="B340" t="str">
            <v>ปรับปรุงซ่อมแซมห้องน้ำห้องส้วม</v>
          </cell>
          <cell r="C340" t="str">
            <v>ศธ04002/ว5174 ลว.21 ตค 67 โอนครั้งที่4</v>
          </cell>
        </row>
        <row r="343">
          <cell r="A343" t="str">
            <v>1)</v>
          </cell>
          <cell r="B343" t="str">
            <v>วัดโพสพผลเจริญ</v>
          </cell>
          <cell r="C343" t="str">
            <v>200043300B8003211261</v>
          </cell>
          <cell r="D343">
            <v>261000</v>
          </cell>
          <cell r="G343">
            <v>0</v>
          </cell>
          <cell r="H343">
            <v>261000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5">
          <cell r="A345" t="str">
            <v>2)</v>
          </cell>
          <cell r="B345" t="str">
            <v>วัดมงคลรัตน์</v>
          </cell>
          <cell r="C345" t="str">
            <v>200043100B6003211500</v>
          </cell>
        </row>
        <row r="346">
          <cell r="C346">
            <v>4100555915</v>
          </cell>
        </row>
        <row r="349">
          <cell r="A349" t="str">
            <v>3)</v>
          </cell>
          <cell r="B349" t="str">
            <v>วัดสุวรรณ</v>
          </cell>
          <cell r="C349" t="str">
            <v>200043100B6003211501</v>
          </cell>
        </row>
        <row r="350">
          <cell r="C350">
            <v>4100555915</v>
          </cell>
        </row>
        <row r="352">
          <cell r="A352" t="str">
            <v>4)</v>
          </cell>
          <cell r="B352" t="str">
            <v>วัดจตุพิธวราวาส</v>
          </cell>
          <cell r="C352" t="str">
            <v>200043100B6003211502</v>
          </cell>
        </row>
        <row r="353">
          <cell r="B353" t="str">
            <v>ผูกพัน ครบ 25 กค 67</v>
          </cell>
        </row>
        <row r="354">
          <cell r="A354" t="str">
            <v>5)</v>
          </cell>
          <cell r="B354" t="str">
            <v>วัดจุฬาจินดาราม</v>
          </cell>
          <cell r="C354" t="str">
            <v>200043100B6003211503</v>
          </cell>
        </row>
        <row r="355">
          <cell r="B355" t="str">
            <v>ผูกพัน ครบ 26 มิย 67</v>
          </cell>
        </row>
        <row r="361">
          <cell r="B361" t="str">
            <v xml:space="preserve">ห้องน้ำห้องส้วมนักเรียนหญิง 4 ที่/49 </v>
          </cell>
          <cell r="C361" t="str">
            <v>ศธ04002/ว5174 ลว.21 ตค 67 โอนครั้งที่4</v>
          </cell>
        </row>
        <row r="362">
          <cell r="A362" t="str">
            <v>1)</v>
          </cell>
          <cell r="B362" t="str">
            <v>วัดแสงสรรค์</v>
          </cell>
          <cell r="C362" t="str">
            <v>200043300B8003211259</v>
          </cell>
          <cell r="D362">
            <v>397200</v>
          </cell>
          <cell r="G362">
            <v>0</v>
          </cell>
          <cell r="H362">
            <v>370000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4">
          <cell r="A364" t="str">
            <v>2)</v>
          </cell>
          <cell r="B364" t="str">
            <v>วัดแสงสรรค์</v>
          </cell>
          <cell r="C364" t="str">
            <v>200043300B8003211260</v>
          </cell>
          <cell r="D364">
            <v>397200</v>
          </cell>
          <cell r="G364">
            <v>0</v>
          </cell>
          <cell r="H364">
            <v>370000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6">
          <cell r="A366">
            <v>5.4</v>
          </cell>
          <cell r="B366" t="str">
            <v xml:space="preserve">กิจกรรมการบริหารจัดการโรงเรียนขนาดเล็ก </v>
          </cell>
          <cell r="C366" t="str">
            <v>20004 68 52010 00000</v>
          </cell>
        </row>
        <row r="367">
          <cell r="A367" t="str">
            <v>5.4.1</v>
          </cell>
          <cell r="B367" t="str">
            <v>งบดำเนินงาน   68112xx</v>
          </cell>
          <cell r="C367" t="str">
            <v>20004 3320 B800 2000000</v>
          </cell>
        </row>
        <row r="368">
          <cell r="A368" t="str">
            <v>5.4.1.1</v>
          </cell>
          <cell r="B368" t="str">
            <v xml:space="preserve">เพื่อสนับสนุนการดำเนินงานจัดทำแผนการบริหารจัดการโรงเรียนขนาดเล็ก ระยะ 3 ปี (ปีการศึกษา 2568 – 2570) </v>
          </cell>
          <cell r="C368" t="str">
            <v>ศธ 04002/ว5914 ลว.9 ธค 67 โอนครั้งที่ 109</v>
          </cell>
          <cell r="F368">
            <v>22000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369" t="str">
            <v>20004 68 00079 00000</v>
          </cell>
        </row>
        <row r="370">
          <cell r="B370" t="str">
            <v>งบลงทุน  ค่าครุภัณฑ์ 6711310</v>
          </cell>
        </row>
        <row r="371">
          <cell r="B371" t="str">
            <v>ครุภัณฑ์การศึกษา 120611</v>
          </cell>
        </row>
        <row r="372">
          <cell r="B372" t="str">
            <v xml:space="preserve">โต๊ะเก้าอี้นักเรียนระดับประถมศึกษา ชุดละ 1,500 บาท </v>
          </cell>
          <cell r="C372" t="str">
            <v>ศธ04002/ว1802 ลว.8 พค 67 โอนครั้งที่ 7</v>
          </cell>
        </row>
        <row r="373">
          <cell r="B373" t="str">
            <v xml:space="preserve">โรงเรียนชุมชนบึงบา </v>
          </cell>
          <cell r="C373" t="str">
            <v>200043100B6003113826</v>
          </cell>
        </row>
        <row r="374">
          <cell r="B374" t="str">
            <v>ผูกพันครบ 19 มิย 67</v>
          </cell>
          <cell r="C374">
            <v>4100392644</v>
          </cell>
        </row>
        <row r="376">
          <cell r="B376" t="str">
            <v>งบลงทุน  ค่าที่ดินสิ่งก่อสร้าง 6711320</v>
          </cell>
        </row>
        <row r="377">
          <cell r="A377" t="str">
            <v>5.3.2</v>
          </cell>
          <cell r="B377" t="str">
            <v>เงินชดเชยค่างานก่อสร้างตามสัญญาแบบปรับราคาได้ (ค่า K)</v>
          </cell>
          <cell r="C377" t="str">
            <v>ศธ04002/ว4285 ลว.13 กย 67 โอนครั้งที่ 401</v>
          </cell>
        </row>
        <row r="378">
          <cell r="A378" t="str">
            <v>1)</v>
          </cell>
          <cell r="B378" t="str">
            <v>โรงเรียนธัญญสิทธิศิลป์</v>
          </cell>
          <cell r="C378" t="str">
            <v>20004 3100B600 321YYY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79">
          <cell r="A379" t="str">
            <v>2)</v>
          </cell>
          <cell r="B379" t="str">
            <v>โรงเรียนชุมชนเลิศพินิจพิทยาคม</v>
          </cell>
          <cell r="C379" t="str">
            <v>20004 3100B600 321YYY</v>
          </cell>
        </row>
        <row r="380">
          <cell r="A380" t="str">
            <v>3)</v>
          </cell>
          <cell r="B380" t="str">
            <v>โรงเรียนชุมชนประชานิกรณ์อำนวยเวทย์</v>
          </cell>
          <cell r="C380" t="str">
            <v>20004 3100B600 321YYY</v>
          </cell>
        </row>
        <row r="388">
          <cell r="A388" t="str">
            <v>1)</v>
          </cell>
        </row>
        <row r="395">
          <cell r="A395">
            <v>1</v>
          </cell>
          <cell r="B395" t="str">
            <v>โครงการสนับสนุนค่าใช้จ่ายในการจัดการศึกษาตั้งแต่ระดับอนุบาลจนจบการศึกษาขั้นพื้นฐาน</v>
          </cell>
          <cell r="C395" t="str">
            <v>20004 45002400</v>
          </cell>
        </row>
        <row r="397">
          <cell r="A397">
            <v>1.1000000000000001</v>
          </cell>
          <cell r="B397" t="str">
            <v xml:space="preserve">กิจกรรมการสนับสนุนค่าใช้จ่ายในการจัดการศึกษาขั้นพื้นฐาน </v>
          </cell>
          <cell r="C397" t="str">
            <v>20004 68 51993 00000</v>
          </cell>
        </row>
        <row r="398">
          <cell r="B398" t="str">
            <v xml:space="preserve"> งบเงินอุดหนุน 6811410</v>
          </cell>
          <cell r="C398" t="str">
            <v>20004 45002400</v>
          </cell>
          <cell r="J398">
            <v>0</v>
          </cell>
        </row>
        <row r="399">
          <cell r="A399" t="str">
            <v>1.1.1</v>
          </cell>
          <cell r="B399" t="str">
            <v xml:space="preserve">เงินอุดหนุนทั่วไป รายการค่าใช้จ่ายในการจัดการศึกษาขั้นพื้นฐาน </v>
          </cell>
          <cell r="C399">
            <v>0</v>
          </cell>
          <cell r="J399">
            <v>0</v>
          </cell>
        </row>
        <row r="400">
          <cell r="A400" t="str">
            <v>1.1.1.1</v>
          </cell>
          <cell r="B400" t="str">
    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    </cell>
          <cell r="C400" t="str">
            <v>ศธ 04002/ว1018 ลว.8/3/2024โอนครั้งที่ 209</v>
          </cell>
        </row>
        <row r="402">
          <cell r="A402" t="str">
            <v>1)</v>
          </cell>
          <cell r="B402" t="str">
            <v>ค่าหนังสือเรียน รหัสบัญชีย่อย 0022001/10,931,200</v>
          </cell>
          <cell r="C402" t="str">
            <v>20004 42002270 4100040</v>
          </cell>
        </row>
        <row r="404">
          <cell r="A404" t="str">
            <v>2)</v>
          </cell>
          <cell r="B404" t="str">
            <v>ค่าอุปกรณ์การเรียน รหัสบัญชีย่อย 0022002/3,421,000</v>
          </cell>
          <cell r="C404" t="str">
            <v>20004 42002270 4100117</v>
          </cell>
        </row>
        <row r="405">
          <cell r="A405" t="str">
            <v>3)</v>
          </cell>
          <cell r="B405" t="str">
            <v>ค่าเครื่องแบบนักเรียน รหัสบัญชีย่อย 0022003/6,461,500</v>
          </cell>
          <cell r="C405" t="str">
            <v>20004 42002270 4100194</v>
          </cell>
        </row>
        <row r="407">
          <cell r="A407" t="str">
            <v>4)</v>
          </cell>
          <cell r="B407" t="str">
            <v>ค่ากิจกรรมพัฒนาคุณภาพผู้เรียน รหัสบัญชีย่อย 0022004/2,636,400</v>
          </cell>
          <cell r="C407" t="str">
            <v>20005 42002270 4100271</v>
          </cell>
        </row>
        <row r="409">
          <cell r="A409" t="str">
            <v>5)</v>
          </cell>
          <cell r="B409" t="str">
            <v>ค่าจัดการเรียนการสอน รหัสบัญชีย่อย 0022005/4,713,100</v>
          </cell>
          <cell r="C409" t="str">
            <v>20006 42002270 4100348</v>
          </cell>
        </row>
        <row r="411">
          <cell r="A411" t="str">
            <v>1.1.1.2</v>
          </cell>
          <cell r="B411" t="str">
            <v>เงินอุดหนุนทั่วไป รายการค่าใช้จ่ายในการจัดการศึกษาขั้นพื้นฐาน รหัสเจ้าของบัญชีย่อย 2000400000</v>
          </cell>
        </row>
        <row r="412">
          <cell r="A412">
            <v>1</v>
          </cell>
          <cell r="B412" t="str">
            <v xml:space="preserve"> ภาคเรียนที่ 2/2567 70%  จำนวน 35,866,384‬.00 บาท</v>
          </cell>
          <cell r="C412" t="str">
            <v>ศธ 04002/ว5233 ลว.25/ต.ค./2024 โอนครั้งที่ 9</v>
          </cell>
        </row>
        <row r="413">
          <cell r="A413">
            <v>2</v>
          </cell>
          <cell r="B413" t="str">
            <v xml:space="preserve"> ภาคเรียนที่ 2/256730% จำนวน 14,453,317‬.00 บาท</v>
          </cell>
          <cell r="C413" t="str">
            <v>ศธ 04002/ว5976 ลว.12/ธ.ค./2024 โอนครั้งที่ 121</v>
          </cell>
        </row>
        <row r="414">
          <cell r="A414" t="str">
            <v>1)</v>
          </cell>
          <cell r="B414" t="str">
            <v>ค่าจัดการเรียนการสอน รหัสบัญชีย่อย 0024315/25,377,708/10,219,9446</v>
          </cell>
          <cell r="C414" t="str">
            <v>20006 45002400 4100348</v>
          </cell>
          <cell r="F414">
            <v>35597652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35597652</v>
          </cell>
        </row>
        <row r="415">
          <cell r="A415" t="str">
            <v>2)</v>
          </cell>
          <cell r="B415" t="str">
            <v>ค่าอุปกรณ์การเรียน รหัสบัญชีย่อย 0024084/4,293,970/1,734,630</v>
          </cell>
          <cell r="C415" t="str">
            <v>20004 45002400 4100117</v>
          </cell>
          <cell r="F415">
            <v>6028600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6028600</v>
          </cell>
        </row>
        <row r="417">
          <cell r="A417" t="str">
            <v>3)</v>
          </cell>
          <cell r="B417" t="str">
            <v>ค่ากิจกรรมพัฒนาคุณภาพผู้เรียน รหัสบัญชีย่อย 0024238/6194706/2,498,743</v>
          </cell>
          <cell r="C417" t="str">
            <v>20005 45002400 4100271</v>
          </cell>
          <cell r="F417">
            <v>8693449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8693449</v>
          </cell>
        </row>
        <row r="418">
          <cell r="C418" t="str">
            <v xml:space="preserve">ศธ 04002/ว5681 ลว.20/12/2023 โอนครั้งที่ 99 จำนวน13,680,740‬.00บาท </v>
          </cell>
        </row>
        <row r="419">
          <cell r="A419" t="str">
            <v>1)</v>
          </cell>
          <cell r="B419" t="str">
            <v>ค่าอุปกรณ์การเรียน รหัสบัญชีย่อย 0022002/1745120</v>
          </cell>
          <cell r="C419" t="str">
            <v>20004 42002270 4100117</v>
          </cell>
        </row>
        <row r="421">
          <cell r="B421" t="str">
            <v>31 กค 67 โอนคืนส่วนกลาง ครั้ง 212 6700</v>
          </cell>
        </row>
        <row r="422">
          <cell r="A422" t="str">
            <v>2)</v>
          </cell>
          <cell r="B422" t="str">
            <v>ค่ากิจกรรมพัฒนาคุณภาพผู้เรียน รหัสบัญชีย่อย 0022004/2379548</v>
          </cell>
          <cell r="C422" t="str">
            <v>20005 42002270 4100271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A423" t="str">
            <v>3)</v>
          </cell>
          <cell r="B423" t="str">
            <v>ค่าจัดการเรียนการสอน รหัสบัญชีย่อย 0022005/9556072</v>
          </cell>
          <cell r="C423" t="str">
            <v>20006 42002270 4100348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 t="str">
            <v>1.1.1.4</v>
          </cell>
          <cell r="B424" t="str">
            <v>เงินอุดหนุนทั่วไป รายการค่าใช้จ่ายในการจัดการศึกษาขั้นพื้นฐาน ภาคเรียนที่ 1/2567 30%  รหัสเจ้าของบัญชีย่อย 2000400000     23,956,921.00 บาท</v>
          </cell>
          <cell r="C424" t="str">
            <v>ศธ 04002/ว3172 ลว.22 กค 67 โอนครั้งที่ 253 จำนวน 23,956,921.00  บาท</v>
          </cell>
        </row>
        <row r="425">
          <cell r="A425" t="str">
            <v>1)</v>
          </cell>
          <cell r="B425" t="str">
            <v>ค่าหนังสือเรียน 5,720,936 รหัสกิจกรรมย่อย 0022001</v>
          </cell>
          <cell r="C425" t="str">
            <v>20004 42002200 4100037</v>
          </cell>
        </row>
        <row r="426">
          <cell r="A426" t="str">
            <v>2)</v>
          </cell>
          <cell r="B426" t="str">
            <v>ค่าอุปกรณ์การเรียน รหัสบัญชีย่อย 0022002/2,632,890บาท</v>
          </cell>
          <cell r="C426" t="str">
            <v>20004 42002200 4100114</v>
          </cell>
        </row>
        <row r="427">
          <cell r="A427" t="str">
            <v>3)</v>
          </cell>
          <cell r="B427" t="str">
            <v>ค่าเครื่องแบบนักเรียน รหัสบัญชีย่อย 0022003/3,360,875</v>
          </cell>
          <cell r="C427" t="str">
            <v>20004 42002200 4100191</v>
          </cell>
        </row>
        <row r="428">
          <cell r="A428" t="str">
            <v>4)</v>
          </cell>
          <cell r="B428" t="str">
            <v>ค่ากิจกรรมพัฒนาคุณภาพผู้เรียน รหัสบัญชีย่อย 0022004/2,436,510</v>
          </cell>
          <cell r="C428" t="str">
            <v>20005 42002200 4100268</v>
          </cell>
        </row>
        <row r="429">
          <cell r="A429" t="str">
            <v>5)</v>
          </cell>
          <cell r="B429" t="str">
            <v>ค่าจัดการเรียนการสอน รหัสบัญชีย่อย 0022005/9,805,710</v>
          </cell>
          <cell r="C429" t="str">
            <v>20006 42002200 4100345</v>
          </cell>
        </row>
        <row r="442">
          <cell r="A442" t="str">
            <v>1.1.2</v>
          </cell>
          <cell r="B442" t="str">
    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 รหัสเจ้าของบัญชีย่อย 2000400000</v>
          </cell>
        </row>
        <row r="443">
          <cell r="A443" t="str">
            <v>1.1.2.1</v>
          </cell>
          <cell r="B443" t="str">
            <v>เงินอุดหนุนทั่วไป รายการค่าใช้จ่ายในการจัดการศึกษาขั้นพื้นฐาน  สำหรับการจัดการศึกษาโดยครอบครัวและสถานประกอบการ 3,514,521 บาท</v>
          </cell>
          <cell r="C443" t="str">
            <v>ศธ 04002/ว5969 ลว.11/12/2024 โอนครั้งที่ 117</v>
          </cell>
        </row>
        <row r="444">
          <cell r="B444" t="str">
            <v xml:space="preserve">ภาคเรียนที่ 2/2567 สำหรับการจัดการศึกษาโดยครอบครัวและสถานประกอบการ  จำนวน 3 รายการ </v>
          </cell>
        </row>
        <row r="445">
          <cell r="A445" t="str">
            <v>1)</v>
          </cell>
          <cell r="B445" t="str">
            <v>ค่าอุปกรณ์การเรียน รหัสบัญชีย่อย 0024084/123,230/</v>
          </cell>
          <cell r="C445" t="str">
            <v>20004 45002400 4100117</v>
          </cell>
          <cell r="D445">
            <v>123230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123010</v>
          </cell>
        </row>
        <row r="446">
          <cell r="A446" t="str">
            <v>2)</v>
          </cell>
          <cell r="B446" t="str">
            <v>ค่ากิจกรรมพัฒนาคุณภาพผู้เรียน รหัสบัญชีย่อย 0024238 /245,485</v>
          </cell>
          <cell r="C446" t="str">
            <v>20004 45002400 4100117</v>
          </cell>
          <cell r="D446">
            <v>245485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245212</v>
          </cell>
        </row>
        <row r="448">
          <cell r="A448" t="str">
            <v>3)</v>
          </cell>
          <cell r="B448" t="str">
            <v>ค่าจัดกิจกรรมการเรียนการสอน รหัสบัญชีย่อย 0024315/3,145,806</v>
          </cell>
          <cell r="C448" t="str">
            <v>20004 45002400 4100348</v>
          </cell>
          <cell r="F448">
            <v>3145806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3141537</v>
          </cell>
        </row>
        <row r="450">
          <cell r="A450" t="str">
            <v>1.1.2.2</v>
          </cell>
          <cell r="B450" t="str">
            <v xml:space="preserve">เงินอุดหนุนทั่วไป รายการค่าใช้จ่ายในการจัดการศึกษาขั้นพื้นฐาน ภาคเรียนที่ 1/2567  รหัสเจ้าของบัญชีย่อย 2000400000     ภาคเรียนที่ 1/2567 สำหรับการจัดการศึกษาขั้นพื้นฐานโดยครอบครัวและสถานประกอบการ  จำนวน  5 รายการ  จำนวนเงิน 4,875,143‬.00 บาท </v>
          </cell>
        </row>
        <row r="451">
          <cell r="A451" t="str">
            <v>1.1.2.2.1</v>
          </cell>
          <cell r="B451" t="str">
            <v>หนังสือเรียน รหัสบัญชีย่อย 0022001</v>
          </cell>
          <cell r="C451" t="str">
            <v>20004 42002200 4100037</v>
          </cell>
        </row>
        <row r="452">
          <cell r="A452" t="str">
            <v>1.1.2.2.2</v>
          </cell>
          <cell r="B452" t="str">
            <v>ค่าอุปกรณ์การเรียน รหัสบัญชีย่อย 0022002</v>
          </cell>
          <cell r="C452" t="str">
            <v>20004 42002200 4100114</v>
          </cell>
        </row>
        <row r="453">
          <cell r="A453" t="str">
            <v>1.1.2.2.3</v>
          </cell>
          <cell r="B453" t="str">
            <v>ค่าเครื่องแบบนักเรียน รหัสบัญชีย่อย 0022003</v>
          </cell>
          <cell r="C453" t="str">
            <v>20004 42002200 4100191</v>
          </cell>
        </row>
        <row r="454">
          <cell r="A454" t="str">
            <v>1.1.2.2.4</v>
          </cell>
          <cell r="B454" t="str">
            <v>ค่ากิจกรรมพัฒนาคุณภาพผู้เรียน รหัสบัญชีย่อย 0022004</v>
          </cell>
          <cell r="C454" t="str">
            <v>20005 42002200 4100268</v>
          </cell>
        </row>
        <row r="455">
          <cell r="A455" t="str">
            <v>1.1.2.2.5</v>
          </cell>
          <cell r="B455" t="str">
            <v>ค่าจัดการเรียนการสอน รหัสบัญชีย่อย 0022005</v>
          </cell>
          <cell r="C455" t="str">
            <v>20006 42002200 4100345</v>
          </cell>
        </row>
        <row r="456">
          <cell r="A456" t="str">
            <v>1.1.2.2</v>
          </cell>
          <cell r="B456" t="str">
            <v xml:space="preserve">งบเงินอุดหนุน เงินอุดหนุนทั่วไป รายการค่าใช้จ่ายในการจัดการศึกษาขั้นพื้นฐาน  รายการค่าเครื่องแบบนักเรียน สำหรับจัดสรรงบประมาณให้กับนักเรียนผู้ที่ได้รับการสนับสนุนงบประมาณ  ค่าเครื่องแบบนักเรียน (เพิ่มเติม) </v>
          </cell>
          <cell r="C456" t="str">
            <v>ศธ 04002/ว5898 ลว.6/12/2024 โอนครั้งที่ 5</v>
          </cell>
        </row>
        <row r="457">
          <cell r="A457" t="str">
            <v>1.1.2.2.1</v>
          </cell>
          <cell r="B457" t="str">
            <v>ค่าเครื่องแบบนักเรียน รหัสบัญชีย่อย 0022003</v>
          </cell>
          <cell r="C457" t="str">
            <v>20004 42002200 4100191</v>
          </cell>
        </row>
        <row r="458">
          <cell r="A458" t="str">
            <v>1.1.3</v>
          </cell>
          <cell r="B458" t="str">
    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    </cell>
          <cell r="C458" t="str">
            <v xml:space="preserve">20004 42002270 4100348 </v>
          </cell>
        </row>
        <row r="460">
          <cell r="A460" t="str">
            <v>1.1.3.1</v>
          </cell>
          <cell r="B460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514 ราย จำนวนเงิน 257,000.00 บาท ระดับมัธยมศึกษาตอนต้น รายละ 1,500.-บาท จำนวน 139 ราย จำนวนเงิน 208,500.00 บาท </v>
          </cell>
          <cell r="C460" t="str">
            <v>ศธ 04002/ว417 ลว.30/1/2023 โอนครั้งที่ 159</v>
          </cell>
        </row>
        <row r="462">
          <cell r="B462" t="str">
            <v>โอนกลับส่วนกลาง ที่ ศธ 04002/ว3206/ 15 กค 67 ครั้งที่ 212</v>
          </cell>
        </row>
        <row r="465">
          <cell r="A465" t="str">
            <v>1.1.3.2</v>
          </cell>
          <cell r="B465" t="str">
            <v xml:space="preserve">รายการค่าจัดการเรียนการสอน (ปัจจัยพื้นฐานนักเรียนยากจน) </v>
          </cell>
          <cell r="C465" t="str">
            <v xml:space="preserve">20004 42002200 4100345 </v>
          </cell>
        </row>
        <row r="466">
          <cell r="A466" t="str">
            <v>1.1.3.2.1</v>
          </cell>
          <cell r="B466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301 ราย จำนวนเงิน 150,500.00 บาท ระดับมัธยมศึกษาตอนต้น รายละ 1,500.-บาท จำนวน 77 ราย จำนวนเงิน 115,500.00 บาท รวมเป็นเงินทั้งสิ้น 266,000‬.00 บาท </v>
          </cell>
          <cell r="C466" t="str">
            <v>ศธ 04002/ว3558 ลว.15 สค 67 โอนครั้งที่ 321</v>
          </cell>
        </row>
        <row r="467">
          <cell r="A467" t="str">
            <v>1.1.3.2.2</v>
          </cell>
          <cell r="B467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457 ราย จำนวนเงิน 228,500.00 บาท ระดับมัธยมศึกษาตอนต้น รายละ 1,500.-บาท จำนวน 152 ราย จำนวนเงิน 228,000.00 บาท รวมเป็นเงินทั้งสิ้น 456,500‬.00 บาท </v>
          </cell>
          <cell r="C467" t="str">
            <v>ศธ 04002/ว3973 ลว.3 กย 67 โอนครั้งที่ 379</v>
          </cell>
        </row>
        <row r="487">
          <cell r="A487">
            <v>2</v>
          </cell>
          <cell r="B487" t="str">
            <v xml:space="preserve">โครงการพัฒนาสื่อและเทคโนโลยีสารสนเทศเพื่อการศึกษา </v>
          </cell>
          <cell r="C487" t="str">
            <v>20004 420047002 000000</v>
          </cell>
        </row>
        <row r="488">
          <cell r="B488" t="str">
            <v xml:space="preserve"> งบดำเนินงาน 67112xx</v>
          </cell>
        </row>
        <row r="490">
          <cell r="A490">
            <v>2.1</v>
          </cell>
          <cell r="B490" t="str">
            <v xml:space="preserve">กิจกรรมการส่งเสริมการจัดการศึกษาทางไกล </v>
          </cell>
          <cell r="C490" t="str">
            <v xml:space="preserve">20004 67 86184 00000  </v>
          </cell>
        </row>
        <row r="491">
          <cell r="A491" t="str">
            <v>2.1.1</v>
          </cell>
          <cell r="B491" t="str">
            <v xml:space="preserve"> งบดำเนินงาน 67112xx</v>
          </cell>
          <cell r="C491" t="str">
            <v xml:space="preserve">20004 42004700 2000000 </v>
          </cell>
        </row>
        <row r="492">
          <cell r="A492" t="str">
            <v>2.1.1.1</v>
          </cell>
          <cell r="B492" t="str">
            <v>ค่าใช้จ่ายในการติดตามโรงเรียนที่จัดการเรียนการสอนโดยใช้การศึกษาทางไกลผ่านดาวเทียม (DLTV)</v>
          </cell>
          <cell r="C492" t="str">
            <v>ศธ 04002/ว2359 ลว.12 มิย 67 โอนครั้งที่ 122</v>
          </cell>
        </row>
        <row r="493">
          <cell r="A493" t="str">
            <v>2.1.1.2</v>
          </cell>
          <cell r="B493" t="str">
            <v>1. ค่าใช้จ่ายในการเดินทางเข้าร่วมอบรมโครงการพัฒนาครูมืออาชีพสู่การสร้างสรรค์นวัตกรรมการจัดการเรียนรู้ผ่านการวิจัยปฏิบัติการในชั้นเรียน เพื่อพัฒนาคุณภาพการศึกษาด้วยเทคโนโลยีการศึกษาทางไกลผ่านดาวเทียม ระหว่างวันที่ 19  – 20 สิงหาคม 2567   ณ โรงแรมนนทบุรี พาเลซ จังหวัดนนทบุรี     จำนวน 12,000.00 บาท 2.ค่าใช้จ่ายในการนำเสนอโรงเรียนที่มีวิธีปฏิบัติที่เป็นเลิศ (Best Practices) ระดับชาติ ค่าเดินทาง ค่าบริหารการจัดการเรียนการสอนโดยใช้การศึกษาทางไกลผ่านดาวเทียม (DLTV) และเป็นค่าใช้จ่ายในการซ่อมบำรุงอุปกรณ์ DLTV จำนวนเน 10,000 บาท</v>
          </cell>
          <cell r="C493" t="str">
            <v>ศธ 04002/ว3510 ลว.13 สค 67 โอนครั้งที่ 310</v>
          </cell>
        </row>
        <row r="495">
          <cell r="B495" t="str">
            <v xml:space="preserve"> งบลงทุน ค่าครุภัณฑ์ 6711310</v>
          </cell>
          <cell r="C495" t="str">
            <v>20004 42004770 3110000</v>
          </cell>
        </row>
        <row r="497">
          <cell r="B497" t="str">
            <v>ครุภัณฑ์การศึกษา 120611</v>
          </cell>
        </row>
        <row r="498">
          <cell r="A498" t="str">
            <v>2.2.1</v>
          </cell>
          <cell r="B498" t="str">
            <v xml:space="preserve">ครุภัณฑ์ทดแทนห้องเรียน DLTV สำหรับโรงเรียน Stan Alone      </v>
          </cell>
          <cell r="C498" t="str">
            <v>ศธ 04002/ว2350 ลว. 10/ก.ค./2566 โอนครั้งที่ 663</v>
          </cell>
        </row>
        <row r="499">
          <cell r="A499" t="str">
            <v>2.2.1.1</v>
          </cell>
          <cell r="B499" t="str">
            <v>แสนชื่นปานนุกูล</v>
          </cell>
          <cell r="C499" t="str">
            <v>20004420047003113338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A500" t="str">
            <v>2.2.1.2</v>
          </cell>
          <cell r="B500" t="str">
            <v>วัดจตุพิธวราวาส</v>
          </cell>
          <cell r="C500" t="str">
            <v>20004420047003113340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A501" t="str">
            <v>2.2.1.3</v>
          </cell>
          <cell r="B501" t="str">
            <v>ศาลาลอย</v>
          </cell>
          <cell r="C501" t="str">
            <v>20004420047003113342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A502" t="str">
            <v>2.2.1.4</v>
          </cell>
          <cell r="B502" t="str">
            <v>วัดแสงมณี</v>
          </cell>
          <cell r="C502" t="str">
            <v>20004420047003113344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A503" t="str">
            <v>2.2.1.5</v>
          </cell>
          <cell r="B503" t="str">
            <v>วัดอดิศร</v>
          </cell>
          <cell r="C503" t="str">
            <v>20004420047003113346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A504" t="str">
            <v>2.2.1.6</v>
          </cell>
          <cell r="B504" t="str">
            <v>วัดนพรัตนาราม</v>
          </cell>
          <cell r="C504" t="str">
            <v>20004420047003113349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A505" t="str">
            <v>2.2.1.7</v>
          </cell>
          <cell r="B505" t="str">
            <v>วัดธรรมราษฎร์เจริญผล</v>
          </cell>
          <cell r="C505" t="str">
            <v>20004420047003113350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A506" t="str">
            <v>2.2.1.8</v>
          </cell>
          <cell r="B506" t="str">
            <v>นิกรราษฎร์บูรณะ(เหราบัตย์อุทิศ)</v>
          </cell>
          <cell r="C506" t="str">
            <v>20004420047003113353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A507" t="str">
            <v>2.2.2</v>
          </cell>
          <cell r="B507" t="str">
            <v xml:space="preserve">ครุภัณฑ์ทดแทนห้องเรียน DLTV สำหรับโรงเรียน Stan Alone      </v>
          </cell>
          <cell r="C507" t="str">
            <v>ศธ 04002/ว3517 ลว. 22/สค./2566 โอนครั้งที่ 794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A508" t="str">
            <v>2.2.1.9</v>
          </cell>
          <cell r="B508" t="str">
            <v>คลอง 11 ศาลาครุ</v>
          </cell>
          <cell r="C508" t="str">
            <v>200044200470031113337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 t="str">
            <v>2.2.1.10</v>
          </cell>
          <cell r="B509" t="str">
            <v>แสนจำหน่ายวิทยา</v>
          </cell>
          <cell r="C509" t="str">
            <v>200044200470031113339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1">
          <cell r="A511">
            <v>3</v>
          </cell>
          <cell r="B511" t="str">
            <v>โครงการสร้างโอกาสและลดความเหลื่อมล้ำทางการศึกษาในระดับพื้นที่</v>
          </cell>
          <cell r="C511" t="str">
            <v>20004 42006700 2000000</v>
          </cell>
        </row>
        <row r="512">
          <cell r="A512">
            <v>3.1</v>
          </cell>
          <cell r="B512" t="str">
            <v xml:space="preserve">กิจกรรมการยกระดับคุณภาพโรงเรียนขยายโอกาส </v>
          </cell>
          <cell r="C512" t="str">
            <v xml:space="preserve">20004 67 00106 00000 </v>
          </cell>
        </row>
        <row r="513">
          <cell r="B513" t="str">
            <v xml:space="preserve"> งบดำเนินงาน 67112xx</v>
          </cell>
          <cell r="C513" t="str">
            <v>20004 42006770 2000000</v>
          </cell>
        </row>
        <row r="515">
          <cell r="A515" t="str">
            <v>3.1.1.1</v>
          </cell>
          <cell r="B515" t="str">
            <v xml:space="preserve">ค่าใช้จ่ายเข้าอบรมเชิงปฏิบัติการพัฒนาศักยภาพจัดการเรียนรู้ในการส่งเสริมสมรรถนะและความฉลาดรู้ของผู้เรียน ตามแนวทางการประเมินระดับนานาชาติ (PISA) ระหว่างวันที่ 28 -30 เมษายน 2567  ณ โรงแรมเอวาน่า กรุงเทพมหานคร   </v>
          </cell>
          <cell r="C515" t="str">
            <v>ศธ 04002/ว2048 ลว.24 พค 67 โอนครั้งที่ 53</v>
          </cell>
        </row>
        <row r="516">
          <cell r="A516" t="str">
            <v>3.1.1.2</v>
          </cell>
          <cell r="B516" t="str">
            <v xml:space="preserve">ค่าใช้จ่ายในการเดินทางเข้าร่วมประชุมสัมมนาผู้อำนวยการสำนักงานเขตพื้นที่การศึกษาและรองผู้อำนวยการสำนักงานเขตพื้นที่การศึกษา ทั่วประเทศ ระหว่างวันที่ 14 – 16 กันยายน 2567 ณ สวนนงนุชพัทยา ชลบุรี </v>
          </cell>
          <cell r="C516" t="str">
            <v>ศธ 04002/ว4277 ลว.12 กย 67 โอนครั้งที่ 402</v>
          </cell>
        </row>
        <row r="517">
          <cell r="A517">
            <v>4</v>
          </cell>
          <cell r="B517" t="str">
            <v>กิจกรรมพัฒนาการจัดการศึกษาโรงเรียนที่ตั้งในพื้นที่ลักษณะพิเศษ</v>
          </cell>
          <cell r="C517" t="str">
            <v>20004 67 00017 00000</v>
          </cell>
        </row>
        <row r="518">
          <cell r="B518" t="str">
            <v xml:space="preserve"> งบดำเนินงาน 67112xx</v>
          </cell>
          <cell r="C518" t="str">
            <v xml:space="preserve">20004 42006700 2000000 </v>
          </cell>
        </row>
        <row r="519">
          <cell r="A519">
            <v>4.0999999999999996</v>
          </cell>
          <cell r="B519" t="str">
    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    </cell>
          <cell r="C519" t="str">
            <v>ศธ 04002/ว2091 ลว.28 พค 67 โอนครั้งที่ 60</v>
          </cell>
        </row>
        <row r="523">
          <cell r="A523" t="str">
            <v>ง</v>
          </cell>
          <cell r="B523" t="str">
            <v>แผนงานพื้นฐานด้านการพัฒนาและเสริมสร้างศักยภาพทรัพยากรมนุษย์</v>
          </cell>
          <cell r="C523" t="str">
            <v xml:space="preserve">20004 3720 </v>
          </cell>
          <cell r="D523">
            <v>22443531</v>
          </cell>
          <cell r="E523">
            <v>2000000</v>
          </cell>
          <cell r="F523">
            <v>24443531</v>
          </cell>
          <cell r="G523">
            <v>984552.1</v>
          </cell>
          <cell r="H523">
            <v>16052790</v>
          </cell>
          <cell r="I523">
            <v>0</v>
          </cell>
          <cell r="J523">
            <v>0</v>
          </cell>
          <cell r="K523">
            <v>1065031.33</v>
          </cell>
          <cell r="L523">
            <v>3457453</v>
          </cell>
          <cell r="M523">
            <v>2883704.57</v>
          </cell>
          <cell r="N523">
            <v>24443531</v>
          </cell>
          <cell r="O523">
            <v>17037342.100000001</v>
          </cell>
          <cell r="P523">
            <v>4522484.33</v>
          </cell>
          <cell r="Q523">
            <v>17037342.100000001</v>
          </cell>
          <cell r="R523">
            <v>4522484.33</v>
          </cell>
        </row>
        <row r="524">
          <cell r="B524" t="str">
            <v xml:space="preserve"> งบดำเนินงาน 68112xx</v>
          </cell>
        </row>
        <row r="526">
          <cell r="A526">
            <v>1</v>
          </cell>
          <cell r="B526" t="str">
            <v xml:space="preserve">ผลผลิตผู้จบการศึกษาก่อนประถมศึกษา </v>
          </cell>
          <cell r="C526" t="str">
            <v>20004 3720 1000 2000000</v>
          </cell>
        </row>
        <row r="527">
          <cell r="C527" t="str">
            <v>20004 3720 1000 2000000</v>
          </cell>
        </row>
        <row r="529">
          <cell r="B529" t="str">
            <v>ค่าครุภัณฑ์ 6811310</v>
          </cell>
        </row>
        <row r="531">
          <cell r="A531">
            <v>1.1000000000000001</v>
          </cell>
          <cell r="B531" t="str">
            <v xml:space="preserve">กิจกรรมการจัดการศึกษาก่อนประถมศึกษา  </v>
          </cell>
          <cell r="C531" t="str">
            <v>20004 68 05162 00000</v>
          </cell>
        </row>
        <row r="533">
          <cell r="B533" t="str">
            <v xml:space="preserve"> งบดำเนินงาน 68112xx</v>
          </cell>
        </row>
        <row r="570">
          <cell r="A570">
            <v>1</v>
          </cell>
          <cell r="B570" t="str">
            <v>งบสพฐ.</v>
          </cell>
        </row>
        <row r="571"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88">
          <cell r="B588" t="str">
            <v>ครุภัณฑ์การศึกษา 120611</v>
          </cell>
        </row>
        <row r="589">
          <cell r="B589" t="str">
            <v>เครื่องเล่นสนามระดับก่อนประถมศึกษาแบบ 2</v>
          </cell>
          <cell r="C589" t="str">
            <v>ศธ04002/ว1802 ลว.8 พค 67 โอนครั้งที่ 7</v>
          </cell>
        </row>
        <row r="590">
          <cell r="A590" t="str">
            <v>1)</v>
          </cell>
          <cell r="B590" t="str">
            <v>โรงเรียนทองพูลอุทิศ</v>
          </cell>
          <cell r="C590" t="str">
            <v>20004350001003110490</v>
          </cell>
        </row>
        <row r="591">
          <cell r="B591" t="str">
            <v>ผูกพัน ครบ 16 กค 67</v>
          </cell>
          <cell r="C591">
            <v>4100385427</v>
          </cell>
        </row>
        <row r="592">
          <cell r="A592" t="str">
            <v>2)</v>
          </cell>
          <cell r="B592" t="str">
            <v>โรงเรียนวัดชัยมังคลาราม</v>
          </cell>
          <cell r="C592" t="str">
            <v>20004350001003110491</v>
          </cell>
        </row>
        <row r="593">
          <cell r="B593" t="str">
            <v>ผูกพัน ครบ 16 กค 67</v>
          </cell>
          <cell r="C593">
            <v>4100398102</v>
          </cell>
        </row>
        <row r="594">
          <cell r="A594" t="str">
            <v>3)</v>
          </cell>
          <cell r="B594" t="str">
            <v>โรงเรียนวัดดอนใหญ่</v>
          </cell>
          <cell r="C594" t="str">
            <v>20004350001003110492</v>
          </cell>
        </row>
        <row r="595">
          <cell r="B595" t="str">
            <v>ผูกพัน ครบ 19 กค 67</v>
          </cell>
          <cell r="C595">
            <v>410034351</v>
          </cell>
        </row>
        <row r="602">
          <cell r="A602" t="str">
            <v>1.1.2</v>
          </cell>
          <cell r="B602" t="str">
            <v xml:space="preserve">เครื่องเล่นสนามระดับก่อนประถมศึกษา แบบ 1 </v>
          </cell>
          <cell r="C602" t="str">
            <v>ศธ04002/ว1802 ลว.8 พค 67 โอนครั้งที่ 7</v>
          </cell>
        </row>
        <row r="603">
          <cell r="A603" t="str">
            <v>1)</v>
          </cell>
          <cell r="B603" t="str">
            <v>โรงเรียนวัดแสงมณี</v>
          </cell>
          <cell r="C603" t="str">
            <v>20004350001003110493</v>
          </cell>
        </row>
        <row r="604">
          <cell r="B604" t="str">
            <v>ผูกพัน ครบ 9 กค 67</v>
          </cell>
          <cell r="C604">
            <v>4100394811</v>
          </cell>
        </row>
        <row r="609">
          <cell r="A609">
            <v>1.2</v>
          </cell>
          <cell r="B609" t="str">
    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    </cell>
          <cell r="C609" t="str">
            <v>20004 67 00080  00000</v>
          </cell>
        </row>
        <row r="610">
          <cell r="B610" t="str">
            <v xml:space="preserve"> งบดำเนินงาน 68112xx</v>
          </cell>
          <cell r="C610" t="str">
            <v>20004 3720 1000 2000000</v>
          </cell>
        </row>
        <row r="611">
          <cell r="A611" t="str">
            <v>1.2.1</v>
          </cell>
          <cell r="B611" t="str">
    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    </cell>
          <cell r="C611" t="str">
            <v>ที่ ศธ04002/ว5680 ลว 20 ธค 66 ครั้งที่ 100</v>
          </cell>
        </row>
        <row r="612">
          <cell r="A612" t="str">
            <v>1.2.2</v>
          </cell>
          <cell r="B612" t="str">
            <v xml:space="preserve">ค่าใช้จ่ายเข้าร่วมประชุมเชิงปฏิบัติการสรุปผลการประเมินโรงเรียนเพื่อรับตราพระราชทาน “บ้านนักวิทยาศาสตร์น้อยประเทศไทย” ประจำปีการศึกษา 2566 ระหว่างวันที่ 30 กรกฎาคม – 5 สิงหาคม 2567 ณ โรงแรมเอเชียแอร์พอร์ท (ดอนเมือง) จังหวัดปทุมธานี     </v>
          </cell>
          <cell r="C612" t="str">
            <v>ที่ ศธ04002/ว3094 ลว 18 กค 67 ครั้งที่ 230</v>
          </cell>
        </row>
        <row r="617">
          <cell r="A617">
            <v>1</v>
          </cell>
          <cell r="B617" t="str">
            <v>ผลผลิตผู้จบการศึกษาขั้นพื้นฐาน</v>
          </cell>
          <cell r="C617" t="str">
            <v>20004 3720 1000 2000000</v>
          </cell>
        </row>
        <row r="618">
          <cell r="B618" t="str">
            <v xml:space="preserve"> รวมงบดำเนินงาน 68112xx</v>
          </cell>
          <cell r="C618" t="str">
            <v>20004 3720 1000 2000000</v>
          </cell>
        </row>
        <row r="621">
          <cell r="B621" t="str">
            <v>งบลงทุน ครุภัณฑ์ 6811310</v>
          </cell>
        </row>
        <row r="622">
          <cell r="B622" t="str">
            <v>งบลงทุน สิ่งก่อสร้าง 6811320</v>
          </cell>
        </row>
        <row r="623">
          <cell r="A623">
            <v>1.1000000000000001</v>
          </cell>
          <cell r="B623" t="str">
            <v>กิจกรรมการยกระดับคุณภาพการศึกษาตามแนวทางโครงการบ้านนักวิทยาศาสตร์น้อยประเทศไทย</v>
          </cell>
          <cell r="C623" t="str">
            <v>20004 68 00080 00000</v>
          </cell>
        </row>
        <row r="625">
          <cell r="A625" t="str">
            <v>1.1.1</v>
          </cell>
          <cell r="B625" t="str">
            <v xml:space="preserve">เพื่อเป็นค่าใช้จ่ายในการเดินทางของคณะทำงานและผู้เข้าร่วมการอบรมเชิงปฏิบัติการขั้นพื้นฐานพัฒนาผู้นำเครือข่ายท้องถิ่น (Local Network ; LN) และวิทยาศาสตร์เครือข่ายท้องถิ่น (Local Trainer ; LT) ทดแทนผู้เกษียณอายุ ลาออก เปลี่ยนสายงาน โครงการบ้านนักวิทยาศาสตร์น้อย ประเทศไทย ระดับปฐมวัยและระดับประถมศึกษา ระหว่างวันที่ 19 – 22 ธันวาคม 2567 ณ โรงแรมรอยัลซิตี้ กรุงเทพมหานคร </v>
          </cell>
          <cell r="C625" t="str">
            <v>ที่ ศธ04002/ว5967 ลว 11 ธค 67 ครั้งที่ 119</v>
          </cell>
          <cell r="F625">
            <v>1100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A626">
            <v>1.2</v>
          </cell>
          <cell r="B626" t="str">
            <v>กิจกรรมการสนับสนุนการศึกษาขั้นพื้นฐาน</v>
          </cell>
          <cell r="C626" t="str">
            <v>20004 68 00146 00000</v>
          </cell>
        </row>
        <row r="627">
          <cell r="B627" t="str">
            <v xml:space="preserve"> งบดำเนินงาน 68112xx </v>
          </cell>
          <cell r="C627" t="str">
            <v>20004 3720 1000 2000000</v>
          </cell>
        </row>
        <row r="628">
          <cell r="A628" t="str">
            <v>1.2.1</v>
          </cell>
          <cell r="B628" t="str">
            <v xml:space="preserve">ค่าเช่าใช้บริการสัญญาณอินเทอร์เน็ต </v>
          </cell>
          <cell r="F628">
            <v>1488303</v>
          </cell>
          <cell r="G628">
            <v>973952.1</v>
          </cell>
          <cell r="H628">
            <v>0</v>
          </cell>
          <cell r="I628">
            <v>0</v>
          </cell>
          <cell r="J628">
            <v>0</v>
          </cell>
          <cell r="K628">
            <v>13910</v>
          </cell>
          <cell r="L628">
            <v>283813</v>
          </cell>
        </row>
        <row r="629">
          <cell r="A629" t="str">
            <v>1)</v>
          </cell>
          <cell r="B629" t="str">
            <v xml:space="preserve">ค่าเช่าใช้บริการสัญญาณอินเทอร์เน็ต 3 เดือน (ตุลาคม 2567 – ธันวาคม 2567)   514,350.-บาท </v>
          </cell>
          <cell r="C629" t="str">
            <v>ศธ 04002/ว5931 ลว. 9 ธค 67 โอนครั้งที่ 111</v>
          </cell>
        </row>
        <row r="630">
          <cell r="A630" t="str">
            <v>2)</v>
          </cell>
          <cell r="B630" t="str">
            <v>ค่าเช่าใช้บริการสัญญาณอินเทอร์เน็ต  9 เดือน (มกราคม - กันยายน 2568) 973,953 บาท</v>
          </cell>
          <cell r="C630" t="str">
            <v>ศธ 04002/ว6222 ลว. 25 ธค 67 โอนครั้งที่ 160</v>
          </cell>
        </row>
        <row r="631">
          <cell r="A631">
            <v>1.3</v>
          </cell>
          <cell r="B631" t="str">
            <v>กิจกรรมส่งเสริมการอ่าน</v>
          </cell>
          <cell r="C631" t="str">
            <v>20004 68 00147 00000</v>
          </cell>
        </row>
        <row r="633">
          <cell r="A633" t="str">
            <v>1.3.1</v>
          </cell>
          <cell r="B633" t="str">
            <v xml:space="preserve">ค่าใช้จ่ายในการเดินทางเข้าร่วมประชุมปฏิบัติการจัดทำเกณฑ์การคัดเลือกครูต้นแบบการอ่านและโรงเรียนจัดส่งเสริมการอ่านติดดาว ระหว่างวันที่ 6 – 9 ธันวาคม 2567 </v>
          </cell>
          <cell r="C633" t="str">
            <v>ศธ04002/ว5817 ลว.28 พย 67 ครั้งที่ 91</v>
          </cell>
          <cell r="F633">
            <v>800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800</v>
          </cell>
          <cell r="L633">
            <v>0</v>
          </cell>
        </row>
        <row r="634">
          <cell r="A634">
            <v>1.4</v>
          </cell>
          <cell r="B634" t="str">
            <v>กิจกรรมการบริหารจัดการในเขตพื้นที่การศึกษา</v>
          </cell>
          <cell r="C634" t="str">
            <v>20004 68 00148 00000</v>
          </cell>
        </row>
        <row r="636">
          <cell r="B636" t="str">
            <v xml:space="preserve"> งบดำเนินงาน 68112xx </v>
          </cell>
        </row>
        <row r="641">
          <cell r="A641" t="str">
            <v>1.4.1</v>
          </cell>
          <cell r="B641" t="str">
            <v>งบประจำ บริหารจัดการสำนักงาน 3,200,000 บาท</v>
          </cell>
        </row>
        <row r="642">
          <cell r="A642">
            <v>1</v>
          </cell>
          <cell r="B642" t="str">
    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642" t="str">
            <v xml:space="preserve">ศธ04002/ว5273 ลว.27 ต.ค.67 ครั้งที่ 1 โอนครั้งที่ 19 </v>
          </cell>
          <cell r="F642">
            <v>0</v>
          </cell>
        </row>
        <row r="643">
          <cell r="A643" t="str">
            <v>1)</v>
          </cell>
          <cell r="C643" t="str">
            <v xml:space="preserve">ศธ04002/ว5273 ลว.27 ต.ค.67 ครั้งที่ 1 โอนครั้งที่ 19 </v>
          </cell>
          <cell r="F643">
            <v>300000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185347.09</v>
          </cell>
          <cell r="L643">
            <v>0</v>
          </cell>
        </row>
        <row r="644">
          <cell r="A644" t="str">
            <v>2)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147064.51999999999</v>
          </cell>
          <cell r="L644">
            <v>0</v>
          </cell>
        </row>
        <row r="645">
          <cell r="A645" t="str">
            <v>3)</v>
          </cell>
          <cell r="B645" t="str">
            <v>ค่าใช้จ่ายในการประชุม อ.ก.ค.ศ. เขตพื้นที่การศึกษา  60,000 บาท</v>
          </cell>
          <cell r="C645" t="str">
            <v xml:space="preserve">ศธ04002/ว5273 ลว.27 ต.ค.67 ครั้งที่ 1 โอนครั้งที่ 19 </v>
          </cell>
          <cell r="F645">
            <v>110000</v>
          </cell>
          <cell r="G645">
            <v>0</v>
          </cell>
          <cell r="I645">
            <v>0</v>
          </cell>
          <cell r="J645">
            <v>0</v>
          </cell>
          <cell r="K645">
            <v>74350</v>
          </cell>
          <cell r="L645">
            <v>0</v>
          </cell>
        </row>
        <row r="646">
          <cell r="A646" t="str">
            <v>4)</v>
          </cell>
          <cell r="B646" t="str">
            <v>ค่าซ่อมแซมยานพาหนะและขนส่ง 200,000 บาท</v>
          </cell>
          <cell r="F646">
            <v>100000</v>
          </cell>
          <cell r="G646">
            <v>0</v>
          </cell>
          <cell r="I646">
            <v>0</v>
          </cell>
          <cell r="J646">
            <v>0</v>
          </cell>
          <cell r="K646">
            <v>54521.85</v>
          </cell>
          <cell r="L646">
            <v>0</v>
          </cell>
        </row>
        <row r="647">
          <cell r="A647" t="str">
            <v>5)</v>
          </cell>
          <cell r="B647" t="str">
            <v>ค่าซ่อมแซมครุภัณฑ์ 100,000 บาท</v>
          </cell>
          <cell r="C647" t="str">
            <v xml:space="preserve">ศธ04002/ว5273 ลว.27 ต.ค.67 ครั้งที่ 1 โอนครั้งที่ 19 </v>
          </cell>
          <cell r="F647">
            <v>50000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15002.5</v>
          </cell>
          <cell r="L647">
            <v>0</v>
          </cell>
        </row>
        <row r="648">
          <cell r="A648" t="str">
            <v>6)</v>
          </cell>
          <cell r="B648" t="str">
            <v>ค่าวัสดุสำนักงาน 350,000 บาท อนุมัติ 150,000 บาท</v>
          </cell>
          <cell r="C648" t="str">
            <v xml:space="preserve">ศธ04002/ว5273 ลว.27 ต.ค.67 ครั้งที่ 1 โอนครั้งที่ 19 </v>
          </cell>
          <cell r="F648">
            <v>150000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78699</v>
          </cell>
          <cell r="L648">
            <v>0</v>
          </cell>
        </row>
        <row r="649">
          <cell r="A649" t="str">
            <v>7)</v>
          </cell>
          <cell r="B649" t="str">
            <v>ค่าน้ำมันเชื้อเพลิงและหล่อลื่น 200,000 บาท อนุมัติ 100,000 บาท</v>
          </cell>
          <cell r="C649" t="str">
            <v xml:space="preserve">ศธ04002/ว5273 ลว.27 ต.ค.67 ครั้งที่ 1 โอนครั้งที่ 19 </v>
          </cell>
          <cell r="F649">
            <v>100000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25662.6</v>
          </cell>
          <cell r="L649">
            <v>0</v>
          </cell>
        </row>
        <row r="650">
          <cell r="A650" t="str">
            <v>8)</v>
          </cell>
          <cell r="B650" t="str">
            <v>งบกลาง 540,000 บาท</v>
          </cell>
          <cell r="C650" t="str">
            <v xml:space="preserve">ศธ04002/ว5273 ลว.27 ต.ค.67 ครั้งที่ 1 โอนครั้งที่ 19 </v>
          </cell>
          <cell r="F650">
            <v>150000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46915.17</v>
          </cell>
          <cell r="L650">
            <v>0</v>
          </cell>
        </row>
        <row r="657">
          <cell r="A657" t="str">
            <v>1.4.2</v>
          </cell>
          <cell r="B657" t="str">
            <v>งบพัฒนาเพื่อพัฒนาคุณภาพการศึกษา 1,800,000 บาท</v>
          </cell>
          <cell r="C657" t="str">
            <v xml:space="preserve">ศธ04002/ว5273 ลว.27 ต.ค.67 ครั้งที่ 1 โอนครั้งที่ 19 </v>
          </cell>
        </row>
        <row r="659">
          <cell r="A659" t="str">
            <v>1.4.2.1</v>
          </cell>
          <cell r="B659" t="str">
            <v>งบกลยุทธ์ ของสพป.ปท.2 1,800,000 บาท</v>
          </cell>
          <cell r="C659" t="str">
            <v>20004 3720 1000 2000000</v>
          </cell>
        </row>
        <row r="660">
          <cell r="A660" t="str">
            <v>1)</v>
          </cell>
          <cell r="B660" t="str">
            <v>โครงการพัฒนาส่งเสริมความปลอดภัยของผู้เรียน ครูและบุคลากรทางการศึกษาและสถานศึกษา 50,000 บาท</v>
          </cell>
          <cell r="E660">
            <v>50000</v>
          </cell>
          <cell r="F660">
            <v>50000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A661" t="str">
            <v>2)</v>
          </cell>
          <cell r="B661" t="str">
            <v>โครงการเพิ่มโอกาสและความเสมอภาคทางการศึกษา 50,000 บาท</v>
          </cell>
          <cell r="E661">
            <v>50000</v>
          </cell>
          <cell r="F661">
            <v>50000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A662" t="str">
            <v>3)</v>
          </cell>
          <cell r="B662" t="str">
            <v>โครงการยกระดับคุณภาพการศึกษา 900,000 บาท อนุมัติครั้ที่ 1  240,000 บาท</v>
          </cell>
          <cell r="E662">
            <v>179360</v>
          </cell>
          <cell r="F662">
            <v>179360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A663" t="str">
            <v>3.1)</v>
          </cell>
          <cell r="B663" t="str">
            <v>โครงการเพิ่มประสิทธิภาพการจัดการเรียนรู้ที่ส่งเสริมสมรรถนะด้านความฉลาดรู้ ตามแนวทางการประเมิน PISA 18,140 บาท</v>
          </cell>
          <cell r="E663">
            <v>18140</v>
          </cell>
          <cell r="F663">
            <v>18140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15330</v>
          </cell>
          <cell r="L663">
            <v>0</v>
          </cell>
        </row>
        <row r="664">
          <cell r="A664" t="str">
            <v>3.2)</v>
          </cell>
          <cell r="B664" t="str">
            <v>โครงการบ้านนักวิทยาศาสตร์น้อย ประเทศไทย ระดับประถมศึกษา 21,250 บาท</v>
          </cell>
          <cell r="E664">
            <v>21250</v>
          </cell>
          <cell r="F664">
            <v>21250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21250</v>
          </cell>
          <cell r="L664">
            <v>0</v>
          </cell>
        </row>
        <row r="665">
          <cell r="A665" t="str">
            <v>3.3)</v>
          </cell>
          <cell r="B665" t="str">
            <v>โครงการบ้านนักวิทยาศาสตร์น้อย ประเทศไทย ระดับปฐมวัย 21,250 บาท</v>
          </cell>
          <cell r="E665">
            <v>21250</v>
          </cell>
          <cell r="F665">
            <v>21250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21250</v>
          </cell>
          <cell r="L665">
            <v>0</v>
          </cell>
        </row>
        <row r="666">
          <cell r="A666" t="str">
            <v>4)</v>
          </cell>
          <cell r="B666" t="str">
            <v>โครงการเพิ่มประสิทธิภาพการบริหารจัดการศึกษา 800,000 บาท อนุมัติครั้งที่ 1 (4000,000 บาท)</v>
          </cell>
          <cell r="E666">
            <v>167730</v>
          </cell>
          <cell r="F666">
            <v>167730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29485</v>
          </cell>
          <cell r="L666">
            <v>0</v>
          </cell>
        </row>
        <row r="667">
          <cell r="A667" t="str">
            <v>4.1)</v>
          </cell>
          <cell r="B667" t="str">
            <v>โครงการพัฒนาศักยภาพบุคลากรทางการศึกษาสังกัดสพป.ปทุมธานี เขต 2</v>
          </cell>
          <cell r="E667">
            <v>58570</v>
          </cell>
          <cell r="F667">
            <v>58570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47372.6</v>
          </cell>
          <cell r="L667">
            <v>0</v>
          </cell>
        </row>
        <row r="668">
          <cell r="A668" t="str">
            <v>4.2)</v>
          </cell>
          <cell r="B668" t="str">
            <v>โครงการยกย่องเชิดชูเกียรติข้าราชการครูและบุคลากรทางการศึกษา</v>
          </cell>
          <cell r="E668">
            <v>59700</v>
          </cell>
          <cell r="F668">
            <v>59700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A669" t="str">
            <v>4.3)</v>
          </cell>
          <cell r="B669" t="str">
            <v>โครงการประชุมผู้บริหารสถานศึกษา</v>
          </cell>
          <cell r="E669">
            <v>17000</v>
          </cell>
          <cell r="F669">
            <v>17000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17000</v>
          </cell>
          <cell r="L669">
            <v>0</v>
          </cell>
        </row>
        <row r="670">
          <cell r="A670" t="str">
            <v>4.4)</v>
          </cell>
          <cell r="B670" t="str">
    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</v>
          </cell>
          <cell r="E670">
            <v>97000</v>
          </cell>
          <cell r="F670">
            <v>97000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6851</v>
          </cell>
          <cell r="L670">
            <v>0</v>
          </cell>
        </row>
        <row r="674">
          <cell r="F674">
            <v>0</v>
          </cell>
          <cell r="G674">
            <v>0</v>
          </cell>
          <cell r="H674">
            <v>0</v>
          </cell>
          <cell r="K674">
            <v>0</v>
          </cell>
          <cell r="L674">
            <v>0</v>
          </cell>
        </row>
        <row r="675">
          <cell r="H675">
            <v>0</v>
          </cell>
          <cell r="K675">
            <v>0</v>
          </cell>
          <cell r="L675">
            <v>0</v>
          </cell>
        </row>
        <row r="682">
          <cell r="A682" t="str">
            <v>1)</v>
          </cell>
          <cell r="B682" t="str">
            <v>โครงการงานศิลปหัตถกรรม 300000 บาท</v>
          </cell>
          <cell r="C682" t="str">
            <v>ศธ04002/ว4850 ลว.17 ต.ค.66 โอนครั้งที่ 3  /ศธ04002/ว817 ลว.22 กพ 67 โอนครั้งที่ 191</v>
          </cell>
          <cell r="D682">
            <v>0</v>
          </cell>
        </row>
        <row r="683">
          <cell r="A683" t="str">
            <v>2)</v>
          </cell>
          <cell r="B683" t="str">
            <v>โครงการอบรมครูผู้ช่วย 200000 บาท เหลือ 55000</v>
          </cell>
          <cell r="C683" t="str">
            <v>ศธ04002/ว4850 ลว.17 ต.ค.66 ครั้งที่ 1 โอนครั้งที่ 3</v>
          </cell>
        </row>
        <row r="684">
          <cell r="A684" t="str">
            <v>3)</v>
          </cell>
          <cell r="K684">
            <v>0</v>
          </cell>
          <cell r="L684">
            <v>0</v>
          </cell>
        </row>
        <row r="685">
          <cell r="A685" t="str">
            <v>4)</v>
          </cell>
        </row>
        <row r="686">
          <cell r="A686" t="str">
            <v>5)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A687" t="str">
            <v>6)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A688" t="str">
            <v>6)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L688">
            <v>0</v>
          </cell>
        </row>
        <row r="689">
          <cell r="A689" t="str">
            <v>7)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A690" t="str">
            <v>8)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A691" t="str">
            <v>9)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 t="str">
            <v>10)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A693" t="str">
            <v>11)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A694" t="str">
            <v>12)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A695" t="str">
            <v>13)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A696" t="str">
            <v>14)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A697" t="str">
            <v>15)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A698" t="str">
            <v>16)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701">
          <cell r="A701" t="str">
            <v>3.1)</v>
          </cell>
        </row>
        <row r="704">
          <cell r="A704" t="str">
            <v>2.1.3.2</v>
          </cell>
          <cell r="B704" t="str">
            <v xml:space="preserve">ค่าพาหนะในการเดินทางเข้าร่วมการประชุมคณะกรรมการพิจารณาคำขอรับการจัดสรรงบประมาณรายจ่าย ประจำปีงบประมาณ พ.ศ. 2567 งบดำเนินงาน รายการค่าปรับปรุงซ่อมแซมระบบไฟฟ้า ประปา ของสพฐ. ครั้งที่ 1/2567 ในวันที่ 21 มีนาคม 2567  </v>
          </cell>
          <cell r="C704" t="str">
            <v>ศธ 04002/ว1333 ลว 26 มีค 67 โอนครั้งที่ 239</v>
          </cell>
        </row>
        <row r="705">
          <cell r="A705" t="str">
            <v>2.1.3.3</v>
          </cell>
          <cell r="B705" t="str">
            <v xml:space="preserve">ค่าใช้จ่ายในการเดินทางไปราชการของคณะกรรมการพิจารณาคำขอรับการจัดสรรงบประมาณรายจ่ายประจำปีบประมาณ พ.ศ. 2567 รายการค่าปรับปรุงซ่อมแซมระบบไฟฟ้า ประปา ของสพฐ. </v>
          </cell>
          <cell r="C705" t="str">
            <v>ศธ 04002/ว2360 ลว 12 มิย 67 โอนครั้งที่ 123</v>
          </cell>
        </row>
        <row r="706">
          <cell r="A706" t="str">
            <v>2.1.3.4</v>
          </cell>
          <cell r="B706" t="str">
            <v xml:space="preserve">สนับสนุนการดำเนินงานการบริหารงานบุคคลและค่าใช้จ่ายในการประชุม อ.ก.ค.ศ. เขตพื้นที่การศึกษา </v>
          </cell>
          <cell r="C706" t="str">
            <v>ศธ 04002/ว3252 ลว 31 กค 67 โอนครั้งที่ 271</v>
          </cell>
        </row>
        <row r="707">
          <cell r="A707" t="str">
            <v>2.1.3.4</v>
          </cell>
          <cell r="B707" t="str">
            <v>ค่าติดตั้งหม้อแปลงไฟฟ้าสพป.ปทุมธานี เขต 2</v>
          </cell>
          <cell r="C707" t="str">
            <v>ศธ 04002/ว4650 ลว 24 กย 67 โอนครั้งที่ 440</v>
          </cell>
        </row>
        <row r="715">
          <cell r="A715" t="str">
            <v>2.1.4</v>
          </cell>
          <cell r="B715" t="str">
            <v>ค่าปรับปรุงซ่อมแซมระบบไฟฟ้า ประปา</v>
          </cell>
          <cell r="C715" t="str">
            <v>ศธ 04002/ว1353 ลว 28 มีค 67 โอนครั้งที่ 242</v>
          </cell>
        </row>
        <row r="716">
          <cell r="A716" t="str">
            <v>1)</v>
          </cell>
          <cell r="B716" t="str">
            <v xml:space="preserve">โรงเรียนวัดจุฬาจินดาราม </v>
          </cell>
        </row>
        <row r="718">
          <cell r="A718" t="str">
            <v>2)</v>
          </cell>
          <cell r="B718" t="str">
            <v xml:space="preserve">โรงเรียนแสนจำหน่ายวิทยา </v>
          </cell>
        </row>
        <row r="720">
          <cell r="A720" t="str">
            <v>3)</v>
          </cell>
          <cell r="B720" t="str">
            <v xml:space="preserve"> โรงเรียนวัดจตุพิธวราวาส </v>
          </cell>
        </row>
        <row r="722">
          <cell r="A722" t="str">
            <v>4)</v>
          </cell>
          <cell r="B722" t="str">
            <v>โรงเรียนชุมชนประชานิกรณ์อำนวยเวท์</v>
          </cell>
        </row>
        <row r="724">
          <cell r="A724">
            <v>1.5</v>
          </cell>
          <cell r="B724" t="str">
            <v>กิจกรรมการจัดการศึกษาประถมศึกษาสำหรับโรงเรียนปกติ</v>
          </cell>
          <cell r="C724" t="str">
            <v>20004 68 05164 00000</v>
          </cell>
        </row>
        <row r="725">
          <cell r="B725" t="str">
            <v>งบดำเนินงาน  68112xx</v>
          </cell>
        </row>
        <row r="726">
          <cell r="A726" t="str">
            <v>1)</v>
          </cell>
          <cell r="B726" t="str">
            <v xml:space="preserve">ค่าตอบแทนวิทยากรสอนอิสลามศึกษารายชั่วโมง </v>
          </cell>
          <cell r="F726">
            <v>312000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15000</v>
          </cell>
        </row>
        <row r="727">
          <cell r="B727" t="str">
            <v>ค่าตอบแทนวิทยากรสอนอิสลามศึกษารายชั่วโมง ภาค 2/67  จำนวน 312,000 บาท ร่วมใจ 48,000 ร่วมจิตประสาท 48,000 รวมราษฎร์ 96,000 บาท เจริญดีวิทยา 64,000 ราษฎร์สงเคราะห์ 48,000 วัดธัญญะผล 8,000 บาท</v>
          </cell>
          <cell r="C727" t="str">
            <v>ศธ 04002/ว5854  ลว 29 พย67 โอนครั้งที่ 97</v>
          </cell>
        </row>
        <row r="728">
          <cell r="A728" t="str">
            <v>2)</v>
          </cell>
          <cell r="B728" t="str">
            <v>ค่าขนย้ายสิ่งของส่วนตัวในการเดินทางไปราชการประจำของข้าราชการ</v>
          </cell>
          <cell r="C728" t="str">
            <v>ศธ 04002/ว6234  ลว 25 ธค 67 โอนครั้งที่ 161</v>
          </cell>
          <cell r="F728">
            <v>16428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 t="str">
            <v>งบลงทุน  ค่าครุภัณฑ์  6811310</v>
          </cell>
        </row>
        <row r="753">
          <cell r="A753" t="str">
            <v>2.1.5.2</v>
          </cell>
        </row>
        <row r="754">
          <cell r="A754" t="str">
            <v>2.1.5.2.1</v>
          </cell>
          <cell r="B754" t="str">
            <v>โทรทัศน์แอลอีดี(LEDTV)แบบSmartTVระดับความละเอียดจอภาพ3840x2160พิกเซล ขนาด 55 นิ้ว เครื่องละ 23,3000 บาท</v>
          </cell>
          <cell r="C754" t="str">
            <v>ศธ04002/ว1802 ลว.8 พค 67 โอนครั้งที่ 7</v>
          </cell>
        </row>
        <row r="755">
          <cell r="A755" t="str">
            <v>1)</v>
          </cell>
          <cell r="B755" t="str">
            <v>โรงเรียนวัดทศทิศ</v>
          </cell>
          <cell r="C755" t="str">
            <v>20004350002003112042</v>
          </cell>
        </row>
        <row r="756">
          <cell r="B756" t="str">
            <v>ผูกพัน ครบ 26 มิย 67</v>
          </cell>
          <cell r="C756">
            <v>4100395240</v>
          </cell>
        </row>
        <row r="758">
          <cell r="A758" t="str">
            <v>2)</v>
          </cell>
          <cell r="B758" t="str">
            <v>โรงเรียนวัดนิเทศน์</v>
          </cell>
          <cell r="C758" t="str">
            <v>20004350002003112043</v>
          </cell>
        </row>
        <row r="759">
          <cell r="B759" t="str">
            <v>ผูกพัน ครบ 27 พค 67</v>
          </cell>
          <cell r="C759">
            <v>4100397975</v>
          </cell>
        </row>
        <row r="760">
          <cell r="A760" t="str">
            <v>3)</v>
          </cell>
          <cell r="B760" t="str">
            <v>โรงเรียนวัดสอนดีศรีเจริญ</v>
          </cell>
          <cell r="C760" t="str">
            <v>20004350002003112047</v>
          </cell>
        </row>
        <row r="761">
          <cell r="B761" t="str">
            <v>ผูกพัน ครบ 27 พค 67</v>
          </cell>
          <cell r="C761">
            <v>4100396028</v>
          </cell>
        </row>
        <row r="779">
          <cell r="B779" t="str">
            <v>ครุภัณฑ์งานบ้านงานครัว 120612</v>
          </cell>
        </row>
        <row r="780">
          <cell r="A780" t="str">
            <v>1.5.2.1</v>
          </cell>
          <cell r="B780" t="str">
            <v>เครื่องตัดหญ้า แบบข้ออ่อน  เครื่องละ 105,0000 บาท</v>
          </cell>
          <cell r="C780" t="str">
            <v>ศธ04002/ว5376 ลว. 1 พย 67 โอนครั้งที่ 39</v>
          </cell>
        </row>
        <row r="781">
          <cell r="A781" t="str">
            <v>1)</v>
          </cell>
          <cell r="B781" t="str">
            <v>โรงเรียนวัดสมุหราษฎร์บํารุง</v>
          </cell>
          <cell r="C781" t="str">
            <v>20004370010003111465</v>
          </cell>
          <cell r="F781">
            <v>10600</v>
          </cell>
          <cell r="G781">
            <v>0</v>
          </cell>
          <cell r="H781">
            <v>10600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5">
          <cell r="A785" t="str">
            <v>1.5.2.2</v>
          </cell>
          <cell r="B785" t="str">
            <v xml:space="preserve">เครื่องตัดแต่งพุ่มไม้ ขนาด 29.5 นิ้ว </v>
          </cell>
          <cell r="C785" t="str">
            <v>ศธ04002/ว5376 ลว. 1 พย 67 โอนครั้งที่ 39</v>
          </cell>
        </row>
        <row r="786">
          <cell r="A786" t="str">
            <v>1)</v>
          </cell>
          <cell r="B786" t="str">
            <v>โรงเรียนวัดพวงแก้ว</v>
          </cell>
          <cell r="C786" t="str">
            <v>20004370010003111466</v>
          </cell>
          <cell r="F786">
            <v>17400</v>
          </cell>
          <cell r="G786">
            <v>0</v>
          </cell>
          <cell r="H786">
            <v>17400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821">
          <cell r="B821" t="str">
            <v>ครุภัณฑ์โฆษณาและเผยแพร่ 120604</v>
          </cell>
        </row>
        <row r="838">
          <cell r="B838" t="str">
            <v xml:space="preserve">ครุภัณฑ์การศึกษา 120611 </v>
          </cell>
        </row>
        <row r="839">
          <cell r="B839" t="str">
            <v>ครุภัณฑ์งานอาชีพระดับประถมศึกษา แบบ 2 จำนวน 1 ชุด</v>
          </cell>
          <cell r="C839" t="str">
            <v>ศธ04002/ว1802 ลว.8 พค 67 โอนครั้งที่ 7</v>
          </cell>
        </row>
        <row r="840">
          <cell r="A840" t="str">
            <v>1)</v>
          </cell>
          <cell r="B840" t="str">
            <v>โรงเรียนกลางคลองสิบ</v>
          </cell>
          <cell r="C840" t="str">
            <v>20004350002003112040</v>
          </cell>
        </row>
        <row r="841">
          <cell r="B841" t="str">
            <v>ผูกพัน ครบ 16 มิย 67</v>
          </cell>
          <cell r="C841">
            <v>4100394375</v>
          </cell>
        </row>
        <row r="849">
          <cell r="B849" t="str">
            <v>โต๊ะเก้าอี้นักเรียน ระดับประถมศึกษา ชุดละ 1500 บาท</v>
          </cell>
          <cell r="C849" t="str">
            <v>ศธ04002/ว1802 ลว.8 พค 67 โอนครั้งที่ 7</v>
          </cell>
        </row>
        <row r="850">
          <cell r="A850" t="str">
            <v>1)</v>
          </cell>
          <cell r="B850" t="str">
            <v>โรงเรียนคลองสิบสามผิวศรีราษฏร์บำรุง</v>
          </cell>
          <cell r="C850" t="str">
            <v>20004350002003112045</v>
          </cell>
        </row>
        <row r="851">
          <cell r="B851" t="str">
            <v>ผูกพัน ครบ 19 มิย 67</v>
          </cell>
          <cell r="C851">
            <v>4100395365</v>
          </cell>
        </row>
        <row r="853">
          <cell r="A853" t="str">
            <v>2)</v>
          </cell>
          <cell r="B853" t="str">
            <v>โรงเรียนวัดพวงแก้ว</v>
          </cell>
          <cell r="C853" t="str">
            <v>20004350002003112046</v>
          </cell>
        </row>
        <row r="854">
          <cell r="B854" t="str">
            <v>ผูกพัน ครบ 26 มิย 67</v>
          </cell>
          <cell r="C854">
            <v>4100395151</v>
          </cell>
        </row>
        <row r="856">
          <cell r="A856" t="str">
            <v>3)</v>
          </cell>
          <cell r="B856" t="str">
            <v>โรงเรียนหิรัญพงษ์อนุสรณ์</v>
          </cell>
          <cell r="C856" t="str">
            <v>20004350002003112048</v>
          </cell>
        </row>
        <row r="857">
          <cell r="B857" t="str">
            <v>ผูกพัน ครบ 7 มิย 67</v>
          </cell>
          <cell r="C857">
            <v>4100392574</v>
          </cell>
        </row>
        <row r="858">
          <cell r="A858" t="str">
            <v>2.1.1</v>
          </cell>
          <cell r="B858" t="str">
    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    </cell>
          <cell r="C858" t="str">
            <v>20004 67 05164 00034</v>
          </cell>
        </row>
        <row r="859">
          <cell r="B859" t="str">
            <v xml:space="preserve"> งบดำเนินงาน 68112xx </v>
          </cell>
          <cell r="C859" t="str">
            <v>20004 35000200 2000000</v>
          </cell>
        </row>
        <row r="860">
          <cell r="A860" t="str">
            <v>2.1.1.1</v>
          </cell>
          <cell r="B860" t="str">
    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    </cell>
          <cell r="C860" t="str">
            <v>ศธ 04002/ว743 ลว 28 กพ 66 โอนครั้งที่ 343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3">
          <cell r="A863" t="str">
            <v>2.1.1</v>
          </cell>
          <cell r="B863" t="str">
            <v xml:space="preserve">กิจกรรมรองเทคโนโลยีดิจิทัลเพื่อการศึกษาขั้นพื้นฐาน </v>
          </cell>
          <cell r="C863" t="str">
            <v>20004 67 05164 00063</v>
          </cell>
        </row>
        <row r="864">
          <cell r="B864" t="str">
            <v xml:space="preserve"> งบดำเนินงาน 67112xx</v>
          </cell>
          <cell r="C864" t="str">
            <v>20004 35000200 2000000</v>
          </cell>
        </row>
        <row r="865">
          <cell r="A865" t="str">
            <v>2.1.1.1</v>
          </cell>
          <cell r="B865" t="str">
            <v xml:space="preserve">ค่าใช้จ่ายในการดำเนินการกิจกรรมที่ 3 การพัฒนา ส่งเสริม สนับสนุน และขับเคลื่อนการใช้เทคโนโลยีดิจิทัลในการจัดการเรียนรู้ในการขับเคลื่อนระบบคลังสื่อเทคโนโลยีดิจิทัล ระดับการศึกษาขั้นพื้นฐาน (OBEC Content Center) </v>
          </cell>
          <cell r="C865" t="str">
            <v>ศธ 04002/ว1003 ลว 7 มีค 67โอนครั้งที่ 207</v>
          </cell>
        </row>
        <row r="866">
          <cell r="A866" t="str">
            <v>2.1.1.2</v>
          </cell>
          <cell r="B866" t="str">
            <v xml:space="preserve">ค่าใช้จ่ายในการเดินทางเข้าร่วมประชุมเชิงปฏิบัติการพัฒนาบุคลากรด้านเทคโนโลยีดิจิทัล ปีงบประมาณ พ.ศ. 2567  ระหว่างวันที่ 15 – 18 กันยายน 2567  ณ โรงแรมดิไอเดิล โฮเทล แอนด์ เรสซิเดนซ์ จังหวัดปทุมธานี </v>
          </cell>
          <cell r="C866" t="str">
            <v>ศธ 04002/ว3577 ลว 15 สค 67 โอนครั้งที่ 334</v>
          </cell>
        </row>
        <row r="867"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 t="str">
            <v xml:space="preserve"> งบลงทุน ค่าครุภัณฑ์ 6711310</v>
          </cell>
          <cell r="C869" t="str">
            <v>20004 35000200 2000000</v>
          </cell>
        </row>
        <row r="870">
          <cell r="A870" t="str">
            <v>2.1.2.1</v>
          </cell>
          <cell r="B870" t="str">
            <v>ครุภัณฑ์คอมพิวเตอร์  120610</v>
          </cell>
        </row>
        <row r="871">
          <cell r="B871" t="str">
    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    </cell>
          <cell r="C871" t="str">
            <v>ศธ 04002/ว2002 ลว 23 พค 67 โอนครั้งที่ 46</v>
          </cell>
        </row>
        <row r="872">
          <cell r="A872" t="str">
            <v>1)</v>
          </cell>
          <cell r="B872" t="str">
            <v xml:space="preserve">โรงเรียนชุมชนบึงบา </v>
          </cell>
          <cell r="C872" t="str">
            <v>20004350002003110247</v>
          </cell>
        </row>
        <row r="874">
          <cell r="A874" t="str">
            <v>2.1.3</v>
          </cell>
          <cell r="B874" t="str">
            <v xml:space="preserve">กิจกรรมรองพัฒนาระบบการวัดและประเมินผลส่งเสริมเครือข่ายความร่วมมือในการประเมินคุณภาพการศึกษาขั้นพื้นฐาน  </v>
          </cell>
          <cell r="C874" t="str">
            <v>20004 66 05164 36263</v>
          </cell>
        </row>
        <row r="875">
          <cell r="B875" t="str">
            <v xml:space="preserve"> งบดำเนินงาน 66112xx </v>
          </cell>
          <cell r="C875" t="str">
            <v>20004 35000200 2000000</v>
          </cell>
        </row>
        <row r="876"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A878" t="str">
            <v>2.1.2</v>
          </cell>
          <cell r="B878" t="str">
            <v>กิจกรรมการสนับสนุนการศึกษาขั้นพื้นฐาน</v>
          </cell>
          <cell r="C878" t="str">
            <v>20004 68 0146 00000</v>
          </cell>
        </row>
        <row r="879">
          <cell r="C879" t="str">
            <v>20004 37201000 2000000</v>
          </cell>
        </row>
        <row r="881">
          <cell r="A881" t="str">
            <v>2.1.2.1</v>
          </cell>
        </row>
        <row r="883">
          <cell r="B883" t="str">
            <v>ค้าจ้างเหมาบริการ ลูกจ้างสพป.ปท.2 15000x7คน ครั้งที่ 4</v>
          </cell>
          <cell r="C883" t="str">
            <v>ศธ04002/ว3225 ลว.30 กค 67ครั้งที่ 4 โอนครั้งที่ 265  887,000</v>
          </cell>
        </row>
        <row r="884">
          <cell r="B884" t="str">
            <v>ค่าใช้จ่ายในการประชุมราชการ ค่าใช้จ่ายในการฝึกอบรม จัดงาน 350,000 บาท อนุมัติ 170,000 บาท/90,000 บาท/50,000 บาท ครั้งที่ 4</v>
          </cell>
        </row>
        <row r="885">
          <cell r="B885" t="str">
            <v>ค่าใช้จ่ายในการประชุม อ.ก.ค.ศ. เขตพื้นที่การศึกษา 150,000 บาท</v>
          </cell>
        </row>
        <row r="886">
          <cell r="B886" t="str">
            <v>ค่าใช้จ่ายในการเดินทางไปราชการ 150,000 บาท</v>
          </cell>
          <cell r="C886" t="str">
            <v>ศธ04002/ว3225 ลว.30 กค 67ครั้งที่ 4 โอนครั้งที่ 265  887,000</v>
          </cell>
        </row>
        <row r="887">
          <cell r="B887" t="str">
            <v>ค่าซ่อมแซมและบำรุงรักษาทรัพย์สิน 200,000 บาท อนุมัติ 100,000 บาท</v>
          </cell>
          <cell r="C887" t="str">
            <v>ศธ04002/ว3225 ลว.30 กค 67ครั้งที่ 4 โอนครั้งที่ 265  887,000</v>
          </cell>
        </row>
        <row r="888">
          <cell r="B888" t="str">
            <v>ค่าวัสดุสำนักงาน</v>
          </cell>
          <cell r="C888" t="str">
            <v>ศธ04002/ว3225 ลว.30 กค 67ครั้งที่ 4 โอนครั้งที่ 265  887,000</v>
          </cell>
        </row>
        <row r="889">
          <cell r="B889" t="str">
            <v>ค่าน้ำมันเชื้อเพลิงและหล่อลื่น 200,000 บาท อนุมัติ 100,000 บาท</v>
          </cell>
          <cell r="C889" t="str">
            <v>ศธ04002/ว3225 ลว.30 กค 67ครั้งที่ 4 โอนครั้งที่ 265  887,000</v>
          </cell>
        </row>
        <row r="890">
          <cell r="B890" t="str">
            <v xml:space="preserve">ค่าสาธารณูปโภค    100,000 บาท </v>
          </cell>
          <cell r="C890" t="str">
            <v>ศธ04002/ว3225 ลว.30 กค 67ครั้งที่ 4 โอนครั้งที่ 265  887,000</v>
          </cell>
        </row>
        <row r="891">
          <cell r="B891" t="str">
            <v>อื่นๆ (รายการนอกเหนือ(1-(7 และหรือถัวจ่ายให้รายการ (1 -(7 โดยเฉพาะรายการที่ (7 ) 390000</v>
          </cell>
          <cell r="C891" t="str">
            <v>ที่ ศธ04002/ว2531/26 มิย 66 ครั้ง 619 180000+อบรมครูเหลือ55000และครั้งที่ 4ว322 /30 กค 67</v>
          </cell>
        </row>
        <row r="897">
          <cell r="B897" t="str">
            <v>งบพัฒนาเพื่อพัฒนาคุณภาพการศึกษา 1,500,000 บาท</v>
          </cell>
        </row>
        <row r="899">
          <cell r="A899" t="str">
            <v>1)</v>
          </cell>
          <cell r="B899" t="str">
            <v>โครงการประชุมเชิงปฏิบัติการและศึกษาดูงาน เพื่อพัฒนาศักยภาพผู้บริหรการศึกษาผู้บริหารสถานศึกษาและบุคลากรทางการศึกษา สพป.ปทุมธานี เขต 2</v>
          </cell>
          <cell r="C899" t="str">
            <v>ศธ04002/ว3225 ลว.30 กค 67ครั้งที่ 4 โอนครั้งที่ 265</v>
          </cell>
        </row>
        <row r="901">
          <cell r="B901" t="str">
            <v xml:space="preserve"> งบดำเนินงาน 67112xx </v>
          </cell>
          <cell r="C901" t="str">
            <v>20004 37201000 2000000</v>
          </cell>
        </row>
        <row r="902">
          <cell r="A902" t="str">
            <v>2.1.2.1</v>
          </cell>
          <cell r="B902" t="str">
    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    </cell>
          <cell r="C902" t="str">
            <v>ศธ 04002/ว5700 ลว 21 ธค 66 โอนครั้งที่ 103</v>
          </cell>
        </row>
        <row r="903">
          <cell r="A903" t="str">
            <v>2.1.2.2</v>
          </cell>
          <cell r="B903" t="str">
            <v xml:space="preserve">เงินสมทบกองทุนเงินทดแทน ประจำปี พ.ศ. 2567 (มกราคม - ธันวาคม 2567)                             </v>
          </cell>
          <cell r="C903" t="str">
            <v>ศธ 04002/ว35 ลว 4 มค 67 โอนครั้งที่ 117</v>
          </cell>
        </row>
        <row r="904">
          <cell r="B904" t="str">
            <v>ค่าเช่าใช้บริการสัญญาณอินเทอร์เน็ต 6 เดือน (เมย-มิย 66)   603600บาท</v>
          </cell>
          <cell r="C904" t="str">
            <v>ศธ 04002/ว1923   ลว 20 พค 67 โอนครั้งที่ 30</v>
          </cell>
        </row>
        <row r="905">
          <cell r="B905" t="str">
            <v>ค่าเช่าใช้บริการสัญญาณอินเทอร์เน็ต 3 เดือน (กรกฎาคม 2567 – กันยายน 2567)   514,3500บาท</v>
          </cell>
          <cell r="C905" t="str">
            <v>ศธ 04002/ว2864 ลว 2 กรกฎาคม 2567 โอนครั้งที่ 185</v>
          </cell>
        </row>
        <row r="906">
          <cell r="A906" t="str">
            <v>2.1.3.2</v>
          </cell>
          <cell r="B906" t="str">
            <v>ค่าใช้จ่ายในการซ่อมแซม ทำความสะอาด ฟื้นฟูอาคารเรียน สิ่งปลูกสร้าง ห้องน้ำ ห้องส้วม และสภาพแวดล้อมภายในโรงเรียน</v>
          </cell>
          <cell r="C906" t="str">
            <v>ศธ 04002/ว4582 ลว 20 กย 67 โอนครั้งที่ 433</v>
          </cell>
        </row>
        <row r="909">
          <cell r="B909" t="str">
            <v>งบประจำ บริหารจัดการสำนักงาน</v>
          </cell>
          <cell r="C909" t="str">
            <v>20004 35000200 200000</v>
          </cell>
        </row>
        <row r="911">
          <cell r="A911" t="str">
            <v>(1</v>
          </cell>
        </row>
        <row r="912">
          <cell r="A912" t="str">
            <v>(2</v>
          </cell>
        </row>
        <row r="913">
          <cell r="A913" t="str">
            <v>(3</v>
          </cell>
        </row>
        <row r="914">
          <cell r="A914" t="str">
            <v>(4</v>
          </cell>
        </row>
        <row r="915">
          <cell r="A915" t="str">
            <v>(5</v>
          </cell>
        </row>
        <row r="916">
          <cell r="A916" t="str">
            <v>(6</v>
          </cell>
        </row>
        <row r="917">
          <cell r="A917" t="str">
            <v>(7</v>
          </cell>
        </row>
        <row r="918">
          <cell r="A918" t="str">
            <v>(8</v>
          </cell>
        </row>
        <row r="919">
          <cell r="A919" t="str">
            <v>(8.1</v>
          </cell>
        </row>
        <row r="921">
          <cell r="A921" t="str">
            <v>2.1.3.4</v>
          </cell>
        </row>
        <row r="922">
          <cell r="A922" t="str">
            <v>2.1.3.4.1</v>
          </cell>
          <cell r="B922" t="str">
            <v>งบกลยุทธ์ ของสพป.ปท.2 500,000 บาท (ประถม 449450) (20004 66 05164 05272)</v>
          </cell>
        </row>
        <row r="924"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A925" t="str">
            <v>2.1.3.4.2</v>
          </cell>
          <cell r="B925" t="str">
            <v>งบเพิ่มประสิทธิผลกลยุทธ์ของ สพฐ. 1,500,000 บาท (20004 66 05164 05272)</v>
          </cell>
          <cell r="C925" t="str">
            <v>ที่ ศธ 04002/ว824/1 มีค 66  ครั้งที่ 352</v>
          </cell>
        </row>
        <row r="928">
          <cell r="A928" t="str">
            <v>1)</v>
          </cell>
          <cell r="B928" t="str">
            <v>โครงการพัฒนาศักยภาพการบริหารจัดการ 100,000 บาท</v>
          </cell>
          <cell r="C928" t="str">
            <v>บันทึกกลุ่มนโยบายและแผน ลว.27 มค 66 ดอกลักษณ์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A929" t="str">
            <v>2)</v>
          </cell>
          <cell r="B929" t="str">
            <v>โครงการเสริมสร้างความรู้ความเข้าใจระบบการประเมินวิทยฐานดิจิทัล(DPA) 30,000 บาท</v>
          </cell>
          <cell r="C929" t="str">
            <v>บันทึกกลุ่มนโยบายและแผน ลว.26 มค 66 น้ำผึ้ง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A930" t="str">
            <v>3)</v>
          </cell>
          <cell r="B930" t="str">
            <v>โครงการเครือข่ายความร่วมมือเพื่อพัฒนาการเรียนรู้และการมีส่วนร่วมในทุกภาคส่วน 85000 บาท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A931" t="str">
            <v>4)</v>
          </cell>
          <cell r="B931" t="str">
            <v>โครงการส่งเสริมศักยภาพตามการเรียนรู้ที่หลากหลาย 150,000 บาท</v>
          </cell>
          <cell r="C931" t="str">
            <v xml:space="preserve">บท.แผนลว. 31 มี.ค. 66 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A932" t="str">
            <v>6)</v>
          </cell>
          <cell r="B932" t="str">
            <v>สำนักงานเขตพื้นที่การศึกษาประถมศึกษาปทุมธานี เขต 2 : องค์กรคุณธรรมต้นแบบสู่ความยั่งยืน</v>
          </cell>
          <cell r="C932" t="str">
            <v>บันทึกกลุ่มนโยบายและแผน ลว.27 มีค 66 ศน จิราภรณ์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A933" t="str">
            <v>2.1.3</v>
          </cell>
          <cell r="B933" t="str">
            <v xml:space="preserve">กิจกรรมรองการพัฒนาประสิทธิภาพการบริหารจัดการ </v>
          </cell>
        </row>
        <row r="934">
          <cell r="C934" t="str">
            <v>20004 67 05164 06317</v>
          </cell>
        </row>
        <row r="935">
          <cell r="B935" t="str">
            <v xml:space="preserve"> งบดำเนินงาน 68112xx </v>
          </cell>
        </row>
        <row r="936">
          <cell r="C936" t="str">
            <v>20004 35000200 2000000</v>
          </cell>
        </row>
        <row r="937">
          <cell r="A937" t="str">
            <v>2.1.3.1</v>
          </cell>
          <cell r="B937" t="str">
    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    </cell>
          <cell r="C937" t="str">
            <v>ศธ 04002/ว5407 ลว 27 พย 66 โอนครั้งที่ 66</v>
          </cell>
        </row>
        <row r="940">
          <cell r="A940" t="str">
            <v>2.1.4</v>
          </cell>
          <cell r="B940" t="str">
            <v>กิจกรรมรองพัฒนาหลักสูตรและกระบวนการเรียนรู้ที่หลากหลายให้เอื้อต่อการเรียนรู้ตลอดชีวิต</v>
          </cell>
        </row>
        <row r="941">
          <cell r="B941" t="str">
            <v xml:space="preserve"> งบดำเนินงาน 67112xx </v>
          </cell>
        </row>
        <row r="942">
          <cell r="A942" t="str">
            <v>2.1.4.1</v>
          </cell>
          <cell r="B942" t="str">
            <v xml:space="preserve">ค่าใช้จ่ายในการจัดการแข่งขันงานศิลปหัตถกรรมนักเรียน ครั้งที่ 71 ปีการศึกษา 2566 </v>
          </cell>
          <cell r="C942" t="str">
            <v>ที่ ศธ 04002/ว    /9 กพ 67  ครั้งที่ 165</v>
          </cell>
        </row>
        <row r="943">
          <cell r="A943" t="str">
            <v>2.1.4.2</v>
          </cell>
          <cell r="B943" t="str">
            <v xml:space="preserve">ค่าใช้จ่ายในการดำนินงานการส่งเสริมการจัดการเรียนรู้เพศวิถีศึกษาในลักษณะการจัดการเรียนรู้แบบ Active Leaning </v>
          </cell>
          <cell r="C943" t="str">
            <v>ศธ04002/ว2276 ลว. 7 มิย 67 โอนครั้งที่ 102</v>
          </cell>
        </row>
        <row r="944">
          <cell r="A944" t="str">
            <v>2.1.4.3</v>
          </cell>
          <cell r="B944" t="str">
            <v xml:space="preserve">ค่าใช้จ่ายในการเดินทางเข้าร่วมการประชุมเชิงปฏิบัติการจัดทำเป้าหมายความสามารถ ด้านการอ่าน การเขียน การคิดเลข และการแก้ปัญหา (Basic Literacy) ของนักเรียนระดับประถมศึกษาตอนต้น ระหว่างวันที่ 7 - 10 สิงหาคม 2567 โรงแรมรอแยล เบญจา กรุงเทพมหานคร </v>
          </cell>
          <cell r="C944" t="str">
            <v>ศธ04002/ว3560 ลว. 15 สค 67 โอนครั้งที่ 323</v>
          </cell>
        </row>
        <row r="945">
          <cell r="A945" t="str">
            <v>1.5.1</v>
          </cell>
          <cell r="B945" t="str">
            <v xml:space="preserve">กิจกรรมรองพัฒนาระบบการวัดและประเมินผลส่งเสริมเครือข่ายความร่วมในการประเมินคุณภาพการศึกษา </v>
          </cell>
          <cell r="C945" t="str">
            <v>20004 68 05164 36263</v>
          </cell>
        </row>
        <row r="946">
          <cell r="B946" t="str">
            <v xml:space="preserve"> งบดำเนินงาน 68112xx</v>
          </cell>
          <cell r="C946" t="str">
            <v>20004 3720 1000 2000000</v>
          </cell>
        </row>
        <row r="947">
          <cell r="A947">
            <v>1</v>
          </cell>
          <cell r="B947" t="str">
    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ระดับเขตพื้นที่การศึกษา</v>
          </cell>
          <cell r="C947" t="str">
            <v>ศธ04002/ว5487ว.8 พย 67 โอนครั้งที่ 47</v>
          </cell>
          <cell r="F947">
            <v>5000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1200</v>
          </cell>
          <cell r="L947">
            <v>0</v>
          </cell>
        </row>
        <row r="948">
          <cell r="A948">
            <v>2</v>
          </cell>
          <cell r="B948" t="str">
    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ระดับจังหวัด</v>
          </cell>
          <cell r="C948" t="str">
            <v>ศธ04002/ว5487ว.8 พย 67 โอนครั้งที่ 47</v>
          </cell>
          <cell r="F948">
            <v>23000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20300</v>
          </cell>
          <cell r="L948">
            <v>0</v>
          </cell>
        </row>
        <row r="951">
          <cell r="A951">
            <v>1.6</v>
          </cell>
          <cell r="B951" t="str">
            <v xml:space="preserve">กิจกรรมการจัดการศึกษามัธยมศึกษาตอนต้นสำหรับโรงเรียนปกติ  </v>
          </cell>
          <cell r="C951" t="str">
            <v>20004 68 0516500000</v>
          </cell>
        </row>
        <row r="952">
          <cell r="A952" t="str">
            <v>1.6.1</v>
          </cell>
          <cell r="B952" t="str">
            <v xml:space="preserve"> งบดำเนินงาน 68112xx</v>
          </cell>
          <cell r="C952" t="str">
            <v>20004 3720 1000 2000000</v>
          </cell>
        </row>
        <row r="953">
          <cell r="B953" t="str">
            <v>งบลงทุน ค่าครุภัณฑ์ 6811310</v>
          </cell>
        </row>
        <row r="968">
          <cell r="B968" t="str">
            <v>ครุภัณฑ์สำนักงาน 120601</v>
          </cell>
        </row>
        <row r="969">
          <cell r="A969" t="str">
            <v>1.6.2.1</v>
          </cell>
          <cell r="B969" t="str">
            <v>เครื่องถ่ายเอกสารระบบดิจิทัล (ขาว-ดำ) ความเร็ว 50 แผ่นต่อนาที</v>
          </cell>
          <cell r="C969" t="str">
            <v>ที่ ศธ04002/ว5376 ลว 1 พย 67 ครั้งที่ 39</v>
          </cell>
        </row>
        <row r="970">
          <cell r="A970" t="str">
            <v>1)</v>
          </cell>
          <cell r="B970" t="str">
            <v>สพป.ปทุมธานี เขต 2</v>
          </cell>
          <cell r="C970" t="str">
            <v>20004370010003112315</v>
          </cell>
          <cell r="F970">
            <v>200000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197500</v>
          </cell>
          <cell r="L970">
            <v>0</v>
          </cell>
        </row>
        <row r="971">
          <cell r="B971" t="str">
            <v>ครุภัณฑ์งานบ้านงานครัว 120612</v>
          </cell>
        </row>
        <row r="972">
          <cell r="A972" t="str">
            <v>1.6.2.2</v>
          </cell>
          <cell r="B972" t="str">
            <v xml:space="preserve">เครื่องตัดหญ้า แบบข้ออ่อน </v>
          </cell>
          <cell r="C972" t="str">
            <v>ที่ ศธ04002/ว5376 ลว 1 พย 67 ครั้งที่ 39</v>
          </cell>
        </row>
        <row r="973">
          <cell r="A973" t="str">
            <v>1)</v>
          </cell>
          <cell r="B973" t="str">
            <v>สพป.ปทุมธานี เขต 2</v>
          </cell>
          <cell r="C973" t="str">
            <v>20004370010003112316</v>
          </cell>
          <cell r="F973">
            <v>10600</v>
          </cell>
          <cell r="G973">
            <v>10600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1017">
          <cell r="B1017" t="str">
            <v>ครุภัณฑ์เทคโนโลยีดิจิตอล แบบ 2</v>
          </cell>
          <cell r="C1017">
            <v>0</v>
          </cell>
        </row>
        <row r="1018">
          <cell r="A1018" t="str">
            <v>1)</v>
          </cell>
          <cell r="B1018" t="str">
            <v>วัดทศทิศ</v>
          </cell>
          <cell r="C1018" t="str">
            <v>20004350002003112995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A1019" t="str">
            <v>2)</v>
          </cell>
          <cell r="B1019" t="str">
            <v>วัดสมุหราษฎร์บํารุง</v>
          </cell>
          <cell r="C1019" t="str">
            <v>20004350002003112996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A1020" t="str">
            <v>2.2.1.1</v>
          </cell>
          <cell r="B1020" t="str">
            <v xml:space="preserve">โต๊ะเก้าอี้นักเรียน ระดับประถมศึกษา </v>
          </cell>
          <cell r="C1020" t="str">
            <v>ศธ04002/ว1802 ลว.8 พค 67 โอนครั้งที่ 7</v>
          </cell>
        </row>
        <row r="1021">
          <cell r="A1021" t="str">
            <v>1)</v>
          </cell>
          <cell r="B1021" t="str">
            <v>โรงเรียนวัดลาดสนุ่น</v>
          </cell>
          <cell r="C1021" t="str">
            <v>20004350002003114141</v>
          </cell>
        </row>
        <row r="1022">
          <cell r="B1022" t="str">
            <v>ผูกพัน</v>
          </cell>
          <cell r="C1022">
            <v>4100549690</v>
          </cell>
        </row>
        <row r="1027">
          <cell r="A1027" t="str">
            <v>1.6.1</v>
          </cell>
          <cell r="B1027" t="str">
            <v>กิจกรรมรองสนับสนุนเสริมสร้างความเข้มแข็งในการพัฒนาครูอย่างมีประสิทธิภาพ</v>
          </cell>
          <cell r="C1027" t="str">
            <v>20004 68 05165 51999</v>
          </cell>
        </row>
        <row r="1028">
          <cell r="B1028" t="str">
            <v xml:space="preserve"> งบดำเนินงาน 68112xx </v>
          </cell>
          <cell r="C1028" t="str">
            <v>20004 3720 1000 2000000</v>
          </cell>
        </row>
        <row r="1029">
          <cell r="A1029" t="str">
            <v>1.6.1.1</v>
          </cell>
          <cell r="B1029" t="str">
            <v xml:space="preserve">ค่าใช้จ่ายในการดำเนินการตรวจรับ – จ่ายเครื่องราชอิสริยาภรณ์ชั้นต่ำกว่าสายสะพายและเหรียญจักรพรรดิมาลา ประจำปี 2565 – 2567 ระหว่างวันที่ 2 - 10 ตุลาคม 2567 </v>
          </cell>
          <cell r="C1029" t="str">
            <v>ศธ04002/5373 ลว. 1 พย 67 โอนครั้งที่ 36</v>
          </cell>
          <cell r="D1029">
            <v>60000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45220</v>
          </cell>
          <cell r="L1029">
            <v>0</v>
          </cell>
        </row>
        <row r="1030">
          <cell r="A1030" t="str">
            <v>2.2.1.2</v>
          </cell>
          <cell r="B1030" t="str">
            <v>ค่าใช้จ่ายในการเดินทางเข้าร่วมการประชุมเชิงปฏิบัติการขับเคลื่อนนโยบายเรียนดี มีความสุข สู่การนิเทศอย่างมีประสิทธิภาพ 19-21 กพ 67 รร.รอยัล ซิตี้ กรุงเทพมหานคร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A1031" t="str">
            <v>2.2.1.3</v>
          </cell>
          <cell r="B1031" t="str">
            <v>ค่าใช้จ่ายสำหรับการดำเนินงานพัฒนาการนิเทศการศึกษาของเครือข่ายการนิเทศการศึกษาขั้นพื้นฐาน</v>
          </cell>
          <cell r="C1031" t="str">
            <v>ศธ04002/ว1918 ลว 17 พค 67 โอนครั้งที่ 27</v>
          </cell>
        </row>
        <row r="1032">
          <cell r="A1032" t="str">
            <v>2.2.1.4</v>
          </cell>
          <cell r="B1032" t="str">
            <v xml:space="preserve">ค่าใช้จ่ายการคัดเลือกบุคคลเพื่อบรรจุแต่งตั้งให้ดำรงตำแหน่งรองผู้อำนวยการสถานศึกษาและ    ผู้อำนวยการสถานศึกษา สังกัดสำนักงานคณะกรรมการการศึกาษาขั้นพื้นฐาน ปี พ.ศ. 2567 </v>
          </cell>
          <cell r="C1032" t="str">
            <v>ศธ04002/ว2110 ลว 31 พค 67 โอนครั้งที่ 67</v>
          </cell>
        </row>
        <row r="1042">
          <cell r="A1042" t="str">
            <v>2.2.3</v>
          </cell>
          <cell r="B1042" t="str">
    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    </cell>
          <cell r="C1042" t="str">
            <v>20004 66 05165 90691</v>
          </cell>
        </row>
        <row r="1043">
          <cell r="B1043" t="str">
            <v xml:space="preserve"> งบดำเนินงาน 66112xx </v>
          </cell>
          <cell r="C1043" t="str">
            <v>20004 35000200 2000000</v>
          </cell>
        </row>
        <row r="1044">
          <cell r="A1044" t="str">
            <v>2.2.3.1</v>
          </cell>
          <cell r="B1044" t="str">
            <v xml:space="preserve">ค่าใช้จ่าย  รณรงค์ และติดตาม การใช้หนังสือพระราชนิพนธ์  </v>
          </cell>
          <cell r="C1044" t="str">
            <v>ศธ 04002/ว2953/25 กค 66 ครั้งที่ 689 จำนวนเงิน 61,055 บาท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A1045" t="str">
            <v>2.2.3.2</v>
          </cell>
          <cell r="B1045" t="str">
    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    </cell>
          <cell r="C1045" t="str">
            <v>ศธ 04002/ว3089/29 กค 66 ครั้งที่ 712 จำนวนเงิน 1,200.-บาท เขียนเขต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91">
          <cell r="A1091">
            <v>1.7</v>
          </cell>
          <cell r="B1091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  <cell r="C1091" t="str">
            <v>20004 68 5201500000</v>
          </cell>
        </row>
        <row r="1092">
          <cell r="B1092" t="str">
            <v xml:space="preserve"> งบดำเนินงาน 68112xx</v>
          </cell>
          <cell r="C1092" t="str">
            <v>20004 3720 1000 2000000</v>
          </cell>
        </row>
        <row r="1093">
          <cell r="A1093" t="str">
            <v>1.7.1</v>
          </cell>
          <cell r="B1093" t="str">
            <v>ค่าใช้จ่ายในการจัดบูธนิทรรศการผลงานแนวปฏิบัติที่ดีที่ได้รับการคัดเลือกและจัดบูธนิทรรศการแสดงสินค้าของหน่วยงานบูธนิทรรศการแสดงสินค้าของหน่วยงานที่เกิดจากการปฏิบัติที่ดี</v>
          </cell>
          <cell r="C1093" t="str">
            <v>ศธ 04002/ว5490 ลว8 พย 67 ครั้งที่ 51</v>
          </cell>
          <cell r="F1093">
            <v>5600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A1094" t="str">
            <v>1.7.2</v>
          </cell>
          <cell r="B1094" t="str">
    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    </cell>
          <cell r="C1094" t="str">
            <v>ศธ 04002/ว5655 ลว 19 พย 67 โอนครั้งที่ 71</v>
          </cell>
          <cell r="F1094">
            <v>10000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A1095" t="str">
            <v>2.3.3</v>
          </cell>
          <cell r="B1095" t="str">
            <v xml:space="preserve">ค่าใช้จ่ายในการเดินทางเข้าร่วมประชุมหารือแก้ไขปัญหาแนวทางการดำเนินงานตามกฎกระทรวงว่าด้วยสิทธิ  ในการจัดการศึกษาขั้นพื้นฐานโดยครอบครัว พ.ศ. 2547 ระหว่างวันที่ 23 – 24 พฤษภาคม  2567  ณ ห้องประชุม 2 อาคารสพฐ. 5 ชั้น 9 และค่าใช้จ่ายในการเดินทางเข้าร่วมประชุมเชิงปฏิบัติการยกร่างและแก้ไขแนวทางการจัดการศึกษาขั้นพื้นฐานโดยครอบครัว พ.ศ. 2547 ระหว่างวันที่ 28 – 31   พฤษภาคม 2567 ณ ห้องประชุม สนผ. 1 อาคารสพฐ. 5 ชั้น 8 สพฐ. กระทรวงศึกษาธิการ </v>
          </cell>
          <cell r="C1095" t="str">
            <v xml:space="preserve">ศธ 04002/ว2241  ลว 6 มิย 67 ครั้งที่ 95   </v>
          </cell>
        </row>
        <row r="1096">
          <cell r="A1096" t="str">
            <v>2.3.4</v>
          </cell>
          <cell r="B1096" t="str">
            <v xml:space="preserve">ค่าใช้จ่ายในการดำเนินงานต่างๆ เกี่ยวกับการจัดการศึกษาขั้นพื้นฐานโดยบุคคลล ครอบครัว องค์กรชุมชน องค์กรเอกชน องค์กรวิชาชีพ และสถานประกอบการ </v>
          </cell>
          <cell r="C1096" t="str">
            <v>ศธ 04002/ว2569  ลว 25 มิย 67 ครั้งที่ 160</v>
          </cell>
        </row>
        <row r="1097">
          <cell r="A1097" t="str">
            <v>2.3.5</v>
          </cell>
          <cell r="B1097" t="str">
            <v>ค่าใช้จ่ายนการแข่งขันทักษะวิชาการนักเรียน ในการประชุมวิชาการการพัฒนาเด็กและเยาวชนในถิ่นทุรกันดารตามพระราชดำริสมเด็จพระกนิษฐาธิราชเจ้า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2567 ระดับเขตพื้นที่การศึกษา เพื่อคัดเลือกผลงานทักษะวิชาการนักเรียน และคัดเลือกแนวปฏิบัติที่ดีรายด้านระดับสำนักงานเขตพื้นที่การศึกษา</v>
          </cell>
          <cell r="C1097" t="str">
            <v>ศธ 04002/ว3035 ลว 15 กค 67 ครั้งที่ 226</v>
          </cell>
        </row>
        <row r="1098">
          <cell r="A1098" t="str">
            <v>2.3.6</v>
          </cell>
          <cell r="B1098" t="str">
            <v>ค่าใช้จ่ายในการเดินทางเข้าร่วมประชุมวิชาการการพัฒนาเด็กและเยาวชนในถิ่นทุรกันดารตามพระราชดำริ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สยามบรมราชกุมารี ระหว่างวันที่ 19 – 21 สิงหาคม 2567 ณ โรงแรมเอวาน่า บางนา กรุงเทพมหานคร</v>
          </cell>
          <cell r="C1098" t="str">
            <v>ศธ 04002/ว3603 ลว 16 สค 67 ครั้งที่ 338</v>
          </cell>
        </row>
        <row r="1100">
          <cell r="B1100" t="str">
            <v>งบบริหารจัดการ สพป.ปท.2</v>
          </cell>
          <cell r="C1100" t="str">
            <v>20004 35000200 00000</v>
          </cell>
        </row>
        <row r="1107">
          <cell r="C1107" t="str">
            <v>20004 1300 Q2669/20004 65 0005400000</v>
          </cell>
        </row>
        <row r="1108">
          <cell r="B1108" t="str">
            <v xml:space="preserve"> งบดำเนินงาน 68112xx</v>
          </cell>
        </row>
        <row r="1113">
          <cell r="A1113">
            <v>1.8</v>
          </cell>
          <cell r="B1113" t="str">
            <v xml:space="preserve">กิจกรรมช่วยเหลือกลุ่มเป้าหมายทางสังคม  </v>
          </cell>
          <cell r="C1113" t="str">
            <v>20004 68 62408 00000</v>
          </cell>
        </row>
        <row r="1115">
          <cell r="A1115" t="str">
            <v>2.6.1</v>
          </cell>
          <cell r="B1115" t="str">
            <v xml:space="preserve">ค่าใช้จ่ายในการดำเนินโครงการพัฒนาครูและบุคลากรทางการศึกษา เพื่อปฏิบัติหน้าที่เครือข่ายนักจิตวิทยาประจำโรงเรียน สังกัดสำนักงานคณะกรรมการการศึกษาขั้นพื้นฐาน ระหว่างวันที่ 22 – 24 ธันวาคม 2566 ณ โรงแรมบางกอกพาเลซ กรุงเทพมหานคร </v>
          </cell>
          <cell r="C1115" t="str">
            <v>ศธ 04002/ว5666 ลว 19 ธ.ค.66 ครั้งที่ 97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A1116" t="str">
            <v>2.6.2</v>
          </cell>
          <cell r="B1116" t="str">
            <v xml:space="preserve">ค่าใช้จ่ายในการเดินทางเข้าร่วมประชุมปฏิบัติการพัฒนาครูแนะแนวแกนนำและการ Coaching เป้าหมายชีวิต ตามนโยบายเรียนดีมีความสุข ระหว่างวันที่ 21 – 24 มกราคม 2567 ณ โรงแรมบางกอกพาเลส เขตราชเทวี  กรุงเทพมหานคร </v>
          </cell>
          <cell r="C1116" t="str">
            <v>ศธ 04002/ว161 (2/2) ลว 1 กพ 67 ครั้งที่ 161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A1117" t="str">
            <v>2.4.1.2</v>
          </cell>
          <cell r="B1117" t="str">
            <v xml:space="preserve">ค่าใช้จ่ายในการดูแลช่วยเหลือและคุ้มครองนักเรียนของสำนักงานคณะกรรมการการศึกษาขั้นพื้นฐาน </v>
          </cell>
          <cell r="C1117" t="str">
            <v>ศธ 04002/ว3402 ลว 6 สค 67 ครั้งที่290</v>
          </cell>
        </row>
        <row r="1119">
          <cell r="A1119" t="str">
            <v>2.4.4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A1120" t="str">
            <v>2.4.5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A1121" t="str">
            <v>2.4.6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8">
          <cell r="A1128">
            <v>1.9</v>
          </cell>
          <cell r="B1128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  <cell r="C1128" t="str">
            <v>20004  68 01056 00000</v>
          </cell>
        </row>
        <row r="1129">
          <cell r="B1129" t="str">
            <v>ค่าที่ดินและสิ่งก่อสร้าง 6811320</v>
          </cell>
        </row>
        <row r="1130">
          <cell r="A1130" t="str">
            <v>1.9.1</v>
          </cell>
          <cell r="B1130" t="str">
            <v xml:space="preserve">ปรับปรุงซ่อมแซมอาคารเรียนอาคารประกอบและสิ่งก่อสร้างอื่น 2 โรงเรียน </v>
          </cell>
          <cell r="C1130" t="str">
            <v>ศธ 04002/ว5174 ลว 21 ตค 67 ครั้งที่ 4</v>
          </cell>
        </row>
        <row r="1131">
          <cell r="A1131" t="str">
            <v>1)</v>
          </cell>
          <cell r="B1131" t="str">
            <v>นิกรราษฎร์บูรณะ(เหราบัตย์อุทิศ)</v>
          </cell>
          <cell r="C1131" t="str">
            <v>20004370010003210924</v>
          </cell>
          <cell r="D1131">
            <v>235000</v>
          </cell>
          <cell r="G1131">
            <v>0</v>
          </cell>
          <cell r="H1131">
            <v>235000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 t="str">
            <v>ครบ 27 มค 68</v>
          </cell>
          <cell r="C1132">
            <v>4100554857</v>
          </cell>
        </row>
        <row r="1133">
          <cell r="A1133" t="str">
            <v>2)</v>
          </cell>
          <cell r="B1133" t="str">
            <v>วัดธรรมราษฏร์เจริญผล</v>
          </cell>
          <cell r="C1133" t="str">
            <v>20004370010003210925</v>
          </cell>
          <cell r="D1133">
            <v>499000</v>
          </cell>
          <cell r="G1133">
            <v>0</v>
          </cell>
          <cell r="H1133">
            <v>495000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 t="str">
            <v>ครบ 27 มค 67</v>
          </cell>
          <cell r="C1134">
            <v>4100554844</v>
          </cell>
        </row>
        <row r="1136">
          <cell r="A1136" t="str">
            <v>1.9.2</v>
          </cell>
          <cell r="B1136" t="str">
            <v xml:space="preserve">ปรับปรุงซ่อมแซมห้องน้ำห้องส้วม 2 โรงเรียน </v>
          </cell>
          <cell r="C1136" t="str">
            <v>ศธ 04002/ว5174 ลว 21 ตค 67 ครั้งที่ 4</v>
          </cell>
        </row>
        <row r="1137">
          <cell r="A1137" t="str">
            <v>3)</v>
          </cell>
          <cell r="B1137" t="str">
            <v>นิกรราษฎร์บูรณะ (เหราบัตย์อุทิศ)</v>
          </cell>
          <cell r="C1137" t="str">
            <v>20004370010003213244</v>
          </cell>
          <cell r="D1137">
            <v>187000</v>
          </cell>
          <cell r="G1137">
            <v>0</v>
          </cell>
          <cell r="H1137">
            <v>187000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 t="str">
            <v>ครบ 27 มค 67</v>
          </cell>
          <cell r="C1138">
            <v>4100554844</v>
          </cell>
        </row>
        <row r="1139">
          <cell r="A1139" t="str">
            <v>4)</v>
          </cell>
          <cell r="B1139" t="str">
            <v>วัดนพรัตนาราม</v>
          </cell>
          <cell r="C1139" t="str">
            <v>20004370010003213243</v>
          </cell>
          <cell r="D1139">
            <v>115000</v>
          </cell>
          <cell r="G1139">
            <v>0</v>
          </cell>
          <cell r="H1139">
            <v>115000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 t="str">
            <v>ครบ 23 มค 68</v>
          </cell>
          <cell r="C1140">
            <v>4100557656</v>
          </cell>
        </row>
        <row r="1142">
          <cell r="A1142" t="str">
            <v>5)</v>
          </cell>
          <cell r="B1142" t="str">
            <v>วัดกลางคลองสี่</v>
          </cell>
          <cell r="C1142" t="str">
            <v>20004350002003214513</v>
          </cell>
        </row>
        <row r="1143">
          <cell r="B1143" t="str">
            <v>ครบ 15 มิย 67</v>
          </cell>
          <cell r="C1143">
            <v>4100396155</v>
          </cell>
        </row>
        <row r="1144">
          <cell r="A1144" t="str">
            <v>6)</v>
          </cell>
          <cell r="B1144" t="str">
            <v>วัดนิเทศน์</v>
          </cell>
          <cell r="C1144" t="str">
            <v>20004350002003214514</v>
          </cell>
        </row>
        <row r="1145">
          <cell r="B1145" t="str">
            <v>ครบ 27 สค 67</v>
          </cell>
          <cell r="C1145">
            <v>4100402151</v>
          </cell>
        </row>
        <row r="1146">
          <cell r="B1146" t="str">
            <v>ผูกพัน งวด 1 222,000 บาท</v>
          </cell>
        </row>
        <row r="1147">
          <cell r="B1147" t="str">
            <v>งวด 2 518,000 บาท</v>
          </cell>
        </row>
        <row r="1149">
          <cell r="A1149" t="str">
            <v>7)</v>
          </cell>
          <cell r="B1149" t="str">
            <v>วัดประชุมราษฏร์</v>
          </cell>
          <cell r="C1149" t="str">
            <v>20004350002003214515</v>
          </cell>
        </row>
        <row r="1150">
          <cell r="B1150" t="str">
            <v>ครบ 19 มิย 67</v>
          </cell>
          <cell r="C1150">
            <v>4100395245</v>
          </cell>
        </row>
        <row r="1151">
          <cell r="A1151" t="str">
            <v>8)</v>
          </cell>
          <cell r="B1151" t="str">
            <v>วัดประยูรธรรมาราม</v>
          </cell>
          <cell r="C1151" t="str">
            <v>20004350002003214516</v>
          </cell>
        </row>
        <row r="1152">
          <cell r="B1152" t="str">
            <v>ครบ 26 มิย 67</v>
          </cell>
          <cell r="C1152">
            <v>4100397176</v>
          </cell>
        </row>
        <row r="1153">
          <cell r="A1153" t="str">
            <v>9)</v>
          </cell>
          <cell r="B1153" t="str">
            <v>วัดลานนา</v>
          </cell>
          <cell r="C1153" t="str">
            <v>20004350002003214517</v>
          </cell>
        </row>
        <row r="1154">
          <cell r="B1154" t="str">
            <v>ครบ 19 มิ.ย.67</v>
          </cell>
          <cell r="C1154" t="str">
            <v>ครบ 19 มิย 67</v>
          </cell>
        </row>
        <row r="1155">
          <cell r="A1155" t="str">
            <v>10)</v>
          </cell>
          <cell r="B1155" t="str">
            <v>วัดอดิศร</v>
          </cell>
          <cell r="C1155" t="str">
            <v>20004350002003214518</v>
          </cell>
        </row>
        <row r="1156">
          <cell r="B1156" t="str">
            <v>ครบ 26 กค 67</v>
          </cell>
          <cell r="C1156" t="str">
            <v>4100393861</v>
          </cell>
        </row>
        <row r="1157">
          <cell r="A1157" t="str">
            <v>11)</v>
          </cell>
          <cell r="B1157" t="str">
            <v>สหราษฎร์บํารุง</v>
          </cell>
          <cell r="C1157" t="str">
            <v>20004350002003214519</v>
          </cell>
        </row>
        <row r="1158">
          <cell r="B1158" t="str">
            <v>ครบ 14 มิย 67</v>
          </cell>
          <cell r="C1158" t="str">
            <v>4100394897</v>
          </cell>
        </row>
        <row r="1159">
          <cell r="A1159" t="str">
            <v>12)</v>
          </cell>
          <cell r="B1159" t="str">
            <v>คลอง 11 ศาลาครุ (เทียมอุปถัมภ์)</v>
          </cell>
          <cell r="C1159" t="str">
            <v>20004350002003214520</v>
          </cell>
        </row>
        <row r="1160">
          <cell r="B1160" t="str">
            <v>ครบ 15 กค 67</v>
          </cell>
          <cell r="C1160" t="str">
            <v>4100398138</v>
          </cell>
        </row>
        <row r="1161">
          <cell r="A1161" t="str">
            <v>13)</v>
          </cell>
          <cell r="B1161" t="str">
            <v>คลองสิบสามผิวศรีราษฏร์บำรุง</v>
          </cell>
          <cell r="C1161" t="str">
            <v>20004350002003214521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4">
          <cell r="A1164" t="str">
            <v>14)</v>
          </cell>
          <cell r="B1164" t="str">
            <v>วัดเจริญบุญ</v>
          </cell>
          <cell r="C1164" t="str">
            <v>20004350002003214522</v>
          </cell>
        </row>
        <row r="1165">
          <cell r="B1165" t="str">
            <v>ครบ 17 กค 67</v>
          </cell>
          <cell r="C1165" t="str">
            <v>4100396212</v>
          </cell>
        </row>
        <row r="1166">
          <cell r="A1166" t="str">
            <v>15)</v>
          </cell>
          <cell r="B1166" t="str">
            <v>วัดนพรัตนาราม</v>
          </cell>
          <cell r="C1166" t="str">
            <v>20004350002003214523</v>
          </cell>
        </row>
        <row r="1167">
          <cell r="B1167" t="str">
            <v>งวด 1  174,000 บาท ครบ 16 กค 67</v>
          </cell>
          <cell r="C1167">
            <v>4100426445</v>
          </cell>
        </row>
        <row r="1168">
          <cell r="B1168" t="str">
            <v>งวด 2 406,000 ครบ 14 กย 67</v>
          </cell>
        </row>
        <row r="1170">
          <cell r="A1170" t="str">
            <v>16)</v>
          </cell>
          <cell r="B1170" t="str">
            <v>วัดพวงแก้ว</v>
          </cell>
          <cell r="C1170" t="str">
            <v>20004350002003214524</v>
          </cell>
        </row>
        <row r="1171">
          <cell r="B1171" t="str">
            <v>ครบ 2 สค 67</v>
          </cell>
          <cell r="C1171" t="str">
            <v>4100402841</v>
          </cell>
        </row>
        <row r="1172">
          <cell r="A1172" t="str">
            <v>17)</v>
          </cell>
          <cell r="B1172" t="str">
            <v>วัดสุขบุญฑริการาม</v>
          </cell>
          <cell r="C1172" t="str">
            <v>20004350002003214525</v>
          </cell>
        </row>
        <row r="1173">
          <cell r="B1173" t="str">
            <v>ครบ 27 มิย 67</v>
          </cell>
          <cell r="C1173" t="str">
            <v>4100396195</v>
          </cell>
        </row>
        <row r="1174">
          <cell r="A1174" t="str">
            <v>18)</v>
          </cell>
          <cell r="B1174" t="str">
            <v>วัดแสงมณี</v>
          </cell>
          <cell r="C1174" t="str">
            <v>20004350002003214526</v>
          </cell>
        </row>
        <row r="1175">
          <cell r="B1175" t="str">
            <v>ครบ 30 กค 67</v>
          </cell>
          <cell r="C1175" t="str">
            <v>4100400728</v>
          </cell>
        </row>
        <row r="1176">
          <cell r="A1176" t="str">
            <v>19)</v>
          </cell>
          <cell r="B1176" t="str">
            <v>หิรัญพงษ์อนุสรณ์</v>
          </cell>
          <cell r="C1176" t="str">
            <v>20004350002003214527</v>
          </cell>
        </row>
        <row r="1177">
          <cell r="B1177" t="str">
            <v>ครบ 22 มิย 67</v>
          </cell>
          <cell r="C1177" t="str">
            <v>4100402448</v>
          </cell>
        </row>
        <row r="1179">
          <cell r="A1179" t="str">
            <v>20)</v>
          </cell>
          <cell r="B1179" t="str">
            <v>อยู่ประชานุเคราะห์</v>
          </cell>
          <cell r="C1179" t="str">
            <v>20004350002003214528</v>
          </cell>
        </row>
        <row r="1180">
          <cell r="B1180" t="str">
            <v>ครบ 6 มิย 67</v>
          </cell>
          <cell r="C1180" t="str">
            <v>4100402861</v>
          </cell>
        </row>
        <row r="1181">
          <cell r="B1181" t="str">
            <v>โอนกลับส่วนกลาง</v>
          </cell>
          <cell r="C1181" t="str">
            <v>ศธ04002/ว4285 ลว.13 กย 67 โอนครั้งที่ 401</v>
          </cell>
        </row>
        <row r="1183">
          <cell r="A1183" t="str">
            <v>1.9.3</v>
          </cell>
          <cell r="B1183" t="str">
            <v>ห้องส้วม OBEC 4 ที่/61 ชาย-หญิง (ชาย 2 ที่ หญิง 2 ที่)</v>
          </cell>
          <cell r="C1183" t="str">
            <v>ศธ 04002/ว5174 ลว 21 ตค 67 ครั้งที่ 4</v>
          </cell>
        </row>
        <row r="1184">
          <cell r="A1184" t="str">
            <v>1)</v>
          </cell>
          <cell r="B1184" t="str">
            <v>โรงเรียนวัดราษฎรบำรุง</v>
          </cell>
          <cell r="C1184" t="str">
            <v>20004370010003213242</v>
          </cell>
          <cell r="D1184">
            <v>565200</v>
          </cell>
          <cell r="G1184">
            <v>0</v>
          </cell>
          <cell r="H1184">
            <v>456890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108310</v>
          </cell>
        </row>
        <row r="1185">
          <cell r="B1185" t="str">
            <v>ครบ 26 มค 68</v>
          </cell>
          <cell r="C1185" t="str">
            <v>งวด 1 จำนวน 137067 บาท</v>
          </cell>
        </row>
        <row r="1186">
          <cell r="B1186" t="str">
            <v>ครบ 25 กพ 68</v>
          </cell>
          <cell r="C1186" t="str">
            <v>งวด 2 จำนวน 137067 บาท</v>
          </cell>
        </row>
        <row r="1189">
          <cell r="A1189" t="str">
            <v>1.9.4</v>
          </cell>
          <cell r="B1189" t="str">
            <v xml:space="preserve">อาคารเรียน 318 ล./55-ข เขตแผ่นดินไหว โรงเรียนชุมชนเลิศพินิจพิทยาคม (ชดเชยงบประมาณที่พับไป) </v>
          </cell>
          <cell r="C1189" t="str">
            <v>ที่ ศธ 04002/ว5187/21 ตค 67 ครั้งที่ 5</v>
          </cell>
        </row>
        <row r="1190">
          <cell r="A1190" t="str">
            <v>1)</v>
          </cell>
          <cell r="C1190" t="str">
            <v>20004370010003220010</v>
          </cell>
          <cell r="F1190">
            <v>3158700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3158640</v>
          </cell>
        </row>
        <row r="1217">
          <cell r="B1217" t="str">
    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    </cell>
        </row>
        <row r="1218">
          <cell r="A1218" t="str">
            <v>1)</v>
          </cell>
          <cell r="B1218" t="str">
            <v xml:space="preserve"> โรงเรียนวัดกลางคลองสี่ </v>
          </cell>
          <cell r="C1218" t="str">
            <v>20004350002003214557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 t="str">
            <v>อาคารเรียนแบบพิเศษ โรงเรียนวัดลาดสนุ่น</v>
          </cell>
          <cell r="C1219" t="str">
            <v>ศธ 04002/ว5187 ลว 21 ตค 67ครั้งที่ 5</v>
          </cell>
        </row>
        <row r="1221">
          <cell r="A1221" t="str">
            <v>1)</v>
          </cell>
          <cell r="B1221" t="str">
            <v xml:space="preserve"> โรงเรียนวัดลาดสนุ่น</v>
          </cell>
          <cell r="C1221" t="str">
            <v>20004370010003220011</v>
          </cell>
          <cell r="D1221">
            <v>14330500</v>
          </cell>
          <cell r="G1221">
            <v>0</v>
          </cell>
          <cell r="H1221">
            <v>14330500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41">
          <cell r="B1241" t="str">
            <v>งวดที่ 16  5,595,000 ครบ 18 กพ 69</v>
          </cell>
        </row>
        <row r="1294">
          <cell r="B1294" t="str">
            <v>ร.ร.ชุมชนเลิศพินิจพิทยาคม</v>
          </cell>
        </row>
        <row r="1295">
          <cell r="B1295" t="str">
            <v>สัญญา 19,260,000.00 บาท  งบ64  4,623,600</v>
          </cell>
        </row>
        <row r="1296">
          <cell r="B1296" t="str">
            <v>ปี 64</v>
          </cell>
        </row>
        <row r="1297">
          <cell r="B1297" t="str">
            <v>งวดที่ 1  1,155,600 บาท ครบ 9 มี.ค. 64</v>
          </cell>
        </row>
        <row r="1298">
          <cell r="B1298" t="str">
            <v>งวดที่ 2  1,155,600 บาท ครบ 18 เม.ย. 64</v>
          </cell>
        </row>
        <row r="1299">
          <cell r="B1299" t="str">
            <v>งวดที่ 3  1,155,600 บาท ครบ 18 พ.ค. 64</v>
          </cell>
        </row>
        <row r="1300">
          <cell r="B1300" t="str">
            <v>งวดที่ 4  1,155,600 บาท ครบ 17 มิ.ย. 64</v>
          </cell>
        </row>
        <row r="1301">
          <cell r="B1301" t="str">
            <v>งวดที่ 5 บางส่วน 1,200 บาท ครบ 17 ก.ค. 64</v>
          </cell>
        </row>
        <row r="1302">
          <cell r="B1302" t="str">
            <v>ปี 65</v>
          </cell>
        </row>
        <row r="1303">
          <cell r="B1303" t="str">
            <v>งวด 5 บางส่วน ครบ 18 มิ.ย. 64/1,154,400</v>
          </cell>
        </row>
        <row r="1304">
          <cell r="B1304" t="str">
            <v>งวด 6 ครบ 16 ส.ค.64 /1,155,600</v>
          </cell>
        </row>
        <row r="1305">
          <cell r="B1305" t="str">
            <v>งวด 7 ครบ 25 ก.ย 64 /1,540,800</v>
          </cell>
        </row>
        <row r="1306">
          <cell r="B1306" t="str">
            <v>งวด 8 ครบ 4 พ.ย. 64 /1,540,800</v>
          </cell>
        </row>
        <row r="1307">
          <cell r="B1307" t="str">
            <v>งวด 9 ครบ 14 พ.ย.64/ 1,540,800</v>
          </cell>
        </row>
        <row r="1308">
          <cell r="B1308" t="str">
            <v>งวด 10 ครบ 15 ธ.ค64/ 1,926,000</v>
          </cell>
        </row>
        <row r="1309">
          <cell r="B1309" t="str">
            <v>งวด 11 ครบ 4 มี.ค.65 /2,311,200</v>
          </cell>
        </row>
        <row r="1320">
          <cell r="A1320">
            <v>1.1000000000000001</v>
          </cell>
          <cell r="B1320" t="str">
    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    </cell>
          <cell r="C1320" t="str">
            <v>20004 68 8580600000</v>
          </cell>
        </row>
        <row r="1321">
          <cell r="B1321" t="str">
            <v>งบลงทุน  ค่าครุภัณฑ์ 6811310</v>
          </cell>
        </row>
        <row r="1322">
          <cell r="B1322" t="str">
            <v>งบลงทุน  ค่าที่ดินและสิ่งก่อสร้าง 6811320</v>
          </cell>
        </row>
        <row r="1323">
          <cell r="B1323" t="str">
            <v>ครุภัณฑ์สำนักงาน 120601</v>
          </cell>
        </row>
        <row r="1324">
          <cell r="A1324" t="str">
            <v>1.10.1.1</v>
          </cell>
          <cell r="B1324" t="str">
            <v xml:space="preserve">เครื่องเจาะกระดาษและเข้าเล่ม แบบเจาะกระดาษไฟฟ้าและเข้าเล่มมือโยก </v>
          </cell>
          <cell r="C1324" t="str">
            <v>ศธ 04002/ว5678  ลว 21  พย 67ครั้งที่ 76</v>
          </cell>
        </row>
        <row r="1325">
          <cell r="A1325" t="str">
            <v>1)</v>
          </cell>
          <cell r="B1325" t="str">
            <v>โรงเรียนร่วมใจประสิทธิ์</v>
          </cell>
          <cell r="C1325" t="str">
            <v>20004370010003112870</v>
          </cell>
          <cell r="F1325">
            <v>18500</v>
          </cell>
          <cell r="G1325">
            <v>0</v>
          </cell>
          <cell r="H1325">
            <v>18500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A1326" t="str">
            <v>2)</v>
          </cell>
          <cell r="B1326" t="str">
            <v>โรงเรียนรวมราษฎร์สามัคคี</v>
          </cell>
          <cell r="C1326" t="str">
            <v>20004370010003112871</v>
          </cell>
          <cell r="F1326">
            <v>18500</v>
          </cell>
          <cell r="G1326">
            <v>0</v>
          </cell>
          <cell r="H1326">
            <v>18500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A1327" t="str">
            <v>1.10.1.2</v>
          </cell>
          <cell r="B1327" t="str">
            <v>เครื่องถ่ายเอกสารระบบดิจิทัล (ขาว-ดำ) ความเร็ว 20 แผ่นต่อนาที</v>
          </cell>
          <cell r="C1327" t="str">
            <v>ศธ 04002/ว5678  ลว 21  พย 67ครั้งที่ 76</v>
          </cell>
        </row>
        <row r="1328">
          <cell r="A1328" t="str">
            <v>1)</v>
          </cell>
          <cell r="B1328" t="str">
            <v>โรงเรียนร่วมใจประสิทธิ์</v>
          </cell>
          <cell r="C1328" t="str">
            <v>20004370010003112876</v>
          </cell>
          <cell r="F1328">
            <v>92100</v>
          </cell>
          <cell r="G1328">
            <v>0</v>
          </cell>
          <cell r="H1328">
            <v>92100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A1329" t="str">
            <v>1.10.1.3</v>
          </cell>
          <cell r="B1329" t="str">
            <v xml:space="preserve">เก้าอี้ครู </v>
          </cell>
          <cell r="C1329" t="str">
            <v>ศธ 04002/ว5678  ลว 21  พย 67ครั้งที่ 76</v>
          </cell>
        </row>
        <row r="1330">
          <cell r="A1330" t="str">
            <v>1)</v>
          </cell>
          <cell r="B1330" t="str">
            <v>โรงเรียนรวมราษฎร์สามัคคี</v>
          </cell>
          <cell r="C1330" t="str">
            <v>20004370010003112868</v>
          </cell>
          <cell r="F1330">
            <v>1300</v>
          </cell>
          <cell r="G1330">
            <v>0</v>
          </cell>
          <cell r="H1330">
            <v>1300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A1331" t="str">
            <v>1.10.1.4</v>
          </cell>
          <cell r="B1331" t="str">
            <v>โต๊ะครู จำนวน 2 ตัวๆละ 4,000 บาท</v>
          </cell>
          <cell r="C1331" t="str">
            <v>ศธ 04002/ว5678  ลว 21  พย 67ครั้งที่ 76</v>
          </cell>
        </row>
        <row r="1332">
          <cell r="A1332" t="str">
            <v>1)</v>
          </cell>
          <cell r="B1332" t="str">
            <v>โรงเรียนรวมราษฎร์สามัคคี</v>
          </cell>
          <cell r="C1332" t="str">
            <v>20004370010003112881</v>
          </cell>
          <cell r="F1332">
            <v>8000</v>
          </cell>
          <cell r="G1332">
            <v>0</v>
          </cell>
          <cell r="H1332">
            <v>8000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A1333" t="str">
            <v>1.10.1.5</v>
          </cell>
          <cell r="B1333" t="str">
            <v>พัดลม แบบโคจรติดผนัง ขนาดไม่น้อยกว่า 16 นิ้ว (400 มิลลิเมตร) 11 เครื่องๆละ 1,000 บาท</v>
          </cell>
          <cell r="C1333" t="str">
            <v>ศธ 04002/ว5678  ลว 21  พย 67ครั้งที่ 76</v>
          </cell>
        </row>
        <row r="1334">
          <cell r="A1334" t="str">
            <v>1)</v>
          </cell>
          <cell r="B1334" t="str">
            <v xml:space="preserve">โรงเรียนเจริญดีวิทยา </v>
          </cell>
          <cell r="C1334" t="str">
            <v>20004370010003112884</v>
          </cell>
          <cell r="F1334">
            <v>11000</v>
          </cell>
          <cell r="G1334">
            <v>0</v>
          </cell>
          <cell r="H1334">
            <v>11000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6">
          <cell r="B1336" t="str">
            <v>ครุภัณฑ์การศึกษา 120611</v>
          </cell>
        </row>
        <row r="1337">
          <cell r="A1337" t="str">
            <v>1.10.1.6</v>
          </cell>
          <cell r="B1337" t="str">
            <v>โต๊ะเก้าอี้นักเรียน สำหรับนักเรียนประถมศึกษา 30 ชุดๆละ 1,500 บาท</v>
          </cell>
          <cell r="C1337" t="str">
            <v>ศธ 04002/ว5678  ลว 21  พย 67ครั้งที่ 76</v>
          </cell>
          <cell r="F1337">
            <v>45000</v>
          </cell>
          <cell r="G1337">
            <v>0</v>
          </cell>
          <cell r="H1337">
            <v>45000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A1338" t="str">
            <v>1)</v>
          </cell>
          <cell r="B1338" t="str">
            <v xml:space="preserve">โรงเรียนรวมราษฎร์สามัคคี </v>
          </cell>
          <cell r="C1338" t="str">
            <v>20004370010003112878</v>
          </cell>
          <cell r="F1338">
            <v>45000</v>
          </cell>
          <cell r="G1338">
            <v>0</v>
          </cell>
          <cell r="H1338">
            <v>45000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40">
          <cell r="B1340" t="str">
            <v>ครุภัณฑ์งานบ้านงานครัว 120612</v>
          </cell>
          <cell r="F1340">
            <v>11000</v>
          </cell>
          <cell r="G1340">
            <v>0</v>
          </cell>
          <cell r="H1340">
            <v>11000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A1341" t="str">
            <v>1.10.1.7</v>
          </cell>
          <cell r="B1341" t="str">
            <v xml:space="preserve">เครื่องตัดแต่งพุ่มไม้ ขนาด 22 นิ้ว </v>
          </cell>
          <cell r="C1341" t="str">
            <v>ศธ 04002/ว5678  ลว 21  พย 67ครั้งที่ 76</v>
          </cell>
          <cell r="F1341">
            <v>11000</v>
          </cell>
          <cell r="G1341">
            <v>0</v>
          </cell>
          <cell r="H1341">
            <v>11000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A1342" t="str">
            <v>1)</v>
          </cell>
          <cell r="B1342" t="str">
            <v>โรงเรียนร่วมใจประสิทธิ์</v>
          </cell>
          <cell r="C1342" t="str">
            <v>20004370010003112872</v>
          </cell>
          <cell r="F1342">
            <v>11000</v>
          </cell>
          <cell r="G1342">
            <v>0</v>
          </cell>
          <cell r="H1342">
            <v>11000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6">
          <cell r="A1346" t="str">
            <v>2.6.2</v>
          </cell>
          <cell r="B1346" t="str">
            <v>เครื่องตัดหญ้าแบบข้ออ่อน</v>
          </cell>
          <cell r="C1346" t="str">
            <v>ศธ 04002/ว2043  ลว 24  พค 67ครั้งที่ 55</v>
          </cell>
        </row>
        <row r="1347">
          <cell r="A1347" t="str">
            <v>1)</v>
          </cell>
          <cell r="B1347" t="str">
            <v>โรงเรียนรวมราษฎร์สามัคคี</v>
          </cell>
          <cell r="C1347" t="str">
            <v>20004350002003114847</v>
          </cell>
        </row>
        <row r="1348">
          <cell r="B1348" t="str">
            <v>ผูกพัน ครบ 8 มค 68</v>
          </cell>
          <cell r="C1348">
            <v>0</v>
          </cell>
        </row>
        <row r="1349">
          <cell r="A1349" t="str">
            <v>2.6.3</v>
          </cell>
          <cell r="B1349" t="str">
            <v>เครื่องตัดแต่งพุ่มไม้ขนาด29.5นิ้ว</v>
          </cell>
          <cell r="C1349" t="str">
            <v>ศธ 04002/ว2043  ลว 24  พค 67ครั้งที่ 55</v>
          </cell>
        </row>
        <row r="1350">
          <cell r="A1350" t="str">
            <v>1)</v>
          </cell>
          <cell r="B1350" t="str">
            <v>โรงเรียนร่วมใจประสิทธิ์</v>
          </cell>
          <cell r="C1350" t="str">
            <v>20004350002003114849</v>
          </cell>
        </row>
        <row r="1351">
          <cell r="B1351" t="str">
            <v>ผูกพัน ครบ 2 ธค 67</v>
          </cell>
          <cell r="C1351">
            <v>4100549176</v>
          </cell>
        </row>
        <row r="1352">
          <cell r="A1352" t="str">
            <v>2.6.4</v>
          </cell>
          <cell r="B1352" t="str">
            <v>ตู้เย็นขนาด9คิวบิกฟุต</v>
          </cell>
          <cell r="C1352" t="str">
            <v>ศธ 04002/ว2043  ลว 24  พค 67ครั้งที่ 55</v>
          </cell>
        </row>
        <row r="1353">
          <cell r="A1353" t="str">
            <v>1)</v>
          </cell>
          <cell r="B1353" t="str">
            <v>โรงเรียนร่วมใจประสิทธิ์</v>
          </cell>
          <cell r="C1353" t="str">
            <v>20004350002003114850</v>
          </cell>
        </row>
        <row r="1354">
          <cell r="B1354" t="str">
            <v>ผูกพัน ครบ 8 มค 68</v>
          </cell>
          <cell r="C1354">
            <v>0</v>
          </cell>
        </row>
        <row r="1355">
          <cell r="B1355" t="str">
            <v>งบลงทุน  ค่าที่ดินและสิ่งก่อสร้าง 6811320</v>
          </cell>
        </row>
        <row r="1356">
          <cell r="A1356" t="str">
            <v>1.10.2.1</v>
          </cell>
          <cell r="B1356" t="str">
            <v>ปรับปรุงซ่อมแซมอาคารเรียนอาคารประกอบและสิ่งก่อสร้างอื่น</v>
          </cell>
          <cell r="C1356" t="str">
            <v>ศธ 04002/ว5644  ลว 19 พย 67ครั้งที่ 69</v>
          </cell>
        </row>
        <row r="1357">
          <cell r="A1357" t="str">
            <v>1)</v>
          </cell>
          <cell r="B1357" t="str">
            <v>โรงเรียนร่วมใจประสิทธิ์</v>
          </cell>
          <cell r="C1357" t="str">
            <v>20004370010003214867</v>
          </cell>
          <cell r="F1357">
            <v>350000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  <cell r="M1357">
            <v>350000</v>
          </cell>
        </row>
        <row r="1358">
          <cell r="B1358" t="str">
            <v xml:space="preserve">ผูกพันครบ </v>
          </cell>
        </row>
        <row r="1361">
          <cell r="A1361" t="str">
            <v>1.10.2.2</v>
          </cell>
          <cell r="B1361" t="str">
            <v xml:space="preserve">ห้องน้ำห้องส้วมนักเรียนชาย 6 ที่/49 </v>
          </cell>
          <cell r="C1361" t="str">
            <v>ศธ 04002/ว5644  ลว 19 พย 67ครั้งที่ 69</v>
          </cell>
        </row>
        <row r="1362">
          <cell r="A1362" t="str">
            <v>1)</v>
          </cell>
          <cell r="B1362" t="str">
            <v>โรงเรียนเจริญดีวิทยา</v>
          </cell>
          <cell r="C1362" t="str">
            <v>20004370010003214866</v>
          </cell>
          <cell r="F1362">
            <v>636900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  <cell r="M1362">
            <v>636900</v>
          </cell>
        </row>
        <row r="1387">
          <cell r="B1387" t="str">
            <v xml:space="preserve"> งบดำเนินงาน 66112xx</v>
          </cell>
        </row>
        <row r="1397">
          <cell r="A1397">
            <v>3</v>
          </cell>
          <cell r="B1397" t="str">
            <v xml:space="preserve">ผลผลิตผู้จบการศึกษามัธยมศึกษาตอนปลาย  </v>
          </cell>
          <cell r="C1397" t="str">
            <v>20004 35000300 2000000</v>
          </cell>
        </row>
        <row r="1398">
          <cell r="B1398" t="str">
            <v xml:space="preserve"> งบดำเนินงาน 68112xx</v>
          </cell>
        </row>
        <row r="1400">
          <cell r="A1400">
            <v>3.1</v>
          </cell>
          <cell r="B1400" t="str">
    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    </cell>
          <cell r="C1400" t="str">
            <v>20004 67 50194 32857</v>
          </cell>
        </row>
        <row r="1402">
          <cell r="A1402" t="str">
            <v>3.1.1</v>
          </cell>
          <cell r="B1402" t="str">
            <v xml:space="preserve">ค่าใช้จ่ายในการเดินทางเข้าร่วมอบรมเชิงปฏิบัติการพัฒนาครูด้านการจัดการเรียนรู้ประวัติศาสตร์ไทย ระหว่างวันที่ 28 พฤษภาคม 2567 – 2 มิถุนายน 2567 ณ โรงแรมเอวาน่า แกรนด์ แอนด์ คอนเวนชั่น เซนเตอร์ กรุงเทพมหานคร </v>
          </cell>
          <cell r="C1402" t="str">
            <v>ศธ04002/ว1864 ลว. 14 พค 67 โอนครั้งที่ 13</v>
          </cell>
        </row>
        <row r="1406">
          <cell r="A1406" t="str">
            <v>3.2.1</v>
          </cell>
          <cell r="B1406" t="str">
    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    </cell>
          <cell r="C1406" t="str">
            <v>ศธ04002/ว3478 ลว.21 ส.ค.66 โอนครั้งที่ 782</v>
          </cell>
        </row>
        <row r="1407">
          <cell r="A1407" t="str">
            <v>1)</v>
          </cell>
          <cell r="B1407" t="str">
            <v>โรงเรียนวัดพืชอุดม</v>
          </cell>
          <cell r="C1407" t="str">
            <v xml:space="preserve">20004 35000300 321ZZZZ 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A1408" t="str">
            <v>2)</v>
          </cell>
          <cell r="B1408" t="str">
            <v>โรงเรียนรวมราษฎร์สามัคคี</v>
          </cell>
          <cell r="C1408" t="str">
            <v xml:space="preserve">20004 35000300 321ZZZZ 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11">
          <cell r="B1411" t="str">
            <v xml:space="preserve">โครงการป้องกันและแก้ไขปัญหายาเสพติดในสถานศึกษา    </v>
          </cell>
          <cell r="C1411" t="str">
            <v>20004 06003600</v>
          </cell>
        </row>
        <row r="1412">
          <cell r="A1412">
            <v>1.1000000000000001</v>
          </cell>
          <cell r="B1412" t="str">
            <v xml:space="preserve"> กิจกรรมป้องกันและแก้ไขปัญหายาเสพติดในสถานศึกษา  </v>
          </cell>
        </row>
        <row r="1413">
          <cell r="B1413" t="str">
            <v xml:space="preserve"> งบรายจ่ายอื่น 6711500</v>
          </cell>
        </row>
        <row r="1414">
          <cell r="C1414" t="str">
            <v>20004 06003600 5000002</v>
          </cell>
        </row>
        <row r="1415">
          <cell r="A1415" t="str">
            <v>1.1.1</v>
          </cell>
          <cell r="B1415" t="str">
            <v xml:space="preserve">ค่าใช้จ่ายโครงการอบรมเสริมสร้างศักยภาพศึกษานิเทศก์เพื่อการพัฒนาทักษะทางสมอง (Exeutive Functions : EF) ในการป้องกันและแก้ไขปัญหายาเสพติดในสถานศึกษา ระหว่างวันที่ 11 – 13 กรกฎาคม 2567 ณ โรงแรมริเวอร์ไซต์ กรุงเทพมหานคร </v>
          </cell>
          <cell r="C1415" t="str">
            <v>ศธ 04002/ว2972 ลว 10 ก.ค. 67 ครั้งที่ 210</v>
          </cell>
        </row>
        <row r="1416">
          <cell r="A1416" t="str">
            <v>1.1.1.1</v>
          </cell>
          <cell r="B1416" t="str">
            <v xml:space="preserve">ค่าใช้จ่ายโครงการประชุมเชิงปฏิบัติการเสริมสร้างศักยภาพผู้อำนวยการกลุ่มส่งเสริมการจัดการศึกษาหรือผู้ปฏิบัติหน้าที่แทนผู้อำนวยการกลุ่มส่งสริมการจัดการศึกษาด้านการดำเนินงานป้องกันและแก้ไขปัญหายาเสพติด  ระหว่างวันที่ 3 – 5  กันยายน 2567 ณ โรงแรมดิ ไอเดิล โฮเท็ล แอนด์ เรสซิเดนซ์ จังหวัดปทุมธานี </v>
          </cell>
          <cell r="C1416" t="str">
            <v>ศธ 04002/ว3392 ลว 6 ส.ค. 67 ครั้งที่ 285</v>
          </cell>
        </row>
        <row r="1417">
          <cell r="A1417" t="str">
            <v>1.1.1.2</v>
          </cell>
          <cell r="B1417" t="str">
            <v xml:space="preserve">ค่าใช้จ่ายเข้าร่วมประชุมเชิงปฏิบัติการจัดทำแนวทางการอบรมลูกเสือต้านภัยยาเสพติด ระหว่างวันที่ 19 – 21 สิงหาคม 2567 ณ โรงแรมเดอะพาลาสโซ กรุงเทพมหานคร </v>
          </cell>
          <cell r="C1417" t="str">
            <v>ศธ 04002/ว322 ลว 15 ส.ค. 67 ครั้งที่ 322</v>
          </cell>
        </row>
        <row r="1421">
          <cell r="A1421" t="str">
            <v>1.1.2</v>
          </cell>
          <cell r="B1421" t="str">
    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2567  1)อบรมเชิงปฏิบัติการเสริมสร้างศักยภาพครูปฐมวัย เพื่อการพัฒนาทักษะทักษะทางสมอง (Executive Functions : EF) 38,800 บาท 2.สร้างภูมิคุ้มกัน 40,000 บาท </v>
          </cell>
          <cell r="C1421" t="str">
            <v>ศธ 04002/ว3233 ลว 30 กค 67 ครั้งที่ 260</v>
          </cell>
        </row>
        <row r="1430">
          <cell r="A1430" t="str">
            <v>ฉ</v>
          </cell>
          <cell r="B1430" t="str">
            <v>แผนบูรณาการต่อต้านการทุจริตและประพฤติมิชอบ</v>
          </cell>
          <cell r="C1430" t="str">
            <v>20004 6020 3900 2000000</v>
          </cell>
        </row>
        <row r="1431">
          <cell r="A1431">
            <v>1</v>
          </cell>
          <cell r="B1431" t="str">
            <v xml:space="preserve">โครงการเสริมสร้างคุณธรรม จริยธรรม และธรรมาภิบาลในสถานศึกษาและสำนักงานเขตพื้นที่ </v>
          </cell>
          <cell r="C1431" t="str">
            <v>20004 6020 3900 2000000</v>
          </cell>
        </row>
        <row r="1432">
          <cell r="B1432" t="str">
            <v>งบดำเนินงาน 68112XX</v>
          </cell>
        </row>
        <row r="1433">
          <cell r="A1433">
            <v>1.1000000000000001</v>
          </cell>
          <cell r="B1433" t="str">
    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    </cell>
          <cell r="C1433" t="str">
            <v xml:space="preserve">20004 68 00118 00000  </v>
          </cell>
        </row>
        <row r="1434">
          <cell r="B1434" t="str">
            <v xml:space="preserve"> งบดำเนินงาน 68112xx</v>
          </cell>
        </row>
        <row r="1435">
          <cell r="A1435" t="str">
            <v>1.1.1</v>
          </cell>
          <cell r="B1435" t="str">
            <v xml:space="preserve">ค่าใช้จ่ายในการเดินทางเข้าร่วมการประชุมเตรียมการและการแลกเปลี่ยนเรียนรู้ การนำเสนอผลงาน และการประกวดแข่งขัน กิจกรรมการเรียนการเรียนรู้ภายใต้โครงการเสริมสร้างคุณธรรม จริยธรรม และธรรมาภิบาลในสถานศึกษาและสำนักงานเขตพื้นที่ (โครงการโรงเรียนสุจริต) ประจำปีงบประมาณ พ.ศ. 2567 ระดับประเทศ และกิจกรรมเนื่องในวันต่อต้านคอร์รัปชันสากล           (9 ธันวาคม) ระหว่างวันที่ 6 - 11 ธันวาคม 2567 ณ โรงแรมเอวาน่า กรุงเทพมหานคร </v>
          </cell>
          <cell r="C1435" t="str">
            <v>ศธ 04002/ว6119 ลว 19 ธค 67 ครั้งที่ 141</v>
          </cell>
          <cell r="F1435">
            <v>1000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A1436" t="str">
            <v>1.1.2</v>
          </cell>
          <cell r="B1436" t="str">
            <v>ค่าใช้จ่ายในการดำเนินกิจกรรมโครงการโรงเรียนสุจริตและขับเคลื่อนหลักสูตรต้านทุจริตศึกษา ประจำปีงบประมาณ พ.ศ. 2567</v>
          </cell>
          <cell r="C1436" t="str">
            <v>ศธ 04002/ว1246 ลว 22 มีค 66  ครั้งที่ 232</v>
          </cell>
        </row>
        <row r="1437">
          <cell r="A1437" t="str">
            <v>1.1.3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A1438" t="str">
            <v>1.1.3</v>
          </cell>
          <cell r="B1438" t="str">
            <v xml:space="preserve">ค่าใช้จ่ายในการดำเนินกิจกรรมโครงการโรงเรียนสุจริต ประจำปีงบประมาณ พ.ศ. 2566 </v>
          </cell>
          <cell r="C1438" t="str">
            <v>ศธ 04002/ว1226 ลว 27 มีค 66  ครั้งที่ 424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40">
          <cell r="B1440" t="str">
            <v xml:space="preserve"> งบดำเนินงาน 67112xx</v>
          </cell>
        </row>
        <row r="1441">
          <cell r="A1441" t="str">
            <v>1.2.1</v>
          </cell>
          <cell r="B1441" t="str">
            <v xml:space="preserve">1.ค่าจ่ายในการจัดทำสรุปผลข้อมูลเพื่อการเปิดเผยข้อมูลสาธารณะ (Open Data) บนเว็บไซต์หลักของสถานศึกษา ประจำปีงบประมาณ พ.ศ. 2567 จำนวนเงิน 6,000.-บาท โรงเรียนละ 2,000.-บาท ได้แก่ โรงเรียนวัดมูลจินดาราม โรงเรียนวัดลาดสนุ่น และโรงเรียนชุมชนบึงบา 2.ค่าจ่ายในการพัฒนาและยกระดับคุณธรรมและความโปร่งใสในการดำเนินงานของสถานศึกษา จำนวนเงิน 10,000.-บาท              </v>
          </cell>
          <cell r="C1441" t="str">
            <v>ที่ ศธ 04002/ว2974 ลว. 10 กค 67 ครั้งที่ 199</v>
          </cell>
        </row>
        <row r="1442">
          <cell r="A1442" t="str">
            <v>1.2.2</v>
          </cell>
          <cell r="B1442" t="str">
    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    </cell>
          <cell r="C1442" t="str">
            <v>ที่ ศธ 04002/ว3656 ลว. 28 สค 66 ครั้งที่ 819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A1443">
            <v>1.2</v>
          </cell>
          <cell r="B1443" t="str">
            <v xml:space="preserve">กิจกรรมเสริมสร้างธรรมาภิบาลเพื่อเพิ่มประสิทธิภาพในการบริหารจัดการ      </v>
          </cell>
          <cell r="C1443" t="str">
            <v>20004 67 00068 00000</v>
          </cell>
        </row>
        <row r="1444">
          <cell r="B1444" t="str">
            <v xml:space="preserve"> งบดำเนินงาน 67112xx</v>
          </cell>
          <cell r="C1444" t="str">
            <v>20004 56003700 2000000</v>
          </cell>
        </row>
        <row r="1445">
          <cell r="A1445" t="str">
            <v>1.2.1</v>
          </cell>
          <cell r="B1445" t="str">
            <v>ค่าใช้จ่ายในการดำเนินกิจกรรมโครงการสำนักงานเขตพื้นการศึกษาสุจริต ประจำปีงบประมาณ พ.ศ. 2567</v>
          </cell>
          <cell r="C1445" t="str">
            <v>ศธ04087/1378 ลว 27 พค 67 โอนครั้งที่ 61</v>
          </cell>
        </row>
        <row r="1446">
          <cell r="A1446" t="str">
            <v>1.1.3</v>
          </cell>
          <cell r="B1446" t="str">
            <v>1.ค่าใช้จ่ายในการดำเนินการแลกเปลี่ยนเรียนรู้ การนำเสนอผลงานและการประกวดการแข่งขันกิจกรรมการเรียนรู้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 ประจำปีงบประมาณ จำนวนเงิน 12,000.-บาท 2.ค่าใช้จ่ายในการจัดนิทรรศการกิจกรรมบริษัทสร้างการดี ในการแลกเปลี่ยนเรียนรู้ฯ จำนวนเงิน 3,500.-บาท 3.ค่าใช้จ่ายในการเดินทางเข้าร่วมการแลกเปลี่ยนเรียนรู้ ฯ ประจำปีงบประมาณ พ.ศ. 2567 ระดับภูมิภาค สำหรับคณะกรรมการ จำนวนเงิน 2,200.-บาท</v>
          </cell>
          <cell r="C1446" t="str">
            <v>ศธ 04002/ว3641 ลว 17 สค ครั้งที่ 350</v>
          </cell>
        </row>
        <row r="1467">
          <cell r="F1467">
            <v>2930000</v>
          </cell>
          <cell r="G1467">
            <v>0</v>
          </cell>
          <cell r="H1467">
            <v>0</v>
          </cell>
          <cell r="K1467">
            <v>624050</v>
          </cell>
          <cell r="L1467">
            <v>946860</v>
          </cell>
        </row>
        <row r="1468">
          <cell r="F1468">
            <v>4819031</v>
          </cell>
          <cell r="G1468">
            <v>973952.1</v>
          </cell>
          <cell r="H1468">
            <v>0</v>
          </cell>
          <cell r="K1468">
            <v>1130587.79</v>
          </cell>
          <cell r="L1468">
            <v>490063</v>
          </cell>
        </row>
        <row r="1469">
          <cell r="F1469">
            <v>53834222</v>
          </cell>
          <cell r="G1469">
            <v>0</v>
          </cell>
          <cell r="H1469">
            <v>0</v>
          </cell>
          <cell r="K1469">
            <v>0</v>
          </cell>
          <cell r="L1469">
            <v>53829460</v>
          </cell>
        </row>
        <row r="1470">
          <cell r="F1470">
            <v>11740000</v>
          </cell>
          <cell r="G1470">
            <v>0</v>
          </cell>
          <cell r="H1470">
            <v>0</v>
          </cell>
          <cell r="K1470">
            <v>35100</v>
          </cell>
          <cell r="L1470">
            <v>2697424.19</v>
          </cell>
        </row>
        <row r="1471">
          <cell r="C1471">
            <v>17</v>
          </cell>
          <cell r="F1471">
            <v>1168800</v>
          </cell>
        </row>
        <row r="1472">
          <cell r="C1472">
            <v>13</v>
          </cell>
          <cell r="F1472">
            <v>21347300</v>
          </cell>
        </row>
        <row r="1473">
          <cell r="G1473">
            <v>10600</v>
          </cell>
          <cell r="H1473">
            <v>17754690</v>
          </cell>
          <cell r="K1473">
            <v>197500</v>
          </cell>
          <cell r="L1473">
            <v>3356140</v>
          </cell>
        </row>
        <row r="1474">
          <cell r="F1474">
            <v>95839353</v>
          </cell>
          <cell r="G1474">
            <v>984552.1</v>
          </cell>
          <cell r="H1474">
            <v>17754690</v>
          </cell>
          <cell r="K1474">
            <v>1987237.79</v>
          </cell>
          <cell r="L1474">
            <v>61319947.189999998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57037บูรณาการต่อต้านการทุจร "/>
      <sheetName val="คุมงบ 36001 36002 ครุภัณฑ์"/>
      <sheetName val="3022ยุทธศาสตร์สร้างความเสมอภาค"/>
      <sheetName val="ควบคุมสิ่งก่อสร้าง 36001 36002"/>
      <sheetName val="งบกลาง รายการเงินสำรอง"/>
      <sheetName val="ก่อนประถม"/>
      <sheetName val="เด็กผู้มีความสามารถพิเศษ36007"/>
      <sheetName val="ประถม มัธยมต้น"/>
      <sheetName val="ทะเบียนคุมย่อย"/>
      <sheetName val="ยุธศาสตร์การเรียนร310011 310061"/>
      <sheetName val="Sheet1"/>
      <sheetName val="06036บูรณาการป้องกัน ปราบปราม ฯ"/>
      <sheetName val="รายงานเงินงวด"/>
      <sheetName val="ผลผลิตเด็กพิการ36004"/>
      <sheetName val="งบลงทุน65"/>
      <sheetName val="มาตการ รวมงบบุคลากร"/>
      <sheetName val="1408บุคลากรภาครัฐ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544"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5">
          <cell r="A5" t="str">
            <v>ประจำเดือนตุลาคม 2565</v>
          </cell>
        </row>
        <row r="6">
          <cell r="I6" t="str">
            <v>กันเงินไว้เบิก</v>
          </cell>
        </row>
        <row r="48">
          <cell r="C48" t="str">
            <v>20004 32003100 5000005</v>
          </cell>
          <cell r="K48">
            <v>0</v>
          </cell>
          <cell r="L48">
            <v>0</v>
          </cell>
        </row>
        <row r="51">
          <cell r="C51" t="str">
            <v>20004 6686176 00000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A58"/>
          <cell r="B58" t="str">
            <v>งบรายจ่ายอื่น   6611500</v>
          </cell>
          <cell r="C58" t="str">
            <v>20004 31003100 5000003</v>
          </cell>
        </row>
        <row r="62">
          <cell r="C62" t="str">
            <v>20004 66000 7300000</v>
          </cell>
        </row>
        <row r="64">
          <cell r="B64" t="str">
    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    </cell>
          <cell r="C64" t="str">
            <v>ศธ 04002/ว402 ลว.2 ก.พ.65 โอนครั้งที่ 181</v>
          </cell>
          <cell r="F64">
            <v>0</v>
          </cell>
          <cell r="K64">
            <v>0</v>
          </cell>
          <cell r="L64">
            <v>0</v>
          </cell>
        </row>
        <row r="65">
          <cell r="A65">
            <v>2.2000000000000002</v>
          </cell>
          <cell r="B65" t="str">
            <v xml:space="preserve">กิจกรรมการพัฒนาครูและบุคลากรทางการศึกษา           </v>
          </cell>
          <cell r="C65" t="str">
            <v>20004 66 00091 00000</v>
          </cell>
        </row>
        <row r="66">
          <cell r="C66" t="str">
            <v>20004 32004500 2000000</v>
          </cell>
        </row>
        <row r="67">
          <cell r="B67" t="str">
            <v>ค่าใช้จ่ายในการขยายผลการพัฒนาครูและบุคลากรทางการศึกษาด้วยกระบวนการ  การจัดการเรียนรู้</v>
          </cell>
          <cell r="C67" t="str">
            <v>ศธ 04002/ว2595 ลว.7 ก.ค.65 โอนครั้งที่ 604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/>
        </row>
        <row r="71">
          <cell r="B71" t="str">
            <v>โครงการขับเคลื่อนการพัฒนาการศึกษาที่ยั่งยืน</v>
          </cell>
        </row>
        <row r="83">
          <cell r="B83" t="str">
            <v>กิจกรรมอารยเกษตร สืบสาน รักษา ต่อยอด ตามแนวพระราชดำริเศรษฐกิจพอเพียง</v>
          </cell>
        </row>
        <row r="85">
          <cell r="B85" t="str">
    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    </cell>
        </row>
        <row r="91">
          <cell r="C91" t="str">
            <v>20004 66 86178 00000</v>
          </cell>
          <cell r="G91">
            <v>0</v>
          </cell>
          <cell r="H91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/>
          <cell r="L94"/>
        </row>
        <row r="136">
          <cell r="C136" t="str">
            <v>20004 31006200</v>
          </cell>
        </row>
        <row r="137">
          <cell r="A137">
            <v>4.0999999999999996</v>
          </cell>
          <cell r="B137" t="str">
    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    </cell>
          <cell r="C137" t="str">
            <v>20004 66 5203900000</v>
          </cell>
        </row>
        <row r="138">
          <cell r="B138" t="str">
            <v>งบรายจ่ายอื่น 6611500</v>
          </cell>
          <cell r="C138" t="str">
            <v xml:space="preserve">20004 31006200 </v>
          </cell>
        </row>
        <row r="139">
          <cell r="A139" t="str">
            <v>4.1.1</v>
          </cell>
        </row>
        <row r="140">
          <cell r="A140" t="str">
            <v>4.1.2</v>
          </cell>
        </row>
        <row r="142">
          <cell r="A142">
            <v>4.2</v>
          </cell>
          <cell r="C142" t="str">
            <v>20004 66 86179 00000</v>
          </cell>
        </row>
        <row r="143">
          <cell r="C143" t="str">
            <v>20004 31006200 5000007</v>
          </cell>
        </row>
        <row r="146">
          <cell r="A146" t="str">
            <v>4.2.3</v>
          </cell>
          <cell r="B146" t="str">
    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    </cell>
          <cell r="C146" t="str">
            <v>ศธ 04002/ว1771 ลว.10/พ.ค./2565 โอนครั้งที่ 433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92">
          <cell r="B192" t="str">
    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    </cell>
          <cell r="C192" t="str">
            <v>ศธ 04002/ว3001 ลว.5ส.ค. 2565 โอนครั้งที่ 721</v>
          </cell>
          <cell r="D192"/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A196" t="str">
            <v>ค</v>
          </cell>
          <cell r="B196" t="str">
            <v>แผนงานยุทธศาสตร์ : สร้างความเสมอภาคทางการศึกษา</v>
          </cell>
        </row>
        <row r="253">
          <cell r="A253" t="str">
            <v>1.1.1.2</v>
          </cell>
          <cell r="B253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    </cell>
          <cell r="E253">
            <v>0</v>
          </cell>
          <cell r="F253">
            <v>0</v>
          </cell>
          <cell r="G253"/>
          <cell r="H253"/>
          <cell r="I253"/>
          <cell r="J253"/>
          <cell r="K253"/>
          <cell r="L253"/>
        </row>
        <row r="254">
          <cell r="C254"/>
          <cell r="E254"/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6">
          <cell r="C256"/>
          <cell r="E256"/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C257"/>
          <cell r="E257"/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C258"/>
          <cell r="E258"/>
          <cell r="G258">
            <v>0</v>
          </cell>
          <cell r="H258">
            <v>0</v>
          </cell>
          <cell r="K258">
            <v>0</v>
          </cell>
          <cell r="L258">
            <v>0</v>
          </cell>
        </row>
        <row r="259">
          <cell r="C259"/>
          <cell r="E259"/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C260"/>
          <cell r="E260"/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C261"/>
          <cell r="E261"/>
          <cell r="G261">
            <v>0</v>
          </cell>
          <cell r="H261">
            <v>0</v>
          </cell>
          <cell r="K261">
            <v>0</v>
          </cell>
          <cell r="L261">
            <v>0</v>
          </cell>
        </row>
        <row r="262">
          <cell r="C262"/>
          <cell r="E262"/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E263"/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(8.2</v>
          </cell>
          <cell r="B264" t="str">
            <v>โครงการเสริมสร้างคุณธรรม จริยธรรม และธรรมาภิบาลในสถานศึกษา</v>
          </cell>
          <cell r="E264"/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6">
          <cell r="C266" t="str">
            <v>20004 35000100 200000</v>
          </cell>
        </row>
        <row r="267">
          <cell r="E267"/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E268"/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E269"/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E270"/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E271"/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E272"/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7">
          <cell r="E277"/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E278"/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 t="str">
            <v>ซ่อมแซมครุภัณฑ์</v>
          </cell>
          <cell r="C279" t="str">
            <v>ยืมงบเพิ่มประสิทธิผลกลยุทธ์สพฐ.บท.17มี.ค.65</v>
          </cell>
          <cell r="E279"/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 t="str">
            <v xml:space="preserve">ค่าสาธารณูปโภค </v>
          </cell>
          <cell r="C280" t="str">
            <v>บท.แผนลว. 30 พ.ค.65</v>
          </cell>
          <cell r="E280"/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 t="str">
            <v>โครงการแข่งขันทักษะภาษาไทยโครงการรักษ์ภาษาไทยเนื่องในสัปดาห์วันภาษาไทยแห่งชาติ ปี ท2565</v>
          </cell>
          <cell r="E281"/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/>
        </row>
        <row r="282">
          <cell r="B282" t="str">
            <v>โครงการ ส่งเสริมสนับสนุนการทำวิจัยการบริหารจัดการของสถานศึกษา ฯ</v>
          </cell>
          <cell r="C282" t="str">
            <v>บท.แผนลว. 27 มิ..ย.65</v>
          </cell>
          <cell r="E282"/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 t="str">
    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    </cell>
          <cell r="C283" t="str">
            <v>บท.แผนลว. 11 ส.ค.65</v>
          </cell>
          <cell r="E283"/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 t="str">
            <v>โครงการเสริมสร้างคุณธรรม จริยธรรม และธรรมาภิบาลในสถานศึกษา</v>
          </cell>
          <cell r="C284" t="str">
            <v>บท.แผนลว. 22 ก.ค.65</v>
          </cell>
          <cell r="E284"/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 t="str">
            <v>โครงการเสริมสร้างศักยภาพทรัพยากรบุคคลให้มีทักษะที่จำเป็นในศตวรรษที่ 21</v>
          </cell>
          <cell r="C285"/>
          <cell r="E285"/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328">
          <cell r="A328">
            <v>2</v>
          </cell>
        </row>
        <row r="336">
          <cell r="B336" t="str">
            <v>ค้าจ้างเหมาบริการ ลูกจ้างสพป.ปท.2 15000x7คนx12 เดือน 1,260,000 บาท</v>
          </cell>
        </row>
        <row r="342">
          <cell r="B342" t="str">
            <v>ค่าสาธารณูปโภค    500,000 บาท</v>
          </cell>
        </row>
        <row r="357">
          <cell r="A357" t="str">
            <v>2.1.2.2</v>
          </cell>
          <cell r="B357" t="str">
            <v>งบเพิ่มประสิทธิผลกลยุทธ์ของ สพฐ. 1,500,000 บาท</v>
          </cell>
          <cell r="C357" t="str">
            <v>ศธ04002/ว4881 ลว.27 ต.ค.65 โอนครั้งที่ 16  3,000,000</v>
          </cell>
        </row>
        <row r="394">
          <cell r="D394"/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6">
          <cell r="G396"/>
          <cell r="H396"/>
          <cell r="I396"/>
          <cell r="J396"/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F406">
            <v>0</v>
          </cell>
          <cell r="K406">
            <v>0</v>
          </cell>
          <cell r="L406">
            <v>0</v>
          </cell>
        </row>
        <row r="407">
          <cell r="F407">
            <v>0</v>
          </cell>
          <cell r="K407">
            <v>0</v>
          </cell>
          <cell r="L407">
            <v>0</v>
          </cell>
        </row>
        <row r="408">
          <cell r="F408">
            <v>0</v>
          </cell>
          <cell r="K408">
            <v>0</v>
          </cell>
          <cell r="L408">
            <v>0</v>
          </cell>
        </row>
        <row r="409">
          <cell r="F409">
            <v>0</v>
          </cell>
          <cell r="K409">
            <v>0</v>
          </cell>
          <cell r="L409">
            <v>0</v>
          </cell>
        </row>
        <row r="410">
          <cell r="F410">
            <v>0</v>
          </cell>
          <cell r="K410">
            <v>0</v>
          </cell>
          <cell r="L410">
            <v>0</v>
          </cell>
        </row>
        <row r="411">
          <cell r="F411">
            <v>0</v>
          </cell>
          <cell r="K411">
            <v>0</v>
          </cell>
          <cell r="L411">
            <v>0</v>
          </cell>
        </row>
        <row r="412">
          <cell r="F412">
            <v>0</v>
          </cell>
          <cell r="K412">
            <v>0</v>
          </cell>
          <cell r="L412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/>
        </row>
        <row r="424">
          <cell r="D424"/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/>
        </row>
        <row r="429">
          <cell r="D429"/>
        </row>
        <row r="430">
          <cell r="D430">
            <v>0</v>
          </cell>
        </row>
        <row r="431">
          <cell r="D431"/>
        </row>
        <row r="432">
          <cell r="D432"/>
        </row>
        <row r="433">
          <cell r="D433">
            <v>0</v>
          </cell>
        </row>
        <row r="434">
          <cell r="D434"/>
        </row>
        <row r="435">
          <cell r="D435">
            <v>0</v>
          </cell>
        </row>
        <row r="890">
          <cell r="C890" t="str">
            <v>20004 66 5201500000</v>
          </cell>
        </row>
        <row r="909"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 t="str">
            <v xml:space="preserve">กิจกรรมช่วยเหลือกลุ่มเป้าหมายทางสังคม  </v>
          </cell>
          <cell r="C910" t="str">
            <v>20004 66 62408 00000</v>
          </cell>
        </row>
        <row r="918">
          <cell r="G918"/>
          <cell r="H918"/>
          <cell r="I918"/>
          <cell r="J918"/>
        </row>
        <row r="1063">
          <cell r="B1063" t="str">
            <v xml:space="preserve">กิจกรรมการขับเคลื่อนหลักสูตรแกนกลางการศึกษาขั้นพื้นฐาน </v>
          </cell>
          <cell r="C1063" t="str">
            <v>20004 65 00092 00000</v>
          </cell>
        </row>
        <row r="1064">
          <cell r="C1064" t="str">
            <v>20004 35000200 200000</v>
          </cell>
        </row>
        <row r="1065">
          <cell r="B1065" t="str">
            <v>ค่าใช้จ่ายในการดำเนินโครงการบ้านนักวิทยาศาสตร์น้อยประเทศไทย ระดับประถมศึกษา</v>
          </cell>
          <cell r="C1065" t="str">
            <v>ศธ 04002/ว3006 ลว 5 ส.ค.65 ครั้งที่ 727</v>
          </cell>
          <cell r="D1065"/>
          <cell r="K1065">
            <v>0</v>
          </cell>
          <cell r="L1065">
            <v>0</v>
          </cell>
        </row>
        <row r="1099">
          <cell r="B1099" t="str">
    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    </cell>
          <cell r="C1099" t="str">
            <v>20004 66 00082 00000</v>
          </cell>
        </row>
        <row r="1100">
          <cell r="B1100" t="str">
            <v xml:space="preserve"> งบดำเนินงาน 66112xx</v>
          </cell>
          <cell r="C1100" t="str">
            <v>20004 35000700 2000000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 t="str">
    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    </cell>
          <cell r="C1101" t="str">
            <v>ศธ04002/ว3006 ลว.5 ส.ค.65 โอนครั้งที่ 727</v>
          </cell>
          <cell r="D1101"/>
        </row>
        <row r="1105">
          <cell r="C1105"/>
        </row>
        <row r="1107">
          <cell r="C1107" t="str">
            <v>20004 66 57455 00000</v>
          </cell>
        </row>
        <row r="1111">
          <cell r="A1111" t="str">
            <v>1.1.2</v>
          </cell>
          <cell r="B1111" t="str">
    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    </cell>
          <cell r="C1111" t="str">
            <v>ศธ 04002/ว1970  ลว 25 พ.ค. 65 ครั้งที่ 479</v>
          </cell>
          <cell r="D1111"/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C1112" t="str">
            <v>20004 06003600</v>
          </cell>
        </row>
        <row r="1113">
          <cell r="A1113" t="str">
            <v>1.1.3</v>
          </cell>
          <cell r="B1113" t="str">
            <v xml:space="preserve">ค่าใช้จ่ายโครงการพัฒนาทักษะชีวิตเพื่อปรับเปลี่ยนพฤติกรรมนักเรียนกลุ่มเฝ้าระวัง  </v>
          </cell>
          <cell r="C1113" t="str">
            <v>ศธ 04002/ว2903  ลว 2 ส.ค. 65 ครั้งที่ 680</v>
          </cell>
          <cell r="D1113"/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C1114" t="str">
            <v>20004 06003600</v>
          </cell>
        </row>
        <row r="1115">
          <cell r="A1115" t="str">
            <v>1.1.4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28">
          <cell r="A1128">
            <v>1.2</v>
          </cell>
          <cell r="B1128" t="str">
            <v>กิจกรรมการบูรณาการระบบการประเมินด้านคุณธรรมและความโปร่งใสในการดำเนินงานของหน่วยงาน</v>
          </cell>
          <cell r="C1128" t="str">
            <v>20004 66 00060 00000</v>
          </cell>
        </row>
        <row r="1129">
          <cell r="C1129" t="str">
            <v>20004 57003700 2000000</v>
          </cell>
        </row>
        <row r="1132">
          <cell r="A1132">
            <v>1.3</v>
          </cell>
          <cell r="B1132" t="str">
            <v>กิจกรรมเสริมสร้างธรรมาภิบาลเพื่อเพิ่มประสิทธิภาพในการบริหารจัดการ</v>
          </cell>
          <cell r="C1132" t="str">
            <v>20004 66 00068 00000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 t="str">
            <v xml:space="preserve"> งบดำเนินงาน 66112xx</v>
          </cell>
          <cell r="C1133" t="str">
            <v>20004 57003700 200000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 t="str">
            <v>1.3.1</v>
          </cell>
          <cell r="B1134" t="str">
            <v xml:space="preserve">ค่าใช้จ่ายในการดำเนินโครงการเสริมสร้างคุณธรรมจริยธรรมและธรรมาภิบาลในสถานศึกษา </v>
          </cell>
          <cell r="C1134" t="str">
            <v>ที่ ศธ 04002/ว1422 ลว. 11 เม.ย. 65 ครั้งที่ 342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 t="str">
            <v>1.3.2</v>
          </cell>
          <cell r="B1135" t="str">
            <v xml:space="preserve">ค่าใช้จ่ายในการนิเทศ กำกับ ติดตาม แบบบูรณาการ และค่าใช้จ่ายในการดำเนินการอื่น ๆ </v>
          </cell>
          <cell r="C1135" t="str">
            <v>ศธ 04002/ว2730 ลว 19 ก.ค. 65  ครั้งที่ 639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</sheetData>
      <sheetData sheetId="45">
        <row r="4">
          <cell r="A4" t="str">
            <v xml:space="preserve">                ประจำเดือนตุลาคม 2565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รายงานเงินงวด"/>
      <sheetName val="คุมสิ่งก่อสร้าง64"/>
      <sheetName val="350B611ยุทธศาสตร์กศไม่เอา"/>
      <sheetName val="ทะเบียนคุมย่อย"/>
      <sheetName val="ยุธศาสตร์การเรียนร 32061  3206B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ควบคุมสิ่งก่อสร้าง 36001 36002"/>
      <sheetName val="57037บูรณาการต่อต้านการทุจร "/>
      <sheetName val="งบประจำและงบกลยุทธ์"/>
      <sheetName val="ระบบการควบคุมฯ"/>
      <sheetName val="งบสพฐ"/>
      <sheetName val="มาตการ รวมงบบุคลากร"/>
      <sheetName val="งบลงทุน65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1">
          <cell r="B111"/>
        </row>
        <row r="112">
          <cell r="B112" t="str">
            <v>แผนงานพื้นฐานด้านการพัฒนาและเสริมสร้างศักยภาพทรัพยากรมนุษย์</v>
          </cell>
        </row>
        <row r="115">
          <cell r="C115"/>
        </row>
        <row r="116">
          <cell r="B116" t="str">
            <v xml:space="preserve">งบประจำเพื่อการบริหารสำนักงาน </v>
          </cell>
        </row>
        <row r="117">
          <cell r="B117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117" t="str">
            <v xml:space="preserve">ศธ04002/ว4623 ลว.28 ต.ค.64 โอนครั้งที่ 10 </v>
          </cell>
        </row>
        <row r="118">
          <cell r="A118" t="str">
            <v>(1</v>
          </cell>
          <cell r="B118" t="str">
            <v xml:space="preserve">ค้าจ้างเหมาบริการ ลูกจ้างสพป.ปท.2 </v>
          </cell>
        </row>
        <row r="119">
          <cell r="B119" t="str">
            <v>15000x5คนx6 เดือน/9000x1คนx6 เดือน</v>
          </cell>
          <cell r="F119">
            <v>0</v>
          </cell>
        </row>
        <row r="120">
          <cell r="A120" t="str">
            <v>(2</v>
          </cell>
          <cell r="B120" t="str">
            <v xml:space="preserve">ค่าใช้จ่ายในการประชุมราชการ ค่าตอบแทนบุคคล </v>
          </cell>
        </row>
        <row r="121">
          <cell r="A121" t="str">
            <v>(3</v>
          </cell>
          <cell r="B121" t="str">
            <v>ค่าใช้จ่ายในการเดินทางไปราชการ</v>
          </cell>
        </row>
        <row r="122">
          <cell r="A122" t="str">
            <v>(4</v>
          </cell>
          <cell r="B122" t="str">
            <v xml:space="preserve">ค่าซ่อมแซมและบำรุงรักษาทรัพย์สิน </v>
          </cell>
          <cell r="I122">
            <v>0</v>
          </cell>
          <cell r="J122">
            <v>0</v>
          </cell>
        </row>
        <row r="123">
          <cell r="A123" t="str">
            <v>(5</v>
          </cell>
          <cell r="B123" t="str">
            <v xml:space="preserve">ค่าวัสดุสำนักงาน </v>
          </cell>
        </row>
        <row r="124">
          <cell r="A124" t="str">
            <v>(6</v>
          </cell>
          <cell r="B124" t="str">
            <v xml:space="preserve">ค่าน้ำมันเชื้อเพลิงและหล่อลื่น </v>
          </cell>
        </row>
        <row r="125">
          <cell r="A125" t="str">
            <v>(7</v>
          </cell>
          <cell r="B125" t="str">
            <v xml:space="preserve">ค่าสาธารณูปโภค </v>
          </cell>
        </row>
        <row r="126">
          <cell r="A126" t="str">
            <v>(8</v>
          </cell>
          <cell r="B126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127">
          <cell r="A127" t="str">
            <v>(8.1</v>
          </cell>
          <cell r="B127" t="str">
            <v>ค่าทำการนอกเวลา</v>
          </cell>
        </row>
        <row r="129">
          <cell r="B129" t="str">
            <v>งบพัฒนาเพื่อพัฒนาคุณภาพการศึกษา 1,400,000 บาท</v>
          </cell>
          <cell r="C129" t="str">
            <v xml:space="preserve">ศธ04002/ว4623 ลว.28 ต.ค.64 โอนครั้งที่ 10 </v>
          </cell>
        </row>
        <row r="130">
          <cell r="B130" t="str">
            <v>งบกลยุทธ์ ของสพป.ปท.2 900,000 บาท</v>
          </cell>
        </row>
        <row r="131">
          <cell r="B131" t="str">
            <v xml:space="preserve">โครงการพัฒนาคุณภาพงานวิชาการ สู่ 4 smart </v>
          </cell>
        </row>
        <row r="132">
          <cell r="B132" t="str">
            <v xml:space="preserve">โครงการนิเทศการศึกษาวิถีใหม่ วิถีคุณภาพ </v>
          </cell>
        </row>
        <row r="133">
          <cell r="B133" t="str">
            <v xml:space="preserve">โครงการพัฒนาภาคีเครือข่ายการบริหารจัดกการการศึกษา </v>
          </cell>
        </row>
        <row r="134">
          <cell r="B134" t="str">
            <v xml:space="preserve">โครงการพัฒนาระบบบริหารจัดการประชากรวัยเรียน </v>
          </cell>
        </row>
        <row r="135">
          <cell r="B135" t="str">
            <v xml:space="preserve">โครงการระบบติดตามการปฏิบัติงานเพื่อการบริหารงานขององค์กร </v>
          </cell>
        </row>
        <row r="136">
          <cell r="B136" t="str">
            <v>โครงการเสริมสร้างศักยภาพทรัพยากรบุคคลให้มีทักษะที่จำเป็นในศตวรรษที่ 21</v>
          </cell>
        </row>
        <row r="137">
          <cell r="B137"/>
          <cell r="C137"/>
          <cell r="F137"/>
        </row>
        <row r="138">
          <cell r="B138"/>
          <cell r="C138"/>
          <cell r="F138"/>
        </row>
        <row r="139">
          <cell r="B139"/>
          <cell r="C139"/>
          <cell r="F139"/>
        </row>
        <row r="140">
          <cell r="B140" t="str">
            <v>งบเพิ่มประสิทธิผลกลยุทธ์ของ สพฐ.</v>
          </cell>
          <cell r="C140" t="str">
            <v xml:space="preserve">ศธ04002/ว4623 ลว.28 ต.ค.64 โอนครั้งที่ 10 </v>
          </cell>
        </row>
        <row r="141">
          <cell r="C141"/>
        </row>
        <row r="142">
          <cell r="B142" t="str">
            <v>โครงการสพป.ปท. 2: องค์กรคุณธรรมต้นแบบในวิถึชีวิตใหม่(New Normal)</v>
          </cell>
          <cell r="C142" t="str">
            <v>บันทึกกลุ่มนิเทศติดตามและประเมินผลฯ ลว. 6 ม.ค.65</v>
          </cell>
        </row>
        <row r="145">
          <cell r="C145" t="str">
            <v>ที่ ศธ04002/ว331/27 ม.ค.65 ครั้งที่ 172</v>
          </cell>
        </row>
        <row r="152">
          <cell r="C152"/>
        </row>
        <row r="197">
          <cell r="C197"/>
        </row>
        <row r="198">
          <cell r="C198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เด็กผู้มีความสามารถพิเศษ36007"/>
      <sheetName val="รายงานเงินงวด"/>
      <sheetName val="งบประจำและงบกลยุทธ์"/>
      <sheetName val="งบสพฐ"/>
      <sheetName val="ทะเบียนคุมย่อย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งบลงทุน65"/>
      <sheetName val="ยุธศาสตร์การเรียนร 32061  3206B"/>
      <sheetName val="ระบบการควบคุมฯ"/>
      <sheetName val="ควบคุมสิ่งก่อสร้าง 36001 36002"/>
      <sheetName val="57037บูรณาการต่อต้านการทุจร "/>
      <sheetName val="มาตการ รวมงบบุคลากร"/>
      <sheetName val="06036บูรณาการป้องกัน ปราบปราม ฯ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5">
          <cell r="A25" t="str">
            <v>1.1.3</v>
          </cell>
        </row>
        <row r="30">
          <cell r="A30" t="str">
            <v>ข</v>
          </cell>
          <cell r="B30" t="str">
            <v xml:space="preserve">แผนงานยุทธศาสตร์พัฒนาคุณภาพการศึกษาและการเรียนรู้ </v>
          </cell>
        </row>
        <row r="31">
          <cell r="A31">
            <v>1</v>
          </cell>
          <cell r="B31" t="str">
            <v>โครงการพัฒนาหลักสูตรกระบวนการเรียนการสอน การวัดและประเมินผล</v>
          </cell>
        </row>
        <row r="40">
          <cell r="A40">
            <v>2.1</v>
          </cell>
        </row>
        <row r="42">
          <cell r="I42">
            <v>0</v>
          </cell>
          <cell r="J42">
            <v>0</v>
          </cell>
        </row>
        <row r="62">
          <cell r="A62">
            <v>4</v>
          </cell>
          <cell r="B62" t="str">
            <v xml:space="preserve">โครงการเสริมสร้างระเบียบวินัย คุณธรรมและจริยธรรมและคุณลักษณะอันพึงประสงค์  </v>
          </cell>
        </row>
        <row r="63">
          <cell r="B63" t="str">
            <v xml:space="preserve">กิจกรรมส่งเสริมคุณธรรม จริยธรรมและคุณลักษณะอันพึงประสงค์และค่านิยมของชาติ            </v>
          </cell>
        </row>
        <row r="152">
          <cell r="A152" t="str">
            <v>ง</v>
          </cell>
          <cell r="B152" t="str">
            <v>แผนงานพื้นฐานด้านการพัฒนาและเสริมสร้างศักยภาพทรัพยากรมนุษย์</v>
          </cell>
        </row>
        <row r="153">
          <cell r="A153">
            <v>1</v>
          </cell>
        </row>
        <row r="272">
          <cell r="F272"/>
          <cell r="G272"/>
          <cell r="H272"/>
          <cell r="I272"/>
          <cell r="J272"/>
          <cell r="K272"/>
          <cell r="L272"/>
        </row>
        <row r="718">
          <cell r="A718">
            <v>2.2999999999999998</v>
          </cell>
          <cell r="B718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</row>
        <row r="727">
          <cell r="B727" t="str">
    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    </cell>
          <cell r="C727" t="str">
            <v>ศธ 04002/ว135 ลว 12 ม.ค.65 โอนครั้งที่ 147</v>
          </cell>
        </row>
        <row r="895">
          <cell r="A895" t="str">
            <v>จ</v>
          </cell>
          <cell r="B895" t="str">
            <v xml:space="preserve">แผนงานบูรณาการ : ป้องกัน ปราบปราม และบำบัดรักษาผู้ติดยาเสพติด        </v>
          </cell>
        </row>
        <row r="896">
          <cell r="A896">
            <v>1</v>
          </cell>
        </row>
        <row r="901">
          <cell r="B901" t="str">
            <v>ค่าใช้จ่ายโครงการลูกเสือต้านยาเสพติด</v>
          </cell>
          <cell r="C901" t="str">
            <v xml:space="preserve">ศธ 04002/ว589 ลว 11 ก.พ. 65 ครั้งที่ 208 </v>
          </cell>
        </row>
        <row r="902">
          <cell r="C902" t="str">
            <v>2000406036700002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C61C-666E-418B-9783-BA92A9124945}">
  <dimension ref="A1:K120"/>
  <sheetViews>
    <sheetView tabSelected="1" topLeftCell="A90" workbookViewId="0">
      <selection sqref="A1:K106"/>
    </sheetView>
  </sheetViews>
  <sheetFormatPr defaultRowHeight="13.8" x14ac:dyDescent="0.25"/>
  <cols>
    <col min="1" max="1" width="4.09765625" customWidth="1"/>
    <col min="2" max="2" width="32.09765625" customWidth="1"/>
    <col min="3" max="3" width="18.09765625" customWidth="1"/>
    <col min="4" max="4" width="11.69921875" customWidth="1"/>
    <col min="5" max="5" width="6.69921875" customWidth="1"/>
    <col min="6" max="6" width="11.8984375" customWidth="1"/>
    <col min="7" max="7" width="6.3984375" customWidth="1"/>
    <col min="8" max="8" width="12.5" customWidth="1"/>
    <col min="9" max="9" width="11.3984375" customWidth="1"/>
    <col min="10" max="10" width="10.69921875" bestFit="1" customWidth="1"/>
  </cols>
  <sheetData>
    <row r="1" spans="1:11" ht="21" x14ac:dyDescent="0.25">
      <c r="A1" s="1304" t="s">
        <v>255</v>
      </c>
      <c r="B1" s="1304"/>
      <c r="C1" s="1304"/>
      <c r="D1" s="1304"/>
      <c r="E1" s="1304"/>
      <c r="F1" s="1304"/>
      <c r="G1" s="1304"/>
      <c r="H1" s="1304"/>
      <c r="I1" s="1304"/>
      <c r="J1" s="1304"/>
      <c r="K1" s="1304"/>
    </row>
    <row r="2" spans="1:11" ht="21" x14ac:dyDescent="0.25">
      <c r="A2" s="1304" t="str">
        <f>+'[1]สิ่งก่อสร้าง งบอุดหนุน  67'!A3:N3</f>
        <v>สำนักงานเขตพื้นที่การศึกษาประถมศึกษาปทุมธานี เขต 2</v>
      </c>
      <c r="B2" s="1304"/>
      <c r="C2" s="1304"/>
      <c r="D2" s="1304"/>
      <c r="E2" s="1304"/>
      <c r="F2" s="1304"/>
      <c r="G2" s="1304"/>
      <c r="H2" s="1304"/>
      <c r="I2" s="1304"/>
      <c r="J2" s="1304"/>
      <c r="K2" s="1304"/>
    </row>
    <row r="3" spans="1:11" ht="21" x14ac:dyDescent="0.25">
      <c r="A3" s="1305" t="s">
        <v>268</v>
      </c>
      <c r="B3" s="1305"/>
      <c r="C3" s="1305"/>
      <c r="D3" s="1305"/>
      <c r="E3" s="1305"/>
      <c r="F3" s="1305"/>
      <c r="G3" s="1305"/>
      <c r="H3" s="1305"/>
      <c r="I3" s="1305"/>
      <c r="J3" s="1305"/>
      <c r="K3" s="1305"/>
    </row>
    <row r="4" spans="1:11" ht="21" x14ac:dyDescent="0.25">
      <c r="A4" s="1298" t="s">
        <v>23</v>
      </c>
      <c r="B4" s="1298" t="s">
        <v>24</v>
      </c>
      <c r="C4" s="44" t="s">
        <v>26</v>
      </c>
      <c r="D4" s="1300" t="s">
        <v>41</v>
      </c>
      <c r="E4" s="1302" t="s">
        <v>3</v>
      </c>
      <c r="F4" s="1303"/>
      <c r="G4" s="1306" t="s">
        <v>42</v>
      </c>
      <c r="H4" s="1306"/>
      <c r="I4" s="1302" t="s">
        <v>4</v>
      </c>
      <c r="J4" s="1303"/>
      <c r="K4" s="1298" t="s">
        <v>5</v>
      </c>
    </row>
    <row r="5" spans="1:11" ht="21" x14ac:dyDescent="0.25">
      <c r="A5" s="1299"/>
      <c r="B5" s="1299"/>
      <c r="C5" s="45" t="s">
        <v>43</v>
      </c>
      <c r="D5" s="1301"/>
      <c r="E5" s="1086">
        <v>220</v>
      </c>
      <c r="F5" s="1086">
        <v>221</v>
      </c>
      <c r="G5" s="1086">
        <v>220</v>
      </c>
      <c r="H5" s="1086">
        <v>221</v>
      </c>
      <c r="I5" s="1086">
        <v>220</v>
      </c>
      <c r="J5" s="1086">
        <v>221</v>
      </c>
      <c r="K5" s="1299"/>
    </row>
    <row r="6" spans="1:11" ht="36" customHeight="1" x14ac:dyDescent="0.25">
      <c r="A6" s="1087" t="s">
        <v>76</v>
      </c>
      <c r="B6" s="1088" t="str">
        <f>+'[1]ดำเนินงานครุภัณฑ์ 310061ยั่งยืน'!E6</f>
        <v xml:space="preserve">แผนงานยุทธศาสตร์พัฒนาคุณภาพการศึกษาและการเรียนรู้ </v>
      </c>
      <c r="C6" s="1089"/>
      <c r="D6" s="1090">
        <f>+D7+D14</f>
        <v>4598500</v>
      </c>
      <c r="E6" s="1090">
        <f t="shared" ref="E6:K6" si="0">+E7+E14</f>
        <v>0</v>
      </c>
      <c r="F6" s="1090">
        <f t="shared" si="0"/>
        <v>3158500</v>
      </c>
      <c r="G6" s="1090">
        <f t="shared" si="0"/>
        <v>0</v>
      </c>
      <c r="H6" s="1090">
        <f t="shared" si="0"/>
        <v>0</v>
      </c>
      <c r="I6" s="1090">
        <f t="shared" si="0"/>
        <v>0</v>
      </c>
      <c r="J6" s="1090">
        <f t="shared" si="0"/>
        <v>1440000</v>
      </c>
      <c r="K6" s="1090">
        <f t="shared" si="0"/>
        <v>0</v>
      </c>
    </row>
    <row r="7" spans="1:11" ht="36" customHeight="1" x14ac:dyDescent="0.25">
      <c r="A7" s="1091">
        <v>1</v>
      </c>
      <c r="B7" s="1092" t="str">
        <f>+'[1]ดำเนินงานครุภัณฑ์ 310061ยั่งยืน'!E7</f>
        <v>โครงการขับเคลื่อนการพัฒนาการศึกษาที่ยั่งยืน</v>
      </c>
      <c r="C7" s="1093" t="str">
        <f>+'[1]ดำเนินงานครุภัณฑ์ 310061ยั่งยืน'!D7</f>
        <v xml:space="preserve">20004 31006100 </v>
      </c>
      <c r="D7" s="1094">
        <f>+D8</f>
        <v>100000</v>
      </c>
      <c r="E7" s="1094">
        <f t="shared" ref="E7:K9" si="1">+E8</f>
        <v>0</v>
      </c>
      <c r="F7" s="1094">
        <f t="shared" si="1"/>
        <v>0</v>
      </c>
      <c r="G7" s="1094"/>
      <c r="H7" s="1094">
        <f t="shared" si="1"/>
        <v>0</v>
      </c>
      <c r="I7" s="1094">
        <f t="shared" si="1"/>
        <v>0</v>
      </c>
      <c r="J7" s="1094">
        <f t="shared" si="1"/>
        <v>100000</v>
      </c>
      <c r="K7" s="1094">
        <f t="shared" si="1"/>
        <v>0</v>
      </c>
    </row>
    <row r="8" spans="1:11" ht="42" customHeight="1" x14ac:dyDescent="0.25">
      <c r="A8" s="1095">
        <v>1.1000000000000001</v>
      </c>
      <c r="B8" s="1096" t="str">
        <f>+'[1]ดำเนินงานครุภัณฑ์ 310061ยั่งยืน'!E8</f>
        <v xml:space="preserve">กิจกรรมการบริหารจัดการโรงเรียนขนาดเล็ก </v>
      </c>
      <c r="C8" s="1097" t="str">
        <f>+'[1]ดำเนินงานครุภัณฑ์ 310061ยั่งยืน'!D8</f>
        <v>20004 67 52010 00000</v>
      </c>
      <c r="D8" s="1098">
        <f>+D9</f>
        <v>100000</v>
      </c>
      <c r="E8" s="1098">
        <f t="shared" si="1"/>
        <v>0</v>
      </c>
      <c r="F8" s="1098">
        <f t="shared" si="1"/>
        <v>0</v>
      </c>
      <c r="G8" s="1098">
        <f t="shared" si="1"/>
        <v>0</v>
      </c>
      <c r="H8" s="1098">
        <f t="shared" si="1"/>
        <v>0</v>
      </c>
      <c r="I8" s="1098">
        <f t="shared" si="1"/>
        <v>0</v>
      </c>
      <c r="J8" s="1098">
        <f t="shared" si="1"/>
        <v>100000</v>
      </c>
      <c r="K8" s="1098">
        <f t="shared" ref="K8" si="2">+K9+K16</f>
        <v>0</v>
      </c>
    </row>
    <row r="9" spans="1:11" ht="37.200000000000003" customHeight="1" x14ac:dyDescent="0.25">
      <c r="A9" s="1099"/>
      <c r="B9" s="1100" t="str">
        <f>+'[1]ดำเนินงานครุภัณฑ์ 310061ยั่งยืน'!E115</f>
        <v>งบลงทุน สิ่งก่อสร้าง 6711320</v>
      </c>
      <c r="C9" s="1101" t="str">
        <f>+'[1]ดำเนินงานครุภัณฑ์ 310061ยั่งยืน'!D115</f>
        <v>6711320</v>
      </c>
      <c r="D9" s="1102">
        <f>+D10</f>
        <v>100000</v>
      </c>
      <c r="E9" s="1102">
        <f t="shared" si="1"/>
        <v>0</v>
      </c>
      <c r="F9" s="1102">
        <f t="shared" si="1"/>
        <v>0</v>
      </c>
      <c r="G9" s="1102"/>
      <c r="H9" s="1102">
        <f t="shared" si="1"/>
        <v>0</v>
      </c>
      <c r="I9" s="1102">
        <f t="shared" si="1"/>
        <v>0</v>
      </c>
      <c r="J9" s="1102">
        <f t="shared" si="1"/>
        <v>100000</v>
      </c>
      <c r="K9" s="1102">
        <f t="shared" si="1"/>
        <v>0</v>
      </c>
    </row>
    <row r="10" spans="1:11" ht="21" customHeight="1" x14ac:dyDescent="0.25">
      <c r="A10" s="1103" t="s">
        <v>39</v>
      </c>
      <c r="B10" s="1104" t="str">
        <f>+'[1]ดำเนินงานครุภัณฑ์ 310061ยั่งยืน'!E116</f>
        <v xml:space="preserve">รายการค่าปรับปรุงซ่อมแซมบ้านพักครู  ห้องน้ำ- ห้องส้วม   </v>
      </c>
      <c r="C10" s="1105" t="str">
        <f>+'[1]ดำเนินงานครุภัณฑ์ 310061ยั่งยืน'!D116</f>
        <v>20004 31006100 321AAAA</v>
      </c>
      <c r="D10" s="1106">
        <f>SUM(D11:D13)</f>
        <v>100000</v>
      </c>
      <c r="E10" s="1106">
        <f t="shared" ref="E10:J10" si="3">SUM(E11:E13)</f>
        <v>0</v>
      </c>
      <c r="F10" s="1106">
        <f t="shared" si="3"/>
        <v>0</v>
      </c>
      <c r="G10" s="1106"/>
      <c r="H10" s="1106">
        <f t="shared" si="3"/>
        <v>0</v>
      </c>
      <c r="I10" s="1106">
        <f t="shared" si="3"/>
        <v>0</v>
      </c>
      <c r="J10" s="1106">
        <f t="shared" si="3"/>
        <v>100000</v>
      </c>
      <c r="K10" s="1106">
        <f t="shared" ref="K10" si="4">SUM(K11:K12)</f>
        <v>0</v>
      </c>
    </row>
    <row r="11" spans="1:11" ht="21" customHeight="1" x14ac:dyDescent="0.25">
      <c r="A11" s="1107" t="s">
        <v>77</v>
      </c>
      <c r="B11" s="1108" t="str">
        <f>+'[1]ดำเนินงานครุภัณฑ์ 310061ยั่งยืน'!E117</f>
        <v>ร.ร.วัดราษฎร์บำรุง</v>
      </c>
      <c r="C11" s="1109">
        <f>+'[1]ดำเนินงานครุภัณฑ์ 310061ยั่งยืน'!D118</f>
        <v>4100523172</v>
      </c>
      <c r="D11" s="1110">
        <f>+'[1]ดำเนินงานครุภัณฑ์ 310061ยั่งยืน'!F122</f>
        <v>100000</v>
      </c>
      <c r="E11" s="1110">
        <f>+'[1]ดำเนินงานครุภัณฑ์ 310061ยั่งยืน'!G122</f>
        <v>0</v>
      </c>
      <c r="F11" s="1110">
        <f>+'[1]ดำเนินงานครุภัณฑ์ 310061ยั่งยืน'!H122</f>
        <v>0</v>
      </c>
      <c r="G11" s="1110">
        <f>+'[1]ดำเนินงานครุภัณฑ์ 310061ยั่งยืน'!I122</f>
        <v>0</v>
      </c>
      <c r="H11" s="1110">
        <f>+'[1]ดำเนินงานครุภัณฑ์ 310061ยั่งยืน'!J122</f>
        <v>0</v>
      </c>
      <c r="I11" s="1110">
        <f>+'[1]ดำเนินงานครุภัณฑ์ 310061ยั่งยืน'!K122</f>
        <v>0</v>
      </c>
      <c r="J11" s="1110">
        <f>+'[1]ดำเนินงานครุภัณฑ์ 310061ยั่งยืน'!L122</f>
        <v>100000</v>
      </c>
      <c r="K11" s="1110">
        <f>+D11-E11-F11-G11-H11-I11-J11</f>
        <v>0</v>
      </c>
    </row>
    <row r="12" spans="1:11" ht="21" hidden="1" customHeight="1" x14ac:dyDescent="0.25">
      <c r="A12" s="1107" t="s">
        <v>78</v>
      </c>
      <c r="B12" s="1108"/>
      <c r="C12" s="1111"/>
      <c r="D12" s="1110">
        <f>+'[1]ดำเนินงานครุภัณฑ์ 310061ยั่งยืน'!F16</f>
        <v>0</v>
      </c>
      <c r="E12" s="1110">
        <f>+'[1]ดำเนินงานครุภัณฑ์ 310061ยั่งยืน'!G16</f>
        <v>0</v>
      </c>
      <c r="F12" s="1110">
        <f>+'[1]ดำเนินงานครุภัณฑ์ 310061ยั่งยืน'!H16</f>
        <v>0</v>
      </c>
      <c r="G12" s="1110">
        <f>+'[1]ดำเนินงานครุภัณฑ์ 310061ยั่งยืน'!I16</f>
        <v>0</v>
      </c>
      <c r="H12" s="1110">
        <f>+'[1]ดำเนินงานครุภัณฑ์ 310061ยั่งยืน'!J16</f>
        <v>0</v>
      </c>
      <c r="I12" s="1110">
        <f>+'[1]ดำเนินงานครุภัณฑ์ 310061ยั่งยืน'!K16</f>
        <v>0</v>
      </c>
      <c r="J12" s="1110">
        <f>+'[1]ดำเนินงานครุภัณฑ์ 310061ยั่งยืน'!L16</f>
        <v>0</v>
      </c>
      <c r="K12" s="1110">
        <f>+D12-E12-F12-G12-H12-I12-J12</f>
        <v>0</v>
      </c>
    </row>
    <row r="13" spans="1:11" ht="21" hidden="1" customHeight="1" x14ac:dyDescent="0.25">
      <c r="A13" s="1107" t="s">
        <v>79</v>
      </c>
      <c r="B13" s="1108"/>
      <c r="C13" s="1111"/>
      <c r="D13" s="1110">
        <f>+'[1]ดำเนินงานครุภัณฑ์ 310061ยั่งยืน'!F21</f>
        <v>0</v>
      </c>
      <c r="E13" s="1110">
        <f>+'[1]ดำเนินงานครุภัณฑ์ 310061ยั่งยืน'!G21</f>
        <v>0</v>
      </c>
      <c r="F13" s="1110">
        <f>+'[1]ดำเนินงานครุภัณฑ์ 310061ยั่งยืน'!H21</f>
        <v>0</v>
      </c>
      <c r="G13" s="1110"/>
      <c r="H13" s="1110">
        <f>+'[1]ดำเนินงานครุภัณฑ์ 310061ยั่งยืน'!I21</f>
        <v>0</v>
      </c>
      <c r="I13" s="1110">
        <f>+'[1]ดำเนินงานครุภัณฑ์ 310061ยั่งยืน'!J21</f>
        <v>0</v>
      </c>
      <c r="J13" s="1110">
        <f>+'[1]ดำเนินงานครุภัณฑ์ 310061ยั่งยืน'!K21</f>
        <v>0</v>
      </c>
      <c r="K13" s="1110"/>
    </row>
    <row r="14" spans="1:11" ht="21" customHeight="1" x14ac:dyDescent="0.25">
      <c r="A14" s="1091">
        <v>2</v>
      </c>
      <c r="B14" s="1112" t="str">
        <f>+'[1]ดำเนินงานครุภัณฑ์ 310061ยั่งยืน'!E123</f>
        <v>โครงการโรงเรียนคุณภาพประจำตำบล</v>
      </c>
      <c r="C14" s="1093" t="str">
        <f>+'[1]ดำเนินงานครุภัณฑ์ 310061ยั่งยืน'!D123</f>
        <v>20004 3100B600</v>
      </c>
      <c r="D14" s="1094">
        <f>+D15</f>
        <v>4498500</v>
      </c>
      <c r="E14" s="1094">
        <f t="shared" ref="E14:K14" si="5">+E15</f>
        <v>0</v>
      </c>
      <c r="F14" s="1094">
        <f t="shared" si="5"/>
        <v>3158500</v>
      </c>
      <c r="G14" s="1094"/>
      <c r="H14" s="1094">
        <f t="shared" si="5"/>
        <v>0</v>
      </c>
      <c r="I14" s="1094">
        <f t="shared" si="5"/>
        <v>0</v>
      </c>
      <c r="J14" s="1094">
        <f t="shared" si="5"/>
        <v>1340000</v>
      </c>
      <c r="K14" s="1094">
        <f t="shared" si="5"/>
        <v>0</v>
      </c>
    </row>
    <row r="15" spans="1:11" ht="21" customHeight="1" x14ac:dyDescent="0.25">
      <c r="A15" s="1095">
        <v>2.1</v>
      </c>
      <c r="B15" s="1096" t="str">
        <f>+'[1]ดำเนินงานครุภัณฑ์ 310061ยั่งยืน'!E124</f>
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</c>
      <c r="C15" s="1097" t="str">
        <f>+'[1]ดำเนินงานครุภัณฑ์ 310061ยั่งยืน'!D124</f>
        <v>20004 67000 7700000</v>
      </c>
      <c r="D15" s="1098">
        <f>+D16+D36</f>
        <v>4498500</v>
      </c>
      <c r="E15" s="1098">
        <f>+E16+E36</f>
        <v>0</v>
      </c>
      <c r="F15" s="1098">
        <f>+F16+F36</f>
        <v>3158500</v>
      </c>
      <c r="G15" s="1098"/>
      <c r="H15" s="1098">
        <f>+H16+H36</f>
        <v>0</v>
      </c>
      <c r="I15" s="1098">
        <f>+I16+I36</f>
        <v>0</v>
      </c>
      <c r="J15" s="1098">
        <f>+J16+J36</f>
        <v>1340000</v>
      </c>
      <c r="K15" s="1098">
        <f>+K16+K36</f>
        <v>0</v>
      </c>
    </row>
    <row r="16" spans="1:11" ht="21" customHeight="1" x14ac:dyDescent="0.25">
      <c r="A16" s="1099"/>
      <c r="B16" s="1100" t="str">
        <f>+'[1]ดำเนินงานครุภัณฑ์ 310061ยั่งยืน'!E125</f>
        <v>งบลงทุน ค่าสิ่งก่อสร้าง 6711320</v>
      </c>
      <c r="C16" s="1101"/>
      <c r="D16" s="1102">
        <f>+D17+D22+D25</f>
        <v>4498500</v>
      </c>
      <c r="E16" s="1102">
        <f t="shared" ref="E16:K16" si="6">+E17+E22+E25</f>
        <v>0</v>
      </c>
      <c r="F16" s="1102">
        <f t="shared" si="6"/>
        <v>3158500</v>
      </c>
      <c r="G16" s="1102">
        <f t="shared" si="6"/>
        <v>0</v>
      </c>
      <c r="H16" s="1102">
        <f t="shared" si="6"/>
        <v>0</v>
      </c>
      <c r="I16" s="1102">
        <f t="shared" si="6"/>
        <v>0</v>
      </c>
      <c r="J16" s="1102">
        <f t="shared" si="6"/>
        <v>1340000</v>
      </c>
      <c r="K16" s="1102">
        <f t="shared" si="6"/>
        <v>0</v>
      </c>
    </row>
    <row r="17" spans="1:11" ht="21" customHeight="1" x14ac:dyDescent="0.25">
      <c r="A17" s="1113" t="s">
        <v>31</v>
      </c>
      <c r="B17" s="47" t="str">
        <f>+'[1]ดำเนินงานครุภัณฑ์ 310061ยั่งยืน'!E126</f>
        <v>ปรับปรุงซ่อมแซมอาคารเรียนอาคารประกอบและสิ่งก่อสร้างอื่น</v>
      </c>
      <c r="C17" s="1114" t="str">
        <f>+'[1]ดำเนินงานครุภัณฑ์ 310061ยั่งยืน'!D126</f>
        <v>ศธ04002/ว1787 ลว.7 พค 67 โอนครั้งที่ 5</v>
      </c>
      <c r="D17" s="46">
        <f>SUM(D18:D21)</f>
        <v>1340000</v>
      </c>
      <c r="E17" s="46">
        <f t="shared" ref="E17:J17" si="7">SUM(E18:E21)</f>
        <v>0</v>
      </c>
      <c r="F17" s="46">
        <f t="shared" si="7"/>
        <v>0</v>
      </c>
      <c r="G17" s="46">
        <f t="shared" si="7"/>
        <v>0</v>
      </c>
      <c r="H17" s="46">
        <f t="shared" si="7"/>
        <v>0</v>
      </c>
      <c r="I17" s="46">
        <f t="shared" si="7"/>
        <v>0</v>
      </c>
      <c r="J17" s="46">
        <f t="shared" si="7"/>
        <v>1340000</v>
      </c>
      <c r="K17" s="46">
        <f>SUM(K18:K21)</f>
        <v>0</v>
      </c>
    </row>
    <row r="18" spans="1:11" ht="21" customHeight="1" x14ac:dyDescent="0.25">
      <c r="A18" s="1115" t="s">
        <v>77</v>
      </c>
      <c r="B18" s="1116" t="str">
        <f>+'[1]ดำเนินงานครุภัณฑ์ 310061ยั่งยืน'!E127</f>
        <v>วัดมงคลรัตน์</v>
      </c>
      <c r="C18" s="1117" t="str">
        <f>+'[1]ดำเนินงานครุภัณฑ์ 310061ยั่งยืน'!D127</f>
        <v>200043100B6003211500</v>
      </c>
      <c r="D18" s="1118">
        <f>+'[1]ดำเนินงานครุภัณฑ์ 310061ยั่งยืน'!F131</f>
        <v>670000</v>
      </c>
      <c r="E18" s="1118">
        <f>+'[1]ดำเนินงานครุภัณฑ์ 310061ยั่งยืน'!G131</f>
        <v>0</v>
      </c>
      <c r="F18" s="1118">
        <f>+'[1]ดำเนินงานครุภัณฑ์ 310061ยั่งยืน'!H131</f>
        <v>0</v>
      </c>
      <c r="G18" s="1118">
        <f>+'[1]ดำเนินงานครุภัณฑ์ 310061ยั่งยืน'!I131</f>
        <v>0</v>
      </c>
      <c r="H18" s="1118">
        <f>+'[1]ดำเนินงานครุภัณฑ์ 310061ยั่งยืน'!J131</f>
        <v>0</v>
      </c>
      <c r="I18" s="1118">
        <f>+'[1]ดำเนินงานครุภัณฑ์ 310061ยั่งยืน'!K131</f>
        <v>0</v>
      </c>
      <c r="J18" s="1118">
        <f>+'[1]ดำเนินงานครุภัณฑ์ 310061ยั่งยืน'!L131</f>
        <v>670000</v>
      </c>
      <c r="K18" s="1118">
        <f>+D18-E18-F18-G18-H18-I18-J18</f>
        <v>0</v>
      </c>
    </row>
    <row r="19" spans="1:11" ht="21" customHeight="1" x14ac:dyDescent="0.25">
      <c r="A19" s="1115"/>
      <c r="B19" s="1116"/>
      <c r="C19" s="1119">
        <f>+'[1]ดำเนินงานครุภัณฑ์ 310061ยั่งยืน'!C127</f>
        <v>4100408104</v>
      </c>
      <c r="D19" s="1118"/>
      <c r="E19" s="1118"/>
      <c r="F19" s="1118"/>
      <c r="G19" s="1118"/>
      <c r="H19" s="1118"/>
      <c r="I19" s="1118"/>
      <c r="J19" s="1118"/>
      <c r="K19" s="1118"/>
    </row>
    <row r="20" spans="1:11" ht="42" customHeight="1" x14ac:dyDescent="0.25">
      <c r="A20" s="1115" t="s">
        <v>78</v>
      </c>
      <c r="B20" s="1116" t="str">
        <f>+'[1]ดำเนินงานครุภัณฑ์ 310061ยั่งยืน'!E132</f>
        <v>วัดสุวรรณ</v>
      </c>
      <c r="C20" s="1117" t="str">
        <f>+'[1]ดำเนินงานครุภัณฑ์ 310061ยั่งยืน'!D132</f>
        <v>200043100B6003211501</v>
      </c>
      <c r="D20" s="1118">
        <f>+'[1]ดำเนินงานครุภัณฑ์ 310061ยั่งยืน'!F136</f>
        <v>670000</v>
      </c>
      <c r="E20" s="1118">
        <f>+'[1]ดำเนินงานครุภัณฑ์ 310061ยั่งยืน'!G136</f>
        <v>0</v>
      </c>
      <c r="F20" s="1118">
        <f>+'[1]ดำเนินงานครุภัณฑ์ 310061ยั่งยืน'!H136</f>
        <v>0</v>
      </c>
      <c r="G20" s="1118">
        <f>+'[1]ดำเนินงานครุภัณฑ์ 310061ยั่งยืน'!I136</f>
        <v>0</v>
      </c>
      <c r="H20" s="1118">
        <f>+'[1]ดำเนินงานครุภัณฑ์ 310061ยั่งยืน'!J136</f>
        <v>0</v>
      </c>
      <c r="I20" s="1118">
        <f>+'[1]ดำเนินงานครุภัณฑ์ 310061ยั่งยืน'!K136</f>
        <v>0</v>
      </c>
      <c r="J20" s="1118">
        <f>+'[1]ดำเนินงานครุภัณฑ์ 310061ยั่งยืน'!L136</f>
        <v>670000</v>
      </c>
      <c r="K20" s="1118">
        <f>+D20-E20-F20-G20-H20-I20-J20</f>
        <v>0</v>
      </c>
    </row>
    <row r="21" spans="1:11" ht="21" customHeight="1" x14ac:dyDescent="0.25">
      <c r="A21" s="1107"/>
      <c r="B21" s="1116"/>
      <c r="C21" s="1119">
        <f>+'[1]ดำเนินงานครุภัณฑ์ 310061ยั่งยืน'!C132</f>
        <v>4100409854</v>
      </c>
      <c r="D21" s="1118"/>
      <c r="E21" s="1118"/>
      <c r="F21" s="1118"/>
      <c r="G21" s="1118"/>
      <c r="H21" s="1118"/>
      <c r="I21" s="1118"/>
      <c r="J21" s="1118"/>
      <c r="K21" s="1118"/>
    </row>
    <row r="22" spans="1:11" ht="21" customHeight="1" x14ac:dyDescent="0.25">
      <c r="A22" s="1113" t="s">
        <v>32</v>
      </c>
      <c r="B22" s="1120" t="str">
        <f>+'[1]ดำเนินงานครุภัณฑ์ 310061ยั่งยืน'!E137</f>
        <v xml:space="preserve">ค่าก่อสร้าง ปรับปรุงซ่อมแซมอาคารเรียนอาคารประกอบและสิ่งก่อสร้างอื่นที่ชำรุดทรุดโทรม และที่ประสบอุบัติภัย   </v>
      </c>
      <c r="C22" s="1121" t="str">
        <f>+'[1]ดำเนินงานครุภัณฑ์ 310061ยั่งยืน'!D137</f>
        <v>ศธ04002/ว   ลว.27 กย 67 โอนครั้งที่ 450</v>
      </c>
      <c r="D22" s="1094">
        <f>+D23</f>
        <v>499000</v>
      </c>
      <c r="E22" s="1094">
        <f t="shared" ref="E22:K22" si="8">+E23</f>
        <v>0</v>
      </c>
      <c r="F22" s="1094">
        <f t="shared" si="8"/>
        <v>499000</v>
      </c>
      <c r="G22" s="1094"/>
      <c r="H22" s="1094">
        <f t="shared" si="8"/>
        <v>0</v>
      </c>
      <c r="I22" s="1094">
        <f t="shared" si="8"/>
        <v>0</v>
      </c>
      <c r="J22" s="1094">
        <f t="shared" si="8"/>
        <v>0</v>
      </c>
      <c r="K22" s="1094">
        <f t="shared" si="8"/>
        <v>0</v>
      </c>
    </row>
    <row r="23" spans="1:11" ht="21" customHeight="1" x14ac:dyDescent="0.25">
      <c r="A23" s="1115" t="s">
        <v>77</v>
      </c>
      <c r="B23" s="1116" t="str">
        <f>+'[1]ดำเนินงานครุภัณฑ์ 310061ยั่งยืน'!E138</f>
        <v>วัดราษฎรบำรุง</v>
      </c>
      <c r="C23" s="1117" t="str">
        <f>+'[1]ดำเนินงานครุภัณฑ์ 310061ยั่งยืน'!D138</f>
        <v xml:space="preserve">20004 3100B600 321ZZZZ                               </v>
      </c>
      <c r="D23" s="1118">
        <f>+'[1]ดำเนินงานครุภัณฑ์ 310061ยั่งยืน'!F142</f>
        <v>499000</v>
      </c>
      <c r="E23" s="1118">
        <f>+'[1]ดำเนินงานครุภัณฑ์ 310061ยั่งยืน'!G142</f>
        <v>0</v>
      </c>
      <c r="F23" s="1118">
        <f>+'[1]ดำเนินงานครุภัณฑ์ 310061ยั่งยืน'!H142</f>
        <v>499000</v>
      </c>
      <c r="G23" s="1118">
        <f>+'[1]ดำเนินงานครุภัณฑ์ 310061ยั่งยืน'!I142</f>
        <v>0</v>
      </c>
      <c r="H23" s="1118">
        <f>+'[1]ดำเนินงานครุภัณฑ์ 310061ยั่งยืน'!J142</f>
        <v>0</v>
      </c>
      <c r="I23" s="1118">
        <f>+'[1]ดำเนินงานครุภัณฑ์ 310061ยั่งยืน'!K142</f>
        <v>0</v>
      </c>
      <c r="J23" s="1118">
        <f>+'[1]ดำเนินงานครุภัณฑ์ 310061ยั่งยืน'!L142</f>
        <v>0</v>
      </c>
      <c r="K23" s="1118">
        <f>+D23-E23-F23-G23-H23-I23-J23</f>
        <v>0</v>
      </c>
    </row>
    <row r="24" spans="1:11" ht="15.75" customHeight="1" x14ac:dyDescent="0.25">
      <c r="A24" s="1115"/>
      <c r="B24" s="1116"/>
      <c r="C24" s="1119">
        <f>+'[1]ดำเนินงานครุภัณฑ์ 310061ยั่งยืน'!C138</f>
        <v>4100306259</v>
      </c>
      <c r="D24" s="1118"/>
      <c r="E24" s="1118"/>
      <c r="F24" s="1118"/>
      <c r="G24" s="1118"/>
      <c r="H24" s="1118"/>
      <c r="I24" s="1118"/>
      <c r="J24" s="1118"/>
      <c r="K24" s="1118"/>
    </row>
    <row r="25" spans="1:11" ht="21" customHeight="1" x14ac:dyDescent="0.25">
      <c r="A25" s="1113" t="s">
        <v>33</v>
      </c>
      <c r="B25" s="1120" t="str">
        <f>+'[1]ดำเนินงานครุภัณฑ์ 310061ยั่งยืน'!E143</f>
        <v xml:space="preserve">อาคารเรียนอนุบาล ขนาด 2 ห้องเรียน </v>
      </c>
      <c r="C25" s="1121" t="str">
        <f>+'[1]ดำเนินงานครุภัณฑ์ 310061ยั่งยืน'!D143</f>
        <v>ศธ04002/ว1787 ลว.7 พค 67 โอนครั้งที่ 5</v>
      </c>
      <c r="D25" s="1094">
        <f>+D26</f>
        <v>2659500</v>
      </c>
      <c r="E25" s="1094">
        <f t="shared" ref="E25:K25" si="9">+E26</f>
        <v>0</v>
      </c>
      <c r="F25" s="1094">
        <f t="shared" si="9"/>
        <v>2659500</v>
      </c>
      <c r="G25" s="1094"/>
      <c r="H25" s="1094">
        <f t="shared" si="9"/>
        <v>0</v>
      </c>
      <c r="I25" s="1094">
        <f t="shared" si="9"/>
        <v>0</v>
      </c>
      <c r="J25" s="1094">
        <f t="shared" si="9"/>
        <v>0</v>
      </c>
      <c r="K25" s="1094">
        <f t="shared" si="9"/>
        <v>0</v>
      </c>
    </row>
    <row r="26" spans="1:11" ht="21" customHeight="1" x14ac:dyDescent="0.25">
      <c r="A26" s="1115" t="s">
        <v>77</v>
      </c>
      <c r="B26" s="1116" t="str">
        <f>+'[1]ดำเนินงานครุภัณฑ์ 310061ยั่งยืน'!E144</f>
        <v>โรงเรียนนิกรราษฎร์บํารุงวิทย์</v>
      </c>
      <c r="C26" s="1117" t="str">
        <f>+'[1]ดำเนินงานครุภัณฑ์ 310061ยั่งยืน'!D144</f>
        <v>200043100B6003211498</v>
      </c>
      <c r="D26" s="1118">
        <f>+'[1]ดำเนินงานครุภัณฑ์ 310061ยั่งยืน'!F162</f>
        <v>2659500</v>
      </c>
      <c r="E26" s="1118">
        <f>+'[1]ดำเนินงานครุภัณฑ์ 310061ยั่งยืน'!G162</f>
        <v>0</v>
      </c>
      <c r="F26" s="1118">
        <f>+'[1]ดำเนินงานครุภัณฑ์ 310061ยั่งยืน'!H162</f>
        <v>2659500</v>
      </c>
      <c r="G26" s="1118">
        <f>+'[1]ดำเนินงานครุภัณฑ์ 310061ยั่งยืน'!I162</f>
        <v>0</v>
      </c>
      <c r="H26" s="1118">
        <f>+'[1]ดำเนินงานครุภัณฑ์ 310061ยั่งยืน'!J162</f>
        <v>0</v>
      </c>
      <c r="I26" s="1118">
        <f>+'[1]ดำเนินงานครุภัณฑ์ 310061ยั่งยืน'!K162</f>
        <v>0</v>
      </c>
      <c r="J26" s="1118">
        <f>+'[1]ดำเนินงานครุภัณฑ์ 310061ยั่งยืน'!L162</f>
        <v>0</v>
      </c>
      <c r="K26" s="1118">
        <f>+D26-E26-F26-G26-H26-I26-J26</f>
        <v>0</v>
      </c>
    </row>
    <row r="27" spans="1:11" ht="21" customHeight="1" x14ac:dyDescent="0.25">
      <c r="A27" s="1115"/>
      <c r="B27" s="1116"/>
      <c r="C27" s="1119">
        <f>+'[1]ดำเนินงานครุภัณฑ์ 310061ยั่งยืน'!C144</f>
        <v>4100432393</v>
      </c>
      <c r="D27" s="1118"/>
      <c r="E27" s="1118"/>
      <c r="F27" s="1118"/>
      <c r="G27" s="1118"/>
      <c r="H27" s="1118"/>
      <c r="I27" s="1118"/>
      <c r="J27" s="1118"/>
      <c r="K27" s="1118"/>
    </row>
    <row r="28" spans="1:11" ht="15" hidden="1" customHeight="1" x14ac:dyDescent="0.25">
      <c r="A28" s="1099"/>
      <c r="B28" s="1100" t="s">
        <v>256</v>
      </c>
      <c r="C28" s="1122">
        <f>+'[1]ดำเนินงานครุภัณฑ์ 310061ยั่งยืน'!D23</f>
        <v>0</v>
      </c>
      <c r="D28" s="1102">
        <f>+D31+D33+D35</f>
        <v>0</v>
      </c>
      <c r="E28" s="1102">
        <f t="shared" ref="E28:K28" si="10">+E31+E33+E35</f>
        <v>0</v>
      </c>
      <c r="F28" s="1102">
        <f t="shared" si="10"/>
        <v>0</v>
      </c>
      <c r="G28" s="1102"/>
      <c r="H28" s="1102">
        <f t="shared" si="10"/>
        <v>0</v>
      </c>
      <c r="I28" s="1102">
        <f t="shared" si="10"/>
        <v>0</v>
      </c>
      <c r="J28" s="1102">
        <f t="shared" si="10"/>
        <v>0</v>
      </c>
      <c r="K28" s="1102">
        <f t="shared" si="10"/>
        <v>0</v>
      </c>
    </row>
    <row r="29" spans="1:11" ht="15" hidden="1" customHeight="1" x14ac:dyDescent="0.25">
      <c r="A29" s="1091">
        <f>+'[1]งบกัน67 350002'!A35</f>
        <v>0</v>
      </c>
      <c r="B29" s="1123" t="str">
        <f>+'[1]ดำเนินงานครุภัณฑ์ 310061ยั่งยืน'!E22</f>
        <v>งบลงทุน ค่าครุภัณฑ์ 6611310</v>
      </c>
      <c r="C29" s="1124">
        <f>+'[1]ดำเนินงานครุภัณฑ์ 310061ยั่งยืน'!C22</f>
        <v>0</v>
      </c>
      <c r="D29" s="1094">
        <f>+D30</f>
        <v>0</v>
      </c>
      <c r="E29" s="1094">
        <f t="shared" ref="E29:K31" si="11">+E30</f>
        <v>0</v>
      </c>
      <c r="F29" s="1094">
        <f t="shared" si="11"/>
        <v>0</v>
      </c>
      <c r="G29" s="1094"/>
      <c r="H29" s="1094">
        <f t="shared" si="11"/>
        <v>0</v>
      </c>
      <c r="I29" s="1094">
        <f t="shared" si="11"/>
        <v>0</v>
      </c>
      <c r="J29" s="1094">
        <f t="shared" si="11"/>
        <v>0</v>
      </c>
      <c r="K29" s="1094">
        <f t="shared" si="11"/>
        <v>0</v>
      </c>
    </row>
    <row r="30" spans="1:11" ht="15" hidden="1" customHeight="1" x14ac:dyDescent="0.25">
      <c r="A30" s="1107">
        <f>+'[1]ดำเนินงานครุภัณฑ์ 310061ยั่งยืน'!A23</f>
        <v>0</v>
      </c>
      <c r="B30" s="1116" t="str">
        <f>+'[1]ดำเนินงานครุภัณฑ์ 310061ยั่งยืน'!E23</f>
        <v>ครุภัณฑ์สำนักงาน 120601</v>
      </c>
      <c r="C30" s="67" t="str">
        <f>+'[1]ดำเนินงานครุภัณฑ์ 310061ยั่งยืน'!D22</f>
        <v>6611310</v>
      </c>
      <c r="D30" s="1118">
        <f>+'[1]ดำเนินงานครุภัณฑ์ 310061ยั่งยืน'!F27</f>
        <v>0</v>
      </c>
      <c r="E30" s="1118">
        <f>+'[1]ดำเนินงานครุภัณฑ์ 310061ยั่งยืน'!G27</f>
        <v>0</v>
      </c>
      <c r="F30" s="1118">
        <f>+'[1]ดำเนินงานครุภัณฑ์ 310061ยั่งยืน'!H27</f>
        <v>0</v>
      </c>
      <c r="G30" s="1118"/>
      <c r="H30" s="1118">
        <f>+'[1]ดำเนินงานครุภัณฑ์ 310061ยั่งยืน'!I27</f>
        <v>0</v>
      </c>
      <c r="I30" s="1118">
        <f>+'[1]ดำเนินงานครุภัณฑ์ 310061ยั่งยืน'!J27</f>
        <v>0</v>
      </c>
      <c r="J30" s="1118">
        <f>+'[1]ดำเนินงานครุภัณฑ์ 310061ยั่งยืน'!K27</f>
        <v>0</v>
      </c>
      <c r="K30" s="1118">
        <f>+'[1]ดำเนินงานครุภัณฑ์ 310061ยั่งยืน'!L27</f>
        <v>0</v>
      </c>
    </row>
    <row r="31" spans="1:11" ht="15" hidden="1" customHeight="1" x14ac:dyDescent="0.25">
      <c r="A31" s="1091" t="str">
        <f>+'[1]งบกัน67 350002'!A37</f>
        <v>1.1.1</v>
      </c>
      <c r="B31" s="1123" t="str">
        <f>+'[1]ดำเนินงานครุภัณฑ์ 310061ยั่งยืน'!E24</f>
        <v xml:space="preserve">เครื่องปรับอากาศแบบตั้งพื้นหรือแขวน (ระบบ INVERTER) ขนาด 20,000 บีทียู       </v>
      </c>
      <c r="C31" s="1124" t="str">
        <f>+'[1]ดำเนินงานครุภัณฑ์ 310061ยั่งยืน'!C24</f>
        <v>โอนเปลี่ยนแปลงครั้งที่ 1/66 บท.กลุ่มนโยบายและแผน  ที่ ศธ 04087/1957 ลว. 28 กย 66</v>
      </c>
      <c r="D31" s="1094">
        <f>+D32</f>
        <v>0</v>
      </c>
      <c r="E31" s="1094">
        <f t="shared" si="11"/>
        <v>0</v>
      </c>
      <c r="F31" s="1094">
        <f t="shared" si="11"/>
        <v>0</v>
      </c>
      <c r="G31" s="1094"/>
      <c r="H31" s="1094">
        <f t="shared" si="11"/>
        <v>0</v>
      </c>
      <c r="I31" s="1094">
        <f t="shared" si="11"/>
        <v>0</v>
      </c>
      <c r="J31" s="1094">
        <f t="shared" si="11"/>
        <v>0</v>
      </c>
      <c r="K31" s="1094">
        <f t="shared" si="11"/>
        <v>0</v>
      </c>
    </row>
    <row r="32" spans="1:11" ht="15" hidden="1" customHeight="1" x14ac:dyDescent="0.25">
      <c r="A32" s="1107" t="str">
        <f>+'[1]ดำเนินงานครุภัณฑ์ 310061ยั่งยืน'!A25</f>
        <v>1)</v>
      </c>
      <c r="B32" s="1116" t="str">
        <f>+'[1]ดำเนินงานครุภัณฑ์ 310061ยั่งยืน'!E25</f>
        <v>สพป.ปท.2</v>
      </c>
      <c r="C32" s="67" t="str">
        <f>+'[1]ดำเนินงานครุภัณฑ์ 310061ยั่งยืน'!D24</f>
        <v>20004 31006100 3110010</v>
      </c>
      <c r="D32" s="1118">
        <f>+'[1]ดำเนินงานครุภัณฑ์ 310061ยั่งยืน'!F29</f>
        <v>0</v>
      </c>
      <c r="E32" s="1118">
        <f>+'[1]ดำเนินงานครุภัณฑ์ 310061ยั่งยืน'!G29</f>
        <v>0</v>
      </c>
      <c r="F32" s="1118">
        <f>+'[1]ดำเนินงานครุภัณฑ์ 310061ยั่งยืน'!H29</f>
        <v>0</v>
      </c>
      <c r="G32" s="1118"/>
      <c r="H32" s="1118">
        <f>+'[1]ดำเนินงานครุภัณฑ์ 310061ยั่งยืน'!I29</f>
        <v>0</v>
      </c>
      <c r="I32" s="1118">
        <f>+'[1]ดำเนินงานครุภัณฑ์ 310061ยั่งยืน'!J29</f>
        <v>0</v>
      </c>
      <c r="J32" s="1118">
        <f>+'[1]ดำเนินงานครุภัณฑ์ 310061ยั่งยืน'!K29</f>
        <v>0</v>
      </c>
      <c r="K32" s="1118">
        <f>+'[1]ดำเนินงานครุภัณฑ์ 310061ยั่งยืน'!L29</f>
        <v>0</v>
      </c>
    </row>
    <row r="33" spans="1:11" ht="15" hidden="1" customHeight="1" x14ac:dyDescent="0.25">
      <c r="A33" s="1091">
        <f>+'[1]ดำเนินงานครุภัณฑ์ 310061ยั่งยืน'!A30</f>
        <v>2</v>
      </c>
      <c r="B33" s="1125" t="str">
        <f>+'[1]ดำเนินงานครุภัณฑ์ 310061ยั่งยืน'!E30</f>
        <v xml:space="preserve">เครื่องปรับอากาศแบบติดผนัง (ระบบ INVERTER) ขนาด 18,000 บีทียู       </v>
      </c>
      <c r="C33" s="1124" t="str">
        <f>+'[1]ดำเนินงานครุภัณฑ์ 310061ยั่งยืน'!C30</f>
        <v>โอนเปลี่ยนแปลงครั้งที่ 1/66 บท.กลุ่มนโยบายและแผน  ที่ ศธ 04087/1957 ลว. 28 กย 66</v>
      </c>
      <c r="D33" s="1094">
        <f>+D34</f>
        <v>0</v>
      </c>
      <c r="E33" s="1094">
        <f t="shared" ref="E33:J33" si="12">+E34</f>
        <v>0</v>
      </c>
      <c r="F33" s="1094">
        <f t="shared" si="12"/>
        <v>0</v>
      </c>
      <c r="G33" s="1094"/>
      <c r="H33" s="1094">
        <f t="shared" si="12"/>
        <v>0</v>
      </c>
      <c r="I33" s="1094">
        <f t="shared" si="12"/>
        <v>0</v>
      </c>
      <c r="J33" s="1094">
        <f t="shared" si="12"/>
        <v>0</v>
      </c>
      <c r="K33" s="1094">
        <f>+K34</f>
        <v>0</v>
      </c>
    </row>
    <row r="34" spans="1:11" ht="42" hidden="1" customHeight="1" x14ac:dyDescent="0.25">
      <c r="A34" s="1107" t="str">
        <f>+'[1]ดำเนินงานครุภัณฑ์ 310061ยั่งยืน'!A31</f>
        <v>1)</v>
      </c>
      <c r="B34" s="1126" t="str">
        <f>+'[1]ดำเนินงานครุภัณฑ์ 310061ยั่งยืน'!E31</f>
        <v>สพป.ปท.2</v>
      </c>
      <c r="C34" s="1127" t="str">
        <f>+'[1]ดำเนินงานครุภัณฑ์ 310061ยั่งยืน'!D30</f>
        <v>20005 31006100 3110011</v>
      </c>
      <c r="D34" s="1128">
        <f>+'[1]ดำเนินงานครุภัณฑ์ 310061ยั่งยืน'!F34</f>
        <v>0</v>
      </c>
      <c r="E34" s="1128">
        <f>+'[1]ดำเนินงานครุภัณฑ์ 310061ยั่งยืน'!G34</f>
        <v>0</v>
      </c>
      <c r="F34" s="1128">
        <f>+'[1]ดำเนินงานครุภัณฑ์ 310061ยั่งยืน'!H34</f>
        <v>0</v>
      </c>
      <c r="G34" s="1128"/>
      <c r="H34" s="1128">
        <f>+'[1]ดำเนินงานครุภัณฑ์ 310061ยั่งยืน'!I34</f>
        <v>0</v>
      </c>
      <c r="I34" s="1128">
        <f>+'[1]ดำเนินงานครุภัณฑ์ 310061ยั่งยืน'!J34</f>
        <v>0</v>
      </c>
      <c r="J34" s="1128">
        <f>+'[1]ดำเนินงานครุภัณฑ์ 310061ยั่งยืน'!K34</f>
        <v>0</v>
      </c>
      <c r="K34" s="1128">
        <f>+'[1]ดำเนินงานครุภัณฑ์ 310061ยั่งยืน'!L34</f>
        <v>0</v>
      </c>
    </row>
    <row r="35" spans="1:11" ht="105" hidden="1" customHeight="1" x14ac:dyDescent="0.25">
      <c r="A35" s="1091">
        <f>+'[1]ดำเนินงานครุภัณฑ์ 310061ยั่งยืน'!A35</f>
        <v>3</v>
      </c>
      <c r="B35" s="1125" t="str">
        <f>+'[1]ดำเนินงานครุภัณฑ์ 310061ยั่งยืน'!E35</f>
        <v xml:space="preserve">โพเดียม </v>
      </c>
      <c r="C35" s="1124" t="str">
        <f>+'[1]ดำเนินงานครุภัณฑ์ 310061ยั่งยืน'!C35</f>
        <v>โอนเปลี่ยนแปลงครั้งที่ 1/66 บท.กลุ่มนโยบายและแผน  ที่ ศธ 04087/1957 ลว. 28 กย 66</v>
      </c>
      <c r="D35" s="1094">
        <f>+D36</f>
        <v>0</v>
      </c>
      <c r="E35" s="1094">
        <f t="shared" ref="E35:K35" si="13">+E36</f>
        <v>0</v>
      </c>
      <c r="F35" s="1094">
        <f t="shared" si="13"/>
        <v>0</v>
      </c>
      <c r="G35" s="1094"/>
      <c r="H35" s="1094">
        <f t="shared" si="13"/>
        <v>0</v>
      </c>
      <c r="I35" s="1094">
        <f t="shared" si="13"/>
        <v>0</v>
      </c>
      <c r="J35" s="1094">
        <f t="shared" si="13"/>
        <v>0</v>
      </c>
      <c r="K35" s="1094">
        <f t="shared" si="13"/>
        <v>0</v>
      </c>
    </row>
    <row r="36" spans="1:11" ht="42" hidden="1" customHeight="1" x14ac:dyDescent="0.25">
      <c r="A36" s="1107" t="str">
        <f>+'[1]ดำเนินงานครุภัณฑ์ 310061ยั่งยืน'!A36</f>
        <v>1)</v>
      </c>
      <c r="B36" s="1126" t="str">
        <f>+'[1]ดำเนินงานครุภัณฑ์ 310061ยั่งยืน'!E36</f>
        <v>สพป.ปท.2</v>
      </c>
      <c r="C36" s="1127" t="str">
        <f>+'[1]ดำเนินงานครุภัณฑ์ 310061ยั่งยืน'!D35</f>
        <v>20008 31006100 3110014</v>
      </c>
      <c r="D36" s="1128">
        <f>+'[1]ดำเนินงานครุภัณฑ์ 310061ยั่งยืน'!F36</f>
        <v>0</v>
      </c>
      <c r="E36" s="1128">
        <f>+'[1]ดำเนินงานครุภัณฑ์ 310061ยั่งยืน'!G39</f>
        <v>0</v>
      </c>
      <c r="F36" s="1128">
        <f>+'[1]ดำเนินงานครุภัณฑ์ 310061ยั่งยืน'!H39</f>
        <v>0</v>
      </c>
      <c r="G36" s="1128">
        <f>+'[1]ดำเนินงานครุภัณฑ์ 310061ยั่งยืน'!I39</f>
        <v>0</v>
      </c>
      <c r="H36" s="1128">
        <f>+'[1]ดำเนินงานครุภัณฑ์ 310061ยั่งยืน'!J39</f>
        <v>0</v>
      </c>
      <c r="I36" s="1128">
        <f>+'[1]ดำเนินงานครุภัณฑ์ 310061ยั่งยืน'!K39</f>
        <v>0</v>
      </c>
      <c r="J36" s="1128">
        <f>+'[1]ดำเนินงานครุภัณฑ์ 310061ยั่งยืน'!L39</f>
        <v>0</v>
      </c>
      <c r="K36" s="1128">
        <f>+'[1]ดำเนินงานครุภัณฑ์ 310061ยั่งยืน'!L36</f>
        <v>0</v>
      </c>
    </row>
    <row r="37" spans="1:11" ht="21" hidden="1" customHeight="1" x14ac:dyDescent="0.25">
      <c r="A37" s="1099"/>
      <c r="B37" s="1100" t="str">
        <f>+'[1]ดำเนินงานครุภัณฑ์ 310061ยั่งยืน'!E40</f>
        <v>ครุภัณฑ์โฆษณาและเผยแพร่ 120601</v>
      </c>
      <c r="C37" s="1122">
        <f>+'[1]ดำเนินงานครุภัณฑ์ 310061ยั่งยืน'!D27</f>
        <v>0</v>
      </c>
      <c r="D37" s="1102">
        <f>+D38+D40+D42</f>
        <v>0</v>
      </c>
      <c r="E37" s="1102">
        <f t="shared" ref="E37:K37" si="14">+E38+E40+E42</f>
        <v>0</v>
      </c>
      <c r="F37" s="1102">
        <f t="shared" si="14"/>
        <v>0</v>
      </c>
      <c r="G37" s="1102"/>
      <c r="H37" s="1102">
        <f t="shared" si="14"/>
        <v>0</v>
      </c>
      <c r="I37" s="1102">
        <f t="shared" si="14"/>
        <v>0</v>
      </c>
      <c r="J37" s="1102">
        <f t="shared" si="14"/>
        <v>0</v>
      </c>
      <c r="K37" s="1102">
        <f t="shared" si="14"/>
        <v>0</v>
      </c>
    </row>
    <row r="38" spans="1:11" ht="21" hidden="1" customHeight="1" x14ac:dyDescent="0.25">
      <c r="A38" s="1091">
        <f>+'[1]ดำเนินงานครุภัณฑ์ 310061ยั่งยืน'!A41</f>
        <v>1</v>
      </c>
      <c r="B38" s="1123" t="str">
        <f>+'[1]ดำเนินงานครุภัณฑ์ 310061ยั่งยืน'!E41</f>
        <v xml:space="preserve">โทรทัศน์สีแอล อี ดี (LED TV) แบบ Smart TV ระดับความละเอียดจอภาพ 3840 x 2160 พิกเซล ขนาด 75 นิ้ว </v>
      </c>
      <c r="C38" s="1124" t="str">
        <f>+'[1]ดำเนินงานครุภัณฑ์ 310061ยั่งยืน'!C41</f>
        <v>โอนเปลี่ยนแปลงครั้งที่ 1/66 บท.กลุ่มนโยบายและแผน  ที่ ศธ 04087/1957 ลว. 28 กย 66</v>
      </c>
      <c r="D38" s="1094">
        <f>+D39</f>
        <v>0</v>
      </c>
      <c r="E38" s="1094">
        <f t="shared" ref="E38:K38" si="15">+E39</f>
        <v>0</v>
      </c>
      <c r="F38" s="1094">
        <f t="shared" si="15"/>
        <v>0</v>
      </c>
      <c r="G38" s="1094"/>
      <c r="H38" s="1094">
        <f t="shared" si="15"/>
        <v>0</v>
      </c>
      <c r="I38" s="1094">
        <f t="shared" si="15"/>
        <v>0</v>
      </c>
      <c r="J38" s="1094">
        <f t="shared" si="15"/>
        <v>0</v>
      </c>
      <c r="K38" s="1094">
        <f t="shared" si="15"/>
        <v>0</v>
      </c>
    </row>
    <row r="39" spans="1:11" ht="21" hidden="1" customHeight="1" x14ac:dyDescent="0.25">
      <c r="A39" s="1107" t="str">
        <f>+'[1]ดำเนินงานครุภัณฑ์ 310061ยั่งยืน'!A42</f>
        <v>1)</v>
      </c>
      <c r="B39" s="1126" t="str">
        <f>+'[1]ดำเนินงานครุภัณฑ์ 310061ยั่งยืน'!E53</f>
        <v>สพป.ปท.2</v>
      </c>
      <c r="C39" s="1127" t="str">
        <f>+'[1]ดำเนินงานครุภัณฑ์ 310061ยั่งยืน'!D41</f>
        <v>20007 31006100 3110012</v>
      </c>
      <c r="D39" s="1128">
        <f>+'[1]ดำเนินงานครุภัณฑ์ 310061ยั่งยืน'!F46</f>
        <v>0</v>
      </c>
      <c r="E39" s="1128">
        <f>+'[1]ดำเนินงานครุภัณฑ์ 310061ยั่งยืน'!G46</f>
        <v>0</v>
      </c>
      <c r="F39" s="1128">
        <f>+'[1]ดำเนินงานครุภัณฑ์ 310061ยั่งยืน'!H46</f>
        <v>0</v>
      </c>
      <c r="G39" s="1128"/>
      <c r="H39" s="1128">
        <f>+'[1]ดำเนินงานครุภัณฑ์ 310061ยั่งยืน'!I46</f>
        <v>0</v>
      </c>
      <c r="I39" s="1128">
        <f>+'[1]ดำเนินงานครุภัณฑ์ 310061ยั่งยืน'!J46</f>
        <v>0</v>
      </c>
      <c r="J39" s="1128">
        <f>+'[1]ดำเนินงานครุภัณฑ์ 310061ยั่งยืน'!K46</f>
        <v>0</v>
      </c>
      <c r="K39" s="1128">
        <f>+'[1]ดำเนินงานครุภัณฑ์ 310061ยั่งยืน'!L46</f>
        <v>0</v>
      </c>
    </row>
    <row r="40" spans="1:11" ht="21" hidden="1" customHeight="1" x14ac:dyDescent="0.25">
      <c r="A40" s="1091">
        <f>+'[1]ดำเนินงานครุภัณฑ์ 310061ยั่งยืน'!A47</f>
        <v>2</v>
      </c>
      <c r="B40" s="1125" t="str">
        <f>+'[1]ดำเนินงานครุภัณฑ์ 310061ยั่งยืน'!E47</f>
        <v xml:space="preserve">ไมโครโฟนไร้สาย </v>
      </c>
      <c r="C40" s="1124" t="str">
        <f>+'[1]ดำเนินงานครุภัณฑ์ 310061ยั่งยืน'!C47</f>
        <v>โอนเปลี่ยนแปลงครั้งที่ 1/66 บท.กลุ่มนโยบายและแผน  ที่ ศธ 04087/1957 ลว. 28 กย 66</v>
      </c>
      <c r="D40" s="1094">
        <f>+D41</f>
        <v>0</v>
      </c>
      <c r="E40" s="1094">
        <f t="shared" ref="E40:K40" si="16">+E41</f>
        <v>0</v>
      </c>
      <c r="F40" s="1094">
        <f t="shared" si="16"/>
        <v>0</v>
      </c>
      <c r="G40" s="1094"/>
      <c r="H40" s="1094">
        <f t="shared" si="16"/>
        <v>0</v>
      </c>
      <c r="I40" s="1094">
        <f t="shared" si="16"/>
        <v>0</v>
      </c>
      <c r="J40" s="1094">
        <f t="shared" si="16"/>
        <v>0</v>
      </c>
      <c r="K40" s="1094">
        <f t="shared" si="16"/>
        <v>0</v>
      </c>
    </row>
    <row r="41" spans="1:11" ht="21" hidden="1" customHeight="1" x14ac:dyDescent="0.25">
      <c r="A41" s="1107" t="str">
        <f>+'[1]ดำเนินงานครุภัณฑ์ 310061ยั่งยืน'!A48</f>
        <v>1)</v>
      </c>
      <c r="B41" s="1126" t="str">
        <f>+'[1]ดำเนินงานครุภัณฑ์ 310061ยั่งยืน'!E48</f>
        <v>สพป.ปท.2</v>
      </c>
      <c r="C41" s="1127" t="str">
        <f>+'[1]ดำเนินงานครุภัณฑ์ 310061ยั่งยืน'!D47</f>
        <v>20008 31006100 3110013</v>
      </c>
      <c r="D41" s="1128">
        <f>+'[1]ดำเนินงานครุภัณฑ์ 310061ยั่งยืน'!F51</f>
        <v>0</v>
      </c>
      <c r="E41" s="1128">
        <f>+'[1]ดำเนินงานครุภัณฑ์ 310061ยั่งยืน'!G51</f>
        <v>0</v>
      </c>
      <c r="F41" s="1128">
        <f>+'[1]ดำเนินงานครุภัณฑ์ 310061ยั่งยืน'!H51</f>
        <v>0</v>
      </c>
      <c r="G41" s="1128"/>
      <c r="H41" s="1128">
        <f>+'[1]ดำเนินงานครุภัณฑ์ 310061ยั่งยืน'!I51</f>
        <v>0</v>
      </c>
      <c r="I41" s="1128">
        <f>+'[1]ดำเนินงานครุภัณฑ์ 310061ยั่งยืน'!J51</f>
        <v>0</v>
      </c>
      <c r="J41" s="1128">
        <f>+'[1]ดำเนินงานครุภัณฑ์ 310061ยั่งยืน'!K51</f>
        <v>0</v>
      </c>
      <c r="K41" s="1128">
        <f>+'[1]ดำเนินงานครุภัณฑ์ 310061ยั่งยืน'!L51</f>
        <v>0</v>
      </c>
    </row>
    <row r="42" spans="1:11" ht="21" hidden="1" customHeight="1" x14ac:dyDescent="0.25">
      <c r="A42" s="1091">
        <f>+'[1]ดำเนินงานครุภัณฑ์ 310061ยั่งยืน'!A52</f>
        <v>3</v>
      </c>
      <c r="B42" s="1125" t="str">
        <f>+'[1]ดำเนินงานครุภัณฑ์ 310061ยั่งยืน'!E52</f>
        <v xml:space="preserve">เครื่องมัลติมีเดีย โปรเจคเตอร์ ระดับ XGA ขนาด 5000 ANSI Lumens  </v>
      </c>
      <c r="C42" s="1124" t="str">
        <f>+'[1]ดำเนินงานครุภัณฑ์ 310061ยั่งยืน'!C52</f>
        <v>โอนเปลี่ยนแปลงครั้งที่ 1/66 บท.กลุ่มนโยบายและแผน  ที่ ศธ 04087/1957 ลว. 28 กย 66</v>
      </c>
      <c r="D42" s="1094">
        <f>+D43</f>
        <v>0</v>
      </c>
      <c r="E42" s="1094">
        <f t="shared" ref="E42:K42" si="17">+E43</f>
        <v>0</v>
      </c>
      <c r="F42" s="1094">
        <f t="shared" si="17"/>
        <v>0</v>
      </c>
      <c r="G42" s="1094"/>
      <c r="H42" s="1094">
        <f t="shared" si="17"/>
        <v>0</v>
      </c>
      <c r="I42" s="1094">
        <f t="shared" si="17"/>
        <v>0</v>
      </c>
      <c r="J42" s="1094">
        <f t="shared" si="17"/>
        <v>0</v>
      </c>
      <c r="K42" s="1094">
        <f t="shared" si="17"/>
        <v>0</v>
      </c>
    </row>
    <row r="43" spans="1:11" ht="21" hidden="1" customHeight="1" x14ac:dyDescent="0.25">
      <c r="A43" s="1107" t="str">
        <f>+'[1]ดำเนินงานครุภัณฑ์ 310061ยั่งยืน'!A53</f>
        <v>1)</v>
      </c>
      <c r="B43" s="1126" t="str">
        <f>+'[1]ดำเนินงานครุภัณฑ์ 310061ยั่งยืน'!E53</f>
        <v>สพป.ปท.2</v>
      </c>
      <c r="C43" s="1127" t="str">
        <f>+'[1]ดำเนินงานครุภัณฑ์ 310061ยั่งยืน'!D52</f>
        <v>20009 31006100 3110015</v>
      </c>
      <c r="D43" s="1128">
        <f>+'[1]ดำเนินงานครุภัณฑ์ 310061ยั่งยืน'!F56</f>
        <v>0</v>
      </c>
      <c r="E43" s="1128">
        <f>+'[1]ดำเนินงานครุภัณฑ์ 310061ยั่งยืน'!G56</f>
        <v>0</v>
      </c>
      <c r="F43" s="1128">
        <f>+'[1]ดำเนินงานครุภัณฑ์ 310061ยั่งยืน'!H56</f>
        <v>0</v>
      </c>
      <c r="G43" s="1128"/>
      <c r="H43" s="1128">
        <f>+'[1]ดำเนินงานครุภัณฑ์ 310061ยั่งยืน'!I56</f>
        <v>0</v>
      </c>
      <c r="I43" s="1128">
        <f>+'[1]ดำเนินงานครุภัณฑ์ 310061ยั่งยืน'!J56</f>
        <v>0</v>
      </c>
      <c r="J43" s="1128">
        <f>+'[1]ดำเนินงานครุภัณฑ์ 310061ยั่งยืน'!K56</f>
        <v>0</v>
      </c>
      <c r="K43" s="1128">
        <f>+'[1]ดำเนินงานครุภัณฑ์ 310061ยั่งยืน'!L56</f>
        <v>0</v>
      </c>
    </row>
    <row r="44" spans="1:11" ht="21" hidden="1" customHeight="1" x14ac:dyDescent="0.25">
      <c r="A44" s="1095">
        <v>1.1000000000000001</v>
      </c>
      <c r="B44" s="1096" t="str">
        <f>+'[1]ดำเนินงานครุภัณฑ์ 310061ยั่งยืน'!E142</f>
        <v>รวม</v>
      </c>
      <c r="C44" s="1097">
        <f>+'[1]ดำเนินงานครุภัณฑ์ 310061ยั่งยืน'!D142</f>
        <v>0</v>
      </c>
      <c r="D44" s="1098">
        <f>+D45+D54</f>
        <v>264800</v>
      </c>
      <c r="E44" s="1098">
        <f>+E45+E54</f>
        <v>0</v>
      </c>
      <c r="F44" s="1098">
        <f>+F45+F54</f>
        <v>0</v>
      </c>
      <c r="G44" s="1098"/>
      <c r="H44" s="1098">
        <f>+H45+H54</f>
        <v>0</v>
      </c>
      <c r="I44" s="1098">
        <f>+I45+I54</f>
        <v>264800</v>
      </c>
      <c r="J44" s="1098">
        <f>+J45+J54</f>
        <v>0</v>
      </c>
      <c r="K44" s="1098">
        <f>+K45+K54</f>
        <v>0</v>
      </c>
    </row>
    <row r="45" spans="1:11" ht="21" hidden="1" customHeight="1" x14ac:dyDescent="0.25">
      <c r="A45" s="1091">
        <f>+'[1]งบกัน67 350002'!A50</f>
        <v>0</v>
      </c>
      <c r="B45" s="1123" t="str">
        <f>+'[1]ดำเนินงานครุภัณฑ์ 310061ยั่งยืน'!E37</f>
        <v>เบิก</v>
      </c>
      <c r="C45" s="1124">
        <f>+'[1]ดำเนินงานครุภัณฑ์ 310061ยั่งยืน'!C37</f>
        <v>20</v>
      </c>
      <c r="D45" s="1094">
        <f>+D46</f>
        <v>0</v>
      </c>
      <c r="E45" s="1094">
        <f t="shared" ref="E45:K45" si="18">+E46</f>
        <v>0</v>
      </c>
      <c r="F45" s="1094">
        <f t="shared" si="18"/>
        <v>0</v>
      </c>
      <c r="G45" s="1094"/>
      <c r="H45" s="1094">
        <f t="shared" si="18"/>
        <v>0</v>
      </c>
      <c r="I45" s="1094">
        <f t="shared" si="18"/>
        <v>0</v>
      </c>
      <c r="J45" s="1094">
        <f t="shared" si="18"/>
        <v>0</v>
      </c>
      <c r="K45" s="1094">
        <f t="shared" si="18"/>
        <v>0</v>
      </c>
    </row>
    <row r="46" spans="1:11" ht="42" hidden="1" customHeight="1" x14ac:dyDescent="0.25">
      <c r="A46" s="1107">
        <f>+'[1]ดำเนินงานครุภัณฑ์ 310061ยั่งยืน'!A38</f>
        <v>0</v>
      </c>
      <c r="B46" s="1116">
        <f>+'[1]ดำเนินงานครุภัณฑ์ 310061ยั่งยืน'!E38</f>
        <v>0</v>
      </c>
      <c r="C46" s="67" t="str">
        <f>+'[1]ดำเนินงานครุภัณฑ์ 310061ยั่งยืน'!D37</f>
        <v>KB3100006110</v>
      </c>
      <c r="D46" s="1118">
        <f>+'[1]ดำเนินงานครุภัณฑ์ 310061ยั่งยืน'!F42</f>
        <v>0</v>
      </c>
      <c r="E46" s="1118">
        <f>+'[1]ดำเนินงานครุภัณฑ์ 310061ยั่งยืน'!G42</f>
        <v>0</v>
      </c>
      <c r="F46" s="1118">
        <f>+'[1]ดำเนินงานครุภัณฑ์ 310061ยั่งยืน'!H42</f>
        <v>0</v>
      </c>
      <c r="G46" s="1118"/>
      <c r="H46" s="1118">
        <f>+'[1]ดำเนินงานครุภัณฑ์ 310061ยั่งยืน'!I42</f>
        <v>0</v>
      </c>
      <c r="I46" s="1118">
        <f>+'[1]ดำเนินงานครุภัณฑ์ 310061ยั่งยืน'!J42</f>
        <v>0</v>
      </c>
      <c r="J46" s="1118">
        <f>+'[1]ดำเนินงานครุภัณฑ์ 310061ยั่งยืน'!K42</f>
        <v>0</v>
      </c>
      <c r="K46" s="1118">
        <f>+'[1]ดำเนินงานครุภัณฑ์ 310061ยั่งยืน'!L42</f>
        <v>0</v>
      </c>
    </row>
    <row r="47" spans="1:11" ht="21" hidden="1" customHeight="1" x14ac:dyDescent="0.25">
      <c r="A47" s="1107"/>
      <c r="B47" s="1126"/>
      <c r="C47" s="1127"/>
      <c r="D47" s="1128"/>
      <c r="E47" s="1128"/>
      <c r="F47" s="1128"/>
      <c r="G47" s="1128"/>
      <c r="H47" s="1128"/>
      <c r="I47" s="1128"/>
      <c r="J47" s="1128"/>
      <c r="K47" s="1128"/>
    </row>
    <row r="48" spans="1:11" ht="21" hidden="1" customHeight="1" x14ac:dyDescent="0.25">
      <c r="A48" s="1107"/>
      <c r="B48" s="1126"/>
      <c r="C48" s="1127"/>
      <c r="D48" s="1128"/>
      <c r="E48" s="1128"/>
      <c r="F48" s="1128"/>
      <c r="G48" s="1128"/>
      <c r="H48" s="1128"/>
      <c r="I48" s="1128"/>
      <c r="J48" s="1128"/>
      <c r="K48" s="1128"/>
    </row>
    <row r="49" spans="1:11" ht="21" hidden="1" customHeight="1" x14ac:dyDescent="0.25">
      <c r="A49" s="1087" t="s">
        <v>80</v>
      </c>
      <c r="B49" s="1129" t="str">
        <f>+'[1]งบกัน67 350002'!E5</f>
        <v>แผนงานพื้นฐานด้านการพัฒนาและเสริมสร้างศักยภาพทรัพยากรมนุษย์</v>
      </c>
      <c r="C49" s="1089"/>
      <c r="D49" s="1130">
        <f t="shared" ref="D49:K49" si="19">+D50+D85</f>
        <v>9569500</v>
      </c>
      <c r="E49" s="1130">
        <f t="shared" si="19"/>
        <v>0</v>
      </c>
      <c r="F49" s="1130">
        <f t="shared" si="19"/>
        <v>4125312.69</v>
      </c>
      <c r="G49" s="1130">
        <f t="shared" si="19"/>
        <v>0</v>
      </c>
      <c r="H49" s="1130">
        <f t="shared" si="19"/>
        <v>0</v>
      </c>
      <c r="I49" s="1130">
        <f t="shared" si="19"/>
        <v>264800</v>
      </c>
      <c r="J49" s="1130">
        <f t="shared" si="19"/>
        <v>4002387.31</v>
      </c>
      <c r="K49" s="1130">
        <f t="shared" si="19"/>
        <v>1177000</v>
      </c>
    </row>
    <row r="50" spans="1:11" ht="21" hidden="1" customHeight="1" x14ac:dyDescent="0.25">
      <c r="A50" s="1131">
        <v>1</v>
      </c>
      <c r="B50" s="1132" t="str">
        <f>+'[1]งบกัน67 350002'!E6</f>
        <v xml:space="preserve">ผลผลิตผู้จบการศึกษาภาคบังคับ </v>
      </c>
      <c r="C50" s="1133" t="str">
        <f>+'[1]งบกัน67 350002'!D6</f>
        <v>20004 35000200</v>
      </c>
      <c r="D50" s="1134">
        <f>+D51+D73</f>
        <v>6960500</v>
      </c>
      <c r="E50" s="1134">
        <f>+E51+E73</f>
        <v>0</v>
      </c>
      <c r="F50" s="1134">
        <f>+F51+F73</f>
        <v>2693312.69</v>
      </c>
      <c r="G50" s="1134"/>
      <c r="H50" s="1134">
        <f>+H51+H73</f>
        <v>0</v>
      </c>
      <c r="I50" s="1134">
        <f>+I51+I73</f>
        <v>264800</v>
      </c>
      <c r="J50" s="1134">
        <f>+J51+J73</f>
        <v>4002387.31</v>
      </c>
      <c r="K50" s="1134">
        <f>+K51+K73</f>
        <v>0</v>
      </c>
    </row>
    <row r="51" spans="1:11" ht="21" hidden="1" customHeight="1" x14ac:dyDescent="0.25">
      <c r="A51" s="1095">
        <v>1.1000000000000001</v>
      </c>
      <c r="B51" s="1135" t="s">
        <v>257</v>
      </c>
      <c r="C51" s="1136" t="s">
        <v>258</v>
      </c>
      <c r="D51" s="1137">
        <f>+D52+D58</f>
        <v>264800</v>
      </c>
      <c r="E51" s="1137">
        <f t="shared" ref="E51:K51" si="20">+E52+E58</f>
        <v>0</v>
      </c>
      <c r="F51" s="1138">
        <f t="shared" si="20"/>
        <v>0</v>
      </c>
      <c r="G51" s="1138"/>
      <c r="H51" s="1138">
        <f t="shared" si="20"/>
        <v>0</v>
      </c>
      <c r="I51" s="1138">
        <f t="shared" si="20"/>
        <v>264800</v>
      </c>
      <c r="J51" s="1138">
        <f t="shared" si="20"/>
        <v>0</v>
      </c>
      <c r="K51" s="1138">
        <f t="shared" si="20"/>
        <v>0</v>
      </c>
    </row>
    <row r="52" spans="1:11" ht="42" hidden="1" customHeight="1" x14ac:dyDescent="0.25">
      <c r="A52" s="1099"/>
      <c r="B52" s="1100" t="str">
        <f>+'[1]งบกัน67 350002'!E7</f>
        <v>งบดำเนินงาน</v>
      </c>
      <c r="C52" s="1139">
        <v>6711220</v>
      </c>
      <c r="D52" s="1140">
        <f>+D54</f>
        <v>264800</v>
      </c>
      <c r="E52" s="1140">
        <f t="shared" ref="E52:K52" si="21">+E54</f>
        <v>0</v>
      </c>
      <c r="F52" s="1140">
        <f t="shared" si="21"/>
        <v>0</v>
      </c>
      <c r="G52" s="1140">
        <f t="shared" si="21"/>
        <v>0</v>
      </c>
      <c r="H52" s="1140">
        <f t="shared" si="21"/>
        <v>0</v>
      </c>
      <c r="I52" s="1140">
        <f t="shared" si="21"/>
        <v>264800</v>
      </c>
      <c r="J52" s="1140">
        <f t="shared" si="21"/>
        <v>0</v>
      </c>
      <c r="K52" s="1140">
        <f t="shared" si="21"/>
        <v>0</v>
      </c>
    </row>
    <row r="53" spans="1:11" ht="21" hidden="1" customHeight="1" x14ac:dyDescent="0.25">
      <c r="A53" s="1141" t="s">
        <v>39</v>
      </c>
      <c r="B53" s="1142" t="s">
        <v>259</v>
      </c>
      <c r="C53" s="1143"/>
      <c r="D53" s="1144">
        <f>+D54</f>
        <v>264800</v>
      </c>
      <c r="E53" s="1144">
        <f t="shared" ref="E53:K53" si="22">+E54</f>
        <v>0</v>
      </c>
      <c r="F53" s="1144">
        <f t="shared" si="22"/>
        <v>0</v>
      </c>
      <c r="G53" s="1144">
        <f t="shared" si="22"/>
        <v>0</v>
      </c>
      <c r="H53" s="1144">
        <f t="shared" si="22"/>
        <v>0</v>
      </c>
      <c r="I53" s="1144">
        <f t="shared" si="22"/>
        <v>264800</v>
      </c>
      <c r="J53" s="1144">
        <f t="shared" si="22"/>
        <v>0</v>
      </c>
      <c r="K53" s="1144">
        <f t="shared" si="22"/>
        <v>0</v>
      </c>
    </row>
    <row r="54" spans="1:11" ht="42" hidden="1" customHeight="1" x14ac:dyDescent="0.25">
      <c r="A54" s="1107" t="s">
        <v>77</v>
      </c>
      <c r="B54" s="1145" t="s">
        <v>269</v>
      </c>
      <c r="C54" s="1117">
        <v>2.0004350020019999E+18</v>
      </c>
      <c r="D54" s="1128">
        <f>+'[1]งบกัน67 350002'!F16</f>
        <v>264800</v>
      </c>
      <c r="E54" s="1128">
        <f>+'[1]งบกัน67 350002'!G16</f>
        <v>0</v>
      </c>
      <c r="F54" s="1128">
        <f>+'[1]งบกัน67 350002'!H16</f>
        <v>0</v>
      </c>
      <c r="G54" s="1128">
        <f>+'[1]งบกัน67 350002'!I16</f>
        <v>0</v>
      </c>
      <c r="H54" s="1128">
        <f>+'[1]งบกัน67 350002'!J16</f>
        <v>0</v>
      </c>
      <c r="I54" s="1128">
        <f>+'[1]งบกัน67 350002'!K16</f>
        <v>264800</v>
      </c>
      <c r="J54" s="1128">
        <f>+'[1]งบกัน67 350002'!L16</f>
        <v>0</v>
      </c>
      <c r="K54" s="1128">
        <f>+D54-E54-F54-G54-H54-I54-J54</f>
        <v>0</v>
      </c>
    </row>
    <row r="55" spans="1:11" ht="21" hidden="1" customHeight="1" x14ac:dyDescent="0.25">
      <c r="A55" s="1107"/>
      <c r="B55" s="1128"/>
      <c r="C55" s="1146"/>
      <c r="D55" s="1128"/>
      <c r="E55" s="1128"/>
      <c r="F55" s="1147"/>
      <c r="G55" s="1147"/>
      <c r="H55" s="1147" t="e">
        <f>+'[1]สิ่งก่อสร้าง งบอุดหนุน  67'!#REF!</f>
        <v>#REF!</v>
      </c>
      <c r="I55" s="1147"/>
      <c r="J55" s="1147" t="e">
        <f>+'[1]สิ่งก่อสร้าง งบอุดหนุน  67'!#REF!</f>
        <v>#REF!</v>
      </c>
      <c r="K55" s="1128" t="e">
        <f>+'[1]สิ่งก่อสร้าง งบอุดหนุน  67'!#REF!</f>
        <v>#REF!</v>
      </c>
    </row>
    <row r="56" spans="1:11" ht="42" hidden="1" customHeight="1" x14ac:dyDescent="0.25">
      <c r="A56" s="1107"/>
      <c r="B56" s="1145"/>
      <c r="C56" s="460"/>
      <c r="D56" s="1128">
        <f>+'[1]สิ่งก่อสร้าง งบอุดหนุน  67'!G76</f>
        <v>457000</v>
      </c>
      <c r="E56" s="1128"/>
      <c r="F56" s="1128">
        <f>+'[1]สิ่งก่อสร้าง งบอุดหนุน  67'!I76</f>
        <v>457000</v>
      </c>
      <c r="G56" s="1128"/>
      <c r="H56" s="1128">
        <f>+'[1]สิ่งก่อสร้าง งบอุดหนุน  67'!J76</f>
        <v>0</v>
      </c>
      <c r="I56" s="1128"/>
      <c r="J56" s="1128">
        <f>+'[1]สิ่งก่อสร้าง งบอุดหนุน  67'!L76</f>
        <v>0</v>
      </c>
      <c r="K56" s="1128">
        <f>+'[1]สิ่งก่อสร้าง งบอุดหนุน  67'!N76</f>
        <v>0</v>
      </c>
    </row>
    <row r="57" spans="1:11" ht="21" hidden="1" customHeight="1" x14ac:dyDescent="0.25">
      <c r="A57" s="1107"/>
      <c r="B57" s="1107"/>
      <c r="C57" s="460"/>
      <c r="D57" s="1107"/>
      <c r="E57" s="1107"/>
      <c r="F57" s="1107"/>
      <c r="G57" s="1107"/>
      <c r="H57" s="1107"/>
      <c r="I57" s="1107"/>
      <c r="J57" s="1107"/>
      <c r="K57" s="1107"/>
    </row>
    <row r="58" spans="1:11" ht="21" hidden="1" customHeight="1" x14ac:dyDescent="0.25">
      <c r="A58" s="1148">
        <f>+'[1]สิ่งก่อสร้าง งบอุดหนุน  67'!A95</f>
        <v>0</v>
      </c>
      <c r="B58" s="1149" t="str">
        <f>+'[1]สิ่งก่อสร้าง งบอุดหนุน  67'!E95</f>
        <v>ค่าครุภัณฑ์</v>
      </c>
      <c r="C58" s="1150">
        <f>+'[1]สิ่งก่อสร้าง งบอุดหนุน  67'!F95</f>
        <v>0</v>
      </c>
      <c r="D58" s="1148">
        <f>+'[1]สิ่งก่อสร้าง งบอุดหนุน  67'!G95</f>
        <v>0</v>
      </c>
      <c r="E58" s="1148">
        <f>+'[1]สิ่งก่อสร้าง งบอุดหนุน  67'!H95</f>
        <v>0</v>
      </c>
      <c r="F58" s="1151">
        <f>+'[1]สิ่งก่อสร้าง งบอุดหนุน  67'!I95</f>
        <v>0</v>
      </c>
      <c r="G58" s="1151"/>
      <c r="H58" s="1151">
        <f>+'[1]สิ่งก่อสร้าง งบอุดหนุน  67'!J95</f>
        <v>0</v>
      </c>
      <c r="I58" s="1151">
        <f>+'[1]สิ่งก่อสร้าง งบอุดหนุน  67'!L95</f>
        <v>0</v>
      </c>
      <c r="J58" s="1151">
        <f>+'[1]สิ่งก่อสร้าง งบอุดหนุน  67'!M95</f>
        <v>0</v>
      </c>
      <c r="K58" s="1148">
        <f>+'[1]สิ่งก่อสร้าง งบอุดหนุน  67'!N95</f>
        <v>0</v>
      </c>
    </row>
    <row r="59" spans="1:11" ht="42" hidden="1" customHeight="1" x14ac:dyDescent="0.25">
      <c r="A59" s="1144" t="str">
        <f>+'[1]สิ่งก่อสร้าง งบอุดหนุน  67'!A96</f>
        <v>3.1.3</v>
      </c>
      <c r="B59" s="1152" t="str">
        <f>+'[1]สิ่งก่อสร้าง งบอุดหนุน  67'!E96</f>
        <v xml:space="preserve">เครื่องคอมพิวเตอร์สำหรับงานประมวลผล แบบที่ 2 </v>
      </c>
      <c r="C59" s="1153">
        <f>+'[1]สิ่งก่อสร้าง งบอุดหนุน  67'!F96</f>
        <v>0</v>
      </c>
      <c r="D59" s="1144">
        <f>D60</f>
        <v>0</v>
      </c>
      <c r="E59" s="1144">
        <f t="shared" ref="E59:K59" si="23">E60</f>
        <v>0</v>
      </c>
      <c r="F59" s="1144">
        <f t="shared" si="23"/>
        <v>0</v>
      </c>
      <c r="G59" s="1144"/>
      <c r="H59" s="1144">
        <f t="shared" si="23"/>
        <v>0</v>
      </c>
      <c r="I59" s="1144">
        <f t="shared" si="23"/>
        <v>0</v>
      </c>
      <c r="J59" s="1144">
        <f t="shared" si="23"/>
        <v>0</v>
      </c>
      <c r="K59" s="1144">
        <f t="shared" si="23"/>
        <v>0</v>
      </c>
    </row>
    <row r="60" spans="1:11" ht="21" hidden="1" customHeight="1" x14ac:dyDescent="0.25">
      <c r="A60" s="1107" t="str">
        <f>+'[1]สิ่งก่อสร้าง งบอุดหนุน  67'!A97</f>
        <v>3.1.3.1</v>
      </c>
      <c r="B60" s="1145" t="str">
        <f>+'[1]สิ่งก่อสร้าง งบอุดหนุน  67'!E97</f>
        <v>สพป.ปท.2</v>
      </c>
      <c r="C60" s="460" t="str">
        <f>+'[1]สิ่งก่อสร้าง งบอุดหนุน  67'!F97</f>
        <v>2000436002110ปท1</v>
      </c>
      <c r="D60" s="1128">
        <f>+'[1]สิ่งก่อสร้าง งบอุดหนุน  67'!G102</f>
        <v>0</v>
      </c>
      <c r="E60" s="1128"/>
      <c r="F60" s="1128">
        <f>+'[1]สิ่งก่อสร้าง งบอุดหนุน  67'!I102</f>
        <v>0</v>
      </c>
      <c r="G60" s="1128"/>
      <c r="H60" s="1128">
        <f>+'[1]สิ่งก่อสร้าง งบอุดหนุน  67'!J102</f>
        <v>0</v>
      </c>
      <c r="I60" s="1128">
        <f>+'[1]สิ่งก่อสร้าง งบอุดหนุน  67'!L102</f>
        <v>0</v>
      </c>
      <c r="J60" s="1154"/>
      <c r="K60" s="1128">
        <f>+'[1]สิ่งก่อสร้าง งบอุดหนุน  67'!N102</f>
        <v>0</v>
      </c>
    </row>
    <row r="61" spans="1:11" s="8" customFormat="1" ht="21" hidden="1" customHeight="1" x14ac:dyDescent="0.25">
      <c r="A61" s="1141" t="str">
        <f>+'[1]สิ่งก่อสร้าง งบอุดหนุน  67'!A103</f>
        <v>3.1.4</v>
      </c>
      <c r="B61" s="1152" t="str">
        <f>+'[1]สิ่งก่อสร้าง งบอุดหนุน  67'!E103</f>
        <v xml:space="preserve">เครื่องคอมพิวเตอร์ All In One สำหรับงานประมวลผล </v>
      </c>
      <c r="C61" s="1153">
        <f>+'[1]สิ่งก่อสร้าง งบอุดหนุน  67'!F103</f>
        <v>0</v>
      </c>
      <c r="D61" s="1144">
        <f>+'[1]สิ่งก่อสร้าง งบอุดหนุน  67'!G103</f>
        <v>0</v>
      </c>
      <c r="E61" s="1144">
        <f>+'[1]สิ่งก่อสร้าง งบอุดหนุน  67'!H103</f>
        <v>0</v>
      </c>
      <c r="F61" s="1144">
        <f>+'[1]สิ่งก่อสร้าง งบอุดหนุน  67'!I103</f>
        <v>0</v>
      </c>
      <c r="G61" s="1144"/>
      <c r="H61" s="1144">
        <f>+'[1]สิ่งก่อสร้าง งบอุดหนุน  67'!J103</f>
        <v>0</v>
      </c>
      <c r="I61" s="1144">
        <f>+'[1]สิ่งก่อสร้าง งบอุดหนุน  67'!L103</f>
        <v>0</v>
      </c>
      <c r="J61" s="1144">
        <f>+'[1]สิ่งก่อสร้าง งบอุดหนุน  67'!M103</f>
        <v>0</v>
      </c>
      <c r="K61" s="1144">
        <f>+'[1]สิ่งก่อสร้าง งบอุดหนุน  67'!N103</f>
        <v>0</v>
      </c>
    </row>
    <row r="62" spans="1:11" s="8" customFormat="1" ht="9" hidden="1" customHeight="1" x14ac:dyDescent="0.25">
      <c r="A62" s="1107" t="str">
        <f>+'[1]สิ่งก่อสร้าง งบอุดหนุน  67'!A104</f>
        <v>3.1.4.1</v>
      </c>
      <c r="B62" s="1145" t="str">
        <f>+'[1]สิ่งก่อสร้าง งบอุดหนุน  67'!E104</f>
        <v>สพป.ปท.2 จำนวน 12 เครื่อง</v>
      </c>
      <c r="C62" s="460" t="str">
        <f>+'[1]สิ่งก่อสร้าง งบอุดหนุน  67'!F104</f>
        <v>2000436002110ปท2</v>
      </c>
      <c r="D62" s="1128">
        <f>+'[1]สิ่งก่อสร้าง งบอุดหนุน  67'!G109</f>
        <v>0</v>
      </c>
      <c r="E62" s="1128">
        <f>+'[1]สิ่งก่อสร้าง งบอุดหนุน  67'!H109</f>
        <v>0</v>
      </c>
      <c r="F62" s="1147">
        <f>+'[1]สิ่งก่อสร้าง งบอุดหนุน  67'!I109</f>
        <v>0</v>
      </c>
      <c r="G62" s="1147"/>
      <c r="H62" s="1147">
        <f>+'[1]สิ่งก่อสร้าง งบอุดหนุน  67'!J109</f>
        <v>0</v>
      </c>
      <c r="I62" s="1147">
        <f>+'[1]สิ่งก่อสร้าง งบอุดหนุน  67'!L109</f>
        <v>0</v>
      </c>
      <c r="J62" s="1147">
        <f>+'[1]สิ่งก่อสร้าง งบอุดหนุน  67'!M109</f>
        <v>0</v>
      </c>
      <c r="K62" s="1128">
        <f>+'[1]สิ่งก่อสร้าง งบอุดหนุน  67'!N109</f>
        <v>0</v>
      </c>
    </row>
    <row r="63" spans="1:11" ht="21" hidden="1" customHeight="1" x14ac:dyDescent="0.25">
      <c r="A63" s="1141" t="str">
        <f>+'[1]สิ่งก่อสร้าง งบอุดหนุน  67'!A110</f>
        <v>3.1.5</v>
      </c>
      <c r="B63" s="1155" t="str">
        <f>+'[1]สิ่งก่อสร้าง งบอุดหนุน  67'!E110</f>
        <v xml:space="preserve">เครื่องคอมพิวเตอร์โน้ตบุ๊ก สำหรับงานสำนักงาน </v>
      </c>
      <c r="C63" s="1156"/>
      <c r="D63" s="1144">
        <f>+D64</f>
        <v>0</v>
      </c>
      <c r="E63" s="1144">
        <f t="shared" ref="E63:K63" si="24">+E64</f>
        <v>0</v>
      </c>
      <c r="F63" s="1157">
        <f t="shared" si="24"/>
        <v>0</v>
      </c>
      <c r="G63" s="1157"/>
      <c r="H63" s="1157">
        <f t="shared" si="24"/>
        <v>0</v>
      </c>
      <c r="I63" s="1157">
        <f t="shared" si="24"/>
        <v>0</v>
      </c>
      <c r="J63" s="1157">
        <f t="shared" si="24"/>
        <v>0</v>
      </c>
      <c r="K63" s="1144">
        <f t="shared" si="24"/>
        <v>0</v>
      </c>
    </row>
    <row r="64" spans="1:11" ht="21" hidden="1" customHeight="1" x14ac:dyDescent="0.25">
      <c r="A64" s="1107" t="str">
        <f>+'[1]สิ่งก่อสร้าง งบอุดหนุน  67'!A111</f>
        <v>3.1.5.1</v>
      </c>
      <c r="B64" s="1145" t="str">
        <f>+'[1]สิ่งก่อสร้าง งบอุดหนุน  67'!E111</f>
        <v>สพป.ปท.2 จำนวน 8 เครื่อง</v>
      </c>
      <c r="C64" s="460" t="str">
        <f>+'[1]สิ่งก่อสร้าง งบอุดหนุน  67'!F111</f>
        <v>2000436002110ปท3</v>
      </c>
      <c r="D64" s="1118">
        <f>+'[1]สิ่งก่อสร้าง งบอุดหนุน  67'!G116</f>
        <v>0</v>
      </c>
      <c r="E64" s="1118">
        <f>+'[1]สิ่งก่อสร้าง งบอุดหนุน  67'!H116</f>
        <v>0</v>
      </c>
      <c r="F64" s="1118">
        <f>+'[1]สิ่งก่อสร้าง งบอุดหนุน  67'!I116</f>
        <v>0</v>
      </c>
      <c r="G64" s="1118"/>
      <c r="H64" s="1118">
        <f>+'[1]สิ่งก่อสร้าง งบอุดหนุน  67'!J116</f>
        <v>0</v>
      </c>
      <c r="I64" s="1118">
        <f>+'[1]สิ่งก่อสร้าง งบอุดหนุน  67'!L116</f>
        <v>0</v>
      </c>
      <c r="J64" s="1118">
        <f>+'[1]สิ่งก่อสร้าง งบอุดหนุน  67'!M116</f>
        <v>0</v>
      </c>
      <c r="K64" s="1118">
        <f>+'[1]สิ่งก่อสร้าง งบอุดหนุน  67'!N116</f>
        <v>0</v>
      </c>
    </row>
    <row r="65" spans="1:11" ht="21" hidden="1" customHeight="1" x14ac:dyDescent="0.25">
      <c r="A65" s="1141" t="str">
        <f>+'[1]สิ่งก่อสร้าง งบอุดหนุน  67'!A117</f>
        <v>3.1.6</v>
      </c>
      <c r="B65" s="1155" t="str">
        <f>+'[1]สิ่งก่อสร้าง งบอุดหนุน  67'!E117</f>
        <v xml:space="preserve">เครื่องแท็ปเล็ต แบบ 2 </v>
      </c>
      <c r="C65" s="1156"/>
      <c r="D65" s="1144">
        <f>+'[1]สิ่งก่อสร้าง งบอุดหนุน  67'!G117</f>
        <v>0</v>
      </c>
      <c r="E65" s="1144">
        <f>+'[1]สิ่งก่อสร้าง งบอุดหนุน  67'!H117</f>
        <v>0</v>
      </c>
      <c r="F65" s="1157">
        <f>+'[1]สิ่งก่อสร้าง งบอุดหนุน  67'!I117</f>
        <v>0</v>
      </c>
      <c r="G65" s="1157"/>
      <c r="H65" s="1157">
        <f>+'[1]สิ่งก่อสร้าง งบอุดหนุน  67'!J117</f>
        <v>0</v>
      </c>
      <c r="I65" s="1157">
        <f>+'[1]สิ่งก่อสร้าง งบอุดหนุน  67'!L117</f>
        <v>0</v>
      </c>
      <c r="J65" s="1157">
        <f>+'[1]สิ่งก่อสร้าง งบอุดหนุน  67'!M117</f>
        <v>0</v>
      </c>
      <c r="K65" s="1144">
        <f>+'[1]สิ่งก่อสร้าง งบอุดหนุน  67'!N117</f>
        <v>0</v>
      </c>
    </row>
    <row r="66" spans="1:11" ht="42" hidden="1" customHeight="1" x14ac:dyDescent="0.25">
      <c r="A66" s="1107" t="str">
        <f>+'[1]สิ่งก่อสร้าง งบอุดหนุน  67'!A118</f>
        <v>3.1.6.1</v>
      </c>
      <c r="B66" s="1145" t="str">
        <f>+'[1]สิ่งก่อสร้าง งบอุดหนุน  67'!E118</f>
        <v>สพป.ปท.2 จำนวน 2 เครื่อง</v>
      </c>
      <c r="C66" s="460" t="str">
        <f>+'[1]สิ่งก่อสร้าง งบอุดหนุน  67'!F118</f>
        <v>2000436002110ปท4</v>
      </c>
      <c r="D66" s="1128">
        <f>+'[1]สิ่งก่อสร้าง งบอุดหนุน  67'!G123</f>
        <v>0</v>
      </c>
      <c r="E66" s="1128">
        <f>+'[1]สิ่งก่อสร้าง งบอุดหนุน  67'!H123</f>
        <v>0</v>
      </c>
      <c r="F66" s="1147">
        <f>+'[1]สิ่งก่อสร้าง งบอุดหนุน  67'!I123</f>
        <v>0</v>
      </c>
      <c r="G66" s="1147"/>
      <c r="H66" s="1147">
        <f>+'[1]สิ่งก่อสร้าง งบอุดหนุน  67'!J123</f>
        <v>0</v>
      </c>
      <c r="I66" s="1147">
        <f>+'[1]สิ่งก่อสร้าง งบอุดหนุน  67'!L123</f>
        <v>0</v>
      </c>
      <c r="J66" s="1147">
        <f>+'[1]สิ่งก่อสร้าง งบอุดหนุน  67'!M123</f>
        <v>0</v>
      </c>
      <c r="K66" s="1128">
        <f>+'[1]สิ่งก่อสร้าง งบอุดหนุน  67'!N123</f>
        <v>0</v>
      </c>
    </row>
    <row r="67" spans="1:11" ht="21" hidden="1" customHeight="1" x14ac:dyDescent="0.25">
      <c r="A67" s="1141" t="str">
        <f>+'[1]สิ่งก่อสร้าง งบอุดหนุน  67'!A124</f>
        <v>3.1.7</v>
      </c>
      <c r="B67" s="1158" t="str">
        <f>+'[1]สิ่งก่อสร้าง งบอุดหนุน  67'!E124</f>
        <v xml:space="preserve">เครื่องพิมพ์ Multifunction แบบฉีดหมึกพร้อมติดตั้งถังหมึกพิมพ์ (Ink Tank Printer)      </v>
      </c>
      <c r="C67" s="1156"/>
      <c r="D67" s="1144">
        <f>+'[1]สิ่งก่อสร้าง งบอุดหนุน  67'!G124</f>
        <v>0</v>
      </c>
      <c r="E67" s="1144">
        <f>+'[1]สิ่งก่อสร้าง งบอุดหนุน  67'!H124</f>
        <v>0</v>
      </c>
      <c r="F67" s="1157">
        <f>+'[1]สิ่งก่อสร้าง งบอุดหนุน  67'!I124</f>
        <v>0</v>
      </c>
      <c r="G67" s="1157"/>
      <c r="H67" s="1157">
        <f>+'[1]สิ่งก่อสร้าง งบอุดหนุน  67'!J124</f>
        <v>0</v>
      </c>
      <c r="I67" s="1157">
        <f>+'[1]สิ่งก่อสร้าง งบอุดหนุน  67'!L124</f>
        <v>0</v>
      </c>
      <c r="J67" s="1157">
        <f>+'[1]สิ่งก่อสร้าง งบอุดหนุน  67'!M124</f>
        <v>0</v>
      </c>
      <c r="K67" s="1144">
        <f>+'[1]สิ่งก่อสร้าง งบอุดหนุน  67'!N124</f>
        <v>0</v>
      </c>
    </row>
    <row r="68" spans="1:11" ht="42" hidden="1" customHeight="1" x14ac:dyDescent="0.25">
      <c r="A68" s="1107" t="str">
        <f>+'[1]สิ่งก่อสร้าง งบอุดหนุน  67'!A125</f>
        <v>3.1.7.1</v>
      </c>
      <c r="B68" s="1145" t="str">
        <f>+'[1]สิ่งก่อสร้าง งบอุดหนุน  67'!E125</f>
        <v>สพป.ปท.2 จำนวน 3 เครื่อง</v>
      </c>
      <c r="C68" s="460" t="str">
        <f>+'[1]สิ่งก่อสร้าง งบอุดหนุน  67'!F125</f>
        <v>2000436002110DBW</v>
      </c>
      <c r="D68" s="1128">
        <f>+'[1]สิ่งก่อสร้าง งบอุดหนุน  67'!G130</f>
        <v>0</v>
      </c>
      <c r="E68" s="1128">
        <f>+'[1]สิ่งก่อสร้าง งบอุดหนุน  67'!H130</f>
        <v>0</v>
      </c>
      <c r="F68" s="1147">
        <f>+'[1]สิ่งก่อสร้าง งบอุดหนุน  67'!I130</f>
        <v>0</v>
      </c>
      <c r="G68" s="1147"/>
      <c r="H68" s="1147">
        <f>+'[1]สิ่งก่อสร้าง งบอุดหนุน  67'!J130</f>
        <v>0</v>
      </c>
      <c r="I68" s="1147">
        <f>+'[1]สิ่งก่อสร้าง งบอุดหนุน  67'!L130</f>
        <v>0</v>
      </c>
      <c r="J68" s="1147">
        <f>+'[1]สิ่งก่อสร้าง งบอุดหนุน  67'!M130</f>
        <v>0</v>
      </c>
      <c r="K68" s="1128">
        <f>+'[1]สิ่งก่อสร้าง งบอุดหนุน  67'!N130</f>
        <v>0</v>
      </c>
    </row>
    <row r="69" spans="1:11" ht="21" hidden="1" customHeight="1" x14ac:dyDescent="0.25">
      <c r="A69" s="1159">
        <f>+'[1]สิ่งก่อสร้าง งบอุดหนุน  67'!A131</f>
        <v>3.2</v>
      </c>
      <c r="B69" s="1160" t="str">
        <f>+'[1]สิ่งก่อสร้าง งบอุดหนุน  67'!E131</f>
        <v xml:space="preserve">กิจกรรมการจัดการศึกษามัธยมศึกษาตอนต้นสำหรับโรงเรียนปกติ  </v>
      </c>
      <c r="C69" s="1161" t="str">
        <f>+'[1]สิ่งก่อสร้าง งบอุดหนุน  67'!F131</f>
        <v>200041300P2792</v>
      </c>
      <c r="D69" s="1162">
        <f>+'[1]สิ่งก่อสร้าง งบอุดหนุน  67'!G131</f>
        <v>0</v>
      </c>
      <c r="E69" s="1162">
        <f>+'[1]สิ่งก่อสร้าง งบอุดหนุน  67'!H131</f>
        <v>0</v>
      </c>
      <c r="F69" s="1163">
        <f>+'[1]สิ่งก่อสร้าง งบอุดหนุน  67'!I131</f>
        <v>0</v>
      </c>
      <c r="G69" s="1163"/>
      <c r="H69" s="1163">
        <f>+'[1]สิ่งก่อสร้าง งบอุดหนุน  67'!J131</f>
        <v>0</v>
      </c>
      <c r="I69" s="1163">
        <f>+'[1]สิ่งก่อสร้าง งบอุดหนุน  67'!L131</f>
        <v>0</v>
      </c>
      <c r="J69" s="1163">
        <f>+'[1]สิ่งก่อสร้าง งบอุดหนุน  67'!M131</f>
        <v>0</v>
      </c>
      <c r="K69" s="1162">
        <f>+'[1]สิ่งก่อสร้าง งบอุดหนุน  67'!N131</f>
        <v>0</v>
      </c>
    </row>
    <row r="70" spans="1:11" ht="42" hidden="1" customHeight="1" x14ac:dyDescent="0.25">
      <c r="A70" s="1148">
        <f>+'[1]สิ่งก่อสร้าง งบอุดหนุน  67'!A132</f>
        <v>0</v>
      </c>
      <c r="B70" s="1164" t="str">
        <f>+'[1]สิ่งก่อสร้าง งบอุดหนุน  67'!E132</f>
        <v>งบดำเนินงาน</v>
      </c>
      <c r="C70" s="1165">
        <v>6711220</v>
      </c>
      <c r="D70" s="1148">
        <f>+'[1]สิ่งก่อสร้าง งบอุดหนุน  67'!G132</f>
        <v>0</v>
      </c>
      <c r="E70" s="1148">
        <f>+'[1]สิ่งก่อสร้าง งบอุดหนุน  67'!H132</f>
        <v>0</v>
      </c>
      <c r="F70" s="1151">
        <f>+'[1]สิ่งก่อสร้าง งบอุดหนุน  67'!I132</f>
        <v>0</v>
      </c>
      <c r="G70" s="1151"/>
      <c r="H70" s="1151">
        <f>+'[1]สิ่งก่อสร้าง งบอุดหนุน  67'!J132</f>
        <v>0</v>
      </c>
      <c r="I70" s="1151">
        <f>+'[1]สิ่งก่อสร้าง งบอุดหนุน  67'!L132</f>
        <v>0</v>
      </c>
      <c r="J70" s="1151">
        <f>+'[1]สิ่งก่อสร้าง งบอุดหนุน  67'!M132</f>
        <v>0</v>
      </c>
      <c r="K70" s="1148">
        <f>+'[1]สิ่งก่อสร้าง งบอุดหนุน  67'!N132</f>
        <v>0</v>
      </c>
    </row>
    <row r="71" spans="1:11" ht="21" hidden="1" customHeight="1" x14ac:dyDescent="0.25">
      <c r="A71" s="1141" t="str">
        <f>+'[1]สิ่งก่อสร้าง งบอุดหนุน  67'!A133</f>
        <v>3.2.1</v>
      </c>
      <c r="B71" s="1158" t="str">
        <f>+'[1]สิ่งก่อสร้าง งบอุดหนุน  67'!E133</f>
        <v>ปรับปรุงซ่อมแซมผนังอาคาร ท่อลำเลียงน้ำและซ่อมพื้นดาดฟ้ารั่วซึม</v>
      </c>
      <c r="C71" s="1156"/>
      <c r="D71" s="1144">
        <f>+'[1]สิ่งก่อสร้าง งบอุดหนุน  67'!G133</f>
        <v>0</v>
      </c>
      <c r="E71" s="1144">
        <f>+'[1]สิ่งก่อสร้าง งบอุดหนุน  67'!H133</f>
        <v>0</v>
      </c>
      <c r="F71" s="1157">
        <f>+'[1]สิ่งก่อสร้าง งบอุดหนุน  67'!I133</f>
        <v>0</v>
      </c>
      <c r="G71" s="1157"/>
      <c r="H71" s="1157">
        <f>+'[1]สิ่งก่อสร้าง งบอุดหนุน  67'!J133</f>
        <v>0</v>
      </c>
      <c r="I71" s="1157">
        <f>+'[1]สิ่งก่อสร้าง งบอุดหนุน  67'!L133</f>
        <v>0</v>
      </c>
      <c r="J71" s="1157">
        <f>+'[1]สิ่งก่อสร้าง งบอุดหนุน  67'!M133</f>
        <v>0</v>
      </c>
      <c r="K71" s="1144">
        <f>+'[1]สิ่งก่อสร้าง งบอุดหนุน  67'!N133</f>
        <v>0</v>
      </c>
    </row>
    <row r="72" spans="1:11" ht="21" hidden="1" customHeight="1" x14ac:dyDescent="0.25">
      <c r="A72" s="1107" t="str">
        <f>+'[1]สิ่งก่อสร้าง งบอุดหนุน  67'!A134</f>
        <v>3.2.1.1</v>
      </c>
      <c r="B72" s="1145" t="str">
        <f>+'[1]สิ่งก่อสร้าง งบอุดหนุน  67'!E134</f>
        <v>สพป.ปท.2</v>
      </c>
      <c r="C72" s="460" t="str">
        <f>+'[1]สิ่งก่อสร้าง งบอุดหนุน  67'!F134</f>
        <v>2000436002000000</v>
      </c>
      <c r="D72" s="1128">
        <f>+'[1]สิ่งก่อสร้าง งบอุดหนุน  67'!G139</f>
        <v>0</v>
      </c>
      <c r="E72" s="1128">
        <f>+'[1]สิ่งก่อสร้าง งบอุดหนุน  67'!H139</f>
        <v>0</v>
      </c>
      <c r="F72" s="1147">
        <f>+'[1]สิ่งก่อสร้าง งบอุดหนุน  67'!I139</f>
        <v>0</v>
      </c>
      <c r="G72" s="1147"/>
      <c r="H72" s="1147">
        <f>+'[1]สิ่งก่อสร้าง งบอุดหนุน  67'!J139</f>
        <v>0</v>
      </c>
      <c r="I72" s="1147">
        <f>+'[1]สิ่งก่อสร้าง งบอุดหนุน  67'!L139</f>
        <v>0</v>
      </c>
      <c r="J72" s="1147">
        <f>+'[1]สิ่งก่อสร้าง งบอุดหนุน  67'!M139</f>
        <v>0</v>
      </c>
      <c r="K72" s="1128">
        <f>+'[1]สิ่งก่อสร้าง งบอุดหนุน  67'!N139</f>
        <v>0</v>
      </c>
    </row>
    <row r="73" spans="1:11" ht="63" x14ac:dyDescent="0.25">
      <c r="A73" s="1095">
        <v>1.2</v>
      </c>
      <c r="B73" s="1096" t="str">
        <f>+'[1]งบกัน67 350002'!E36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73" s="1136" t="str">
        <f>+'[1]งบกัน67 350002'!D36</f>
        <v>20004  67 01056 00000</v>
      </c>
      <c r="D73" s="1166">
        <f>+D74</f>
        <v>6695700</v>
      </c>
      <c r="E73" s="1166">
        <f t="shared" ref="E73:K73" si="25">+E74</f>
        <v>0</v>
      </c>
      <c r="F73" s="1166">
        <f t="shared" si="25"/>
        <v>2693312.69</v>
      </c>
      <c r="G73" s="1166"/>
      <c r="H73" s="1166">
        <f t="shared" si="25"/>
        <v>0</v>
      </c>
      <c r="I73" s="1166">
        <f t="shared" si="25"/>
        <v>0</v>
      </c>
      <c r="J73" s="1166">
        <f t="shared" si="25"/>
        <v>4002387.31</v>
      </c>
      <c r="K73" s="1166">
        <f t="shared" si="25"/>
        <v>0</v>
      </c>
    </row>
    <row r="74" spans="1:11" ht="21" hidden="1" customHeight="1" x14ac:dyDescent="0.25">
      <c r="A74" s="1148">
        <f>+'[1]สิ่งก่อสร้าง งบอุดหนุน  67'!A141</f>
        <v>0</v>
      </c>
      <c r="B74" s="1148" t="str">
        <f>+'[1]งบกัน67 350002'!E26</f>
        <v xml:space="preserve">  งบลงทุน ค่าที่ดินและสิ่งก่อสร้าง </v>
      </c>
      <c r="C74" s="1167">
        <f>+'[1]งบกัน67 350002'!D26</f>
        <v>6711320</v>
      </c>
      <c r="D74" s="1148">
        <f>+D75+D78+D81</f>
        <v>6695700</v>
      </c>
      <c r="E74" s="1148">
        <f t="shared" ref="E74:K74" si="26">+E75+E78+E81</f>
        <v>0</v>
      </c>
      <c r="F74" s="1148">
        <f t="shared" si="26"/>
        <v>2693312.69</v>
      </c>
      <c r="G74" s="1148">
        <f t="shared" si="26"/>
        <v>0</v>
      </c>
      <c r="H74" s="1148">
        <f t="shared" si="26"/>
        <v>0</v>
      </c>
      <c r="I74" s="1148">
        <f t="shared" si="26"/>
        <v>0</v>
      </c>
      <c r="J74" s="1148">
        <f t="shared" si="26"/>
        <v>4002387.31</v>
      </c>
      <c r="K74" s="1148">
        <f t="shared" si="26"/>
        <v>0</v>
      </c>
    </row>
    <row r="75" spans="1:11" ht="33.6" hidden="1" customHeight="1" x14ac:dyDescent="0.25">
      <c r="A75" s="1091" t="s">
        <v>199</v>
      </c>
      <c r="B75" s="1168" t="str">
        <f>+'[1]งบกัน67 350002'!E37</f>
        <v>ค่าปรับปรุงซ่อมแซมอาคารเรียน อาคารประกอบและสิ่งก่อสร้างอื่น</v>
      </c>
      <c r="C75" s="1169" t="str">
        <f>+'[1]งบกัน67 350002'!C37</f>
        <v>ศธ 04002/ว1787 ลว 7 พค 67 ครั้งที่ 5</v>
      </c>
      <c r="D75" s="1170">
        <f>SUM(D76:D77)</f>
        <v>580000</v>
      </c>
      <c r="E75" s="1170">
        <f t="shared" ref="E75:K75" si="27">SUM(E76:E77)</f>
        <v>0</v>
      </c>
      <c r="F75" s="1170">
        <f t="shared" si="27"/>
        <v>0</v>
      </c>
      <c r="G75" s="1170">
        <f t="shared" si="27"/>
        <v>0</v>
      </c>
      <c r="H75" s="1170">
        <f t="shared" si="27"/>
        <v>0</v>
      </c>
      <c r="I75" s="1170">
        <f t="shared" si="27"/>
        <v>0</v>
      </c>
      <c r="J75" s="1170">
        <f>SUM(J76:J77)</f>
        <v>580000</v>
      </c>
      <c r="K75" s="1170">
        <f t="shared" si="27"/>
        <v>0</v>
      </c>
    </row>
    <row r="76" spans="1:11" ht="21" hidden="1" customHeight="1" x14ac:dyDescent="0.25">
      <c r="A76" s="1128" t="str">
        <f>+'[1]งบกัน67 350002'!A38</f>
        <v>1)</v>
      </c>
      <c r="B76" s="1145" t="str">
        <f>+'[1]งบกัน67 350002'!E38</f>
        <v>วัดนพรัตนาราม</v>
      </c>
      <c r="C76" s="460" t="str">
        <f>+'[1]งบกัน67 350002'!D38</f>
        <v>20004350002003214523</v>
      </c>
      <c r="D76" s="1128">
        <f>+'[1]งบกัน67 350002'!F44</f>
        <v>580000</v>
      </c>
      <c r="E76" s="1128">
        <f>+'[1]งบกัน67 350002'!G44</f>
        <v>0</v>
      </c>
      <c r="F76" s="1128">
        <f>+'[1]งบกัน67 350002'!H44</f>
        <v>0</v>
      </c>
      <c r="G76" s="1147">
        <f>+'[1]งบกัน67 350002'!I44</f>
        <v>0</v>
      </c>
      <c r="H76" s="1147">
        <f>+'[1]งบกัน67 350002'!J44</f>
        <v>0</v>
      </c>
      <c r="I76" s="1147">
        <f>+'[1]งบกัน67 350002'!K44</f>
        <v>0</v>
      </c>
      <c r="J76" s="1147">
        <f>+'[1]งบกัน67 350002'!L44</f>
        <v>580000</v>
      </c>
      <c r="K76" s="1128">
        <f>+D76-E76-F76-G76-H76-I76-J76</f>
        <v>0</v>
      </c>
    </row>
    <row r="77" spans="1:11" ht="21" hidden="1" customHeight="1" x14ac:dyDescent="0.25">
      <c r="A77" s="1128"/>
      <c r="B77" s="1145"/>
      <c r="C77" s="1117">
        <f>+'[1]งบกัน67 350002'!C38</f>
        <v>4100426445</v>
      </c>
      <c r="D77" s="1128"/>
      <c r="E77" s="1128"/>
      <c r="F77" s="1147"/>
      <c r="G77" s="1147"/>
      <c r="H77" s="1147"/>
      <c r="I77" s="1147"/>
      <c r="J77" s="1147"/>
      <c r="K77" s="1128"/>
    </row>
    <row r="78" spans="1:11" ht="21" hidden="1" customHeight="1" x14ac:dyDescent="0.25">
      <c r="A78" s="1170" t="s">
        <v>200</v>
      </c>
      <c r="B78" s="1171" t="str">
        <f>+'[1]งบกัน67 350002'!E45</f>
        <v xml:space="preserve">ห้องน้ำห้องส้วมนักเรียนชาย 4 ที่/49 </v>
      </c>
      <c r="C78" s="1121" t="str">
        <f>+'[1]งบกัน67 350002'!D46</f>
        <v>20004350002003214508</v>
      </c>
      <c r="D78" s="1170">
        <f>+'[1]งบกัน67 350002'!F52</f>
        <v>306000</v>
      </c>
      <c r="E78" s="1170">
        <f>+'[1]งบกัน67 350002'!G52</f>
        <v>0</v>
      </c>
      <c r="F78" s="1172">
        <f>+'[1]งบกัน67 350002'!H52</f>
        <v>0</v>
      </c>
      <c r="G78" s="1172">
        <f>+'[1]งบกัน67 350002'!I52</f>
        <v>0</v>
      </c>
      <c r="H78" s="1172">
        <f>+'[1]งบกัน67 350002'!J52</f>
        <v>0</v>
      </c>
      <c r="I78" s="1172">
        <f>+'[1]งบกัน67 350002'!K52</f>
        <v>0</v>
      </c>
      <c r="J78" s="1172">
        <f>+'[1]งบกัน67 350002'!L52</f>
        <v>306000</v>
      </c>
      <c r="K78" s="1170">
        <f>+D78-E78-F78-G78-H78-I78-J78</f>
        <v>0</v>
      </c>
    </row>
    <row r="79" spans="1:11" ht="21" hidden="1" customHeight="1" x14ac:dyDescent="0.25">
      <c r="A79" s="1128" t="s">
        <v>77</v>
      </c>
      <c r="B79" s="1145" t="str">
        <f>+'[1]งบกัน67 350002'!E46</f>
        <v xml:space="preserve">โรงเรียนคลองสิบสามผิวศรีราษฏร์บำรุง </v>
      </c>
      <c r="C79" s="460" t="str">
        <f>+'[1]งบกัน67 350002'!D46</f>
        <v>20004350002003214508</v>
      </c>
      <c r="D79" s="1128">
        <f>+'[1]งบกัน67 350002'!F52</f>
        <v>306000</v>
      </c>
      <c r="E79" s="1128">
        <f>+'[1]งบกัน67 350002'!G52</f>
        <v>0</v>
      </c>
      <c r="F79" s="1147">
        <f>+'[1]งบกัน67 350002'!H52</f>
        <v>0</v>
      </c>
      <c r="G79" s="1147">
        <f>+'[1]งบกัน67 350002'!I52</f>
        <v>0</v>
      </c>
      <c r="H79" s="1147">
        <f>+'[1]งบกัน67 350002'!J52</f>
        <v>0</v>
      </c>
      <c r="I79" s="1147">
        <f>+'[1]งบกัน67 350002'!K52</f>
        <v>0</v>
      </c>
      <c r="J79" s="1147">
        <f>+'[1]งบกัน67 350002'!L52</f>
        <v>306000</v>
      </c>
      <c r="K79" s="1128">
        <f>+D79-E79-F79-G79-H79-I79-J79</f>
        <v>0</v>
      </c>
    </row>
    <row r="80" spans="1:11" ht="21" hidden="1" customHeight="1" x14ac:dyDescent="0.25">
      <c r="A80" s="1128"/>
      <c r="B80" s="1145"/>
      <c r="C80" s="1117" t="str">
        <f>+'[1]งบกัน67 350002'!C46</f>
        <v>4100428215 ครบ 12 กย 67</v>
      </c>
      <c r="D80" s="1128"/>
      <c r="E80" s="1128"/>
      <c r="F80" s="1147"/>
      <c r="G80" s="1147"/>
      <c r="H80" s="1147"/>
      <c r="I80" s="1147"/>
      <c r="J80" s="1147"/>
      <c r="K80" s="1128"/>
    </row>
    <row r="81" spans="1:11" ht="21" hidden="1" customHeight="1" x14ac:dyDescent="0.25">
      <c r="A81" s="1091" t="s">
        <v>209</v>
      </c>
      <c r="B81" s="1173" t="str">
        <f>+'[1]งบกัน67 350002'!E53</f>
        <v>อาคารเรียนแบบพิเศษ จัดสรร 38,731,000 บาท ปี67 5,809,700 บาท</v>
      </c>
      <c r="C81" s="1169" t="str">
        <f>+'[1]งบกัน67 350002'!C53</f>
        <v>ศธ 04002/ว1803 ลว 8 พค 67ครั้งที่ 8</v>
      </c>
      <c r="D81" s="1170">
        <f>SUM(D82)</f>
        <v>5809700</v>
      </c>
      <c r="E81" s="1170">
        <f t="shared" ref="E81:K81" si="28">SUM(E82)</f>
        <v>0</v>
      </c>
      <c r="F81" s="1170">
        <f t="shared" si="28"/>
        <v>2693312.69</v>
      </c>
      <c r="G81" s="1170"/>
      <c r="H81" s="1170">
        <f t="shared" si="28"/>
        <v>0</v>
      </c>
      <c r="I81" s="1170">
        <f t="shared" si="28"/>
        <v>0</v>
      </c>
      <c r="J81" s="1170">
        <f t="shared" si="28"/>
        <v>3116387.31</v>
      </c>
      <c r="K81" s="1170">
        <f t="shared" si="28"/>
        <v>0</v>
      </c>
    </row>
    <row r="82" spans="1:11" ht="33.6" hidden="1" customHeight="1" x14ac:dyDescent="0.25">
      <c r="A82" s="1128" t="str">
        <f>+'[1]งบกัน67 350002'!A54</f>
        <v>1)</v>
      </c>
      <c r="B82" s="1128" t="str">
        <f>+'[1]งบกัน67 350002'!E54</f>
        <v xml:space="preserve"> โรงเรียนวัดลาดสนุ่น</v>
      </c>
      <c r="C82" s="1146" t="str">
        <f>+'[1]งบกัน67 350002'!D54</f>
        <v>20004 3500200 3200026</v>
      </c>
      <c r="D82" s="1128">
        <f>+'[1]งบกัน67 350002'!F77</f>
        <v>5809700</v>
      </c>
      <c r="E82" s="1128">
        <f>+'[1]งบกัน67 350002'!G77</f>
        <v>0</v>
      </c>
      <c r="F82" s="1128">
        <f>+'[1]งบกัน67 350002'!H77</f>
        <v>2693312.69</v>
      </c>
      <c r="G82" s="1128">
        <f>+'[1]งบกัน67 350002'!I77</f>
        <v>0</v>
      </c>
      <c r="H82" s="1128">
        <f>+'[1]งบกัน67 350002'!J77</f>
        <v>0</v>
      </c>
      <c r="I82" s="1128">
        <f>+'[1]งบกัน67 350002'!K77</f>
        <v>0</v>
      </c>
      <c r="J82" s="1128">
        <f>+'[1]งบกัน67 350002'!L77</f>
        <v>3116387.31</v>
      </c>
      <c r="K82" s="1128">
        <f>+D82-E82-F82-G82-H82-I82-J82</f>
        <v>0</v>
      </c>
    </row>
    <row r="83" spans="1:11" ht="16.95" hidden="1" customHeight="1" x14ac:dyDescent="0.25">
      <c r="A83" s="1128"/>
      <c r="B83" s="1128"/>
      <c r="C83" s="1174">
        <f>+'[1]งบกัน67 350002'!C54</f>
        <v>4100484429</v>
      </c>
      <c r="D83" s="1128"/>
      <c r="E83" s="1128"/>
      <c r="F83" s="1128"/>
      <c r="G83" s="1128"/>
      <c r="H83" s="1128"/>
      <c r="I83" s="1128"/>
      <c r="J83" s="1128"/>
      <c r="K83" s="1128"/>
    </row>
    <row r="84" spans="1:11" ht="21" hidden="1" customHeight="1" x14ac:dyDescent="0.25">
      <c r="A84" s="1087" t="str">
        <f>+'[1]สิ่งก่อสร้าง งบอุดหนุน  67'!A48</f>
        <v>ค</v>
      </c>
      <c r="B84" s="1129" t="str">
        <f>+'[1]สิ่งก่อสร้าง งบอุดหนุน  67'!E48</f>
        <v>แผนงานยุทธศาสตร์สร้างความเสมอภาคทางการศึกษา</v>
      </c>
      <c r="C84" s="1089"/>
      <c r="D84" s="1130">
        <f>+D85+D126</f>
        <v>2609000</v>
      </c>
      <c r="E84" s="1130">
        <f t="shared" ref="E84:J84" si="29">+E85+E126</f>
        <v>0</v>
      </c>
      <c r="F84" s="1130">
        <f t="shared" si="29"/>
        <v>1432000</v>
      </c>
      <c r="G84" s="1130">
        <f t="shared" si="29"/>
        <v>0</v>
      </c>
      <c r="H84" s="1130">
        <f t="shared" si="29"/>
        <v>0</v>
      </c>
      <c r="I84" s="1130">
        <f t="shared" si="29"/>
        <v>0</v>
      </c>
      <c r="J84" s="1130">
        <f t="shared" si="29"/>
        <v>0</v>
      </c>
      <c r="K84" s="1130">
        <f>+K85+K126</f>
        <v>1177000</v>
      </c>
    </row>
    <row r="85" spans="1:11" ht="21" hidden="1" customHeight="1" x14ac:dyDescent="0.25">
      <c r="A85" s="1131">
        <v>1</v>
      </c>
      <c r="B85" s="1205" t="str">
        <f>+'[1]สิ่งก่อสร้าง งบอุดหนุน  67'!E60</f>
        <v>โครงการสนับสนุนค่าใช้จ่ายในการจัดการศึกษาตั้งแต่ระดับอนุบาลจนจบการศึกษาขั้นพื้นฐาน</v>
      </c>
      <c r="C85" s="1133" t="str">
        <f>+'[1]สิ่งก่อสร้าง งบอุดหนุน  67'!D60</f>
        <v>2000442002200</v>
      </c>
      <c r="D85" s="1134">
        <f>+D86</f>
        <v>2609000</v>
      </c>
      <c r="E85" s="1134">
        <f t="shared" ref="E85:J85" si="30">+E86</f>
        <v>0</v>
      </c>
      <c r="F85" s="1134">
        <f t="shared" si="30"/>
        <v>1432000</v>
      </c>
      <c r="G85" s="1134">
        <f t="shared" si="30"/>
        <v>0</v>
      </c>
      <c r="H85" s="1134">
        <f t="shared" si="30"/>
        <v>0</v>
      </c>
      <c r="I85" s="1134">
        <f t="shared" si="30"/>
        <v>0</v>
      </c>
      <c r="J85" s="1134">
        <f t="shared" si="30"/>
        <v>0</v>
      </c>
      <c r="K85" s="1134">
        <f>+K86</f>
        <v>1177000</v>
      </c>
    </row>
    <row r="86" spans="1:11" ht="21" hidden="1" customHeight="1" x14ac:dyDescent="0.25">
      <c r="A86" s="1175">
        <v>1.1000000000000001</v>
      </c>
      <c r="B86" s="1206" t="str">
        <f>+'[1]สิ่งก่อสร้าง งบอุดหนุน  67'!E61</f>
        <v>กิจกรรมการสนับสนุนค่าใช้จ่ายในการจัดการศึกษาขั้นพื้นฐาน</v>
      </c>
      <c r="C86" s="1176" t="str">
        <f>+'[1]สิ่งก่อสร้าง งบอุดหนุน  67'!D61</f>
        <v>20004675199300000</v>
      </c>
      <c r="D86" s="1166">
        <f>+D88</f>
        <v>2609000</v>
      </c>
      <c r="E86" s="1166">
        <f t="shared" ref="E86:J86" si="31">+E88</f>
        <v>0</v>
      </c>
      <c r="F86" s="1166">
        <f t="shared" si="31"/>
        <v>1432000</v>
      </c>
      <c r="G86" s="1166">
        <f t="shared" si="31"/>
        <v>0</v>
      </c>
      <c r="H86" s="1166">
        <f t="shared" si="31"/>
        <v>0</v>
      </c>
      <c r="I86" s="1166">
        <f t="shared" si="31"/>
        <v>0</v>
      </c>
      <c r="J86" s="1166">
        <f t="shared" si="31"/>
        <v>0</v>
      </c>
      <c r="K86" s="1166">
        <f>+K88</f>
        <v>1177000</v>
      </c>
    </row>
    <row r="87" spans="1:11" ht="21" hidden="1" customHeight="1" x14ac:dyDescent="0.25">
      <c r="A87" s="1207" t="s">
        <v>39</v>
      </c>
      <c r="B87" s="1168" t="str">
        <f>+'[1]สิ่งก่อสร้าง งบอุดหนุน  67'!E63</f>
        <v xml:space="preserve">รายการเงินอุดหนุนเพื่อสนับสนุนค่าใช้จ่ายในการจัดการศึกษาสำหรับสถานศึกษา ตามความขาดแคลน และที่ประสบภัยธรรมชาติ </v>
      </c>
      <c r="C87" s="1208"/>
      <c r="D87" s="1170">
        <f>+D88</f>
        <v>2609000</v>
      </c>
      <c r="E87" s="1170">
        <f t="shared" ref="E87:J88" si="32">+E88</f>
        <v>0</v>
      </c>
      <c r="F87" s="1170">
        <f t="shared" si="32"/>
        <v>1432000</v>
      </c>
      <c r="G87" s="1170">
        <f t="shared" si="32"/>
        <v>0</v>
      </c>
      <c r="H87" s="1170">
        <f t="shared" si="32"/>
        <v>0</v>
      </c>
      <c r="I87" s="1170">
        <f t="shared" si="32"/>
        <v>0</v>
      </c>
      <c r="J87" s="1170">
        <f t="shared" si="32"/>
        <v>0</v>
      </c>
      <c r="K87" s="1170">
        <f>+K88</f>
        <v>1177000</v>
      </c>
    </row>
    <row r="88" spans="1:11" ht="21" hidden="1" customHeight="1" x14ac:dyDescent="0.25">
      <c r="A88" s="1148">
        <f>+'[1]สิ่งก่อสร้าง งบอุดหนุน  67'!A150</f>
        <v>0</v>
      </c>
      <c r="B88" s="1148" t="str">
        <f>+'[1]สิ่งก่อสร้าง งบอุดหนุน  67'!E62</f>
        <v>งบเงินอุดหนุน</v>
      </c>
      <c r="C88" s="1209" t="str">
        <f>+'[1]สิ่งก่อสร้าง งบอุดหนุน  67'!D62</f>
        <v>6711410</v>
      </c>
      <c r="D88" s="1148">
        <f>+D89</f>
        <v>2609000</v>
      </c>
      <c r="E88" s="1148">
        <f t="shared" si="32"/>
        <v>0</v>
      </c>
      <c r="F88" s="1148">
        <f t="shared" si="32"/>
        <v>1432000</v>
      </c>
      <c r="G88" s="1148">
        <f t="shared" si="32"/>
        <v>0</v>
      </c>
      <c r="H88" s="1148">
        <f t="shared" si="32"/>
        <v>0</v>
      </c>
      <c r="I88" s="1148">
        <f t="shared" si="32"/>
        <v>0</v>
      </c>
      <c r="J88" s="1148">
        <f t="shared" si="32"/>
        <v>0</v>
      </c>
      <c r="K88" s="1148">
        <f>+K89</f>
        <v>1177000</v>
      </c>
    </row>
    <row r="89" spans="1:11" ht="21" hidden="1" customHeight="1" x14ac:dyDescent="0.25">
      <c r="A89" s="1106" t="s">
        <v>270</v>
      </c>
      <c r="B89" s="1210" t="str">
        <f>+'[1]สิ่งก่อสร้าง งบอุดหนุน  67'!E64</f>
        <v>ปรับปรุงซ่อมแซมอาคารเรียน อาคารประกอบและสิ่งก่อสร้างอื่น</v>
      </c>
      <c r="C89" s="1211" t="str">
        <f>+'[1]สิ่งก่อสร้าง งบอุดหนุน  67'!D64</f>
        <v>ที่  ศธ 04002/ว5898 ลว. 6 ธ.ค. 2567  ครั้งที่ 5</v>
      </c>
      <c r="D89" s="1106">
        <f>SUM(D90:D94)</f>
        <v>2609000</v>
      </c>
      <c r="E89" s="1106">
        <f t="shared" ref="E89:K89" si="33">SUM(E90:E94)</f>
        <v>0</v>
      </c>
      <c r="F89" s="1106">
        <f t="shared" si="33"/>
        <v>1432000</v>
      </c>
      <c r="G89" s="1106">
        <f t="shared" si="33"/>
        <v>0</v>
      </c>
      <c r="H89" s="1106">
        <f t="shared" si="33"/>
        <v>0</v>
      </c>
      <c r="I89" s="1106">
        <f t="shared" si="33"/>
        <v>0</v>
      </c>
      <c r="J89" s="1106">
        <f t="shared" si="33"/>
        <v>0</v>
      </c>
      <c r="K89" s="1106">
        <f t="shared" si="33"/>
        <v>1177000</v>
      </c>
    </row>
    <row r="90" spans="1:11" ht="21" x14ac:dyDescent="0.25">
      <c r="A90" s="1212" t="str">
        <f>+'[1]งบกัน67 350002'!A82</f>
        <v>1)</v>
      </c>
      <c r="B90" s="1145" t="str">
        <f>+'[1]สิ่งก่อสร้าง งบอุดหนุน  67'!E65</f>
        <v>โรงเรียนแสนจำหน่ายวิทยา</v>
      </c>
      <c r="C90" s="460" t="str">
        <f>+'[1]สิ่งก่อสร้าง งบอุดหนุน  67'!D65</f>
        <v>20004420022004100386</v>
      </c>
      <c r="D90" s="1128">
        <f>+'[1]สิ่งก่อสร้าง งบอุดหนุน  67'!G70</f>
        <v>499000</v>
      </c>
      <c r="E90" s="1128">
        <f>+'[1]สิ่งก่อสร้าง งบอุดหนุน  67'!H70</f>
        <v>0</v>
      </c>
      <c r="F90" s="1128">
        <f>+'[1]สิ่งก่อสร้าง งบอุดหนุน  67'!I70</f>
        <v>499000</v>
      </c>
      <c r="G90" s="1128">
        <f>+'[1]สิ่งก่อสร้าง งบอุดหนุน  67'!J70</f>
        <v>0</v>
      </c>
      <c r="H90" s="1128">
        <f>+'[1]สิ่งก่อสร้าง งบอุดหนุน  67'!K70</f>
        <v>0</v>
      </c>
      <c r="I90" s="1128">
        <f>+'[1]สิ่งก่อสร้าง งบอุดหนุน  67'!L70</f>
        <v>0</v>
      </c>
      <c r="J90" s="1128">
        <f>+'[1]สิ่งก่อสร้าง งบอุดหนุน  67'!M70</f>
        <v>0</v>
      </c>
      <c r="K90" s="1128">
        <f>+D90-E90-F90-G90-H90-I90--J90</f>
        <v>0</v>
      </c>
    </row>
    <row r="91" spans="1:11" s="8" customFormat="1" ht="30.6" customHeight="1" x14ac:dyDescent="0.25">
      <c r="A91" s="1212" t="str">
        <f>+'[1]สิ่งก่อสร้าง งบอุดหนุน  67'!A71</f>
        <v>2)</v>
      </c>
      <c r="B91" s="1145" t="str">
        <f>+'[1]สิ่งก่อสร้าง งบอุดหนุน  67'!E71</f>
        <v>โรงเรียนวัดขุมแก้ว</v>
      </c>
      <c r="C91" s="460" t="str">
        <f>+'[1]สิ่งก่อสร้าง งบอุดหนุน  67'!D71</f>
        <v>20004420022004100386</v>
      </c>
      <c r="D91" s="1128">
        <f>+'[1]สิ่งก่อสร้าง งบอุดหนุน  67'!G76</f>
        <v>457000</v>
      </c>
      <c r="E91" s="1128">
        <f>+'[1]สิ่งก่อสร้าง งบอุดหนุน  67'!H76</f>
        <v>0</v>
      </c>
      <c r="F91" s="1128">
        <f>+'[1]สิ่งก่อสร้าง งบอุดหนุน  67'!I76</f>
        <v>457000</v>
      </c>
      <c r="G91" s="1128">
        <f>+'[1]สิ่งก่อสร้าง งบอุดหนุน  67'!J76</f>
        <v>0</v>
      </c>
      <c r="H91" s="1128">
        <f>+'[1]สิ่งก่อสร้าง งบอุดหนุน  67'!K76</f>
        <v>0</v>
      </c>
      <c r="I91" s="1128">
        <f>+'[1]สิ่งก่อสร้าง งบอุดหนุน  67'!L76</f>
        <v>0</v>
      </c>
      <c r="J91" s="1128">
        <f>+'[1]สิ่งก่อสร้าง งบอุดหนุน  67'!M76</f>
        <v>0</v>
      </c>
      <c r="K91" s="1128">
        <f t="shared" ref="K91:K93" si="34">+D91-E91-F91-G91-H91-I91--J91</f>
        <v>0</v>
      </c>
    </row>
    <row r="92" spans="1:11" ht="21" x14ac:dyDescent="0.25">
      <c r="A92" s="1212" t="str">
        <f>+'[1]สิ่งก่อสร้าง งบอุดหนุน  67'!A77</f>
        <v>3)</v>
      </c>
      <c r="B92" s="1145" t="str">
        <f>+'[1]สิ่งก่อสร้าง งบอุดหนุน  67'!E77</f>
        <v>โรงเรียนวัดราษฎรบํารุง</v>
      </c>
      <c r="C92" s="460" t="str">
        <f>+'[1]สิ่งก่อสร้าง งบอุดหนุน  67'!D77</f>
        <v>20004420022004100386</v>
      </c>
      <c r="D92" s="1128">
        <f>+'[1]สิ่งก่อสร้าง งบอุดหนุน  67'!G82</f>
        <v>476000</v>
      </c>
      <c r="E92" s="1128">
        <f>+'[1]สิ่งก่อสร้าง งบอุดหนุน  67'!H82</f>
        <v>0</v>
      </c>
      <c r="F92" s="1128">
        <f>+'[1]สิ่งก่อสร้าง งบอุดหนุน  67'!I82</f>
        <v>476000</v>
      </c>
      <c r="G92" s="1128">
        <f>+'[1]สิ่งก่อสร้าง งบอุดหนุน  67'!J82</f>
        <v>0</v>
      </c>
      <c r="H92" s="1128">
        <f>+'[1]สิ่งก่อสร้าง งบอุดหนุน  67'!K82</f>
        <v>0</v>
      </c>
      <c r="I92" s="1128">
        <f>+'[1]สิ่งก่อสร้าง งบอุดหนุน  67'!L82</f>
        <v>0</v>
      </c>
      <c r="J92" s="1128">
        <f>+'[1]สิ่งก่อสร้าง งบอุดหนุน  67'!M82</f>
        <v>0</v>
      </c>
      <c r="K92" s="1128">
        <f t="shared" si="34"/>
        <v>0</v>
      </c>
    </row>
    <row r="93" spans="1:11" ht="15.75" hidden="1" customHeight="1" x14ac:dyDescent="0.25">
      <c r="A93" s="1212" t="str">
        <f>+'[1]สิ่งก่อสร้าง งบอุดหนุน  67'!A83</f>
        <v>4)</v>
      </c>
      <c r="B93" s="1145" t="str">
        <f>+'[1]สิ่งก่อสร้าง งบอุดหนุน  67'!E83</f>
        <v>โรงเรียนรวมราษฎร์สามัคคี</v>
      </c>
      <c r="C93" s="460" t="str">
        <f>+'[1]สิ่งก่อสร้าง งบอุดหนุน  67'!D83</f>
        <v>20004420022004100386</v>
      </c>
      <c r="D93" s="1128">
        <f>+'[1]สิ่งก่อสร้าง งบอุดหนุน  67'!G88</f>
        <v>479000</v>
      </c>
      <c r="E93" s="1128">
        <f>+'[1]สิ่งก่อสร้าง งบอุดหนุน  67'!H88</f>
        <v>0</v>
      </c>
      <c r="F93" s="1128">
        <f>+'[1]สิ่งก่อสร้าง งบอุดหนุน  67'!I88</f>
        <v>0</v>
      </c>
      <c r="G93" s="1128">
        <f>+'[1]สิ่งก่อสร้าง งบอุดหนุน  67'!J88</f>
        <v>0</v>
      </c>
      <c r="H93" s="1128">
        <f>+'[1]สิ่งก่อสร้าง งบอุดหนุน  67'!K88</f>
        <v>0</v>
      </c>
      <c r="I93" s="1128">
        <f>+'[1]สิ่งก่อสร้าง งบอุดหนุน  67'!L88</f>
        <v>0</v>
      </c>
      <c r="J93" s="1128">
        <f>+'[1]สิ่งก่อสร้าง งบอุดหนุน  67'!M88</f>
        <v>0</v>
      </c>
      <c r="K93" s="1128">
        <f t="shared" si="34"/>
        <v>479000</v>
      </c>
    </row>
    <row r="94" spans="1:11" ht="21" x14ac:dyDescent="0.25">
      <c r="A94" s="1212" t="str">
        <f>+'[1]สิ่งก่อสร้าง งบอุดหนุน  67'!A89</f>
        <v>5)</v>
      </c>
      <c r="B94" s="1145" t="str">
        <f>+'[1]สิ่งก่อสร้าง งบอุดหนุน  67'!E89</f>
        <v>โรงเรียนวัดอดิศร</v>
      </c>
      <c r="C94" s="460" t="str">
        <f>+'[1]สิ่งก่อสร้าง งบอุดหนุน  67'!D89</f>
        <v>20004420022004100386</v>
      </c>
      <c r="D94" s="1128">
        <f>+'[1]สิ่งก่อสร้าง งบอุดหนุน  67'!G94</f>
        <v>698000</v>
      </c>
      <c r="E94" s="1128">
        <f>+'[1]สิ่งก่อสร้าง งบอุดหนุน  67'!H94</f>
        <v>0</v>
      </c>
      <c r="F94" s="1128">
        <f>+'[1]สิ่งก่อสร้าง งบอุดหนุน  67'!I94</f>
        <v>0</v>
      </c>
      <c r="G94" s="1128">
        <f>+'[1]สิ่งก่อสร้าง งบอุดหนุน  67'!J94</f>
        <v>0</v>
      </c>
      <c r="H94" s="1128">
        <f>+'[1]สิ่งก่อสร้าง งบอุดหนุน  67'!K94</f>
        <v>0</v>
      </c>
      <c r="I94" s="1128">
        <f>+'[1]สิ่งก่อสร้าง งบอุดหนุน  67'!L94</f>
        <v>0</v>
      </c>
      <c r="J94" s="1128">
        <f>+'[1]สิ่งก่อสร้าง งบอุดหนุน  67'!M94</f>
        <v>0</v>
      </c>
      <c r="K94" s="1128">
        <f>+D94-E94-F94-G94-H94-I94--J94</f>
        <v>698000</v>
      </c>
    </row>
    <row r="95" spans="1:11" ht="21" x14ac:dyDescent="0.25">
      <c r="A95" s="1099"/>
      <c r="B95" s="1100" t="str">
        <f>+'[1]สิ่งก่อสร้าง งบอุดหนุน  67'!E358</f>
        <v>งบดำเนินงาน</v>
      </c>
      <c r="C95" s="1165"/>
      <c r="D95" s="1102">
        <f t="shared" ref="D95:K95" si="35">+D52</f>
        <v>264800</v>
      </c>
      <c r="E95" s="1102">
        <f t="shared" si="35"/>
        <v>0</v>
      </c>
      <c r="F95" s="1102">
        <f t="shared" si="35"/>
        <v>0</v>
      </c>
      <c r="G95" s="1102">
        <f t="shared" si="35"/>
        <v>0</v>
      </c>
      <c r="H95" s="1102">
        <f t="shared" si="35"/>
        <v>0</v>
      </c>
      <c r="I95" s="1102">
        <f t="shared" si="35"/>
        <v>264800</v>
      </c>
      <c r="J95" s="1102">
        <f t="shared" si="35"/>
        <v>0</v>
      </c>
      <c r="K95" s="1102">
        <f t="shared" si="35"/>
        <v>0</v>
      </c>
    </row>
    <row r="96" spans="1:11" ht="21" x14ac:dyDescent="0.25">
      <c r="A96" s="1177"/>
      <c r="B96" s="1178" t="str">
        <f>+B16</f>
        <v>งบลงทุน ค่าสิ่งก่อสร้าง 6711320</v>
      </c>
      <c r="C96" s="1179"/>
      <c r="D96" s="1180"/>
      <c r="E96" s="1180"/>
      <c r="F96" s="1180"/>
      <c r="G96" s="1180"/>
      <c r="H96" s="1180"/>
      <c r="I96" s="1180"/>
      <c r="J96" s="1180"/>
      <c r="K96" s="1180">
        <f>+K16</f>
        <v>0</v>
      </c>
    </row>
    <row r="97" spans="1:11" ht="15.75" hidden="1" customHeight="1" x14ac:dyDescent="0.25">
      <c r="A97" s="1177"/>
      <c r="B97" s="1178" t="str">
        <f>+B74</f>
        <v xml:space="preserve">  งบลงทุน ค่าที่ดินและสิ่งก่อสร้าง </v>
      </c>
      <c r="C97" s="1179"/>
      <c r="D97" s="1180">
        <f>+D9+D16+D74</f>
        <v>11294200</v>
      </c>
      <c r="E97" s="1180">
        <f t="shared" ref="E97:K97" si="36">+E9+E16+E74</f>
        <v>0</v>
      </c>
      <c r="F97" s="1180">
        <f t="shared" si="36"/>
        <v>5851812.6899999995</v>
      </c>
      <c r="G97" s="1180">
        <f t="shared" si="36"/>
        <v>0</v>
      </c>
      <c r="H97" s="1180">
        <f t="shared" si="36"/>
        <v>0</v>
      </c>
      <c r="I97" s="1180">
        <f t="shared" si="36"/>
        <v>0</v>
      </c>
      <c r="J97" s="1180">
        <f t="shared" si="36"/>
        <v>5442387.3100000005</v>
      </c>
      <c r="K97" s="1180">
        <f t="shared" si="36"/>
        <v>0</v>
      </c>
    </row>
    <row r="98" spans="1:11" ht="15" hidden="1" customHeight="1" x14ac:dyDescent="0.25">
      <c r="A98" s="1099"/>
      <c r="B98" s="1100" t="str">
        <f>+'[1]สิ่งก่อสร้าง งบอุดหนุน  67'!E359</f>
        <v>งบลงทุน</v>
      </c>
      <c r="C98" s="1165"/>
      <c r="D98" s="1102">
        <f>SUM(D96:D97)</f>
        <v>11294200</v>
      </c>
      <c r="E98" s="1102">
        <f t="shared" ref="E98:K98" si="37">SUM(E96:E97)</f>
        <v>0</v>
      </c>
      <c r="F98" s="1102">
        <f t="shared" si="37"/>
        <v>5851812.6899999995</v>
      </c>
      <c r="G98" s="1102">
        <f t="shared" si="37"/>
        <v>0</v>
      </c>
      <c r="H98" s="1102">
        <f t="shared" si="37"/>
        <v>0</v>
      </c>
      <c r="I98" s="1102">
        <f t="shared" si="37"/>
        <v>0</v>
      </c>
      <c r="J98" s="1102">
        <f t="shared" si="37"/>
        <v>5442387.3100000005</v>
      </c>
      <c r="K98" s="1102">
        <f t="shared" si="37"/>
        <v>0</v>
      </c>
    </row>
    <row r="99" spans="1:11" ht="15" hidden="1" customHeight="1" x14ac:dyDescent="0.25">
      <c r="A99" s="1099"/>
      <c r="B99" s="1100" t="str">
        <f>+B88</f>
        <v>งบเงินอุดหนุน</v>
      </c>
      <c r="C99" s="1165"/>
      <c r="D99" s="1102">
        <f>+D88</f>
        <v>2609000</v>
      </c>
      <c r="E99" s="1102">
        <f t="shared" ref="E99:K99" si="38">+E88</f>
        <v>0</v>
      </c>
      <c r="F99" s="1102">
        <f t="shared" si="38"/>
        <v>1432000</v>
      </c>
      <c r="G99" s="1102">
        <f t="shared" si="38"/>
        <v>0</v>
      </c>
      <c r="H99" s="1102">
        <f t="shared" si="38"/>
        <v>0</v>
      </c>
      <c r="I99" s="1102">
        <f t="shared" si="38"/>
        <v>0</v>
      </c>
      <c r="J99" s="1102">
        <f t="shared" si="38"/>
        <v>0</v>
      </c>
      <c r="K99" s="1102">
        <f t="shared" si="38"/>
        <v>1177000</v>
      </c>
    </row>
    <row r="100" spans="1:11" ht="15" hidden="1" customHeight="1" x14ac:dyDescent="0.25">
      <c r="A100" s="1099"/>
      <c r="B100" s="1100" t="str">
        <f>+'[1]สิ่งก่อสร้าง งบอุดหนุน  67'!E360</f>
        <v>รวมเงินกันทั้งสิ้น</v>
      </c>
      <c r="C100" s="1165"/>
      <c r="D100" s="1102">
        <f>+D95+D98+D99</f>
        <v>14168000</v>
      </c>
      <c r="E100" s="1102">
        <f t="shared" ref="E100:K100" si="39">+E95+E98+E99</f>
        <v>0</v>
      </c>
      <c r="F100" s="1102">
        <f t="shared" si="39"/>
        <v>7283812.6899999995</v>
      </c>
      <c r="G100" s="1102">
        <f t="shared" si="39"/>
        <v>0</v>
      </c>
      <c r="H100" s="1102">
        <f t="shared" si="39"/>
        <v>0</v>
      </c>
      <c r="I100" s="1102">
        <f t="shared" si="39"/>
        <v>264800</v>
      </c>
      <c r="J100" s="1102">
        <f t="shared" si="39"/>
        <v>5442387.3100000005</v>
      </c>
      <c r="K100" s="1102">
        <f t="shared" si="39"/>
        <v>1177000</v>
      </c>
    </row>
    <row r="101" spans="1:11" ht="15" hidden="1" customHeight="1" x14ac:dyDescent="0.25">
      <c r="A101" s="1099"/>
      <c r="B101" s="1181" t="s">
        <v>68</v>
      </c>
      <c r="C101" s="1165"/>
      <c r="D101" s="1102"/>
      <c r="E101" s="1293">
        <f>SUM(E100+F100)</f>
        <v>7283812.6899999995</v>
      </c>
      <c r="F101" s="1293"/>
      <c r="G101" s="1182"/>
      <c r="H101" s="1102"/>
      <c r="I101" s="1293">
        <f>+I100+J100</f>
        <v>5707187.3100000005</v>
      </c>
      <c r="J101" s="1293"/>
      <c r="K101" s="1102">
        <v>1177000</v>
      </c>
    </row>
    <row r="102" spans="1:11" ht="15" hidden="1" customHeight="1" x14ac:dyDescent="0.25">
      <c r="A102" s="1183"/>
      <c r="B102" s="1184" t="str">
        <f>+'[1]สิ่งก่อสร้าง งบอุดหนุน  67'!E362</f>
        <v>คิดเป็นร้อยละ</v>
      </c>
      <c r="C102" s="1185"/>
      <c r="D102" s="1186">
        <f>SUM(E102:K102)</f>
        <v>100</v>
      </c>
      <c r="E102" s="1294">
        <f>+E101*100/D100</f>
        <v>51.410309782608692</v>
      </c>
      <c r="F102" s="1295"/>
      <c r="G102" s="1187"/>
      <c r="H102" s="1186">
        <f>H100*100/D100</f>
        <v>0</v>
      </c>
      <c r="I102" s="1294">
        <f>+I101*100/D100</f>
        <v>40.282236801242234</v>
      </c>
      <c r="J102" s="1295"/>
      <c r="K102" s="1186">
        <f>+K101*100/D100</f>
        <v>8.3074534161490678</v>
      </c>
    </row>
    <row r="103" spans="1:11" ht="15" hidden="1" customHeight="1" x14ac:dyDescent="0.25">
      <c r="A103" s="1188"/>
      <c r="B103" s="1189"/>
      <c r="C103" s="1190"/>
      <c r="D103" s="1191"/>
      <c r="E103" s="1192"/>
      <c r="F103" s="1296"/>
      <c r="G103" s="1296"/>
      <c r="H103" s="1296"/>
      <c r="I103" s="1192"/>
      <c r="J103" s="1192"/>
      <c r="K103" s="1192"/>
    </row>
    <row r="104" spans="1:11" ht="15" hidden="1" customHeight="1" x14ac:dyDescent="0.25">
      <c r="A104" s="1193"/>
      <c r="B104" s="1194" t="s">
        <v>271</v>
      </c>
      <c r="C104" s="1195"/>
      <c r="D104" s="1193"/>
      <c r="E104" s="1297" t="s">
        <v>260</v>
      </c>
      <c r="F104" s="1297"/>
      <c r="G104" s="1297"/>
      <c r="H104" s="1297"/>
      <c r="I104" s="1297"/>
      <c r="J104" s="1297"/>
      <c r="K104" s="1297"/>
    </row>
    <row r="105" spans="1:11" ht="15" hidden="1" customHeight="1" x14ac:dyDescent="0.25">
      <c r="A105" s="1193"/>
      <c r="B105" s="61" t="s">
        <v>49</v>
      </c>
      <c r="C105" s="1197"/>
      <c r="D105" s="1082"/>
      <c r="E105" s="1082"/>
      <c r="F105" s="1193"/>
      <c r="G105" s="1193"/>
      <c r="H105" s="1194"/>
      <c r="I105" s="1194"/>
      <c r="J105" s="1194"/>
      <c r="K105" s="1193"/>
    </row>
    <row r="106" spans="1:11" ht="15.75" hidden="1" customHeight="1" x14ac:dyDescent="0.55000000000000004">
      <c r="A106" s="1193"/>
      <c r="B106" s="61" t="s">
        <v>52</v>
      </c>
      <c r="C106" s="1198"/>
      <c r="D106" s="1193"/>
      <c r="E106" s="1199" t="s">
        <v>20</v>
      </c>
      <c r="F106" s="57"/>
      <c r="G106" s="1199"/>
      <c r="H106" s="1193"/>
      <c r="I106" s="1193"/>
      <c r="J106" s="1193"/>
      <c r="K106" s="1193"/>
    </row>
    <row r="107" spans="1:11" ht="15.75" hidden="1" customHeight="1" x14ac:dyDescent="0.6">
      <c r="A107" s="63"/>
      <c r="B107" s="64"/>
      <c r="C107" s="1198"/>
      <c r="D107" s="63"/>
      <c r="E107" s="1307" t="s">
        <v>51</v>
      </c>
      <c r="F107" s="1307"/>
      <c r="G107" s="1307"/>
      <c r="H107" s="1307"/>
      <c r="I107" s="1307"/>
      <c r="J107" s="1307"/>
      <c r="K107" s="1307"/>
    </row>
    <row r="108" spans="1:11" ht="15.75" customHeight="1" x14ac:dyDescent="0.6">
      <c r="A108" s="63"/>
      <c r="B108" s="64"/>
      <c r="C108" s="1198"/>
      <c r="D108" s="63"/>
      <c r="E108" s="1307" t="s">
        <v>44</v>
      </c>
      <c r="F108" s="1307"/>
      <c r="G108" s="1307"/>
      <c r="H108" s="1307"/>
      <c r="I108" s="1307"/>
      <c r="J108" s="1307"/>
      <c r="K108" s="1307"/>
    </row>
    <row r="109" spans="1:11" ht="21" hidden="1" customHeight="1" x14ac:dyDescent="0.6">
      <c r="A109" s="63"/>
      <c r="B109" s="64"/>
      <c r="C109" s="1198"/>
      <c r="D109" s="63"/>
      <c r="E109" s="58"/>
      <c r="F109" s="59"/>
      <c r="G109" s="59"/>
      <c r="H109" s="59"/>
      <c r="I109" s="59"/>
      <c r="J109" s="59"/>
      <c r="K109" s="59"/>
    </row>
    <row r="110" spans="1:11" ht="21" hidden="1" customHeight="1" x14ac:dyDescent="0.6">
      <c r="A110" s="63"/>
      <c r="B110" s="64"/>
      <c r="C110" s="1198"/>
      <c r="D110" s="63"/>
      <c r="E110" s="58"/>
      <c r="F110" s="59"/>
      <c r="G110" s="59"/>
      <c r="H110" s="59"/>
      <c r="I110" s="59"/>
      <c r="J110" s="59"/>
      <c r="K110" s="59"/>
    </row>
    <row r="111" spans="1:11" ht="21" x14ac:dyDescent="0.6">
      <c r="A111" s="63"/>
      <c r="B111" s="64"/>
      <c r="C111" s="1198"/>
      <c r="D111" s="63"/>
      <c r="E111" s="58"/>
      <c r="F111" s="59"/>
      <c r="G111" s="59"/>
      <c r="H111" s="59"/>
      <c r="I111" s="59"/>
      <c r="J111" s="59"/>
      <c r="K111" s="59"/>
    </row>
    <row r="112" spans="1:11" ht="24.6" x14ac:dyDescent="0.7">
      <c r="A112" s="185" t="s">
        <v>261</v>
      </c>
      <c r="B112" s="186"/>
      <c r="C112" s="1202"/>
      <c r="D112" s="187"/>
      <c r="E112" s="62" t="s">
        <v>20</v>
      </c>
      <c r="F112" s="270"/>
      <c r="G112" s="60"/>
      <c r="H112" s="60"/>
      <c r="I112" s="191" t="s">
        <v>262</v>
      </c>
      <c r="J112" s="246"/>
      <c r="K112" s="246"/>
    </row>
    <row r="113" spans="1:11" ht="21" x14ac:dyDescent="0.6">
      <c r="A113" s="185" t="s">
        <v>263</v>
      </c>
      <c r="B113" s="186"/>
      <c r="C113" s="1200"/>
      <c r="D113" s="63"/>
      <c r="E113" s="63"/>
      <c r="F113" s="189"/>
      <c r="G113" s="190"/>
      <c r="H113" s="60"/>
      <c r="I113" s="1085" t="s">
        <v>264</v>
      </c>
      <c r="J113" s="63"/>
      <c r="K113" s="188"/>
    </row>
    <row r="114" spans="1:11" ht="21" x14ac:dyDescent="0.6">
      <c r="A114" s="185" t="s">
        <v>52</v>
      </c>
      <c r="B114" s="186"/>
      <c r="C114" s="1200"/>
      <c r="D114" s="63"/>
      <c r="E114" s="63"/>
      <c r="F114" s="1308" t="s">
        <v>265</v>
      </c>
      <c r="G114" s="1308"/>
      <c r="H114" s="1308"/>
      <c r="I114" s="1201"/>
      <c r="J114" s="1201"/>
      <c r="K114" s="1201"/>
    </row>
    <row r="115" spans="1:11" ht="21" customHeight="1" x14ac:dyDescent="0.6">
      <c r="A115" s="63"/>
      <c r="B115" s="186"/>
      <c r="C115" s="1200"/>
      <c r="D115" s="63"/>
      <c r="E115" s="63"/>
      <c r="F115" s="63"/>
      <c r="G115" s="1203" t="s">
        <v>44</v>
      </c>
      <c r="H115" s="1203"/>
      <c r="I115" s="1203"/>
      <c r="J115" s="1203"/>
      <c r="K115" s="1203"/>
    </row>
    <row r="116" spans="1:11" ht="21" customHeight="1" x14ac:dyDescent="0.6">
      <c r="A116" s="63"/>
      <c r="B116" s="1196" t="s">
        <v>266</v>
      </c>
      <c r="C116" s="1200"/>
      <c r="D116" s="1204" t="s">
        <v>69</v>
      </c>
      <c r="E116" s="1204"/>
      <c r="F116" s="1204"/>
      <c r="G116" s="1204"/>
      <c r="H116" s="1204"/>
      <c r="I116" s="1309" t="s">
        <v>267</v>
      </c>
      <c r="J116" s="1309"/>
      <c r="K116" s="1309"/>
    </row>
    <row r="117" spans="1:11" ht="21" customHeight="1" x14ac:dyDescent="0.6">
      <c r="A117" s="1310" t="s">
        <v>52</v>
      </c>
      <c r="B117" s="1310"/>
      <c r="C117" s="61"/>
      <c r="D117" s="1307" t="s">
        <v>44</v>
      </c>
      <c r="E117" s="1307"/>
      <c r="F117" s="1307"/>
      <c r="G117" s="1307"/>
      <c r="H117" s="1307"/>
      <c r="I117" s="1307"/>
      <c r="J117" s="1307"/>
      <c r="K117" s="1307"/>
    </row>
    <row r="118" spans="1:11" ht="21" customHeight="1" x14ac:dyDescent="0.6">
      <c r="A118" s="185" t="s">
        <v>52</v>
      </c>
      <c r="B118" s="186"/>
      <c r="C118" s="63"/>
      <c r="D118" s="63"/>
      <c r="E118" s="63"/>
      <c r="F118" s="1292" t="s">
        <v>69</v>
      </c>
      <c r="G118" s="1292"/>
      <c r="H118" s="1292"/>
      <c r="I118" s="65"/>
      <c r="J118" s="65"/>
      <c r="K118" s="65"/>
    </row>
    <row r="119" spans="1:11" ht="21" customHeight="1" x14ac:dyDescent="0.6">
      <c r="A119" s="59"/>
      <c r="B119" s="186"/>
      <c r="C119" s="63"/>
      <c r="D119" s="63"/>
      <c r="E119" s="63"/>
      <c r="F119" s="63"/>
      <c r="G119" s="192" t="s">
        <v>44</v>
      </c>
      <c r="H119" s="192"/>
      <c r="I119" s="192"/>
      <c r="J119" s="192"/>
      <c r="K119" s="192"/>
    </row>
    <row r="120" spans="1:11" ht="21" x14ac:dyDescent="0.6">
      <c r="A120" s="5"/>
      <c r="B120" s="4"/>
      <c r="C120" s="42"/>
      <c r="D120" s="5"/>
      <c r="E120" s="5"/>
      <c r="F120" s="43"/>
      <c r="G120" s="5"/>
      <c r="H120" s="5"/>
      <c r="I120" s="5"/>
      <c r="J120" s="5"/>
    </row>
  </sheetData>
  <sheetProtection algorithmName="SHA-512" hashValue="8qFfufS3fn7G5rSQ+K2VMLa5Li/ms+FzMHglkHHRJkCce36QYcA0dO9PjKVBTSVsgm8RSxLejwZiuKTs+7eixw==" saltValue="SAjmuWg4EODxCNfCUlX+7A==" spinCount="100000" sheet="1" formatCells="0" formatColumns="0" formatRows="0" insertColumns="0" insertRows="0" deleteColumns="0" deleteRows="0"/>
  <mergeCells count="23">
    <mergeCell ref="A117:B117"/>
    <mergeCell ref="D117:K117"/>
    <mergeCell ref="A4:A5"/>
    <mergeCell ref="B4:B5"/>
    <mergeCell ref="D4:D5"/>
    <mergeCell ref="E4:F4"/>
    <mergeCell ref="A1:K1"/>
    <mergeCell ref="A2:K2"/>
    <mergeCell ref="A3:K3"/>
    <mergeCell ref="G4:H4"/>
    <mergeCell ref="I4:J4"/>
    <mergeCell ref="K4:K5"/>
    <mergeCell ref="F118:H118"/>
    <mergeCell ref="E101:F101"/>
    <mergeCell ref="I101:J101"/>
    <mergeCell ref="E102:F102"/>
    <mergeCell ref="I102:J102"/>
    <mergeCell ref="F103:H103"/>
    <mergeCell ref="E104:K104"/>
    <mergeCell ref="E107:K107"/>
    <mergeCell ref="E108:K108"/>
    <mergeCell ref="F114:H114"/>
    <mergeCell ref="I116:K116"/>
  </mergeCells>
  <pageMargins left="0.70866141732283505" right="0.70866141732283505" top="0.74803149606299202" bottom="0.74803149606299202" header="0.31496062992126" footer="0.31496062992126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C5CF-FA19-4AB7-9554-8E4504040C1A}">
  <dimension ref="A1:K411"/>
  <sheetViews>
    <sheetView zoomScale="86" zoomScaleNormal="86" workbookViewId="0">
      <selection sqref="A1:K406"/>
    </sheetView>
  </sheetViews>
  <sheetFormatPr defaultRowHeight="21" x14ac:dyDescent="0.6"/>
  <cols>
    <col min="1" max="1" width="6.3984375" style="2" customWidth="1"/>
    <col min="2" max="2" width="39.09765625" style="2" customWidth="1"/>
    <col min="3" max="3" width="28.5" style="6" bestFit="1" customWidth="1"/>
    <col min="4" max="4" width="12.19921875" style="6" customWidth="1"/>
    <col min="5" max="5" width="13" style="6" customWidth="1"/>
    <col min="6" max="6" width="8.8984375" style="6" customWidth="1"/>
    <col min="7" max="7" width="12.69921875" style="3" customWidth="1"/>
    <col min="8" max="8" width="11.19921875" style="3" hidden="1" customWidth="1"/>
    <col min="9" max="9" width="17.5" style="1" hidden="1" customWidth="1"/>
    <col min="10" max="10" width="12.8984375" style="2" customWidth="1"/>
    <col min="11" max="11" width="9.69921875" style="7" customWidth="1"/>
  </cols>
  <sheetData>
    <row r="1" spans="1:11" x14ac:dyDescent="0.6">
      <c r="A1" s="715"/>
      <c r="B1" s="716"/>
      <c r="C1" s="1213"/>
      <c r="D1" s="717"/>
      <c r="E1" s="717"/>
      <c r="F1" s="717"/>
      <c r="G1" s="718"/>
      <c r="H1" s="718"/>
      <c r="I1" s="719"/>
      <c r="J1" s="1318" t="s">
        <v>186</v>
      </c>
      <c r="K1" s="1318"/>
    </row>
    <row r="2" spans="1:11" x14ac:dyDescent="0.6">
      <c r="A2" s="1319" t="s">
        <v>187</v>
      </c>
      <c r="B2" s="1319"/>
      <c r="C2" s="1319"/>
      <c r="D2" s="1319"/>
      <c r="E2" s="1319"/>
      <c r="F2" s="1319"/>
      <c r="G2" s="1319"/>
      <c r="H2" s="1319"/>
      <c r="I2" s="1319"/>
      <c r="J2" s="1319"/>
      <c r="K2" s="1319"/>
    </row>
    <row r="3" spans="1:11" x14ac:dyDescent="0.6">
      <c r="A3" s="1319" t="s">
        <v>0</v>
      </c>
      <c r="B3" s="1319"/>
      <c r="C3" s="1319"/>
      <c r="D3" s="1319"/>
      <c r="E3" s="1319"/>
      <c r="F3" s="1319"/>
      <c r="G3" s="1319"/>
      <c r="H3" s="1319"/>
      <c r="I3" s="1319"/>
      <c r="J3" s="1319"/>
      <c r="K3" s="1319"/>
    </row>
    <row r="4" spans="1:11" ht="18.75" customHeight="1" x14ac:dyDescent="0.6">
      <c r="A4" s="1320" t="str">
        <f>+[2]งบประจำและงบกลยุทธ์!A4</f>
        <v xml:space="preserve">     ประจำเดือนธันวาคม 2567</v>
      </c>
      <c r="B4" s="1320"/>
      <c r="C4" s="1320"/>
      <c r="D4" s="1320"/>
      <c r="E4" s="1320"/>
      <c r="F4" s="1320"/>
      <c r="G4" s="1320"/>
      <c r="H4" s="1320"/>
      <c r="I4" s="1320"/>
      <c r="J4" s="1320"/>
      <c r="K4" s="1320"/>
    </row>
    <row r="5" spans="1:11" x14ac:dyDescent="0.25">
      <c r="A5" s="1321" t="s">
        <v>23</v>
      </c>
      <c r="B5" s="1323" t="s">
        <v>24</v>
      </c>
      <c r="C5" s="1325" t="s">
        <v>37</v>
      </c>
      <c r="D5" s="1327" t="s">
        <v>22</v>
      </c>
      <c r="E5" s="1327" t="s">
        <v>3</v>
      </c>
      <c r="F5" s="1327" t="s">
        <v>38</v>
      </c>
      <c r="G5" s="1327" t="s">
        <v>25</v>
      </c>
      <c r="H5" s="720" t="s">
        <v>5</v>
      </c>
      <c r="I5" s="1323" t="s">
        <v>188</v>
      </c>
      <c r="J5" s="1311" t="s">
        <v>5</v>
      </c>
      <c r="K5" s="1313" t="s">
        <v>189</v>
      </c>
    </row>
    <row r="6" spans="1:11" x14ac:dyDescent="0.25">
      <c r="A6" s="1322"/>
      <c r="B6" s="1324"/>
      <c r="C6" s="1326"/>
      <c r="D6" s="1328"/>
      <c r="E6" s="1328"/>
      <c r="F6" s="1328"/>
      <c r="G6" s="1328"/>
      <c r="H6" s="723"/>
      <c r="I6" s="1324"/>
      <c r="J6" s="1312"/>
      <c r="K6" s="1313"/>
    </row>
    <row r="7" spans="1:11" x14ac:dyDescent="0.25">
      <c r="A7" s="724" t="str">
        <f>[2]ระบบการควบคุมฯ!A37</f>
        <v>ข</v>
      </c>
      <c r="B7" s="725" t="str">
        <f>[2]ระบบการควบคุมฯ!B37</f>
        <v xml:space="preserve">แผนงานยุทธศาสตร์พัฒนาคุณภาพการศึกษาและการเรียนรู้ </v>
      </c>
      <c r="C7" s="1214"/>
      <c r="D7" s="726">
        <f>SUM(D8+D9)</f>
        <v>1994800</v>
      </c>
      <c r="E7" s="726">
        <f t="shared" ref="E7:J7" si="0">SUM(E8+E9)</f>
        <v>1701900</v>
      </c>
      <c r="F7" s="726">
        <f t="shared" si="0"/>
        <v>0</v>
      </c>
      <c r="G7" s="726">
        <f t="shared" si="0"/>
        <v>197500</v>
      </c>
      <c r="H7" s="726">
        <f t="shared" si="0"/>
        <v>0</v>
      </c>
      <c r="I7" s="726">
        <f t="shared" si="0"/>
        <v>0</v>
      </c>
      <c r="J7" s="726">
        <f t="shared" si="0"/>
        <v>95400</v>
      </c>
      <c r="K7" s="727"/>
    </row>
    <row r="8" spans="1:11" x14ac:dyDescent="0.6">
      <c r="A8" s="721"/>
      <c r="B8" s="728" t="str">
        <f>+[2]ระบบการควบคุมฯ!B41</f>
        <v>ครุภัณฑ์ 6811310</v>
      </c>
      <c r="C8" s="1215"/>
      <c r="D8" s="729">
        <f>+D12+D36+D43</f>
        <v>724800</v>
      </c>
      <c r="E8" s="729">
        <f t="shared" ref="E8:J8" si="1">+E12+E36+E43</f>
        <v>524800</v>
      </c>
      <c r="F8" s="729">
        <f t="shared" si="1"/>
        <v>0</v>
      </c>
      <c r="G8" s="729">
        <f t="shared" si="1"/>
        <v>197500</v>
      </c>
      <c r="H8" s="729">
        <f t="shared" si="1"/>
        <v>0</v>
      </c>
      <c r="I8" s="729">
        <f t="shared" si="1"/>
        <v>0</v>
      </c>
      <c r="J8" s="729">
        <f t="shared" si="1"/>
        <v>2500</v>
      </c>
      <c r="K8" s="730">
        <f>+K36</f>
        <v>0</v>
      </c>
    </row>
    <row r="9" spans="1:11" ht="21" hidden="1" customHeight="1" x14ac:dyDescent="0.6">
      <c r="A9" s="721"/>
      <c r="B9" s="731" t="str">
        <f>+[2]ระบบการควบคุมฯ!B42</f>
        <v>สิ่งก่อสร้าง 6811320</v>
      </c>
      <c r="C9" s="1215"/>
      <c r="D9" s="729">
        <f>+D15+D73</f>
        <v>1270000</v>
      </c>
      <c r="E9" s="729">
        <f t="shared" ref="E9:J9" si="2">+E15+E73</f>
        <v>1177100</v>
      </c>
      <c r="F9" s="729">
        <f t="shared" si="2"/>
        <v>0</v>
      </c>
      <c r="G9" s="729">
        <f t="shared" si="2"/>
        <v>0</v>
      </c>
      <c r="H9" s="729">
        <f t="shared" si="2"/>
        <v>0</v>
      </c>
      <c r="I9" s="729">
        <f t="shared" si="2"/>
        <v>0</v>
      </c>
      <c r="J9" s="729">
        <f t="shared" si="2"/>
        <v>92900</v>
      </c>
      <c r="K9" s="730">
        <f t="shared" ref="K9" si="3">+K73+K126</f>
        <v>0</v>
      </c>
    </row>
    <row r="10" spans="1:11" ht="42" hidden="1" customHeight="1" x14ac:dyDescent="0.25">
      <c r="A10" s="732">
        <f>[2]ระบบการควบคุมฯ!A103</f>
        <v>3</v>
      </c>
      <c r="B10" s="733" t="str">
        <f>[2]ระบบการควบคุมฯ!B103</f>
        <v>โครงการขับเคลื่อนการพัฒนาการศึกษาที่ยั่งยืน</v>
      </c>
      <c r="C10" s="1216"/>
      <c r="D10" s="734">
        <f>D11</f>
        <v>249800</v>
      </c>
      <c r="E10" s="734">
        <f t="shared" ref="E10:J11" si="4">E11</f>
        <v>249800</v>
      </c>
      <c r="F10" s="734">
        <f t="shared" si="4"/>
        <v>0</v>
      </c>
      <c r="G10" s="734">
        <f t="shared" si="4"/>
        <v>0</v>
      </c>
      <c r="H10" s="734">
        <f t="shared" si="4"/>
        <v>0</v>
      </c>
      <c r="I10" s="734">
        <f t="shared" si="4"/>
        <v>0</v>
      </c>
      <c r="J10" s="734">
        <f t="shared" si="4"/>
        <v>0</v>
      </c>
      <c r="K10" s="735"/>
    </row>
    <row r="11" spans="1:11" ht="21" hidden="1" customHeight="1" x14ac:dyDescent="0.25">
      <c r="A11" s="736">
        <f>+[2]ระบบการควบคุมฯ!A122</f>
        <v>3.3</v>
      </c>
      <c r="B11" s="737" t="str">
        <f>+[2]ระบบการควบคุมฯ!B122</f>
        <v>กิจกรรมการยกระดับคุณภาพด้านวิทยาศาสตร์ศึกษาเพื่อความเป็นเลิศ</v>
      </c>
      <c r="C11" s="1217" t="str">
        <f>+[2]ระบบการควบคุมฯ!C122</f>
        <v>20004 68 00093 00000</v>
      </c>
      <c r="D11" s="738">
        <f>D12</f>
        <v>249800</v>
      </c>
      <c r="E11" s="738">
        <f t="shared" si="4"/>
        <v>249800</v>
      </c>
      <c r="F11" s="738">
        <f t="shared" si="4"/>
        <v>0</v>
      </c>
      <c r="G11" s="738">
        <f t="shared" si="4"/>
        <v>0</v>
      </c>
      <c r="H11" s="738">
        <f t="shared" si="4"/>
        <v>0</v>
      </c>
      <c r="I11" s="738">
        <f t="shared" si="4"/>
        <v>0</v>
      </c>
      <c r="J11" s="738">
        <f t="shared" si="4"/>
        <v>0</v>
      </c>
      <c r="K11" s="739"/>
    </row>
    <row r="12" spans="1:11" ht="21" hidden="1" customHeight="1" x14ac:dyDescent="0.6">
      <c r="A12" s="721"/>
      <c r="B12" s="740" t="s">
        <v>190</v>
      </c>
      <c r="C12" s="1215"/>
      <c r="D12" s="729">
        <f>+D14</f>
        <v>249800</v>
      </c>
      <c r="E12" s="729">
        <f t="shared" ref="E12:J12" si="5">+E14</f>
        <v>249800</v>
      </c>
      <c r="F12" s="729">
        <f t="shared" si="5"/>
        <v>0</v>
      </c>
      <c r="G12" s="729">
        <f t="shared" si="5"/>
        <v>0</v>
      </c>
      <c r="H12" s="729">
        <f t="shared" si="5"/>
        <v>0</v>
      </c>
      <c r="I12" s="729">
        <f t="shared" si="5"/>
        <v>0</v>
      </c>
      <c r="J12" s="729">
        <f t="shared" si="5"/>
        <v>0</v>
      </c>
      <c r="K12" s="741"/>
    </row>
    <row r="13" spans="1:11" ht="21" hidden="1" customHeight="1" x14ac:dyDescent="0.25">
      <c r="A13" s="742" t="str">
        <f>+[2]ระบบการควบคุมฯ!A132</f>
        <v>3.3.1.1</v>
      </c>
      <c r="B13" s="743" t="str">
        <f>+[2]ระบบการควบคุมฯ!B132</f>
        <v xml:space="preserve">ครุภัณฑ์ห้องปฏิบัติการวิทยาศาสตร์                </v>
      </c>
      <c r="C13" s="1218" t="str">
        <f>+[2]ระบบการควบคุมฯ!C132</f>
        <v>ศธ 04002/ว2582 ลว.  25 ตค 67 โอนครั้งที่ 8</v>
      </c>
      <c r="D13" s="744"/>
      <c r="E13" s="744"/>
      <c r="F13" s="744"/>
      <c r="G13" s="744"/>
      <c r="H13" s="744"/>
      <c r="I13" s="744"/>
      <c r="J13" s="744"/>
      <c r="K13" s="745"/>
    </row>
    <row r="14" spans="1:11" ht="21" hidden="1" customHeight="1" x14ac:dyDescent="0.6">
      <c r="A14" s="70" t="str">
        <f>+[2]ระบบการควบคุมฯ!A133</f>
        <v>1)</v>
      </c>
      <c r="B14" s="746" t="str">
        <f>+[2]ระบบการควบคุมฯ!B133</f>
        <v xml:space="preserve"> โรงเรียนวัดเขียนเขต </v>
      </c>
      <c r="C14" s="1219" t="str">
        <f>+[2]ระบบการควบคุมฯ!C133</f>
        <v>20004 33006300 3110065</v>
      </c>
      <c r="D14" s="747">
        <f>+[2]ระบบการควบคุมฯ!F133</f>
        <v>249800</v>
      </c>
      <c r="E14" s="747">
        <f>+[2]ระบบการควบคุมฯ!G133+[2]ระบบการควบคุมฯ!H133</f>
        <v>249800</v>
      </c>
      <c r="F14" s="747">
        <f>+[2]ระบบการควบคุมฯ!I133+[2]ระบบการควบคุมฯ!J133</f>
        <v>0</v>
      </c>
      <c r="G14" s="747">
        <f>+[2]ระบบการควบคุมฯ!K133+[2]ระบบการควบคุมฯ!L133</f>
        <v>0</v>
      </c>
      <c r="H14" s="747"/>
      <c r="I14" s="747"/>
      <c r="J14" s="747">
        <f>+D14-E14-F14-G14</f>
        <v>0</v>
      </c>
      <c r="K14" s="748"/>
    </row>
    <row r="15" spans="1:11" x14ac:dyDescent="0.6">
      <c r="A15" s="721"/>
      <c r="B15" s="740" t="s">
        <v>191</v>
      </c>
      <c r="C15" s="1215"/>
      <c r="D15" s="729">
        <f>+D17</f>
        <v>214600</v>
      </c>
      <c r="E15" s="729">
        <f t="shared" ref="E15:J15" si="6">+E17</f>
        <v>176100</v>
      </c>
      <c r="F15" s="729">
        <f t="shared" si="6"/>
        <v>0</v>
      </c>
      <c r="G15" s="729">
        <f t="shared" si="6"/>
        <v>0</v>
      </c>
      <c r="H15" s="729">
        <f t="shared" si="6"/>
        <v>0</v>
      </c>
      <c r="I15" s="729">
        <f t="shared" si="6"/>
        <v>0</v>
      </c>
      <c r="J15" s="729">
        <f t="shared" si="6"/>
        <v>38500</v>
      </c>
      <c r="K15" s="741"/>
    </row>
    <row r="16" spans="1:11" ht="42" customHeight="1" x14ac:dyDescent="0.25">
      <c r="A16" s="742" t="str">
        <f>+[2]ระบบการควบคุมฯ!A136</f>
        <v>3.3.2</v>
      </c>
      <c r="B16" s="743" t="str">
        <f>+[2]ระบบการควบคุมฯ!B136</f>
        <v>ปรับปรุงซ่อมแซมห้องปฏิบัติการวิทยาศาสตร์</v>
      </c>
      <c r="C16" s="1218" t="str">
        <f>+[2]ระบบการควบคุมฯ!C136</f>
        <v>ศธ 04002/ว2582 ลว.  25 ตค 67 โอนครั้งที่ 8</v>
      </c>
      <c r="D16" s="749"/>
      <c r="E16" s="749"/>
      <c r="F16" s="749"/>
      <c r="G16" s="749"/>
      <c r="H16" s="749"/>
      <c r="I16" s="749"/>
      <c r="J16" s="749"/>
      <c r="K16" s="745"/>
    </row>
    <row r="17" spans="1:11" x14ac:dyDescent="0.6">
      <c r="A17" s="70" t="str">
        <f>+[2]ระบบการควบคุมฯ!A137</f>
        <v>1)</v>
      </c>
      <c r="B17" s="746" t="str">
        <f>+[2]ระบบการควบคุมฯ!B137</f>
        <v xml:space="preserve"> โรงเรียนวัดเขียนเขต </v>
      </c>
      <c r="C17" s="1219" t="str">
        <f>+[2]ระบบการควบคุมฯ!C137</f>
        <v>20004 33006300 3110064</v>
      </c>
      <c r="D17" s="750">
        <f>+[2]ระบบการควบคุมฯ!F136</f>
        <v>214600</v>
      </c>
      <c r="E17" s="750">
        <f>+[2]ระบบการควบคุมฯ!G136+[2]ระบบการควบคุมฯ!H136</f>
        <v>176100</v>
      </c>
      <c r="F17" s="750">
        <f>+[2]ระบบการควบคุมฯ!I136+[2]ระบบการควบคุมฯ!J136</f>
        <v>0</v>
      </c>
      <c r="G17" s="750">
        <f>+[2]ระบบการควบคุมฯ!K136+[2]ระบบการควบคุมฯ!L136</f>
        <v>0</v>
      </c>
      <c r="H17" s="750"/>
      <c r="I17" s="750"/>
      <c r="J17" s="750">
        <f>+D17-E17-F17-G17</f>
        <v>38500</v>
      </c>
      <c r="K17" s="748"/>
    </row>
    <row r="18" spans="1:11" ht="21" hidden="1" customHeight="1" x14ac:dyDescent="0.6">
      <c r="A18" s="70"/>
      <c r="B18" s="746"/>
      <c r="C18" s="1219"/>
      <c r="D18" s="747"/>
      <c r="E18" s="747"/>
      <c r="F18" s="747"/>
      <c r="G18" s="747"/>
      <c r="H18" s="747"/>
      <c r="I18" s="747"/>
      <c r="J18" s="747"/>
      <c r="K18" s="748"/>
    </row>
    <row r="19" spans="1:11" ht="63" hidden="1" customHeight="1" x14ac:dyDescent="0.6">
      <c r="A19" s="70"/>
      <c r="B19" s="746"/>
      <c r="C19" s="1219"/>
      <c r="D19" s="747"/>
      <c r="E19" s="747"/>
      <c r="F19" s="747"/>
      <c r="G19" s="747"/>
      <c r="H19" s="747"/>
      <c r="I19" s="747"/>
      <c r="J19" s="747"/>
      <c r="K19" s="748"/>
    </row>
    <row r="20" spans="1:11" ht="42" hidden="1" customHeight="1" x14ac:dyDescent="0.25">
      <c r="A20" s="751" t="e">
        <f>+[2]ระบบการควบคุมฯ!#REF!</f>
        <v>#REF!</v>
      </c>
      <c r="B20" s="752" t="e">
        <f>+[2]ระบบการควบคุมฯ!#REF!</f>
        <v>#REF!</v>
      </c>
      <c r="C20" s="1220" t="e">
        <f>+[2]ระบบการควบคุมฯ!#REF!</f>
        <v>#REF!</v>
      </c>
      <c r="D20" s="753">
        <f>+D21</f>
        <v>0</v>
      </c>
      <c r="E20" s="753">
        <f t="shared" ref="E20:J20" si="7">+E21</f>
        <v>0</v>
      </c>
      <c r="F20" s="753">
        <f t="shared" si="7"/>
        <v>0</v>
      </c>
      <c r="G20" s="753">
        <f t="shared" si="7"/>
        <v>0</v>
      </c>
      <c r="H20" s="753">
        <f t="shared" si="7"/>
        <v>0</v>
      </c>
      <c r="I20" s="753" t="str">
        <f t="shared" si="7"/>
        <v xml:space="preserve">ครั้งที่ 201 </v>
      </c>
      <c r="J20" s="753">
        <f t="shared" si="7"/>
        <v>0</v>
      </c>
      <c r="K20" s="754"/>
    </row>
    <row r="21" spans="1:11" ht="42" hidden="1" customHeight="1" x14ac:dyDescent="0.6">
      <c r="A21" s="755" t="str">
        <f>+[2]ระบบการควบคุมฯ!A168</f>
        <v>1)</v>
      </c>
      <c r="B21" s="756" t="e">
        <f>+[2]ระบบการควบคุมฯ!#REF!</f>
        <v>#REF!</v>
      </c>
      <c r="C21" s="1221" t="str">
        <f>+[2]ระบบการควบคุมฯ!C168</f>
        <v>20004 31006100 3110010</v>
      </c>
      <c r="D21" s="757"/>
      <c r="E21" s="757"/>
      <c r="F21" s="757"/>
      <c r="G21" s="758"/>
      <c r="H21" s="759"/>
      <c r="I21" s="760" t="s">
        <v>192</v>
      </c>
      <c r="J21" s="761">
        <f>D21-E21-F21-G21</f>
        <v>0</v>
      </c>
      <c r="K21" s="762"/>
    </row>
    <row r="22" spans="1:11" ht="21" hidden="1" customHeight="1" x14ac:dyDescent="0.6">
      <c r="A22" s="763"/>
      <c r="B22" s="756" t="e">
        <f>+[2]ระบบการควบคุมฯ!#REF!</f>
        <v>#REF!</v>
      </c>
      <c r="C22" s="1221" t="e">
        <f>+[2]ระบบการควบคุมฯ!#REF!</f>
        <v>#REF!</v>
      </c>
      <c r="D22" s="764"/>
      <c r="E22" s="764"/>
      <c r="F22" s="764"/>
      <c r="G22" s="765"/>
      <c r="H22" s="766"/>
      <c r="I22" s="767"/>
      <c r="J22" s="768"/>
      <c r="K22" s="769"/>
    </row>
    <row r="23" spans="1:11" ht="42" hidden="1" customHeight="1" x14ac:dyDescent="0.25">
      <c r="A23" s="751" t="str">
        <f>+[2]ระบบการควบคุมฯ!A169</f>
        <v>3.6.2.2</v>
      </c>
      <c r="B23" s="752" t="str">
        <f>+[2]ระบบการควบคุมฯ!B169</f>
        <v xml:space="preserve">เครื่องปรับอากาศแบบติดผนัง (ระบบ INVERTER) ขนาด 18,000 บีทียู       </v>
      </c>
      <c r="C23" s="1220" t="str">
        <f>+[2]ระบบการควบคุมฯ!C169</f>
        <v>20005 31006100 3110011</v>
      </c>
      <c r="D23" s="753"/>
      <c r="E23" s="753"/>
      <c r="F23" s="753"/>
      <c r="G23" s="753"/>
      <c r="H23" s="753"/>
      <c r="I23" s="753"/>
      <c r="J23" s="770"/>
      <c r="K23" s="754"/>
    </row>
    <row r="24" spans="1:11" ht="63" hidden="1" customHeight="1" x14ac:dyDescent="0.6">
      <c r="A24" s="755" t="str">
        <f>+[2]ระบบการควบคุมฯ!A170</f>
        <v>2)</v>
      </c>
      <c r="B24" s="756" t="str">
        <f>+[2]ระบบการควบคุมฯ!B170</f>
        <v>สพป.ปท.2</v>
      </c>
      <c r="C24" s="1221" t="str">
        <f>+[2]ระบบการควบคุมฯ!C170</f>
        <v>20005 31006100 3110011</v>
      </c>
      <c r="D24" s="757">
        <f>+[2]ระบบการควบคุมฯ!F170</f>
        <v>0</v>
      </c>
      <c r="E24" s="757">
        <f>+[2]ระบบการควบคุมฯ!G170+[2]ระบบการควบคุมฯ!H170</f>
        <v>0</v>
      </c>
      <c r="F24" s="757">
        <f>+[2]ระบบการควบคุมฯ!I170+[2]ระบบการควบคุมฯ!J170</f>
        <v>0</v>
      </c>
      <c r="G24" s="758">
        <f>+[2]ระบบการควบคุมฯ!K170+[2]ระบบการควบคุมฯ!L170</f>
        <v>0</v>
      </c>
      <c r="H24" s="759"/>
      <c r="I24" s="760" t="s">
        <v>193</v>
      </c>
      <c r="J24" s="761">
        <f>D24-E24-F24-G24</f>
        <v>0</v>
      </c>
      <c r="K24" s="762"/>
    </row>
    <row r="25" spans="1:11" ht="21" hidden="1" customHeight="1" x14ac:dyDescent="0.25">
      <c r="A25" s="751" t="str">
        <f>+[2]ระบบการควบคุมฯ!A171</f>
        <v>3.6.2.3</v>
      </c>
      <c r="B25" s="752" t="str">
        <f>+[2]ระบบการควบคุมฯ!B171</f>
        <v xml:space="preserve">โพเดียม </v>
      </c>
      <c r="C25" s="1220" t="str">
        <f>+[2]ระบบการควบคุมฯ!C171</f>
        <v>20008 31006100 3110014</v>
      </c>
      <c r="D25" s="753"/>
      <c r="E25" s="753"/>
      <c r="F25" s="753"/>
      <c r="G25" s="753"/>
      <c r="H25" s="753"/>
      <c r="I25" s="753"/>
      <c r="J25" s="770"/>
      <c r="K25" s="754"/>
    </row>
    <row r="26" spans="1:11" ht="63" hidden="1" customHeight="1" x14ac:dyDescent="0.6">
      <c r="A26" s="755" t="str">
        <f>+[2]ระบบการควบคุมฯ!A172</f>
        <v>3)</v>
      </c>
      <c r="B26" s="756" t="str">
        <f>+[2]ระบบการควบคุมฯ!B172</f>
        <v>สพป.ปท.2</v>
      </c>
      <c r="C26" s="1221" t="str">
        <f>+[2]ระบบการควบคุมฯ!C172</f>
        <v>20008 31006100 3110014</v>
      </c>
      <c r="D26" s="757">
        <f>+[2]ระบบการควบคุมฯ!F172</f>
        <v>0</v>
      </c>
      <c r="E26" s="757">
        <f>+[2]ระบบการควบคุมฯ!G172+[2]ระบบการควบคุมฯ!H172</f>
        <v>0</v>
      </c>
      <c r="F26" s="757">
        <f>+[2]ระบบการควบคุมฯ!I172+[2]ระบบการควบคุมฯ!J172</f>
        <v>0</v>
      </c>
      <c r="G26" s="758">
        <f>+[2]ระบบการควบคุมฯ!K172+[2]ระบบการควบคุมฯ!L172</f>
        <v>0</v>
      </c>
      <c r="H26" s="759"/>
      <c r="I26" s="760" t="s">
        <v>194</v>
      </c>
      <c r="J26" s="761">
        <f>D26-E26-F26-G26</f>
        <v>0</v>
      </c>
      <c r="K26" s="762"/>
    </row>
    <row r="27" spans="1:11" ht="40.799999999999997" hidden="1" customHeight="1" x14ac:dyDescent="0.25">
      <c r="A27" s="340">
        <f>+[2]ระบบการควบคุมฯ!A173</f>
        <v>0</v>
      </c>
      <c r="B27" s="771" t="str">
        <f>+[2]ระบบการควบคุมฯ!B173</f>
        <v>ครุภัณฑ์โฆษณาและเผยแพร่ 120601</v>
      </c>
      <c r="C27" s="1222" t="str">
        <f>+[2]ระบบการควบคุมฯ!C173</f>
        <v>โอนเปลี่ยนแปลงครั้งที่ 1/66 บท.กลุ่มนโยบายและแผน  ที่ ศธ 04087/1957 ลว. 28 กย 66</v>
      </c>
      <c r="D27" s="772">
        <f>SUM(D29:D33)</f>
        <v>0</v>
      </c>
      <c r="E27" s="772">
        <f t="shared" ref="E27:J27" si="8">SUM(E29:E33)</f>
        <v>0</v>
      </c>
      <c r="F27" s="772">
        <f t="shared" si="8"/>
        <v>0</v>
      </c>
      <c r="G27" s="772">
        <f t="shared" si="8"/>
        <v>0</v>
      </c>
      <c r="H27" s="772">
        <f t="shared" si="8"/>
        <v>0</v>
      </c>
      <c r="I27" s="772">
        <f t="shared" si="8"/>
        <v>0</v>
      </c>
      <c r="J27" s="772">
        <f t="shared" si="8"/>
        <v>0</v>
      </c>
      <c r="K27" s="773"/>
    </row>
    <row r="28" spans="1:11" ht="42" hidden="1" customHeight="1" x14ac:dyDescent="0.25">
      <c r="A28" s="751" t="str">
        <f>+[2]ระบบการควบคุมฯ!A174</f>
        <v>3.6.2.4</v>
      </c>
      <c r="B28" s="752" t="str">
        <f>+[2]ระบบการควบคุมฯ!B174</f>
        <v xml:space="preserve">โทรทัศน์สีแอล อี ดี (LED TV) แบบ Smart TV ระดับความละเอียดจอภาพ 3840 x 2160 พิกเซล ขนาด 75 นิ้ว </v>
      </c>
      <c r="C28" s="1220" t="str">
        <f>+[2]ระบบการควบคุมฯ!C174</f>
        <v>20007 31006100 3110012</v>
      </c>
      <c r="D28" s="753"/>
      <c r="E28" s="753"/>
      <c r="F28" s="753"/>
      <c r="G28" s="753"/>
      <c r="H28" s="753"/>
      <c r="I28" s="753"/>
      <c r="J28" s="770"/>
      <c r="K28" s="754"/>
    </row>
    <row r="29" spans="1:11" ht="56.25" hidden="1" customHeight="1" x14ac:dyDescent="0.6">
      <c r="A29" s="755" t="str">
        <f>+[2]ระบบการควบคุมฯ!A175</f>
        <v>1)</v>
      </c>
      <c r="B29" s="756" t="str">
        <f>+[2]ระบบการควบคุมฯ!B175</f>
        <v>สพป.ปท.2</v>
      </c>
      <c r="C29" s="1221" t="str">
        <f>+C28</f>
        <v>20007 31006100 3110012</v>
      </c>
      <c r="D29" s="757">
        <f>+[2]ระบบการควบคุมฯ!F175</f>
        <v>0</v>
      </c>
      <c r="E29" s="757">
        <f>+[2]ระบบการควบคุมฯ!G175+[2]ระบบการควบคุมฯ!H175</f>
        <v>0</v>
      </c>
      <c r="F29" s="757">
        <f>+[2]ระบบการควบคุมฯ!I175+[2]ระบบการควบคุมฯ!J175</f>
        <v>0</v>
      </c>
      <c r="G29" s="758">
        <f>+[2]ระบบการควบคุมฯ!K175+[2]ระบบการควบคุมฯ!L175</f>
        <v>0</v>
      </c>
      <c r="H29" s="759"/>
      <c r="I29" s="760" t="s">
        <v>192</v>
      </c>
      <c r="J29" s="761">
        <f>D29-E29-F29-G29</f>
        <v>0</v>
      </c>
      <c r="K29" s="762"/>
    </row>
    <row r="30" spans="1:11" ht="42" hidden="1" customHeight="1" x14ac:dyDescent="0.25">
      <c r="A30" s="751" t="str">
        <f>+[2]ระบบการควบคุมฯ!A176</f>
        <v>3.6.2.5</v>
      </c>
      <c r="B30" s="752" t="str">
        <f>+[2]ระบบการควบคุมฯ!B176</f>
        <v xml:space="preserve">ไมโครโฟนไร้สาย </v>
      </c>
      <c r="C30" s="1220" t="str">
        <f>+[2]ระบบการควบคุมฯ!C176</f>
        <v>20008 31006100 3110013</v>
      </c>
      <c r="D30" s="753"/>
      <c r="E30" s="753"/>
      <c r="F30" s="753"/>
      <c r="G30" s="753"/>
      <c r="H30" s="753"/>
      <c r="I30" s="753"/>
      <c r="J30" s="770"/>
      <c r="K30" s="754"/>
    </row>
    <row r="31" spans="1:11" ht="42" hidden="1" customHeight="1" x14ac:dyDescent="0.6">
      <c r="A31" s="755" t="str">
        <f>+[2]ระบบการควบคุมฯ!A177</f>
        <v>2)</v>
      </c>
      <c r="B31" s="756" t="str">
        <f>+[2]ระบบการควบคุมฯ!B177</f>
        <v>สพป.ปท.2</v>
      </c>
      <c r="C31" s="1221" t="str">
        <f>+C30</f>
        <v>20008 31006100 3110013</v>
      </c>
      <c r="D31" s="757">
        <f>+[2]ระบบการควบคุมฯ!F177</f>
        <v>0</v>
      </c>
      <c r="E31" s="757">
        <f>+[2]ระบบการควบคุมฯ!G177+[2]ระบบการควบคุมฯ!H177</f>
        <v>0</v>
      </c>
      <c r="F31" s="757">
        <f>+[2]ระบบการควบคุมฯ!I177+[2]ระบบการควบคุมฯ!J177</f>
        <v>0</v>
      </c>
      <c r="G31" s="758">
        <f>+[2]ระบบการควบคุมฯ!K177+[2]ระบบการควบคุมฯ!L177</f>
        <v>0</v>
      </c>
      <c r="H31" s="759"/>
      <c r="I31" s="760" t="s">
        <v>193</v>
      </c>
      <c r="J31" s="761">
        <f>D31-E31-F31-G31</f>
        <v>0</v>
      </c>
      <c r="K31" s="762"/>
    </row>
    <row r="32" spans="1:11" ht="63" hidden="1" customHeight="1" x14ac:dyDescent="0.25">
      <c r="A32" s="751" t="str">
        <f>+[2]ระบบการควบคุมฯ!A178</f>
        <v>3.6.2.6</v>
      </c>
      <c r="B32" s="752" t="str">
        <f>+[2]ระบบการควบคุมฯ!B178</f>
        <v xml:space="preserve">เครื่องมัลติมีเดีย โปรเจคเตอร์ ระดับ XGA ขนาด 5000 ANSI Lumens  </v>
      </c>
      <c r="C32" s="1220" t="str">
        <f>+[2]ระบบการควบคุมฯ!C178</f>
        <v>20009 31006100 3110015</v>
      </c>
      <c r="D32" s="753"/>
      <c r="E32" s="753"/>
      <c r="F32" s="753"/>
      <c r="G32" s="753"/>
      <c r="H32" s="753"/>
      <c r="I32" s="753"/>
      <c r="J32" s="770"/>
      <c r="K32" s="754"/>
    </row>
    <row r="33" spans="1:11" ht="42" hidden="1" customHeight="1" x14ac:dyDescent="0.6">
      <c r="A33" s="755" t="str">
        <f>+[2]ระบบการควบคุมฯ!A179</f>
        <v>3)</v>
      </c>
      <c r="B33" s="756" t="str">
        <f>+[2]ระบบการควบคุมฯ!B179</f>
        <v>สพป.ปท.2</v>
      </c>
      <c r="C33" s="1221" t="str">
        <f>+C32</f>
        <v>20009 31006100 3110015</v>
      </c>
      <c r="D33" s="757">
        <f>+[2]ระบบการควบคุมฯ!F179</f>
        <v>0</v>
      </c>
      <c r="E33" s="757">
        <f>+[2]ระบบการควบคุมฯ!G179+[2]ระบบการควบคุมฯ!H179</f>
        <v>0</v>
      </c>
      <c r="F33" s="757">
        <f>+[2]ระบบการควบคุมฯ!I179+[2]ระบบการควบคุมฯ!J179</f>
        <v>0</v>
      </c>
      <c r="G33" s="758">
        <f>+[2]ระบบการควบคุมฯ!K179+[2]ระบบการควบคุมฯ!L179</f>
        <v>0</v>
      </c>
      <c r="H33" s="759"/>
      <c r="I33" s="760" t="s">
        <v>194</v>
      </c>
      <c r="J33" s="761">
        <f>D33-E33-F33-G33</f>
        <v>0</v>
      </c>
      <c r="K33" s="762"/>
    </row>
    <row r="34" spans="1:11" x14ac:dyDescent="0.6">
      <c r="A34" s="774">
        <v>1</v>
      </c>
      <c r="B34" s="775" t="str">
        <f>[2]ระบบการควบคุมฯ!B275</f>
        <v>โครงการโรงเรียนคุณภาพ</v>
      </c>
      <c r="C34" s="1223" t="str">
        <f>+[2]ระบบการควบคุมฯ!C275</f>
        <v>20004 3300B800</v>
      </c>
      <c r="D34" s="776">
        <f t="shared" ref="D34:J34" si="9">+D35+D72+D116</f>
        <v>1090400</v>
      </c>
      <c r="E34" s="776">
        <f t="shared" si="9"/>
        <v>1036000</v>
      </c>
      <c r="F34" s="776">
        <f t="shared" si="9"/>
        <v>0</v>
      </c>
      <c r="G34" s="776">
        <f t="shared" si="9"/>
        <v>0</v>
      </c>
      <c r="H34" s="776">
        <f t="shared" si="9"/>
        <v>0</v>
      </c>
      <c r="I34" s="776">
        <f t="shared" si="9"/>
        <v>0</v>
      </c>
      <c r="J34" s="776">
        <f t="shared" si="9"/>
        <v>54400</v>
      </c>
      <c r="K34" s="777"/>
    </row>
    <row r="35" spans="1:11" ht="42" customHeight="1" x14ac:dyDescent="0.25">
      <c r="A35" s="778">
        <v>1.1000000000000001</v>
      </c>
      <c r="B35" s="779" t="str">
        <f>[2]ระบบการควบคุมฯ!B280</f>
        <v>กิจกรรมการยกระดับคุณภาพการศึกษาเพื่อขับเคลื่อนโรงเรียนคุณภาพ</v>
      </c>
      <c r="C35" s="1224" t="str">
        <f>+[2]ระบบการควบคุมฯ!C280</f>
        <v>20004 68 00133 00000</v>
      </c>
      <c r="D35" s="780">
        <f>+D36</f>
        <v>35000</v>
      </c>
      <c r="E35" s="780">
        <f t="shared" ref="E35:J36" si="10">+E36</f>
        <v>35000</v>
      </c>
      <c r="F35" s="780">
        <f t="shared" si="10"/>
        <v>0</v>
      </c>
      <c r="G35" s="780">
        <f t="shared" si="10"/>
        <v>0</v>
      </c>
      <c r="H35" s="780">
        <f t="shared" si="10"/>
        <v>0</v>
      </c>
      <c r="I35" s="780">
        <f t="shared" si="10"/>
        <v>0</v>
      </c>
      <c r="J35" s="780">
        <f t="shared" si="10"/>
        <v>0</v>
      </c>
      <c r="K35" s="781"/>
    </row>
    <row r="36" spans="1:11" ht="42" customHeight="1" x14ac:dyDescent="0.6">
      <c r="A36" s="721"/>
      <c r="B36" s="728" t="str">
        <f>[2]ระบบการควบคุมฯ!B300</f>
        <v>งบลงทุน ค่าครุภัณฑ์   6811310</v>
      </c>
      <c r="C36" s="1215"/>
      <c r="D36" s="729">
        <f>+D37</f>
        <v>35000</v>
      </c>
      <c r="E36" s="729">
        <f t="shared" si="10"/>
        <v>35000</v>
      </c>
      <c r="F36" s="729">
        <f t="shared" si="10"/>
        <v>0</v>
      </c>
      <c r="G36" s="729">
        <f t="shared" si="10"/>
        <v>0</v>
      </c>
      <c r="H36" s="729">
        <f t="shared" si="10"/>
        <v>0</v>
      </c>
      <c r="I36" s="729">
        <f t="shared" si="10"/>
        <v>0</v>
      </c>
      <c r="J36" s="729">
        <f t="shared" si="10"/>
        <v>0</v>
      </c>
      <c r="K36" s="782"/>
    </row>
    <row r="37" spans="1:11" x14ac:dyDescent="0.6">
      <c r="A37" s="783"/>
      <c r="B37" s="784" t="str">
        <f>+[2]ระบบการควบคุมฯ!B282</f>
        <v>ครุภัณฑ์  งานบ้านงานครัว 120612</v>
      </c>
      <c r="C37" s="1225"/>
      <c r="D37" s="785">
        <f>+D38+D40</f>
        <v>35000</v>
      </c>
      <c r="E37" s="785">
        <f t="shared" ref="E37:J37" si="11">+E38+E40</f>
        <v>35000</v>
      </c>
      <c r="F37" s="785">
        <f t="shared" si="11"/>
        <v>0</v>
      </c>
      <c r="G37" s="785">
        <f t="shared" si="11"/>
        <v>0</v>
      </c>
      <c r="H37" s="785">
        <f t="shared" si="11"/>
        <v>0</v>
      </c>
      <c r="I37" s="785">
        <f t="shared" si="11"/>
        <v>0</v>
      </c>
      <c r="J37" s="785">
        <f t="shared" si="11"/>
        <v>0</v>
      </c>
      <c r="K37" s="786">
        <f>+[2]ระบบการควบคุมฯ!P730</f>
        <v>0</v>
      </c>
    </row>
    <row r="38" spans="1:11" ht="55.95" customHeight="1" x14ac:dyDescent="0.25">
      <c r="A38" s="787" t="str">
        <f>+[2]ระบบการควบคุมฯ!A283</f>
        <v>5.1.1</v>
      </c>
      <c r="B38" s="788" t="str">
        <f>+[2]ระบบการควบคุมฯ!B283</f>
        <v>เครื่องตัดหญ้า แบบข้ออ่อน 2 เครื่องละ 10,600 บาท</v>
      </c>
      <c r="C38" s="1226" t="str">
        <f>+[2]ระบบการควบคุมฯ!C283</f>
        <v>ที่ ศธ 04087/ว5376/1 พย 67 ครั้งที่ 39</v>
      </c>
      <c r="D38" s="789">
        <f>SUM(D39)</f>
        <v>21200</v>
      </c>
      <c r="E38" s="789">
        <f t="shared" ref="E38:J40" si="12">SUM(E39)</f>
        <v>21200</v>
      </c>
      <c r="F38" s="789">
        <f t="shared" si="12"/>
        <v>0</v>
      </c>
      <c r="G38" s="789">
        <f t="shared" si="12"/>
        <v>0</v>
      </c>
      <c r="H38" s="789">
        <f t="shared" si="12"/>
        <v>0</v>
      </c>
      <c r="I38" s="789">
        <f t="shared" si="12"/>
        <v>0</v>
      </c>
      <c r="J38" s="789">
        <f t="shared" si="12"/>
        <v>0</v>
      </c>
      <c r="K38" s="790"/>
    </row>
    <row r="39" spans="1:11" x14ac:dyDescent="0.6">
      <c r="A39" s="791" t="str">
        <f>+[2]ระบบการควบคุมฯ!A284</f>
        <v>1)</v>
      </c>
      <c r="B39" s="792" t="str">
        <f>+[2]ระบบการควบคุมฯ!B284</f>
        <v>ชุมชนวัดพิชิตปิตยาราม</v>
      </c>
      <c r="C39" s="1227" t="str">
        <f>+[2]ระบบการควบคุมฯ!C284</f>
        <v>200043300B8003110235</v>
      </c>
      <c r="D39" s="793">
        <f>+[2]ระบบการควบคุมฯ!F284</f>
        <v>21200</v>
      </c>
      <c r="E39" s="793">
        <f>+[2]ระบบการควบคุมฯ!G284+[2]ระบบการควบคุมฯ!H284</f>
        <v>21200</v>
      </c>
      <c r="F39" s="793">
        <f>+[2]ระบบการควบคุมฯ!I284+[2]ระบบการควบคุมฯ!J284</f>
        <v>0</v>
      </c>
      <c r="G39" s="794">
        <f>+[2]ระบบการควบคุมฯ!K284+[2]ระบบการควบคุมฯ!L284</f>
        <v>0</v>
      </c>
      <c r="H39" s="795"/>
      <c r="I39" s="796" t="s">
        <v>195</v>
      </c>
      <c r="J39" s="797">
        <f>D39-E39-F39-G39</f>
        <v>0</v>
      </c>
      <c r="K39" s="798"/>
    </row>
    <row r="40" spans="1:11" ht="54" customHeight="1" x14ac:dyDescent="0.25">
      <c r="A40" s="787" t="str">
        <f>+[2]ระบบการควบคุมฯ!A285</f>
        <v>5.1.2</v>
      </c>
      <c r="B40" s="788" t="str">
        <f>+[2]ระบบการควบคุมฯ!B285</f>
        <v xml:space="preserve">เครื่องตัดหญ้า แบบเข็น </v>
      </c>
      <c r="C40" s="1226" t="str">
        <f>+[2]ระบบการควบคุมฯ!C285</f>
        <v>ที่ ศธ 04087/ว5376/1 พย 67 ครั้งที่ 39</v>
      </c>
      <c r="D40" s="789">
        <f>SUM(D41)</f>
        <v>13800</v>
      </c>
      <c r="E40" s="789">
        <f t="shared" si="12"/>
        <v>13800</v>
      </c>
      <c r="F40" s="789">
        <f t="shared" si="12"/>
        <v>0</v>
      </c>
      <c r="G40" s="789">
        <f t="shared" si="12"/>
        <v>0</v>
      </c>
      <c r="H40" s="789">
        <f t="shared" si="12"/>
        <v>0</v>
      </c>
      <c r="I40" s="789">
        <f t="shared" si="12"/>
        <v>0</v>
      </c>
      <c r="J40" s="789">
        <f t="shared" si="12"/>
        <v>0</v>
      </c>
      <c r="K40" s="790"/>
    </row>
    <row r="41" spans="1:11" x14ac:dyDescent="0.6">
      <c r="A41" s="791" t="str">
        <f>+[2]ระบบการควบคุมฯ!A286</f>
        <v>1)</v>
      </c>
      <c r="B41" s="792" t="str">
        <f>+[2]ระบบการควบคุมฯ!B286</f>
        <v>วัดปทุมนายก</v>
      </c>
      <c r="C41" s="1227" t="str">
        <f>+[2]ระบบการควบคุมฯ!C286</f>
        <v>200043300B8003110234</v>
      </c>
      <c r="D41" s="793">
        <f>+[2]ระบบการควบคุมฯ!F286</f>
        <v>13800</v>
      </c>
      <c r="E41" s="793">
        <f>+[2]ระบบการควบคุมฯ!G286+[2]ระบบการควบคุมฯ!H286</f>
        <v>13800</v>
      </c>
      <c r="F41" s="793">
        <f>+[2]ระบบการควบคุมฯ!I286+[2]ระบบการควบคุมฯ!J286</f>
        <v>0</v>
      </c>
      <c r="G41" s="794">
        <f>+[2]ระบบการควบคุมฯ!K286+[2]ระบบการควบคุมฯ!L286</f>
        <v>0</v>
      </c>
      <c r="H41" s="795"/>
      <c r="I41" s="796" t="s">
        <v>195</v>
      </c>
      <c r="J41" s="797">
        <f>D41-E41-F41-G41</f>
        <v>0</v>
      </c>
      <c r="K41" s="798"/>
    </row>
    <row r="42" spans="1:11" ht="42" customHeight="1" x14ac:dyDescent="0.25">
      <c r="A42" s="778">
        <f>+[2]ระบบการควบคุมฯ!A289</f>
        <v>5.2</v>
      </c>
      <c r="B42" s="779" t="str">
        <f>+[2]ระบบการควบคุมฯ!B289</f>
        <v>กิจกรรมการยกระดับคุณภาพการศึกษาสำหรับโรงเรียนคุณภาพตามนโยบาย 1 อำเภอ 1 โรงเรียนคุณภาพ</v>
      </c>
      <c r="C42" s="1224" t="str">
        <f>+[2]ระบบการควบคุมฯ!C289</f>
        <v>20004 68 00134 00000</v>
      </c>
      <c r="D42" s="780">
        <f>+D43</f>
        <v>440000</v>
      </c>
      <c r="E42" s="780">
        <f t="shared" ref="E42:J42" si="13">+E43</f>
        <v>240000</v>
      </c>
      <c r="F42" s="780">
        <f t="shared" si="13"/>
        <v>0</v>
      </c>
      <c r="G42" s="780">
        <f t="shared" si="13"/>
        <v>197500</v>
      </c>
      <c r="H42" s="780">
        <f t="shared" si="13"/>
        <v>0</v>
      </c>
      <c r="I42" s="780">
        <f t="shared" si="13"/>
        <v>0</v>
      </c>
      <c r="J42" s="780">
        <f t="shared" si="13"/>
        <v>2500</v>
      </c>
      <c r="K42" s="781"/>
    </row>
    <row r="43" spans="1:11" x14ac:dyDescent="0.6">
      <c r="A43" s="721"/>
      <c r="B43" s="728" t="str">
        <f>+[2]ระบบการควบคุมฯ!B290</f>
        <v>ค่าครุภัณฑ์   6811310</v>
      </c>
      <c r="C43" s="1215" t="str">
        <f>+[2]ระบบการควบคุมฯ!C290</f>
        <v xml:space="preserve">20004 3300B800 </v>
      </c>
      <c r="D43" s="729">
        <f t="shared" ref="D43:J43" si="14">+D44+D50</f>
        <v>440000</v>
      </c>
      <c r="E43" s="729">
        <f t="shared" si="14"/>
        <v>240000</v>
      </c>
      <c r="F43" s="729">
        <f t="shared" si="14"/>
        <v>0</v>
      </c>
      <c r="G43" s="729">
        <f t="shared" si="14"/>
        <v>197500</v>
      </c>
      <c r="H43" s="729">
        <f t="shared" si="14"/>
        <v>0</v>
      </c>
      <c r="I43" s="729">
        <f t="shared" si="14"/>
        <v>0</v>
      </c>
      <c r="J43" s="729">
        <f t="shared" si="14"/>
        <v>2500</v>
      </c>
      <c r="K43" s="782"/>
    </row>
    <row r="44" spans="1:11" s="8" customFormat="1" ht="48" customHeight="1" x14ac:dyDescent="0.6">
      <c r="A44" s="799">
        <f>+[2]ระบบการควบคุมฯ!A291</f>
        <v>0</v>
      </c>
      <c r="B44" s="800" t="str">
        <f>+[2]ระบบการควบคุมฯ!B291</f>
        <v>ครุภัณฑ์สำนักงาน 120601</v>
      </c>
      <c r="C44" s="1225"/>
      <c r="D44" s="785">
        <f t="shared" ref="D44:J44" si="15">+D45+D47+D56+D63+D66</f>
        <v>440000</v>
      </c>
      <c r="E44" s="785">
        <f t="shared" si="15"/>
        <v>240000</v>
      </c>
      <c r="F44" s="785">
        <f t="shared" si="15"/>
        <v>0</v>
      </c>
      <c r="G44" s="785">
        <f t="shared" si="15"/>
        <v>197500</v>
      </c>
      <c r="H44" s="785">
        <f t="shared" si="15"/>
        <v>0</v>
      </c>
      <c r="I44" s="785">
        <f t="shared" si="15"/>
        <v>0</v>
      </c>
      <c r="J44" s="785">
        <f t="shared" si="15"/>
        <v>2500</v>
      </c>
      <c r="K44" s="801"/>
    </row>
    <row r="45" spans="1:11" ht="22.2" customHeight="1" x14ac:dyDescent="0.25">
      <c r="A45" s="802" t="str">
        <f>+[2]ระบบการควบคุมฯ!A292</f>
        <v>5.2.1</v>
      </c>
      <c r="B45" s="803" t="str">
        <f>+[2]ระบบการควบคุมฯ!B292</f>
        <v>เครื่องถ่ายเอกสารระบบดิจิทัล (ขาว-ดำ และสี) ความเร็ว 20 แผ่นต่อนาที จำนวน 2เครื่องละ 120,000 บาท</v>
      </c>
      <c r="C45" s="1228" t="str">
        <f>+[2]ระบบการควบคุมฯ!C292</f>
        <v>ที่ ศธ 04087/ว5376/1 พย 67 ครั้งที่ 39</v>
      </c>
      <c r="D45" s="789">
        <f t="shared" ref="D45:J47" si="16">SUM(D46)</f>
        <v>240000</v>
      </c>
      <c r="E45" s="789">
        <f t="shared" si="16"/>
        <v>240000</v>
      </c>
      <c r="F45" s="789">
        <f t="shared" si="16"/>
        <v>0</v>
      </c>
      <c r="G45" s="789">
        <f t="shared" si="16"/>
        <v>0</v>
      </c>
      <c r="H45" s="789">
        <f t="shared" si="16"/>
        <v>0</v>
      </c>
      <c r="I45" s="789">
        <f t="shared" si="16"/>
        <v>0</v>
      </c>
      <c r="J45" s="789">
        <f t="shared" si="16"/>
        <v>0</v>
      </c>
      <c r="K45" s="790"/>
    </row>
    <row r="46" spans="1:11" ht="26.4" customHeight="1" x14ac:dyDescent="0.25">
      <c r="A46" s="804" t="str">
        <f>+[2]ระบบการควบคุมฯ!A293</f>
        <v>1)</v>
      </c>
      <c r="B46" s="805" t="str">
        <f>+[2]ระบบการควบคุมฯ!B293</f>
        <v xml:space="preserve"> โรงเรียนวัดลาดสนุ่น</v>
      </c>
      <c r="C46" s="1229" t="str">
        <f>+[2]ระบบการควบคุมฯ!C293</f>
        <v>200043300B8003110842</v>
      </c>
      <c r="D46" s="806">
        <f>+[2]ระบบการควบคุมฯ!F293</f>
        <v>240000</v>
      </c>
      <c r="E46" s="806">
        <f>+[2]ระบบการควบคุมฯ!G293+[2]ระบบการควบคุมฯ!H293</f>
        <v>240000</v>
      </c>
      <c r="F46" s="806">
        <f>+[2]ระบบการควบคุมฯ!I293+[2]ระบบการควบคุมฯ!J293</f>
        <v>0</v>
      </c>
      <c r="G46" s="794">
        <f>+[2]ระบบการควบคุมฯ!K293+[2]ระบบการควบคุมฯ!L293</f>
        <v>0</v>
      </c>
      <c r="H46" s="806"/>
      <c r="I46" s="807"/>
      <c r="J46" s="808">
        <f>D46-E46-F46-G46</f>
        <v>0</v>
      </c>
      <c r="K46" s="809"/>
    </row>
    <row r="47" spans="1:11" ht="63" customHeight="1" x14ac:dyDescent="0.25">
      <c r="A47" s="802" t="str">
        <f>+[2]ระบบการควบคุมฯ!A294</f>
        <v>5.2.2</v>
      </c>
      <c r="B47" s="803" t="str">
        <f>+[2]ระบบการควบคุมฯ!B294</f>
        <v>เครื่องถ่ายเอกสารระบบดิจิทัล (ขาว-ดำ) ความเร็ว 50 แผ่นต่อนาที โรงเรียนชุมชนบึงบา</v>
      </c>
      <c r="C47" s="1228" t="str">
        <f>+[2]ระบบการควบคุมฯ!C294</f>
        <v>ที่ ศธ 04087/ว5376/1 พย 67 ครั้งที่ 39</v>
      </c>
      <c r="D47" s="789">
        <f t="shared" si="16"/>
        <v>200000</v>
      </c>
      <c r="E47" s="789">
        <f t="shared" si="16"/>
        <v>0</v>
      </c>
      <c r="F47" s="789">
        <f t="shared" si="16"/>
        <v>0</v>
      </c>
      <c r="G47" s="789">
        <f t="shared" si="16"/>
        <v>197500</v>
      </c>
      <c r="H47" s="789">
        <f t="shared" si="16"/>
        <v>0</v>
      </c>
      <c r="I47" s="789">
        <f t="shared" si="16"/>
        <v>0</v>
      </c>
      <c r="J47" s="789">
        <f t="shared" si="16"/>
        <v>2500</v>
      </c>
      <c r="K47" s="790"/>
    </row>
    <row r="48" spans="1:11" x14ac:dyDescent="0.25">
      <c r="A48" s="804" t="str">
        <f>+[2]ระบบการควบคุมฯ!A295</f>
        <v>1)</v>
      </c>
      <c r="B48" s="805" t="str">
        <f>+[2]ระบบการควบคุมฯ!B295</f>
        <v xml:space="preserve">โรงเรียนชุมชนบึงบา </v>
      </c>
      <c r="C48" s="1229" t="str">
        <f>+[2]ระบบการควบคุมฯ!C295</f>
        <v>200043300B8003110841</v>
      </c>
      <c r="D48" s="806">
        <f>+[2]ระบบการควบคุมฯ!F295</f>
        <v>200000</v>
      </c>
      <c r="E48" s="806">
        <f>+[2]ระบบการควบคุมฯ!G295+[2]ระบบการควบคุมฯ!H295</f>
        <v>0</v>
      </c>
      <c r="F48" s="806">
        <f>+[2]ระบบการควบคุมฯ!I295+[2]ระบบการควบคุมฯ!J295</f>
        <v>0</v>
      </c>
      <c r="G48" s="794">
        <f>+[2]ระบบการควบคุมฯ!K295+[2]ระบบการควบคุมฯ!L295</f>
        <v>197500</v>
      </c>
      <c r="H48" s="806"/>
      <c r="I48" s="807"/>
      <c r="J48" s="808">
        <f>D48-E48-F48-G48</f>
        <v>2500</v>
      </c>
      <c r="K48" s="809"/>
    </row>
    <row r="49" spans="1:11" s="8" customFormat="1" ht="57.6" hidden="1" customHeight="1" x14ac:dyDescent="0.6">
      <c r="A49" s="70"/>
      <c r="B49" s="810"/>
      <c r="C49" s="1230"/>
      <c r="D49" s="747"/>
      <c r="E49" s="747"/>
      <c r="F49" s="747"/>
      <c r="G49" s="811"/>
      <c r="H49" s="812"/>
      <c r="I49" s="813"/>
      <c r="J49" s="814"/>
      <c r="K49" s="815"/>
    </row>
    <row r="50" spans="1:11" ht="21" hidden="1" customHeight="1" x14ac:dyDescent="0.25">
      <c r="A50" s="70"/>
      <c r="B50" s="810"/>
      <c r="C50" s="1230"/>
      <c r="D50" s="750"/>
      <c r="E50" s="806"/>
      <c r="F50" s="750"/>
      <c r="G50" s="794"/>
      <c r="H50" s="816"/>
      <c r="I50" s="810"/>
      <c r="J50" s="817">
        <f t="shared" ref="J50:J55" si="17">D50-E50-F50-G50</f>
        <v>0</v>
      </c>
      <c r="K50" s="818"/>
    </row>
    <row r="51" spans="1:11" ht="21" hidden="1" customHeight="1" x14ac:dyDescent="0.6">
      <c r="A51" s="70"/>
      <c r="B51" s="810"/>
      <c r="C51" s="1230"/>
      <c r="D51" s="747"/>
      <c r="E51" s="747"/>
      <c r="F51" s="747"/>
      <c r="G51" s="811"/>
      <c r="H51" s="812"/>
      <c r="I51" s="813"/>
      <c r="J51" s="814">
        <f t="shared" si="17"/>
        <v>0</v>
      </c>
      <c r="K51" s="815"/>
    </row>
    <row r="52" spans="1:11" s="8" customFormat="1" ht="21" hidden="1" customHeight="1" x14ac:dyDescent="0.25">
      <c r="A52" s="70"/>
      <c r="B52" s="810"/>
      <c r="C52" s="1230"/>
      <c r="D52" s="750"/>
      <c r="E52" s="806"/>
      <c r="F52" s="750"/>
      <c r="G52" s="794"/>
      <c r="H52" s="816"/>
      <c r="I52" s="810"/>
      <c r="J52" s="817">
        <f t="shared" si="17"/>
        <v>0</v>
      </c>
      <c r="K52" s="818"/>
    </row>
    <row r="53" spans="1:11" ht="21" hidden="1" customHeight="1" x14ac:dyDescent="0.6">
      <c r="A53" s="70"/>
      <c r="B53" s="810"/>
      <c r="C53" s="1230"/>
      <c r="D53" s="747"/>
      <c r="E53" s="747"/>
      <c r="F53" s="747"/>
      <c r="G53" s="811"/>
      <c r="H53" s="812"/>
      <c r="I53" s="813"/>
      <c r="J53" s="814">
        <f t="shared" si="17"/>
        <v>0</v>
      </c>
      <c r="K53" s="815"/>
    </row>
    <row r="54" spans="1:11" ht="63" hidden="1" customHeight="1" x14ac:dyDescent="0.25">
      <c r="A54" s="70"/>
      <c r="B54" s="810"/>
      <c r="C54" s="1230"/>
      <c r="D54" s="750"/>
      <c r="E54" s="806"/>
      <c r="F54" s="750"/>
      <c r="G54" s="794"/>
      <c r="H54" s="816"/>
      <c r="I54" s="810"/>
      <c r="J54" s="817">
        <f t="shared" si="17"/>
        <v>0</v>
      </c>
      <c r="K54" s="818"/>
    </row>
    <row r="55" spans="1:11" ht="50.4" hidden="1" customHeight="1" x14ac:dyDescent="0.6">
      <c r="A55" s="70"/>
      <c r="B55" s="810"/>
      <c r="C55" s="1230"/>
      <c r="D55" s="747"/>
      <c r="E55" s="747"/>
      <c r="F55" s="747"/>
      <c r="G55" s="811"/>
      <c r="H55" s="812"/>
      <c r="I55" s="813"/>
      <c r="J55" s="814">
        <f t="shared" si="17"/>
        <v>0</v>
      </c>
      <c r="K55" s="815"/>
    </row>
    <row r="56" spans="1:11" ht="21" hidden="1" customHeight="1" x14ac:dyDescent="0.25">
      <c r="A56" s="819" t="s">
        <v>196</v>
      </c>
      <c r="B56" s="820" t="str">
        <f>+[2]ระบบการควบคุมฯ!B322</f>
        <v>โต๊ะเก้าอี้นักเรียนระดับก่อนประถมศึกษา ชุดละ 1,400 บาท</v>
      </c>
      <c r="C56" s="1231" t="str">
        <f>+[2]ระบบการควบคุมฯ!C322</f>
        <v>ศธ04002/ว1802 ลว.8 พค 67 โอนครั้งที่ 7</v>
      </c>
      <c r="D56" s="821">
        <f>SUM(D57:D62)</f>
        <v>0</v>
      </c>
      <c r="E56" s="822">
        <f t="shared" ref="E56:J56" si="18">SUM(E57:E62)</f>
        <v>0</v>
      </c>
      <c r="F56" s="822">
        <f t="shared" si="18"/>
        <v>0</v>
      </c>
      <c r="G56" s="822">
        <f t="shared" si="18"/>
        <v>0</v>
      </c>
      <c r="H56" s="822">
        <f t="shared" si="18"/>
        <v>0</v>
      </c>
      <c r="I56" s="822">
        <f t="shared" si="18"/>
        <v>0</v>
      </c>
      <c r="J56" s="822">
        <f t="shared" si="18"/>
        <v>0</v>
      </c>
      <c r="K56" s="823"/>
    </row>
    <row r="57" spans="1:11" ht="45" hidden="1" customHeight="1" x14ac:dyDescent="0.45">
      <c r="A57" s="824" t="str">
        <f>+[2]ระบบการควบคุมฯ!A324</f>
        <v>1)</v>
      </c>
      <c r="B57" s="825" t="str">
        <f>+[2]ระบบการควบคุมฯ!B324</f>
        <v>โรงเรียนวัดอัยยิการาม</v>
      </c>
      <c r="C57" s="1232" t="str">
        <f>+[2]ระบบการควบคุมฯ!C324</f>
        <v>200043100B6003111308</v>
      </c>
      <c r="D57" s="826"/>
      <c r="E57" s="827"/>
      <c r="F57" s="826"/>
      <c r="G57" s="794"/>
      <c r="H57" s="828"/>
      <c r="I57" s="810"/>
      <c r="J57" s="817">
        <f t="shared" ref="J57:J62" si="19">D57-E57-F57-G57</f>
        <v>0</v>
      </c>
      <c r="K57" s="829"/>
    </row>
    <row r="58" spans="1:11" ht="63" hidden="1" customHeight="1" x14ac:dyDescent="0.45">
      <c r="A58" s="791"/>
      <c r="B58" s="830" t="str">
        <f>+[2]ระบบการควบคุมฯ!B325</f>
        <v>ผูกพัน ครบ 19 มิย 67</v>
      </c>
      <c r="C58" s="1233">
        <f>+[2]ระบบการควบคุมฯ!C325</f>
        <v>4100385714</v>
      </c>
      <c r="D58" s="750"/>
      <c r="E58" s="806"/>
      <c r="F58" s="826"/>
      <c r="G58" s="794"/>
      <c r="H58" s="828"/>
      <c r="I58" s="810"/>
      <c r="J58" s="817">
        <f t="shared" si="19"/>
        <v>0</v>
      </c>
      <c r="K58" s="829"/>
    </row>
    <row r="59" spans="1:11" ht="46.2" hidden="1" customHeight="1" x14ac:dyDescent="0.45">
      <c r="A59" s="791" t="str">
        <f>+[2]ระบบการควบคุมฯ!A326</f>
        <v>2)</v>
      </c>
      <c r="B59" s="830" t="str">
        <f>+[2]ระบบการควบคุมฯ!B326</f>
        <v>โรงเรียนชุมชนประชานิกรอํานวยเวทย์</v>
      </c>
      <c r="C59" s="1233" t="str">
        <f>+[2]ระบบการควบคุมฯ!C326</f>
        <v>200043100B6003111311</v>
      </c>
      <c r="D59" s="750"/>
      <c r="E59" s="806"/>
      <c r="F59" s="826"/>
      <c r="G59" s="794"/>
      <c r="H59" s="828"/>
      <c r="I59" s="810"/>
      <c r="J59" s="817">
        <f t="shared" si="19"/>
        <v>0</v>
      </c>
      <c r="K59" s="829"/>
    </row>
    <row r="60" spans="1:11" ht="21" hidden="1" customHeight="1" x14ac:dyDescent="0.45">
      <c r="A60" s="791"/>
      <c r="B60" s="830" t="str">
        <f>+[2]ระบบการควบคุมฯ!B327</f>
        <v>ผูกพัน ครบ 28 มิย 67</v>
      </c>
      <c r="C60" s="1233">
        <f>+[2]ระบบการควบคุมฯ!C327</f>
        <v>4100398158</v>
      </c>
      <c r="D60" s="750"/>
      <c r="E60" s="806"/>
      <c r="F60" s="826"/>
      <c r="G60" s="794"/>
      <c r="H60" s="828"/>
      <c r="I60" s="810"/>
      <c r="J60" s="817">
        <f t="shared" si="19"/>
        <v>0</v>
      </c>
      <c r="K60" s="829"/>
    </row>
    <row r="61" spans="1:11" ht="21" hidden="1" customHeight="1" x14ac:dyDescent="0.45">
      <c r="A61" s="791" t="str">
        <f>+[2]ระบบการควบคุมฯ!A328</f>
        <v>3)</v>
      </c>
      <c r="B61" s="830" t="str">
        <f>+[2]ระบบการควบคุมฯ!B328</f>
        <v>โรงเรียนนิกรราษฎร์บํารุงวิทย์</v>
      </c>
      <c r="C61" s="1233" t="str">
        <f>+[2]ระบบการควบคุมฯ!C328</f>
        <v>200043100B6003111312</v>
      </c>
      <c r="D61" s="750"/>
      <c r="E61" s="806"/>
      <c r="F61" s="826"/>
      <c r="G61" s="794"/>
      <c r="H61" s="828"/>
      <c r="I61" s="810"/>
      <c r="J61" s="817">
        <f t="shared" si="19"/>
        <v>0</v>
      </c>
      <c r="K61" s="829"/>
    </row>
    <row r="62" spans="1:11" ht="21" hidden="1" customHeight="1" x14ac:dyDescent="0.45">
      <c r="A62" s="791"/>
      <c r="B62" s="830" t="str">
        <f>+[2]ระบบการควบคุมฯ!B329</f>
        <v>ผูกพัน ครบ 28 มิย 67</v>
      </c>
      <c r="C62" s="1233">
        <f>+[2]ระบบการควบคุมฯ!C329</f>
        <v>4100397984</v>
      </c>
      <c r="D62" s="750"/>
      <c r="E62" s="806"/>
      <c r="F62" s="826"/>
      <c r="G62" s="794"/>
      <c r="H62" s="828"/>
      <c r="I62" s="810"/>
      <c r="J62" s="817">
        <f t="shared" si="19"/>
        <v>0</v>
      </c>
      <c r="K62" s="829"/>
    </row>
    <row r="63" spans="1:11" ht="42" hidden="1" customHeight="1" x14ac:dyDescent="0.25">
      <c r="A63" s="819" t="s">
        <v>197</v>
      </c>
      <c r="B63" s="820" t="str">
        <f>+[2]ระบบการควบคุมฯ!B330</f>
        <v xml:space="preserve">โต๊ะเก้าอี้นักเรียนระดับประถมศึกษา ชุดละ 1,500 บาท </v>
      </c>
      <c r="C63" s="1231" t="str">
        <f>+[2]ระบบการควบคุมฯ!C330</f>
        <v>ศธ04002/ว1802 ลว.8 พค 67 โอนครั้งที่ 7</v>
      </c>
      <c r="D63" s="821">
        <f>SUM(D64)</f>
        <v>0</v>
      </c>
      <c r="E63" s="821">
        <f t="shared" ref="E63:J63" si="20">SUM(E64)</f>
        <v>0</v>
      </c>
      <c r="F63" s="821">
        <f t="shared" si="20"/>
        <v>0</v>
      </c>
      <c r="G63" s="821">
        <f t="shared" si="20"/>
        <v>0</v>
      </c>
      <c r="H63" s="822">
        <f t="shared" si="20"/>
        <v>0</v>
      </c>
      <c r="I63" s="822">
        <f t="shared" si="20"/>
        <v>0</v>
      </c>
      <c r="J63" s="822">
        <f t="shared" si="20"/>
        <v>0</v>
      </c>
      <c r="K63" s="823"/>
    </row>
    <row r="64" spans="1:11" ht="21" hidden="1" customHeight="1" x14ac:dyDescent="0.25">
      <c r="A64" s="824" t="str">
        <f>+[2]ระบบการควบคุมฯ!A332</f>
        <v>1)</v>
      </c>
      <c r="B64" s="825" t="str">
        <f>+[2]ระบบการควบคุมฯ!B332</f>
        <v>โรงเรียนวัดขุมแก้ว</v>
      </c>
      <c r="C64" s="1232" t="str">
        <f>+[2]ระบบการควบคุมฯ!C332</f>
        <v>200043100B6003111307</v>
      </c>
      <c r="D64" s="750"/>
      <c r="E64" s="806"/>
      <c r="F64" s="826"/>
      <c r="G64" s="794"/>
      <c r="H64" s="831"/>
      <c r="I64" s="825"/>
      <c r="J64" s="832">
        <f>D64-E64-F64-G64</f>
        <v>0</v>
      </c>
      <c r="K64" s="833"/>
    </row>
    <row r="65" spans="1:11" ht="21" hidden="1" customHeight="1" x14ac:dyDescent="0.25">
      <c r="A65" s="824"/>
      <c r="B65" s="825" t="str">
        <f>+[2]ระบบการควบคุมฯ!B333</f>
        <v>ผูกพัน ครบ 18 มค 68</v>
      </c>
      <c r="C65" s="1232"/>
      <c r="D65" s="826"/>
      <c r="E65" s="826"/>
      <c r="F65" s="826"/>
      <c r="G65" s="834"/>
      <c r="H65" s="831"/>
      <c r="I65" s="825"/>
      <c r="J65" s="832"/>
      <c r="K65" s="833"/>
    </row>
    <row r="66" spans="1:11" ht="21" hidden="1" customHeight="1" x14ac:dyDescent="0.25">
      <c r="A66" s="819" t="s">
        <v>198</v>
      </c>
      <c r="B66" s="835" t="str">
        <f>+[2]ระบบการควบคุมฯ!B334</f>
        <v xml:space="preserve">ครุภัณฑ์พัฒนาทักษะ ระดับก่อนประถมศึกษา แบบ 3 </v>
      </c>
      <c r="C66" s="1234" t="str">
        <f>+[2]ระบบการควบคุมฯ!C334</f>
        <v>200043100B6003111311</v>
      </c>
      <c r="D66" s="836">
        <f>+[2]ระบบการควบคุมฯ!F334</f>
        <v>0</v>
      </c>
      <c r="E66" s="836">
        <f>+[2]ระบบการควบคุมฯ!H334</f>
        <v>0</v>
      </c>
      <c r="F66" s="836">
        <f>+[2]ระบบการควบคุมฯ!J334</f>
        <v>0</v>
      </c>
      <c r="G66" s="837">
        <f>+[2]ระบบการควบคุมฯ!L334</f>
        <v>0</v>
      </c>
      <c r="H66" s="821"/>
      <c r="I66" s="820"/>
      <c r="J66" s="838">
        <f>D66-E66-F66-G66</f>
        <v>0</v>
      </c>
      <c r="K66" s="839"/>
    </row>
    <row r="67" spans="1:11" ht="21" hidden="1" customHeight="1" x14ac:dyDescent="0.25">
      <c r="A67" s="840" t="str">
        <f>+[2]ระบบการควบคุมฯ!A335</f>
        <v>1)</v>
      </c>
      <c r="B67" s="841" t="str">
        <f>+[2]ระบบการควบคุมฯ!B335</f>
        <v xml:space="preserve">โรงเรียนวัดคลองชัน </v>
      </c>
      <c r="C67" s="1235" t="str">
        <f>+[2]ระบบการควบคุมฯ!C335</f>
        <v>20004310116003110798</v>
      </c>
      <c r="D67" s="842">
        <f>+[2]ระบบการควบคุมฯ!F335</f>
        <v>0</v>
      </c>
      <c r="E67" s="842">
        <f>+[2]ระบบการควบคุมฯ!H335</f>
        <v>0</v>
      </c>
      <c r="F67" s="842">
        <f>+[2]ระบบการควบคุมฯ!J335</f>
        <v>0</v>
      </c>
      <c r="G67" s="843">
        <f>+[2]ระบบการควบคุมฯ!L335</f>
        <v>0</v>
      </c>
      <c r="H67" s="844"/>
      <c r="I67" s="845"/>
      <c r="J67" s="846">
        <f>D67-E67-F67-G67</f>
        <v>0</v>
      </c>
      <c r="K67" s="833"/>
    </row>
    <row r="68" spans="1:11" ht="63" hidden="1" customHeight="1" x14ac:dyDescent="0.25">
      <c r="A68" s="840"/>
      <c r="B68" s="847"/>
      <c r="C68" s="858"/>
      <c r="D68" s="842"/>
      <c r="E68" s="842"/>
      <c r="F68" s="842"/>
      <c r="G68" s="843"/>
      <c r="H68" s="844"/>
      <c r="I68" s="845"/>
      <c r="J68" s="846"/>
      <c r="K68" s="833"/>
    </row>
    <row r="69" spans="1:11" ht="21" hidden="1" customHeight="1" x14ac:dyDescent="0.25">
      <c r="A69" s="840"/>
      <c r="B69" s="847"/>
      <c r="C69" s="858"/>
      <c r="D69" s="842"/>
      <c r="E69" s="842"/>
      <c r="F69" s="842"/>
      <c r="G69" s="843"/>
      <c r="H69" s="844"/>
      <c r="I69" s="845"/>
      <c r="J69" s="846"/>
      <c r="K69" s="833"/>
    </row>
    <row r="70" spans="1:11" ht="21" hidden="1" customHeight="1" x14ac:dyDescent="0.25">
      <c r="A70" s="840"/>
      <c r="B70" s="847"/>
      <c r="C70" s="858"/>
      <c r="D70" s="842"/>
      <c r="E70" s="842"/>
      <c r="F70" s="842"/>
      <c r="G70" s="843"/>
      <c r="H70" s="844"/>
      <c r="I70" s="845"/>
      <c r="J70" s="846"/>
      <c r="K70" s="833"/>
    </row>
    <row r="71" spans="1:11" ht="21" hidden="1" customHeight="1" x14ac:dyDescent="0.25">
      <c r="A71" s="840"/>
      <c r="B71" s="847"/>
      <c r="C71" s="858"/>
      <c r="D71" s="842"/>
      <c r="E71" s="842"/>
      <c r="F71" s="842"/>
      <c r="G71" s="843"/>
      <c r="H71" s="844"/>
      <c r="I71" s="845"/>
      <c r="J71" s="846"/>
      <c r="K71" s="833"/>
    </row>
    <row r="72" spans="1:11" ht="42" x14ac:dyDescent="0.25">
      <c r="A72" s="848">
        <v>1.2</v>
      </c>
      <c r="B72" s="849" t="str">
        <f>+[2]ระบบการควบคุมฯ!B337</f>
        <v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v>
      </c>
      <c r="C72" s="1217" t="str">
        <f>+[2]ระบบการควบคุมฯ!C337</f>
        <v>20004 68 00135 00000</v>
      </c>
      <c r="D72" s="738">
        <f>+D73</f>
        <v>1055400</v>
      </c>
      <c r="E72" s="738">
        <f t="shared" ref="E72:I72" si="21">+E73</f>
        <v>1001000</v>
      </c>
      <c r="F72" s="738">
        <f t="shared" si="21"/>
        <v>0</v>
      </c>
      <c r="G72" s="738">
        <f t="shared" si="21"/>
        <v>0</v>
      </c>
      <c r="H72" s="738">
        <f t="shared" si="21"/>
        <v>0</v>
      </c>
      <c r="I72" s="738">
        <f t="shared" si="21"/>
        <v>0</v>
      </c>
      <c r="J72" s="738">
        <f>+J73</f>
        <v>54400</v>
      </c>
      <c r="K72" s="850"/>
    </row>
    <row r="73" spans="1:11" x14ac:dyDescent="0.6">
      <c r="A73" s="722"/>
      <c r="B73" s="731" t="str">
        <f>+[2]ระบบการควบคุมฯ!B339</f>
        <v>งบลงทุน  ค่าที่ดินและสิ่งก่อสร้าง 6811320</v>
      </c>
      <c r="C73" s="888"/>
      <c r="D73" s="851">
        <f>+D74+D85</f>
        <v>1055400</v>
      </c>
      <c r="E73" s="851">
        <f t="shared" ref="E73:J73" si="22">+E74+E85</f>
        <v>1001000</v>
      </c>
      <c r="F73" s="851">
        <f t="shared" si="22"/>
        <v>0</v>
      </c>
      <c r="G73" s="851">
        <f t="shared" si="22"/>
        <v>0</v>
      </c>
      <c r="H73" s="851">
        <f t="shared" si="22"/>
        <v>0</v>
      </c>
      <c r="I73" s="851">
        <f t="shared" si="22"/>
        <v>0</v>
      </c>
      <c r="J73" s="851">
        <f t="shared" si="22"/>
        <v>54400</v>
      </c>
      <c r="K73" s="852"/>
    </row>
    <row r="74" spans="1:11" x14ac:dyDescent="0.25">
      <c r="A74" s="853" t="s">
        <v>199</v>
      </c>
      <c r="B74" s="854" t="str">
        <f>+[2]ระบบการควบคุมฯ!B340</f>
        <v>ปรับปรุงซ่อมแซมห้องน้ำห้องส้วม</v>
      </c>
      <c r="C74" s="1236" t="str">
        <f>+[2]ระบบการควบคุมฯ!C340</f>
        <v>ศธ04002/ว5174 ลว.21 ตค 67 โอนครั้งที่4</v>
      </c>
      <c r="D74" s="855">
        <f>SUM(D75:D84)</f>
        <v>261000</v>
      </c>
      <c r="E74" s="855">
        <f t="shared" ref="E74:J74" si="23">SUM(E75:E84)</f>
        <v>261000</v>
      </c>
      <c r="F74" s="855">
        <f t="shared" si="23"/>
        <v>0</v>
      </c>
      <c r="G74" s="855">
        <f t="shared" si="23"/>
        <v>0</v>
      </c>
      <c r="H74" s="855">
        <f t="shared" si="23"/>
        <v>0</v>
      </c>
      <c r="I74" s="855">
        <f t="shared" si="23"/>
        <v>0</v>
      </c>
      <c r="J74" s="855">
        <f t="shared" si="23"/>
        <v>0</v>
      </c>
      <c r="K74" s="856"/>
    </row>
    <row r="75" spans="1:11" x14ac:dyDescent="0.25">
      <c r="A75" s="857" t="str">
        <f>+[2]ระบบการควบคุมฯ!A343</f>
        <v>1)</v>
      </c>
      <c r="B75" s="847" t="str">
        <f>+[2]ระบบการควบคุมฯ!B343</f>
        <v>วัดโพสพผลเจริญ</v>
      </c>
      <c r="C75" s="858" t="str">
        <f>+[2]ระบบการควบคุมฯ!C343</f>
        <v>200043300B8003211261</v>
      </c>
      <c r="D75" s="858">
        <f>+[2]ระบบการควบคุมฯ!D343</f>
        <v>261000</v>
      </c>
      <c r="E75" s="806">
        <f>+[2]ระบบการควบคุมฯ!G343+[2]ระบบการควบคุมฯ!H343</f>
        <v>261000</v>
      </c>
      <c r="F75" s="826">
        <f>+[2]ระบบการควบคุมฯ!I343+[2]ระบบการควบคุมฯ!J343</f>
        <v>0</v>
      </c>
      <c r="G75" s="794">
        <f>+[2]ระบบการควบคุมฯ!K343+[2]ระบบการควบคุมฯ!L343</f>
        <v>0</v>
      </c>
      <c r="H75" s="831"/>
      <c r="I75" s="825"/>
      <c r="J75" s="832">
        <f>D75-E75-F75-G75</f>
        <v>0</v>
      </c>
      <c r="K75" s="859"/>
    </row>
    <row r="76" spans="1:11" ht="21" hidden="1" customHeight="1" x14ac:dyDescent="0.25">
      <c r="A76" s="857"/>
      <c r="B76" s="847" t="str">
        <f>+[2]ยุธศาสตร์เรียนดีปร3100116003211!E219</f>
        <v xml:space="preserve">ผูกพัน ครบ </v>
      </c>
      <c r="C76" s="858"/>
      <c r="D76" s="842"/>
      <c r="E76" s="826"/>
      <c r="F76" s="826"/>
      <c r="G76" s="834"/>
      <c r="H76" s="831"/>
      <c r="I76" s="825"/>
      <c r="J76" s="832"/>
      <c r="K76" s="860"/>
    </row>
    <row r="77" spans="1:11" ht="63" hidden="1" customHeight="1" x14ac:dyDescent="0.25">
      <c r="A77" s="861" t="str">
        <f>+[2]ระบบการควบคุมฯ!A345</f>
        <v>2)</v>
      </c>
      <c r="B77" s="841" t="str">
        <f>+[2]ระบบการควบคุมฯ!B345</f>
        <v>วัดมงคลรัตน์</v>
      </c>
      <c r="C77" s="1235" t="str">
        <f>+[2]ระบบการควบคุมฯ!C345</f>
        <v>200043100B6003211500</v>
      </c>
      <c r="D77" s="750"/>
      <c r="E77" s="806"/>
      <c r="F77" s="826"/>
      <c r="G77" s="794"/>
      <c r="H77" s="831"/>
      <c r="I77" s="825"/>
      <c r="J77" s="832">
        <f>D77-E77-F77-G77</f>
        <v>0</v>
      </c>
      <c r="K77" s="862"/>
    </row>
    <row r="78" spans="1:11" ht="21" hidden="1" customHeight="1" x14ac:dyDescent="0.25">
      <c r="A78" s="861"/>
      <c r="B78" s="841" t="str">
        <f>+[2]ยุธศาสตร์เรียนดีปร3100116003211!E231</f>
        <v>ผูกพัน</v>
      </c>
      <c r="C78" s="1237">
        <f>+[2]ระบบการควบคุมฯ!C346</f>
        <v>4100555915</v>
      </c>
      <c r="D78" s="863"/>
      <c r="E78" s="826"/>
      <c r="F78" s="826"/>
      <c r="G78" s="834"/>
      <c r="H78" s="828"/>
      <c r="I78" s="810"/>
      <c r="J78" s="817"/>
      <c r="K78" s="862"/>
    </row>
    <row r="79" spans="1:11" ht="21" hidden="1" customHeight="1" x14ac:dyDescent="0.25">
      <c r="A79" s="861" t="str">
        <f>+[2]ระบบการควบคุมฯ!A349</f>
        <v>3)</v>
      </c>
      <c r="B79" s="841" t="str">
        <f>+[2]ระบบการควบคุมฯ!B349</f>
        <v>วัดสุวรรณ</v>
      </c>
      <c r="C79" s="1235" t="str">
        <f>+[2]ระบบการควบคุมฯ!C349</f>
        <v>200043100B6003211501</v>
      </c>
      <c r="D79" s="750"/>
      <c r="E79" s="806"/>
      <c r="F79" s="826"/>
      <c r="G79" s="794"/>
      <c r="H79" s="831"/>
      <c r="I79" s="825"/>
      <c r="J79" s="832">
        <f>D79-E79-F79-G79</f>
        <v>0</v>
      </c>
      <c r="K79" s="862"/>
    </row>
    <row r="80" spans="1:11" ht="21" hidden="1" customHeight="1" x14ac:dyDescent="0.25">
      <c r="A80" s="861"/>
      <c r="B80" s="841" t="str">
        <f>+[2]ยุธศาสตร์เรียนดีปร3100116003211!E241</f>
        <v>ผูกพัน</v>
      </c>
      <c r="C80" s="1235">
        <f>+[2]ระบบการควบคุมฯ!C350</f>
        <v>4100555915</v>
      </c>
      <c r="D80" s="750"/>
      <c r="E80" s="806"/>
      <c r="F80" s="826"/>
      <c r="G80" s="794"/>
      <c r="H80" s="831"/>
      <c r="I80" s="825"/>
      <c r="J80" s="832">
        <f t="shared" ref="J80:J84" si="24">D80-E80-F80-G80</f>
        <v>0</v>
      </c>
      <c r="K80" s="862"/>
    </row>
    <row r="81" spans="1:11" ht="21" hidden="1" customHeight="1" x14ac:dyDescent="0.25">
      <c r="A81" s="861" t="str">
        <f>+[2]ระบบการควบคุมฯ!A352</f>
        <v>4)</v>
      </c>
      <c r="B81" s="841" t="str">
        <f>+[2]ระบบการควบคุมฯ!B352</f>
        <v>วัดจตุพิธวราวาส</v>
      </c>
      <c r="C81" s="1235" t="str">
        <f>+[2]ระบบการควบคุมฯ!C352</f>
        <v>200043100B6003211502</v>
      </c>
      <c r="D81" s="750"/>
      <c r="E81" s="806"/>
      <c r="F81" s="826"/>
      <c r="G81" s="794"/>
      <c r="H81" s="831"/>
      <c r="I81" s="825"/>
      <c r="J81" s="832">
        <f t="shared" si="24"/>
        <v>0</v>
      </c>
      <c r="K81" s="862"/>
    </row>
    <row r="82" spans="1:11" ht="42" hidden="1" customHeight="1" x14ac:dyDescent="0.25">
      <c r="A82" s="861"/>
      <c r="B82" s="841" t="str">
        <f>+[2]ระบบการควบคุมฯ!B353</f>
        <v>ผูกพัน ครบ 25 กค 67</v>
      </c>
      <c r="C82" s="858"/>
      <c r="D82" s="750"/>
      <c r="E82" s="806"/>
      <c r="F82" s="826"/>
      <c r="G82" s="794"/>
      <c r="H82" s="831"/>
      <c r="I82" s="825"/>
      <c r="J82" s="832">
        <f t="shared" si="24"/>
        <v>0</v>
      </c>
      <c r="K82" s="862"/>
    </row>
    <row r="83" spans="1:11" ht="21" hidden="1" customHeight="1" x14ac:dyDescent="0.25">
      <c r="A83" s="861" t="str">
        <f>+[2]ระบบการควบคุมฯ!A354</f>
        <v>5)</v>
      </c>
      <c r="B83" s="845" t="str">
        <f>+[2]ระบบการควบคุมฯ!B354</f>
        <v>วัดจุฬาจินดาราม</v>
      </c>
      <c r="C83" s="866" t="str">
        <f>+[2]ระบบการควบคุมฯ!C354</f>
        <v>200043100B6003211503</v>
      </c>
      <c r="D83" s="750"/>
      <c r="E83" s="806"/>
      <c r="F83" s="826"/>
      <c r="G83" s="794"/>
      <c r="H83" s="831"/>
      <c r="I83" s="825"/>
      <c r="J83" s="832">
        <f t="shared" si="24"/>
        <v>0</v>
      </c>
      <c r="K83" s="862"/>
    </row>
    <row r="84" spans="1:11" ht="42" hidden="1" customHeight="1" x14ac:dyDescent="0.25">
      <c r="A84" s="861"/>
      <c r="B84" s="845" t="str">
        <f>+[2]ระบบการควบคุมฯ!B355</f>
        <v>ผูกพัน ครบ 26 มิย 67</v>
      </c>
      <c r="C84" s="866"/>
      <c r="D84" s="750"/>
      <c r="E84" s="806"/>
      <c r="F84" s="826"/>
      <c r="G84" s="794"/>
      <c r="H84" s="831"/>
      <c r="I84" s="825"/>
      <c r="J84" s="832">
        <f t="shared" si="24"/>
        <v>0</v>
      </c>
      <c r="K84" s="862"/>
    </row>
    <row r="85" spans="1:11" x14ac:dyDescent="0.25">
      <c r="A85" s="853" t="s">
        <v>200</v>
      </c>
      <c r="B85" s="864" t="str">
        <f>+[2]ระบบการควบคุมฯ!B361</f>
        <v xml:space="preserve">ห้องน้ำห้องส้วมนักเรียนหญิง 4 ที่/49 </v>
      </c>
      <c r="C85" s="1236" t="str">
        <f>+[2]ระบบการควบคุมฯ!C361</f>
        <v>ศธ04002/ว5174 ลว.21 ตค 67 โอนครั้งที่4</v>
      </c>
      <c r="D85" s="855">
        <f>SUM(D86:D89)</f>
        <v>794400</v>
      </c>
      <c r="E85" s="855">
        <f t="shared" ref="E85:J85" si="25">SUM(E86:E89)</f>
        <v>740000</v>
      </c>
      <c r="F85" s="855">
        <f t="shared" si="25"/>
        <v>0</v>
      </c>
      <c r="G85" s="855">
        <f t="shared" si="25"/>
        <v>0</v>
      </c>
      <c r="H85" s="855">
        <f t="shared" si="25"/>
        <v>0</v>
      </c>
      <c r="I85" s="855">
        <f t="shared" si="25"/>
        <v>0</v>
      </c>
      <c r="J85" s="855">
        <f t="shared" si="25"/>
        <v>54400</v>
      </c>
      <c r="K85" s="856"/>
    </row>
    <row r="86" spans="1:11" x14ac:dyDescent="0.25">
      <c r="A86" s="861" t="str">
        <f>+[2]ระบบการควบคุมฯ!A362</f>
        <v>1)</v>
      </c>
      <c r="B86" s="865" t="str">
        <f>+[2]ระบบการควบคุมฯ!B362</f>
        <v>วัดแสงสรรค์</v>
      </c>
      <c r="C86" s="866" t="str">
        <f>+[2]ระบบการควบคุมฯ!C362</f>
        <v>200043300B8003211259</v>
      </c>
      <c r="D86" s="866">
        <f>+[2]ระบบการควบคุมฯ!D362</f>
        <v>397200</v>
      </c>
      <c r="E86" s="750">
        <f>+[2]ระบบการควบคุมฯ!G362+[2]ระบบการควบคุมฯ!H362</f>
        <v>370000</v>
      </c>
      <c r="F86" s="750">
        <f>+[2]ระบบการควบคุมฯ!I362+[2]ระบบการควบคุมฯ!J362</f>
        <v>0</v>
      </c>
      <c r="G86" s="867">
        <f>+[2]ระบบการควบคุมฯ!K362+[2]ระบบการควบคุมฯ!L362</f>
        <v>0</v>
      </c>
      <c r="H86" s="828"/>
      <c r="I86" s="810"/>
      <c r="J86" s="817">
        <f>+D86-E86-F86-G86</f>
        <v>27200</v>
      </c>
      <c r="K86" s="862"/>
    </row>
    <row r="87" spans="1:11" x14ac:dyDescent="0.25">
      <c r="A87" s="861"/>
      <c r="B87" s="868" t="s">
        <v>201</v>
      </c>
      <c r="C87" s="866"/>
      <c r="D87" s="869"/>
      <c r="E87" s="750"/>
      <c r="F87" s="750"/>
      <c r="G87" s="867"/>
      <c r="H87" s="828"/>
      <c r="I87" s="810"/>
      <c r="J87" s="817"/>
      <c r="K87" s="862"/>
    </row>
    <row r="88" spans="1:11" x14ac:dyDescent="0.25">
      <c r="A88" s="861" t="str">
        <f>+[2]ระบบการควบคุมฯ!A364</f>
        <v>2)</v>
      </c>
      <c r="B88" s="865" t="str">
        <f>+[2]ระบบการควบคุมฯ!B364</f>
        <v>วัดแสงสรรค์</v>
      </c>
      <c r="C88" s="866" t="str">
        <f>+[2]ระบบการควบคุมฯ!C364</f>
        <v>200043300B8003211260</v>
      </c>
      <c r="D88" s="866">
        <f>+[2]ระบบการควบคุมฯ!D364</f>
        <v>397200</v>
      </c>
      <c r="E88" s="750">
        <f>+[2]ระบบการควบคุมฯ!G364+[2]ระบบการควบคุมฯ!H364</f>
        <v>370000</v>
      </c>
      <c r="F88" s="750">
        <f>+[2]ระบบการควบคุมฯ!I364+[2]ระบบการควบคุมฯ!J364</f>
        <v>0</v>
      </c>
      <c r="G88" s="867">
        <f>+[2]ระบบการควบคุมฯ!K364+[2]ระบบการควบคุมฯ!L364</f>
        <v>0</v>
      </c>
      <c r="H88" s="828"/>
      <c r="I88" s="810"/>
      <c r="J88" s="817">
        <f>+D88-E88-F88-G88</f>
        <v>27200</v>
      </c>
      <c r="K88" s="862"/>
    </row>
    <row r="89" spans="1:11" x14ac:dyDescent="0.25">
      <c r="A89" s="861"/>
      <c r="B89" s="868" t="s">
        <v>201</v>
      </c>
      <c r="C89" s="866"/>
      <c r="D89" s="869"/>
      <c r="E89" s="750"/>
      <c r="F89" s="750"/>
      <c r="G89" s="867"/>
      <c r="H89" s="828"/>
      <c r="I89" s="810"/>
      <c r="J89" s="817"/>
      <c r="K89" s="862"/>
    </row>
    <row r="90" spans="1:11" ht="21" hidden="1" customHeight="1" x14ac:dyDescent="0.25">
      <c r="A90" s="861"/>
      <c r="B90" s="845"/>
      <c r="C90" s="866"/>
      <c r="D90" s="869"/>
      <c r="E90" s="750"/>
      <c r="F90" s="750"/>
      <c r="G90" s="867"/>
      <c r="H90" s="828"/>
      <c r="I90" s="810"/>
      <c r="J90" s="817"/>
      <c r="K90" s="862"/>
    </row>
    <row r="91" spans="1:11" ht="21" hidden="1" customHeight="1" x14ac:dyDescent="0.25">
      <c r="A91" s="861"/>
      <c r="B91" s="845"/>
      <c r="C91" s="866"/>
      <c r="D91" s="869"/>
      <c r="E91" s="750"/>
      <c r="F91" s="750"/>
      <c r="G91" s="867"/>
      <c r="H91" s="828"/>
      <c r="I91" s="810"/>
      <c r="J91" s="817"/>
      <c r="K91" s="862"/>
    </row>
    <row r="92" spans="1:11" ht="21" hidden="1" customHeight="1" x14ac:dyDescent="0.25">
      <c r="A92" s="861"/>
      <c r="B92" s="845"/>
      <c r="C92" s="866"/>
      <c r="D92" s="869"/>
      <c r="E92" s="750"/>
      <c r="F92" s="750"/>
      <c r="G92" s="867"/>
      <c r="H92" s="828"/>
      <c r="I92" s="810"/>
      <c r="J92" s="817"/>
      <c r="K92" s="862"/>
    </row>
    <row r="93" spans="1:11" ht="21" hidden="1" customHeight="1" x14ac:dyDescent="0.25">
      <c r="A93" s="857"/>
      <c r="B93" s="845"/>
      <c r="C93" s="866"/>
      <c r="D93" s="869"/>
      <c r="E93" s="750"/>
      <c r="F93" s="750"/>
      <c r="G93" s="867"/>
      <c r="H93" s="828"/>
      <c r="I93" s="810"/>
      <c r="J93" s="817"/>
      <c r="K93" s="862"/>
    </row>
    <row r="94" spans="1:11" ht="21" hidden="1" customHeight="1" x14ac:dyDescent="0.25">
      <c r="A94" s="853" t="s">
        <v>200</v>
      </c>
      <c r="B94" s="854" t="e">
        <f>+[2]ระบบการควบคุมฯ!#REF!</f>
        <v>#REF!</v>
      </c>
      <c r="C94" s="1236" t="e">
        <f>+[2]ระบบการควบคุมฯ!#REF!</f>
        <v>#REF!</v>
      </c>
      <c r="D94" s="855">
        <f>SUM(D95)</f>
        <v>0</v>
      </c>
      <c r="E94" s="855">
        <f t="shared" ref="E94:J94" si="26">SUM(E95)</f>
        <v>0</v>
      </c>
      <c r="F94" s="855">
        <f t="shared" si="26"/>
        <v>0</v>
      </c>
      <c r="G94" s="855">
        <f t="shared" si="26"/>
        <v>0</v>
      </c>
      <c r="H94" s="855">
        <f t="shared" si="26"/>
        <v>0</v>
      </c>
      <c r="I94" s="855">
        <f t="shared" si="26"/>
        <v>0</v>
      </c>
      <c r="J94" s="855">
        <f t="shared" si="26"/>
        <v>0</v>
      </c>
      <c r="K94" s="870"/>
    </row>
    <row r="95" spans="1:11" ht="21" hidden="1" customHeight="1" x14ac:dyDescent="0.6">
      <c r="A95" s="861" t="e">
        <f>+[2]ระบบการควบคุมฯ!#REF!</f>
        <v>#REF!</v>
      </c>
      <c r="B95" s="871" t="e">
        <f>+[2]ระบบการควบคุมฯ!#REF!</f>
        <v>#REF!</v>
      </c>
      <c r="C95" s="1238" t="e">
        <f>+[2]ระบบการควบคุมฯ!#REF!</f>
        <v>#REF!</v>
      </c>
      <c r="D95" s="750"/>
      <c r="E95" s="806"/>
      <c r="F95" s="826"/>
      <c r="G95" s="794"/>
      <c r="H95" s="831"/>
      <c r="I95" s="825"/>
      <c r="J95" s="832">
        <f t="shared" ref="J95:J96" si="27">D95-E95-F95-G95</f>
        <v>0</v>
      </c>
      <c r="K95" s="862"/>
    </row>
    <row r="96" spans="1:11" ht="42" hidden="1" customHeight="1" x14ac:dyDescent="0.6">
      <c r="A96" s="857"/>
      <c r="B96" s="872" t="s">
        <v>202</v>
      </c>
      <c r="C96" s="1239" t="e">
        <f>+[2]ระบบการควบคุมฯ!#REF!</f>
        <v>#REF!</v>
      </c>
      <c r="D96" s="750"/>
      <c r="E96" s="806"/>
      <c r="F96" s="826"/>
      <c r="G96" s="794"/>
      <c r="H96" s="831"/>
      <c r="I96" s="825"/>
      <c r="J96" s="832">
        <f t="shared" si="27"/>
        <v>0</v>
      </c>
      <c r="K96" s="862"/>
    </row>
    <row r="97" spans="1:11" ht="21" hidden="1" customHeight="1" x14ac:dyDescent="0.6">
      <c r="A97" s="857"/>
      <c r="B97" s="872" t="s">
        <v>203</v>
      </c>
      <c r="C97" s="1239"/>
      <c r="D97" s="750"/>
      <c r="E97" s="827"/>
      <c r="F97" s="826"/>
      <c r="G97" s="834"/>
      <c r="H97" s="831"/>
      <c r="I97" s="825"/>
      <c r="J97" s="832"/>
      <c r="K97" s="862"/>
    </row>
    <row r="98" spans="1:11" ht="21" hidden="1" customHeight="1" x14ac:dyDescent="0.6">
      <c r="A98" s="857"/>
      <c r="B98" s="872" t="s">
        <v>204</v>
      </c>
      <c r="C98" s="1239"/>
      <c r="D98" s="750"/>
      <c r="E98" s="827"/>
      <c r="F98" s="826"/>
      <c r="G98" s="834"/>
      <c r="H98" s="831"/>
      <c r="I98" s="825"/>
      <c r="J98" s="832"/>
      <c r="K98" s="862"/>
    </row>
    <row r="99" spans="1:11" ht="21" hidden="1" customHeight="1" x14ac:dyDescent="0.6">
      <c r="A99" s="857"/>
      <c r="B99" s="872" t="s">
        <v>205</v>
      </c>
      <c r="C99" s="1239"/>
      <c r="D99" s="750"/>
      <c r="E99" s="827"/>
      <c r="F99" s="826"/>
      <c r="G99" s="834"/>
      <c r="H99" s="831"/>
      <c r="I99" s="825"/>
      <c r="J99" s="832"/>
      <c r="K99" s="862"/>
    </row>
    <row r="100" spans="1:11" ht="21" hidden="1" customHeight="1" x14ac:dyDescent="0.6">
      <c r="A100" s="857"/>
      <c r="B100" s="872" t="s">
        <v>206</v>
      </c>
      <c r="C100" s="1239"/>
      <c r="D100" s="750"/>
      <c r="E100" s="827"/>
      <c r="F100" s="826"/>
      <c r="G100" s="834"/>
      <c r="H100" s="831"/>
      <c r="I100" s="825"/>
      <c r="J100" s="832"/>
      <c r="K100" s="862"/>
    </row>
    <row r="101" spans="1:11" ht="42" hidden="1" customHeight="1" x14ac:dyDescent="0.6">
      <c r="A101" s="857"/>
      <c r="B101" s="872" t="s">
        <v>207</v>
      </c>
      <c r="C101" s="1239"/>
      <c r="D101" s="750"/>
      <c r="E101" s="827"/>
      <c r="F101" s="826"/>
      <c r="G101" s="834"/>
      <c r="H101" s="831"/>
      <c r="I101" s="825"/>
      <c r="J101" s="832"/>
      <c r="K101" s="862"/>
    </row>
    <row r="102" spans="1:11" ht="42" hidden="1" customHeight="1" x14ac:dyDescent="0.6">
      <c r="A102" s="857"/>
      <c r="B102" s="872" t="s">
        <v>208</v>
      </c>
      <c r="C102" s="1239"/>
      <c r="D102" s="750"/>
      <c r="E102" s="827"/>
      <c r="F102" s="826"/>
      <c r="G102" s="834"/>
      <c r="H102" s="831"/>
      <c r="I102" s="825"/>
      <c r="J102" s="832"/>
      <c r="K102" s="862"/>
    </row>
    <row r="103" spans="1:11" ht="42" hidden="1" customHeight="1" x14ac:dyDescent="0.6">
      <c r="A103" s="857"/>
      <c r="B103" s="872"/>
      <c r="C103" s="1239"/>
      <c r="D103" s="750"/>
      <c r="E103" s="827"/>
      <c r="F103" s="826"/>
      <c r="G103" s="834"/>
      <c r="H103" s="831"/>
      <c r="I103" s="825"/>
      <c r="J103" s="832"/>
      <c r="K103" s="862"/>
    </row>
    <row r="104" spans="1:11" ht="21" hidden="1" customHeight="1" x14ac:dyDescent="0.6">
      <c r="A104" s="857"/>
      <c r="B104" s="872"/>
      <c r="C104" s="1239"/>
      <c r="D104" s="750"/>
      <c r="E104" s="827"/>
      <c r="F104" s="826"/>
      <c r="G104" s="834"/>
      <c r="H104" s="831"/>
      <c r="I104" s="825"/>
      <c r="J104" s="832"/>
      <c r="K104" s="862"/>
    </row>
    <row r="105" spans="1:11" ht="21" hidden="1" customHeight="1" x14ac:dyDescent="0.6">
      <c r="A105" s="857"/>
      <c r="B105" s="872"/>
      <c r="C105" s="1239"/>
      <c r="D105" s="750"/>
      <c r="E105" s="827"/>
      <c r="F105" s="826"/>
      <c r="G105" s="834"/>
      <c r="H105" s="831"/>
      <c r="I105" s="825"/>
      <c r="J105" s="832"/>
      <c r="K105" s="862"/>
    </row>
    <row r="106" spans="1:11" ht="42" hidden="1" customHeight="1" x14ac:dyDescent="0.6">
      <c r="A106" s="857"/>
      <c r="B106" s="872"/>
      <c r="C106" s="1239"/>
      <c r="D106" s="750"/>
      <c r="E106" s="827"/>
      <c r="F106" s="826"/>
      <c r="G106" s="834"/>
      <c r="H106" s="831"/>
      <c r="I106" s="825"/>
      <c r="J106" s="832"/>
      <c r="K106" s="862"/>
    </row>
    <row r="107" spans="1:11" ht="21" hidden="1" customHeight="1" x14ac:dyDescent="0.6">
      <c r="A107" s="857"/>
      <c r="B107" s="873"/>
      <c r="C107" s="1239"/>
      <c r="D107" s="750"/>
      <c r="E107" s="827"/>
      <c r="F107" s="826"/>
      <c r="G107" s="834"/>
      <c r="H107" s="831"/>
      <c r="I107" s="825"/>
      <c r="J107" s="832"/>
      <c r="K107" s="862"/>
    </row>
    <row r="108" spans="1:11" ht="21" hidden="1" customHeight="1" x14ac:dyDescent="0.6">
      <c r="A108" s="857"/>
      <c r="B108" s="873"/>
      <c r="C108" s="1239"/>
      <c r="D108" s="750"/>
      <c r="E108" s="827"/>
      <c r="F108" s="826"/>
      <c r="G108" s="834"/>
      <c r="H108" s="831"/>
      <c r="I108" s="825"/>
      <c r="J108" s="832"/>
      <c r="K108" s="862"/>
    </row>
    <row r="109" spans="1:11" ht="40.799999999999997" hidden="1" customHeight="1" x14ac:dyDescent="0.25">
      <c r="A109" s="853" t="s">
        <v>209</v>
      </c>
      <c r="B109" s="854" t="e">
        <f>+[2]ระบบการควบคุมฯ!#REF!</f>
        <v>#REF!</v>
      </c>
      <c r="C109" s="1236" t="e">
        <f>+[2]ระบบการควบคุมฯ!#REF!</f>
        <v>#REF!</v>
      </c>
      <c r="D109" s="855" t="e">
        <f>SUM(D110)</f>
        <v>#REF!</v>
      </c>
      <c r="E109" s="855" t="e">
        <f t="shared" ref="E109:J109" si="28">SUM(E110)</f>
        <v>#REF!</v>
      </c>
      <c r="F109" s="855" t="e">
        <f t="shared" si="28"/>
        <v>#REF!</v>
      </c>
      <c r="G109" s="855" t="e">
        <f t="shared" si="28"/>
        <v>#REF!</v>
      </c>
      <c r="H109" s="855">
        <f t="shared" si="28"/>
        <v>0</v>
      </c>
      <c r="I109" s="855">
        <f t="shared" si="28"/>
        <v>0</v>
      </c>
      <c r="J109" s="855" t="e">
        <f t="shared" si="28"/>
        <v>#REF!</v>
      </c>
      <c r="K109" s="870"/>
    </row>
    <row r="110" spans="1:11" ht="21" hidden="1" customHeight="1" x14ac:dyDescent="0.6">
      <c r="A110" s="861" t="e">
        <f>+[2]ระบบการควบคุมฯ!#REF!</f>
        <v>#REF!</v>
      </c>
      <c r="B110" s="871" t="e">
        <f>+[2]ระบบการควบคุมฯ!#REF!</f>
        <v>#REF!</v>
      </c>
      <c r="C110" s="1240" t="e">
        <f>+[2]ระบบการควบคุมฯ!#REF!</f>
        <v>#REF!</v>
      </c>
      <c r="D110" s="874" t="e">
        <f>+[2]ระบบการควบคุมฯ!#REF!</f>
        <v>#REF!</v>
      </c>
      <c r="E110" s="875" t="e">
        <f>+[2]ระบบการควบคุมฯ!#REF!</f>
        <v>#REF!</v>
      </c>
      <c r="F110" s="876" t="e">
        <f>+[2]ระบบการควบคุมฯ!#REF!</f>
        <v>#REF!</v>
      </c>
      <c r="G110" s="877" t="e">
        <f>+[2]ระบบการควบคุมฯ!#REF!</f>
        <v>#REF!</v>
      </c>
      <c r="H110" s="812"/>
      <c r="I110" s="813"/>
      <c r="J110" s="814" t="e">
        <f>D110-E110-F110-G110</f>
        <v>#REF!</v>
      </c>
      <c r="K110" s="878"/>
    </row>
    <row r="111" spans="1:11" ht="63" hidden="1" customHeight="1" x14ac:dyDescent="0.6">
      <c r="A111" s="861"/>
      <c r="B111" s="871" t="str">
        <f>+[2]ยุธศาสตร์เรียนดีปร3100116003211!D324</f>
        <v>ทำสัญญา 19 ธค 65 ครบ 16 มีค 66</v>
      </c>
      <c r="C111" s="1238"/>
      <c r="D111" s="874"/>
      <c r="E111" s="876"/>
      <c r="F111" s="876"/>
      <c r="G111" s="877"/>
      <c r="H111" s="812"/>
      <c r="I111" s="813"/>
      <c r="J111" s="814">
        <f>D111-E111-F111-G111</f>
        <v>0</v>
      </c>
      <c r="K111" s="878"/>
    </row>
    <row r="112" spans="1:11" ht="42" hidden="1" customHeight="1" x14ac:dyDescent="0.25">
      <c r="A112" s="853" t="e">
        <f>+[2]ระบบการควบคุมฯ!#REF!</f>
        <v>#REF!</v>
      </c>
      <c r="B112" s="854" t="e">
        <f>+[2]ระบบการควบคุมฯ!#REF!</f>
        <v>#REF!</v>
      </c>
      <c r="C112" s="1236" t="e">
        <f>+[2]ระบบการควบคุมฯ!#REF!</f>
        <v>#REF!</v>
      </c>
      <c r="D112" s="855" t="e">
        <f>SUM(D113)</f>
        <v>#REF!</v>
      </c>
      <c r="E112" s="855" t="e">
        <f t="shared" ref="E112:J112" si="29">SUM(E113)</f>
        <v>#REF!</v>
      </c>
      <c r="F112" s="855" t="e">
        <f t="shared" si="29"/>
        <v>#REF!</v>
      </c>
      <c r="G112" s="855" t="e">
        <f t="shared" si="29"/>
        <v>#REF!</v>
      </c>
      <c r="H112" s="855">
        <f t="shared" si="29"/>
        <v>0</v>
      </c>
      <c r="I112" s="855">
        <f t="shared" si="29"/>
        <v>0</v>
      </c>
      <c r="J112" s="855" t="e">
        <f t="shared" si="29"/>
        <v>#REF!</v>
      </c>
      <c r="K112" s="870"/>
    </row>
    <row r="113" spans="1:11" ht="42" hidden="1" customHeight="1" x14ac:dyDescent="0.25">
      <c r="A113" s="840" t="e">
        <f>+[2]ระบบการควบคุมฯ!#REF!</f>
        <v>#REF!</v>
      </c>
      <c r="B113" s="845" t="e">
        <f>+[2]ระบบการควบคุมฯ!#REF!</f>
        <v>#REF!</v>
      </c>
      <c r="C113" s="866" t="e">
        <f>+[2]ระบบการควบคุมฯ!#REF!</f>
        <v>#REF!</v>
      </c>
      <c r="D113" s="869" t="e">
        <f>+[2]ระบบการควบคุมฯ!#REF!</f>
        <v>#REF!</v>
      </c>
      <c r="E113" s="879" t="e">
        <f>+[2]ระบบการควบคุมฯ!#REF!+[2]ระบบการควบคุมฯ!#REF!</f>
        <v>#REF!</v>
      </c>
      <c r="F113" s="750" t="e">
        <f>+[2]ระบบการควบคุมฯ!#REF!+[2]ระบบการควบคุมฯ!#REF!</f>
        <v>#REF!</v>
      </c>
      <c r="G113" s="867" t="e">
        <f>+[2]ระบบการควบคุมฯ!#REF!+[2]ระบบการควบคุมฯ!#REF!</f>
        <v>#REF!</v>
      </c>
      <c r="H113" s="828"/>
      <c r="I113" s="810"/>
      <c r="J113" s="817" t="e">
        <f>D113-E113-F113-G113</f>
        <v>#REF!</v>
      </c>
      <c r="K113" s="862"/>
    </row>
    <row r="114" spans="1:11" ht="42" hidden="1" customHeight="1" x14ac:dyDescent="0.6">
      <c r="A114" s="840"/>
      <c r="B114" s="880" t="s">
        <v>210</v>
      </c>
      <c r="C114" s="1241"/>
      <c r="D114" s="881"/>
      <c r="E114" s="747"/>
      <c r="F114" s="747"/>
      <c r="G114" s="811"/>
      <c r="H114" s="812"/>
      <c r="I114" s="813"/>
      <c r="J114" s="814">
        <f>D114-E114-F114-G114</f>
        <v>0</v>
      </c>
      <c r="K114" s="878"/>
    </row>
    <row r="115" spans="1:11" ht="42" hidden="1" customHeight="1" x14ac:dyDescent="0.6">
      <c r="A115" s="840"/>
      <c r="B115" s="880"/>
      <c r="C115" s="1241"/>
      <c r="D115" s="881"/>
      <c r="E115" s="747"/>
      <c r="F115" s="747"/>
      <c r="G115" s="811"/>
      <c r="H115" s="812"/>
      <c r="I115" s="813"/>
      <c r="J115" s="814"/>
      <c r="K115" s="878"/>
    </row>
    <row r="116" spans="1:11" ht="42" hidden="1" customHeight="1" x14ac:dyDescent="0.45">
      <c r="A116" s="848">
        <v>1.3</v>
      </c>
      <c r="B116" s="849" t="str">
        <f>+[2]ระบบการควบคุมฯ!B369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16" s="1217" t="str">
        <f>+[2]ระบบการควบคุมฯ!C369</f>
        <v>20004 68 00079 00000</v>
      </c>
      <c r="D116" s="738">
        <f>+D117+D121</f>
        <v>0</v>
      </c>
      <c r="E116" s="738">
        <f t="shared" ref="E116:J116" si="30">+E117+E121</f>
        <v>0</v>
      </c>
      <c r="F116" s="738">
        <f t="shared" si="30"/>
        <v>0</v>
      </c>
      <c r="G116" s="738">
        <f t="shared" si="30"/>
        <v>0</v>
      </c>
      <c r="H116" s="738">
        <f t="shared" si="30"/>
        <v>0</v>
      </c>
      <c r="I116" s="738">
        <f t="shared" si="30"/>
        <v>0</v>
      </c>
      <c r="J116" s="738">
        <f t="shared" si="30"/>
        <v>0</v>
      </c>
      <c r="K116" s="882"/>
    </row>
    <row r="117" spans="1:11" ht="42" hidden="1" customHeight="1" x14ac:dyDescent="0.6">
      <c r="A117" s="721"/>
      <c r="B117" s="728" t="str">
        <f>+B36</f>
        <v>งบลงทุน ค่าครุภัณฑ์   6811310</v>
      </c>
      <c r="C117" s="1215"/>
      <c r="D117" s="729">
        <f>+D118+D123</f>
        <v>0</v>
      </c>
      <c r="E117" s="729">
        <f t="shared" ref="E117:J117" si="31">+E118+E123</f>
        <v>0</v>
      </c>
      <c r="F117" s="729">
        <f t="shared" si="31"/>
        <v>0</v>
      </c>
      <c r="G117" s="729">
        <f t="shared" si="31"/>
        <v>0</v>
      </c>
      <c r="H117" s="729">
        <f t="shared" si="31"/>
        <v>0</v>
      </c>
      <c r="I117" s="729">
        <f t="shared" si="31"/>
        <v>0</v>
      </c>
      <c r="J117" s="729">
        <f t="shared" si="31"/>
        <v>0</v>
      </c>
      <c r="K117" s="782"/>
    </row>
    <row r="118" spans="1:11" ht="42" hidden="1" customHeight="1" x14ac:dyDescent="0.25">
      <c r="A118" s="883" t="s">
        <v>211</v>
      </c>
      <c r="B118" s="884" t="str">
        <f>+[2]ระบบการควบคุมฯ!B377</f>
        <v>เงินชดเชยค่างานก่อสร้างตามสัญญาแบบปรับราคาได้ (ค่า K)</v>
      </c>
      <c r="C118" s="1236" t="str">
        <f>+[2]ระบบการควบคุมฯ!C377</f>
        <v>ศธ04002/ว4285 ลว.13 กย 67 โอนครั้งที่ 401</v>
      </c>
      <c r="D118" s="885">
        <f>+D119</f>
        <v>0</v>
      </c>
      <c r="E118" s="885">
        <f t="shared" ref="E118:J118" si="32">+E119</f>
        <v>0</v>
      </c>
      <c r="F118" s="885">
        <f t="shared" si="32"/>
        <v>0</v>
      </c>
      <c r="G118" s="885">
        <f t="shared" si="32"/>
        <v>0</v>
      </c>
      <c r="H118" s="885">
        <f t="shared" si="32"/>
        <v>0</v>
      </c>
      <c r="I118" s="885">
        <f t="shared" si="32"/>
        <v>0</v>
      </c>
      <c r="J118" s="885">
        <f t="shared" si="32"/>
        <v>0</v>
      </c>
      <c r="K118" s="856"/>
    </row>
    <row r="119" spans="1:11" ht="42" hidden="1" customHeight="1" x14ac:dyDescent="0.25">
      <c r="A119" s="857" t="str">
        <f>+[2]ระบบการควบคุมฯ!A378</f>
        <v>1)</v>
      </c>
      <c r="B119" s="886" t="str">
        <f>+[2]ระบบการควบคุมฯ!B378</f>
        <v>โรงเรียนธัญญสิทธิศิลป์</v>
      </c>
      <c r="C119" s="1242" t="str">
        <f>+[2]ระบบการควบคุมฯ!C378</f>
        <v>20004 3100B600 321YYY</v>
      </c>
      <c r="D119" s="842">
        <f>+[2]ระบบการควบคุมฯ!D378</f>
        <v>0</v>
      </c>
      <c r="E119" s="842">
        <f>+[2]ระบบการควบคุมฯ!E378</f>
        <v>0</v>
      </c>
      <c r="F119" s="842">
        <f>+[2]ระบบการควบคุมฯ!F378</f>
        <v>0</v>
      </c>
      <c r="G119" s="842">
        <f>+[2]ระบบการควบคุมฯ!G378</f>
        <v>0</v>
      </c>
      <c r="H119" s="842">
        <f>+[2]ระบบการควบคุมฯ!H378</f>
        <v>0</v>
      </c>
      <c r="I119" s="842">
        <f>+[2]ระบบการควบคุมฯ!I378</f>
        <v>0</v>
      </c>
      <c r="J119" s="842">
        <f>+[2]ระบบการควบคุมฯ!J378</f>
        <v>0</v>
      </c>
      <c r="K119" s="859"/>
    </row>
    <row r="120" spans="1:11" ht="42" hidden="1" customHeight="1" x14ac:dyDescent="0.25">
      <c r="A120" s="857"/>
      <c r="B120" s="887" t="str">
        <f>+[2]ยุธศาสตร์เรียนดีปร3100116003211!E373</f>
        <v>ทำสัญญญา  9 มค 66 ครบ 25 มีค 66</v>
      </c>
      <c r="C120" s="1242"/>
      <c r="D120" s="842"/>
      <c r="E120" s="842"/>
      <c r="F120" s="842"/>
      <c r="G120" s="842"/>
      <c r="H120" s="842"/>
      <c r="I120" s="842"/>
      <c r="J120" s="842"/>
      <c r="K120" s="860"/>
    </row>
    <row r="121" spans="1:11" ht="42" hidden="1" customHeight="1" x14ac:dyDescent="0.6">
      <c r="A121" s="722"/>
      <c r="B121" s="731" t="str">
        <f>+[2]ระบบการควบคุมฯ!B370</f>
        <v>งบลงทุน  ค่าครุภัณฑ์ 6711310</v>
      </c>
      <c r="C121" s="888">
        <f>+C117</f>
        <v>0</v>
      </c>
      <c r="D121" s="851">
        <f>+D123</f>
        <v>0</v>
      </c>
      <c r="E121" s="851">
        <f t="shared" ref="E121:J121" si="33">+E123</f>
        <v>0</v>
      </c>
      <c r="F121" s="851">
        <f t="shared" si="33"/>
        <v>0</v>
      </c>
      <c r="G121" s="851">
        <f t="shared" si="33"/>
        <v>0</v>
      </c>
      <c r="H121" s="851">
        <f t="shared" si="33"/>
        <v>0</v>
      </c>
      <c r="I121" s="851">
        <f t="shared" si="33"/>
        <v>0</v>
      </c>
      <c r="J121" s="851">
        <f t="shared" si="33"/>
        <v>0</v>
      </c>
      <c r="K121" s="852"/>
    </row>
    <row r="122" spans="1:11" ht="42" hidden="1" customHeight="1" x14ac:dyDescent="0.6">
      <c r="A122" s="889"/>
      <c r="B122" s="890" t="str">
        <f>+[2]ระบบการควบคุมฯ!B371</f>
        <v>ครุภัณฑ์การศึกษา 120611</v>
      </c>
      <c r="C122" s="1243"/>
      <c r="D122" s="891">
        <f>+D123</f>
        <v>0</v>
      </c>
      <c r="E122" s="891">
        <f t="shared" ref="E122:J123" si="34">+E123</f>
        <v>0</v>
      </c>
      <c r="F122" s="891">
        <f t="shared" si="34"/>
        <v>0</v>
      </c>
      <c r="G122" s="891">
        <f t="shared" si="34"/>
        <v>0</v>
      </c>
      <c r="H122" s="891">
        <f t="shared" si="34"/>
        <v>0</v>
      </c>
      <c r="I122" s="891">
        <f t="shared" si="34"/>
        <v>0</v>
      </c>
      <c r="J122" s="891">
        <f t="shared" si="34"/>
        <v>0</v>
      </c>
      <c r="K122" s="892"/>
    </row>
    <row r="123" spans="1:11" ht="42" hidden="1" customHeight="1" x14ac:dyDescent="0.25">
      <c r="A123" s="883" t="s">
        <v>212</v>
      </c>
      <c r="B123" s="884" t="str">
        <f>+[2]ระบบการควบคุมฯ!B372</f>
        <v xml:space="preserve">โต๊ะเก้าอี้นักเรียนระดับประถมศึกษา ชุดละ 1,500 บาท </v>
      </c>
      <c r="C123" s="1236" t="str">
        <f>+[2]ระบบการควบคุมฯ!C372</f>
        <v>ศธ04002/ว1802 ลว.8 พค 67 โอนครั้งที่ 7</v>
      </c>
      <c r="D123" s="885">
        <f>+D124</f>
        <v>0</v>
      </c>
      <c r="E123" s="885">
        <f t="shared" si="34"/>
        <v>0</v>
      </c>
      <c r="F123" s="885">
        <f t="shared" si="34"/>
        <v>0</v>
      </c>
      <c r="G123" s="885">
        <f t="shared" si="34"/>
        <v>0</v>
      </c>
      <c r="H123" s="885">
        <f t="shared" si="34"/>
        <v>0</v>
      </c>
      <c r="I123" s="885">
        <f t="shared" si="34"/>
        <v>0</v>
      </c>
      <c r="J123" s="885">
        <f t="shared" si="34"/>
        <v>0</v>
      </c>
      <c r="K123" s="856"/>
    </row>
    <row r="124" spans="1:11" ht="42" hidden="1" customHeight="1" x14ac:dyDescent="0.45">
      <c r="A124" s="857" t="str">
        <f>+[2]ระบบการควบคุมฯ!A388</f>
        <v>1)</v>
      </c>
      <c r="B124" s="893" t="str">
        <f>+[2]ระบบการควบคุมฯ!B373</f>
        <v xml:space="preserve">โรงเรียนชุมชนบึงบา </v>
      </c>
      <c r="C124" s="986" t="str">
        <f>+[2]ระบบการควบคุมฯ!C373</f>
        <v>200043100B6003113826</v>
      </c>
      <c r="D124" s="750"/>
      <c r="E124" s="806"/>
      <c r="F124" s="826"/>
      <c r="G124" s="794"/>
      <c r="H124" s="831"/>
      <c r="I124" s="825"/>
      <c r="J124" s="832">
        <f t="shared" ref="J124" si="35">D124-E124-F124-G124</f>
        <v>0</v>
      </c>
      <c r="K124" s="829"/>
    </row>
    <row r="125" spans="1:11" ht="42" hidden="1" customHeight="1" x14ac:dyDescent="0.6">
      <c r="A125" s="861"/>
      <c r="B125" s="893" t="str">
        <f>+[2]ระบบการควบคุมฯ!B374</f>
        <v>ผูกพันครบ 19 มิย 67</v>
      </c>
      <c r="C125" s="986">
        <f>+[2]ระบบการควบคุมฯ!C374</f>
        <v>4100392644</v>
      </c>
      <c r="D125" s="874"/>
      <c r="E125" s="876"/>
      <c r="F125" s="876"/>
      <c r="G125" s="877"/>
      <c r="H125" s="812"/>
      <c r="I125" s="813"/>
      <c r="J125" s="814"/>
      <c r="K125" s="894"/>
    </row>
    <row r="126" spans="1:11" ht="21" hidden="1" customHeight="1" x14ac:dyDescent="0.6">
      <c r="A126" s="721"/>
      <c r="B126" s="728" t="str">
        <f>+[2]ระบบการควบคุมฯ!B376</f>
        <v>งบลงทุน  ค่าที่ดินสิ่งก่อสร้าง 6711320</v>
      </c>
      <c r="C126" s="1215"/>
      <c r="D126" s="729">
        <f>+D127</f>
        <v>0</v>
      </c>
      <c r="E126" s="729">
        <f t="shared" ref="E126:J126" si="36">+E127</f>
        <v>0</v>
      </c>
      <c r="F126" s="729">
        <f t="shared" si="36"/>
        <v>0</v>
      </c>
      <c r="G126" s="729">
        <f t="shared" si="36"/>
        <v>0</v>
      </c>
      <c r="H126" s="729">
        <f t="shared" si="36"/>
        <v>0</v>
      </c>
      <c r="I126" s="729">
        <f t="shared" si="36"/>
        <v>0</v>
      </c>
      <c r="J126" s="729">
        <f t="shared" si="36"/>
        <v>0</v>
      </c>
      <c r="K126" s="782"/>
    </row>
    <row r="127" spans="1:11" ht="21" hidden="1" customHeight="1" x14ac:dyDescent="0.25">
      <c r="A127" s="883" t="str">
        <f>+[2]ระบบการควบคุมฯ!A377</f>
        <v>5.3.2</v>
      </c>
      <c r="B127" s="884" t="str">
        <f>+[2]ระบบการควบคุมฯ!B377</f>
        <v>เงินชดเชยค่างานก่อสร้างตามสัญญาแบบปรับราคาได้ (ค่า K)</v>
      </c>
      <c r="C127" s="1236" t="str">
        <f>+[2]ระบบการควบคุมฯ!C377</f>
        <v>ศธ04002/ว4285 ลว.13 กย 67 โอนครั้งที่ 401</v>
      </c>
      <c r="D127" s="885">
        <f>SUM(D128:D130)</f>
        <v>0</v>
      </c>
      <c r="E127" s="885">
        <f t="shared" ref="E127:J127" si="37">SUM(E128:E130)</f>
        <v>0</v>
      </c>
      <c r="F127" s="885">
        <f t="shared" si="37"/>
        <v>0</v>
      </c>
      <c r="G127" s="885">
        <f t="shared" si="37"/>
        <v>0</v>
      </c>
      <c r="H127" s="885">
        <f t="shared" si="37"/>
        <v>0</v>
      </c>
      <c r="I127" s="885">
        <f t="shared" si="37"/>
        <v>0</v>
      </c>
      <c r="J127" s="885">
        <f t="shared" si="37"/>
        <v>0</v>
      </c>
      <c r="K127" s="856"/>
    </row>
    <row r="128" spans="1:11" ht="21" hidden="1" customHeight="1" x14ac:dyDescent="0.6">
      <c r="A128" s="895" t="str">
        <f>+[2]ระบบการควบคุมฯ!A378</f>
        <v>1)</v>
      </c>
      <c r="B128" s="886" t="str">
        <f>+[2]ระบบการควบคุมฯ!B378</f>
        <v>โรงเรียนธัญญสิทธิศิลป์</v>
      </c>
      <c r="C128" s="1242" t="str">
        <f>+[2]ระบบการควบคุมฯ!C378</f>
        <v>20004 3100B600 321YYY</v>
      </c>
      <c r="D128" s="750"/>
      <c r="E128" s="806"/>
      <c r="F128" s="826"/>
      <c r="G128" s="794"/>
      <c r="H128" s="831"/>
      <c r="I128" s="825"/>
      <c r="J128" s="832">
        <f t="shared" ref="J128:J130" si="38">D128-E128-F128-G128</f>
        <v>0</v>
      </c>
      <c r="K128" s="896"/>
    </row>
    <row r="129" spans="1:11" ht="21" hidden="1" customHeight="1" x14ac:dyDescent="0.6">
      <c r="A129" s="895" t="str">
        <f>+[2]ระบบการควบคุมฯ!A379</f>
        <v>2)</v>
      </c>
      <c r="B129" s="886" t="str">
        <f>+[2]ระบบการควบคุมฯ!B379</f>
        <v>โรงเรียนชุมชนเลิศพินิจพิทยาคม</v>
      </c>
      <c r="C129" s="1242" t="str">
        <f>+[2]ระบบการควบคุมฯ!C379</f>
        <v>20004 3100B600 321YYY</v>
      </c>
      <c r="D129" s="750"/>
      <c r="E129" s="806"/>
      <c r="F129" s="826"/>
      <c r="G129" s="794"/>
      <c r="H129" s="812"/>
      <c r="I129" s="813"/>
      <c r="J129" s="832">
        <f t="shared" si="38"/>
        <v>0</v>
      </c>
      <c r="K129" s="897"/>
    </row>
    <row r="130" spans="1:11" ht="21" hidden="1" customHeight="1" x14ac:dyDescent="0.6">
      <c r="A130" s="895" t="str">
        <f>+[2]ระบบการควบคุมฯ!A380</f>
        <v>3)</v>
      </c>
      <c r="B130" s="886" t="str">
        <f>+[2]ระบบการควบคุมฯ!B380</f>
        <v>โรงเรียนชุมชนประชานิกรณ์อำนวยเวทย์</v>
      </c>
      <c r="C130" s="1242" t="str">
        <f>+[2]ระบบการควบคุมฯ!C380</f>
        <v>20004 3100B600 321YYY</v>
      </c>
      <c r="D130" s="750"/>
      <c r="E130" s="806"/>
      <c r="F130" s="826"/>
      <c r="G130" s="794"/>
      <c r="H130" s="812"/>
      <c r="I130" s="813"/>
      <c r="J130" s="832">
        <f t="shared" si="38"/>
        <v>0</v>
      </c>
      <c r="K130" s="898"/>
    </row>
    <row r="131" spans="1:11" ht="21" hidden="1" customHeight="1" x14ac:dyDescent="0.6">
      <c r="A131" s="861"/>
      <c r="B131" s="871"/>
      <c r="C131" s="1238"/>
      <c r="D131" s="874"/>
      <c r="E131" s="876"/>
      <c r="F131" s="876"/>
      <c r="G131" s="877"/>
      <c r="H131" s="812"/>
      <c r="I131" s="813"/>
      <c r="J131" s="814">
        <f>D131-E131-F131-G131</f>
        <v>0</v>
      </c>
      <c r="K131" s="878"/>
    </row>
    <row r="132" spans="1:11" ht="21" hidden="1" customHeight="1" x14ac:dyDescent="0.6">
      <c r="A132" s="899" t="str">
        <f>+[2]ระบบการควบคุมฯ!A523</f>
        <v>ง</v>
      </c>
      <c r="B132" s="900" t="str">
        <f>+[2]ระบบการควบคุมฯ!B523</f>
        <v>แผนงานพื้นฐานด้านการพัฒนาและเสริมสร้างศักยภาพทรัพยากรมนุษย์</v>
      </c>
      <c r="C132" s="1244"/>
      <c r="D132" s="49">
        <f>+D133+D149</f>
        <v>20521300</v>
      </c>
      <c r="E132" s="49">
        <f t="shared" ref="E132:J132" si="39">+E133+E149</f>
        <v>16063390</v>
      </c>
      <c r="F132" s="49">
        <f t="shared" si="39"/>
        <v>0</v>
      </c>
      <c r="G132" s="49">
        <f t="shared" si="39"/>
        <v>3356140</v>
      </c>
      <c r="H132" s="49">
        <f t="shared" ca="1" si="39"/>
        <v>0</v>
      </c>
      <c r="I132" s="49">
        <f t="shared" ca="1" si="39"/>
        <v>0</v>
      </c>
      <c r="J132" s="49">
        <f t="shared" si="39"/>
        <v>1101770</v>
      </c>
      <c r="K132" s="901">
        <f t="shared" ref="E132:K135" si="40">+K133</f>
        <v>0</v>
      </c>
    </row>
    <row r="133" spans="1:11" ht="21" hidden="1" customHeight="1" x14ac:dyDescent="0.25">
      <c r="A133" s="902">
        <f>+[2]ระบบการควบคุมฯ!A526</f>
        <v>1</v>
      </c>
      <c r="B133" s="903" t="str">
        <f>+[2]ระบบการควบคุมฯ!B526</f>
        <v xml:space="preserve">ผลผลิตผู้จบการศึกษาก่อนประถมศึกษา </v>
      </c>
      <c r="C133" s="1245" t="str">
        <f>+[2]ระบบการควบคุมฯ!C526</f>
        <v>20004 3720 1000 2000000</v>
      </c>
      <c r="D133" s="55">
        <f>+D134</f>
        <v>0</v>
      </c>
      <c r="E133" s="55">
        <f t="shared" si="40"/>
        <v>0</v>
      </c>
      <c r="F133" s="55">
        <f t="shared" si="40"/>
        <v>0</v>
      </c>
      <c r="G133" s="55">
        <f t="shared" si="40"/>
        <v>0</v>
      </c>
      <c r="H133" s="55">
        <f t="shared" si="40"/>
        <v>0</v>
      </c>
      <c r="I133" s="55">
        <f t="shared" si="40"/>
        <v>0</v>
      </c>
      <c r="J133" s="55">
        <f t="shared" si="40"/>
        <v>0</v>
      </c>
      <c r="K133" s="904">
        <f t="shared" si="40"/>
        <v>0</v>
      </c>
    </row>
    <row r="134" spans="1:11" ht="21" hidden="1" customHeight="1" x14ac:dyDescent="0.25">
      <c r="A134" s="905">
        <v>1.1000000000000001</v>
      </c>
      <c r="B134" s="906" t="str">
        <f>+[2]ระบบการควบคุมฯ!B531</f>
        <v xml:space="preserve">กิจกรรมการจัดการศึกษาก่อนประถมศึกษา  </v>
      </c>
      <c r="C134" s="1246" t="str">
        <f>+[2]ระบบการควบคุมฯ!C531</f>
        <v>20004 68 05162 00000</v>
      </c>
      <c r="D134" s="54">
        <f>+D135</f>
        <v>0</v>
      </c>
      <c r="E134" s="54">
        <f t="shared" si="40"/>
        <v>0</v>
      </c>
      <c r="F134" s="54">
        <f t="shared" si="40"/>
        <v>0</v>
      </c>
      <c r="G134" s="54">
        <f t="shared" si="40"/>
        <v>0</v>
      </c>
      <c r="H134" s="54">
        <f t="shared" si="40"/>
        <v>0</v>
      </c>
      <c r="I134" s="54">
        <f t="shared" si="40"/>
        <v>0</v>
      </c>
      <c r="J134" s="54">
        <f t="shared" si="40"/>
        <v>0</v>
      </c>
      <c r="K134" s="907">
        <f t="shared" si="40"/>
        <v>0</v>
      </c>
    </row>
    <row r="135" spans="1:11" ht="21" hidden="1" customHeight="1" x14ac:dyDescent="0.6">
      <c r="A135" s="908"/>
      <c r="B135" s="909" t="str">
        <f>+[2]ระบบการควบคุมฯ!B529</f>
        <v>ค่าครุภัณฑ์ 6811310</v>
      </c>
      <c r="C135" s="1215"/>
      <c r="D135" s="729">
        <f>+D136</f>
        <v>0</v>
      </c>
      <c r="E135" s="729">
        <f t="shared" si="40"/>
        <v>0</v>
      </c>
      <c r="F135" s="729">
        <f t="shared" si="40"/>
        <v>0</v>
      </c>
      <c r="G135" s="729">
        <f t="shared" si="40"/>
        <v>0</v>
      </c>
      <c r="H135" s="729">
        <f t="shared" si="40"/>
        <v>0</v>
      </c>
      <c r="I135" s="729">
        <f t="shared" si="40"/>
        <v>0</v>
      </c>
      <c r="J135" s="729">
        <f t="shared" si="40"/>
        <v>0</v>
      </c>
      <c r="K135" s="910"/>
    </row>
    <row r="136" spans="1:11" ht="21" hidden="1" customHeight="1" x14ac:dyDescent="0.6">
      <c r="A136" s="908"/>
      <c r="B136" s="909" t="str">
        <f>+[2]ระบบการควบคุมฯ!B588</f>
        <v>ครุภัณฑ์การศึกษา 120611</v>
      </c>
      <c r="C136" s="1215"/>
      <c r="D136" s="729">
        <f>+D137+D144</f>
        <v>0</v>
      </c>
      <c r="E136" s="729">
        <f t="shared" ref="E136:J136" si="41">+E137+E144</f>
        <v>0</v>
      </c>
      <c r="F136" s="729">
        <f t="shared" si="41"/>
        <v>0</v>
      </c>
      <c r="G136" s="729">
        <f t="shared" si="41"/>
        <v>0</v>
      </c>
      <c r="H136" s="729">
        <f t="shared" si="41"/>
        <v>0</v>
      </c>
      <c r="I136" s="729">
        <f t="shared" si="41"/>
        <v>0</v>
      </c>
      <c r="J136" s="729">
        <f t="shared" si="41"/>
        <v>0</v>
      </c>
      <c r="K136" s="910"/>
    </row>
    <row r="137" spans="1:11" ht="21" hidden="1" customHeight="1" x14ac:dyDescent="0.25">
      <c r="A137" s="911" t="s">
        <v>39</v>
      </c>
      <c r="B137" s="912" t="str">
        <f>+[2]ระบบการควบคุมฯ!B589</f>
        <v>เครื่องเล่นสนามระดับก่อนประถมศึกษาแบบ 2</v>
      </c>
      <c r="C137" s="1247" t="str">
        <f>+[2]ระบบการควบคุมฯ!C589</f>
        <v>ศธ04002/ว1802 ลว.8 พค 67 โอนครั้งที่ 7</v>
      </c>
      <c r="D137" s="913">
        <f>SUM(D138:D143)</f>
        <v>0</v>
      </c>
      <c r="E137" s="913">
        <f t="shared" ref="E137:J137" si="42">SUM(E138:E143)</f>
        <v>0</v>
      </c>
      <c r="F137" s="913">
        <f t="shared" si="42"/>
        <v>0</v>
      </c>
      <c r="G137" s="913">
        <f t="shared" si="42"/>
        <v>0</v>
      </c>
      <c r="H137" s="913">
        <f t="shared" si="42"/>
        <v>0</v>
      </c>
      <c r="I137" s="913">
        <f t="shared" si="42"/>
        <v>0</v>
      </c>
      <c r="J137" s="913">
        <f t="shared" si="42"/>
        <v>0</v>
      </c>
      <c r="K137" s="914"/>
    </row>
    <row r="138" spans="1:11" ht="21" hidden="1" customHeight="1" x14ac:dyDescent="0.6">
      <c r="A138" s="915" t="str">
        <f>+[2]ระบบการควบคุมฯ!A590</f>
        <v>1)</v>
      </c>
      <c r="B138" s="916" t="str">
        <f>+[2]ระบบการควบคุมฯ!B590</f>
        <v>โรงเรียนทองพูลอุทิศ</v>
      </c>
      <c r="C138" s="1248" t="str">
        <f>+[2]ระบบการควบคุมฯ!C590</f>
        <v>20004350001003110490</v>
      </c>
      <c r="D138" s="750"/>
      <c r="E138" s="806"/>
      <c r="F138" s="826"/>
      <c r="G138" s="794"/>
      <c r="H138" s="831"/>
      <c r="I138" s="825"/>
      <c r="J138" s="832">
        <f t="shared" ref="J138:J148" si="43">D138-E138-F138-G138</f>
        <v>0</v>
      </c>
      <c r="K138" s="829"/>
    </row>
    <row r="139" spans="1:11" ht="21" hidden="1" customHeight="1" x14ac:dyDescent="0.6">
      <c r="A139" s="915"/>
      <c r="B139" s="916" t="str">
        <f>+[2]ระบบการควบคุมฯ!B591</f>
        <v>ผูกพัน ครบ 16 กค 67</v>
      </c>
      <c r="C139" s="1248">
        <f>+[2]ระบบการควบคุมฯ!C591</f>
        <v>4100385427</v>
      </c>
      <c r="D139" s="750"/>
      <c r="E139" s="806"/>
      <c r="F139" s="826"/>
      <c r="G139" s="794"/>
      <c r="H139" s="831"/>
      <c r="I139" s="825"/>
      <c r="J139" s="832">
        <f t="shared" si="43"/>
        <v>0</v>
      </c>
      <c r="K139" s="829"/>
    </row>
    <row r="140" spans="1:11" ht="21" hidden="1" customHeight="1" x14ac:dyDescent="0.6">
      <c r="A140" s="915" t="str">
        <f>+[2]ระบบการควบคุมฯ!A592</f>
        <v>2)</v>
      </c>
      <c r="B140" s="916" t="str">
        <f>+[2]ระบบการควบคุมฯ!B592</f>
        <v>โรงเรียนวัดชัยมังคลาราม</v>
      </c>
      <c r="C140" s="1248" t="str">
        <f>+[2]ระบบการควบคุมฯ!C592</f>
        <v>20004350001003110491</v>
      </c>
      <c r="D140" s="750"/>
      <c r="E140" s="806"/>
      <c r="F140" s="826"/>
      <c r="G140" s="794"/>
      <c r="H140" s="831"/>
      <c r="I140" s="825"/>
      <c r="J140" s="832">
        <f t="shared" si="43"/>
        <v>0</v>
      </c>
      <c r="K140" s="894"/>
    </row>
    <row r="141" spans="1:11" ht="21" hidden="1" customHeight="1" x14ac:dyDescent="0.6">
      <c r="A141" s="915"/>
      <c r="B141" s="916" t="str">
        <f>+[2]ระบบการควบคุมฯ!B593</f>
        <v>ผูกพัน ครบ 16 กค 67</v>
      </c>
      <c r="C141" s="1248">
        <f>+[2]ระบบการควบคุมฯ!C593</f>
        <v>4100398102</v>
      </c>
      <c r="D141" s="750"/>
      <c r="E141" s="806"/>
      <c r="F141" s="826"/>
      <c r="G141" s="794"/>
      <c r="H141" s="831"/>
      <c r="I141" s="825"/>
      <c r="J141" s="832">
        <f t="shared" si="43"/>
        <v>0</v>
      </c>
      <c r="K141" s="894"/>
    </row>
    <row r="142" spans="1:11" ht="21" hidden="1" customHeight="1" x14ac:dyDescent="0.6">
      <c r="A142" s="915" t="str">
        <f>+[2]ระบบการควบคุมฯ!A594</f>
        <v>3)</v>
      </c>
      <c r="B142" s="916" t="str">
        <f>+[2]ระบบการควบคุมฯ!B594</f>
        <v>โรงเรียนวัดดอนใหญ่</v>
      </c>
      <c r="C142" s="1248" t="str">
        <f>+[2]ระบบการควบคุมฯ!C594</f>
        <v>20004350001003110492</v>
      </c>
      <c r="D142" s="750"/>
      <c r="E142" s="806"/>
      <c r="F142" s="826"/>
      <c r="G142" s="794"/>
      <c r="H142" s="831"/>
      <c r="I142" s="825"/>
      <c r="J142" s="832">
        <f t="shared" si="43"/>
        <v>0</v>
      </c>
      <c r="K142" s="894"/>
    </row>
    <row r="143" spans="1:11" ht="21" hidden="1" customHeight="1" x14ac:dyDescent="0.6">
      <c r="A143" s="915"/>
      <c r="B143" s="916" t="str">
        <f>+[2]ระบบการควบคุมฯ!B595</f>
        <v>ผูกพัน ครบ 19 กค 67</v>
      </c>
      <c r="C143" s="1248">
        <f>+[2]ระบบการควบคุมฯ!C595</f>
        <v>410034351</v>
      </c>
      <c r="D143" s="750"/>
      <c r="E143" s="806"/>
      <c r="F143" s="826"/>
      <c r="G143" s="794"/>
      <c r="H143" s="831"/>
      <c r="I143" s="825"/>
      <c r="J143" s="832">
        <f t="shared" si="43"/>
        <v>0</v>
      </c>
      <c r="K143" s="894"/>
    </row>
    <row r="144" spans="1:11" ht="21" hidden="1" customHeight="1" x14ac:dyDescent="0.25">
      <c r="A144" s="911" t="str">
        <f>+[2]ระบบการควบคุมฯ!A602</f>
        <v>1.1.2</v>
      </c>
      <c r="B144" s="912" t="str">
        <f>+[2]ระบบการควบคุมฯ!B602</f>
        <v xml:space="preserve">เครื่องเล่นสนามระดับก่อนประถมศึกษา แบบ 1 </v>
      </c>
      <c r="C144" s="1247" t="str">
        <f>+[2]ระบบการควบคุมฯ!C602</f>
        <v>ศธ04002/ว1802 ลว.8 พค 67 โอนครั้งที่ 7</v>
      </c>
      <c r="D144" s="913">
        <f>SUM(D145:D146)</f>
        <v>0</v>
      </c>
      <c r="E144" s="913">
        <f t="shared" ref="E144:J144" si="44">SUM(E145:E146)</f>
        <v>0</v>
      </c>
      <c r="F144" s="913">
        <f t="shared" si="44"/>
        <v>0</v>
      </c>
      <c r="G144" s="913">
        <f t="shared" si="44"/>
        <v>0</v>
      </c>
      <c r="H144" s="913">
        <f t="shared" si="44"/>
        <v>0</v>
      </c>
      <c r="I144" s="913">
        <f t="shared" si="44"/>
        <v>0</v>
      </c>
      <c r="J144" s="913">
        <f t="shared" si="44"/>
        <v>0</v>
      </c>
      <c r="K144" s="914"/>
    </row>
    <row r="145" spans="1:11" ht="21" hidden="1" customHeight="1" x14ac:dyDescent="0.6">
      <c r="A145" s="915" t="str">
        <f>+[2]ระบบการควบคุมฯ!A603</f>
        <v>1)</v>
      </c>
      <c r="B145" s="917" t="str">
        <f>+[2]ระบบการควบคุมฯ!B603</f>
        <v>โรงเรียนวัดแสงมณี</v>
      </c>
      <c r="C145" s="1248" t="str">
        <f>+[2]ระบบการควบคุมฯ!C603</f>
        <v>20004350001003110493</v>
      </c>
      <c r="D145" s="750"/>
      <c r="E145" s="806"/>
      <c r="F145" s="826"/>
      <c r="G145" s="794"/>
      <c r="H145" s="831"/>
      <c r="I145" s="825"/>
      <c r="J145" s="832">
        <f t="shared" ref="J145:J146" si="45">D145-E145-F145-G145</f>
        <v>0</v>
      </c>
      <c r="K145" s="829"/>
    </row>
    <row r="146" spans="1:11" ht="21" hidden="1" customHeight="1" x14ac:dyDescent="0.6">
      <c r="A146" s="915"/>
      <c r="B146" s="917" t="str">
        <f>+[2]ระบบการควบคุมฯ!B604</f>
        <v>ผูกพัน ครบ 9 กค 67</v>
      </c>
      <c r="C146" s="1248">
        <f>+[2]ระบบการควบคุมฯ!C604</f>
        <v>4100394811</v>
      </c>
      <c r="D146" s="750"/>
      <c r="E146" s="806"/>
      <c r="F146" s="826"/>
      <c r="G146" s="794"/>
      <c r="H146" s="831"/>
      <c r="I146" s="825"/>
      <c r="J146" s="832">
        <f t="shared" si="45"/>
        <v>0</v>
      </c>
      <c r="K146" s="829"/>
    </row>
    <row r="147" spans="1:11" ht="21" hidden="1" customHeight="1" x14ac:dyDescent="0.6">
      <c r="A147" s="915">
        <f>+[2]ระบบการควบคุมฯ!A596</f>
        <v>0</v>
      </c>
      <c r="B147" s="916">
        <f>+[2]ระบบการควบคุมฯ!B596</f>
        <v>0</v>
      </c>
      <c r="C147" s="1248">
        <f>+[2]ระบบการควบคุมฯ!C596</f>
        <v>0</v>
      </c>
      <c r="D147" s="750" t="e">
        <f>+[2]ระบบการควบคุมฯ!#REF!</f>
        <v>#REF!</v>
      </c>
      <c r="E147" s="806" t="e">
        <f>+[2]ระบบการควบคุมฯ!#REF!+[2]ระบบการควบคุมฯ!#REF!</f>
        <v>#REF!</v>
      </c>
      <c r="F147" s="826">
        <f>+[2]ระบบการควบคุมฯ!J398</f>
        <v>0</v>
      </c>
      <c r="G147" s="794" t="e">
        <f>+[2]ระบบการควบคุมฯ!#REF!+[2]ระบบการควบคุมฯ!#REF!</f>
        <v>#REF!</v>
      </c>
      <c r="H147" s="831"/>
      <c r="I147" s="825"/>
      <c r="J147" s="832" t="e">
        <f t="shared" si="43"/>
        <v>#REF!</v>
      </c>
      <c r="K147" s="894"/>
    </row>
    <row r="148" spans="1:11" ht="21" hidden="1" customHeight="1" x14ac:dyDescent="0.6">
      <c r="A148" s="915"/>
      <c r="B148" s="916">
        <f>+[2]ระบบการควบคุมฯ!B597</f>
        <v>0</v>
      </c>
      <c r="C148" s="1248">
        <f>+[2]ระบบการควบคุมฯ!C597</f>
        <v>0</v>
      </c>
      <c r="D148" s="750" t="e">
        <f>+[2]ระบบการควบคุมฯ!#REF!</f>
        <v>#REF!</v>
      </c>
      <c r="E148" s="806" t="e">
        <f>+[2]ระบบการควบคุมฯ!#REF!+[2]ระบบการควบคุมฯ!#REF!</f>
        <v>#REF!</v>
      </c>
      <c r="F148" s="826">
        <f>+[2]ระบบการควบคุมฯ!J399</f>
        <v>0</v>
      </c>
      <c r="G148" s="794" t="e">
        <f>+[2]ระบบการควบคุมฯ!#REF!+[2]ระบบการควบคุมฯ!#REF!</f>
        <v>#REF!</v>
      </c>
      <c r="H148" s="831"/>
      <c r="I148" s="825"/>
      <c r="J148" s="832" t="e">
        <f t="shared" si="43"/>
        <v>#REF!</v>
      </c>
      <c r="K148" s="894"/>
    </row>
    <row r="149" spans="1:11" x14ac:dyDescent="0.25">
      <c r="A149" s="918">
        <f>+[2]ระบบการควบคุมฯ!A617</f>
        <v>1</v>
      </c>
      <c r="B149" s="919" t="str">
        <f>+[2]ระบบการควบคุมฯ!B617</f>
        <v>ผลผลิตผู้จบการศึกษาขั้นพื้นฐาน</v>
      </c>
      <c r="C149" s="1236" t="str">
        <f>+[2]ระบบการควบคุมฯ!C617</f>
        <v>20004 3720 1000 2000000</v>
      </c>
      <c r="D149" s="55">
        <f>SUM(D150:D151)</f>
        <v>20521300</v>
      </c>
      <c r="E149" s="55">
        <f t="shared" ref="E149:J149" si="46">SUM(E150:E151)</f>
        <v>16063390</v>
      </c>
      <c r="F149" s="55">
        <f t="shared" si="46"/>
        <v>0</v>
      </c>
      <c r="G149" s="55">
        <f t="shared" si="46"/>
        <v>3356140</v>
      </c>
      <c r="H149" s="55">
        <f t="shared" ca="1" si="46"/>
        <v>0</v>
      </c>
      <c r="I149" s="55">
        <f t="shared" ca="1" si="46"/>
        <v>0</v>
      </c>
      <c r="J149" s="55">
        <f t="shared" si="46"/>
        <v>1101770</v>
      </c>
      <c r="K149" s="920"/>
    </row>
    <row r="150" spans="1:11" x14ac:dyDescent="0.6">
      <c r="A150" s="921"/>
      <c r="B150" s="922" t="str">
        <f>+[2]ระบบการควบคุมฯ!B621</f>
        <v>งบลงทุน ครุภัณฑ์ 6811310</v>
      </c>
      <c r="C150" s="1249"/>
      <c r="D150" s="51">
        <f t="shared" ref="D150:J150" si="47">+D153+D184+D195+D315+D348</f>
        <v>444000</v>
      </c>
      <c r="E150" s="51">
        <f t="shared" si="47"/>
        <v>244000</v>
      </c>
      <c r="F150" s="51">
        <f t="shared" si="47"/>
        <v>0</v>
      </c>
      <c r="G150" s="51">
        <f t="shared" si="47"/>
        <v>197500</v>
      </c>
      <c r="H150" s="51">
        <f t="shared" ca="1" si="47"/>
        <v>205400</v>
      </c>
      <c r="I150" s="51">
        <f t="shared" ca="1" si="47"/>
        <v>205400</v>
      </c>
      <c r="J150" s="51">
        <f t="shared" si="47"/>
        <v>2500</v>
      </c>
      <c r="K150" s="923"/>
    </row>
    <row r="151" spans="1:11" ht="42" customHeight="1" x14ac:dyDescent="0.25">
      <c r="A151" s="924"/>
      <c r="B151" s="925" t="str">
        <f>+[2]ระบบการควบคุมฯ!B622</f>
        <v>งบลงทุน สิ่งก่อสร้าง 6811320</v>
      </c>
      <c r="C151" s="1222"/>
      <c r="D151" s="52">
        <f>+D216+D316+D349</f>
        <v>20077300</v>
      </c>
      <c r="E151" s="52">
        <f t="shared" ref="E151:J151" si="48">+E216+E316+E349</f>
        <v>15819390</v>
      </c>
      <c r="F151" s="52">
        <f t="shared" si="48"/>
        <v>0</v>
      </c>
      <c r="G151" s="52">
        <f t="shared" si="48"/>
        <v>3158640</v>
      </c>
      <c r="H151" s="52">
        <f t="shared" si="48"/>
        <v>0</v>
      </c>
      <c r="I151" s="52">
        <f t="shared" si="48"/>
        <v>0</v>
      </c>
      <c r="J151" s="52">
        <f t="shared" si="48"/>
        <v>1099270</v>
      </c>
      <c r="K151" s="926"/>
    </row>
    <row r="152" spans="1:11" x14ac:dyDescent="0.6">
      <c r="A152" s="736">
        <v>2.1</v>
      </c>
      <c r="B152" s="927" t="str">
        <f>+[2]ระบบการควบคุมฯ!B724</f>
        <v>กิจกรรมการจัดการศึกษาประถมศึกษาสำหรับโรงเรียนปกติ</v>
      </c>
      <c r="C152" s="1250" t="s">
        <v>213</v>
      </c>
      <c r="D152" s="56">
        <f>+D153</f>
        <v>28000</v>
      </c>
      <c r="E152" s="56">
        <f t="shared" ref="E152:J152" si="49">+E153</f>
        <v>28000</v>
      </c>
      <c r="F152" s="56">
        <f t="shared" si="49"/>
        <v>0</v>
      </c>
      <c r="G152" s="56">
        <f t="shared" si="49"/>
        <v>0</v>
      </c>
      <c r="H152" s="56">
        <f t="shared" si="49"/>
        <v>0</v>
      </c>
      <c r="I152" s="56">
        <f t="shared" si="49"/>
        <v>0</v>
      </c>
      <c r="J152" s="56">
        <f t="shared" si="49"/>
        <v>0</v>
      </c>
      <c r="K152" s="928"/>
    </row>
    <row r="153" spans="1:11" x14ac:dyDescent="0.6">
      <c r="A153" s="921"/>
      <c r="B153" s="929" t="str">
        <f>+[2]ระบบการควบคุมฯ!B729</f>
        <v>งบลงทุน  ค่าครุภัณฑ์  6811310</v>
      </c>
      <c r="C153" s="1249"/>
      <c r="D153" s="51">
        <f>+D154+D163+D172</f>
        <v>28000</v>
      </c>
      <c r="E153" s="51">
        <f t="shared" ref="E153:J153" si="50">+E154+E163+E172</f>
        <v>28000</v>
      </c>
      <c r="F153" s="51">
        <f t="shared" si="50"/>
        <v>0</v>
      </c>
      <c r="G153" s="51">
        <f t="shared" si="50"/>
        <v>0</v>
      </c>
      <c r="H153" s="51">
        <f t="shared" si="50"/>
        <v>0</v>
      </c>
      <c r="I153" s="51">
        <f t="shared" si="50"/>
        <v>0</v>
      </c>
      <c r="J153" s="51">
        <f t="shared" si="50"/>
        <v>0</v>
      </c>
      <c r="K153" s="930"/>
    </row>
    <row r="154" spans="1:11" ht="21" hidden="1" customHeight="1" x14ac:dyDescent="0.6">
      <c r="A154" s="931" t="str">
        <f>+[2]ระบบการควบคุมฯ!A753</f>
        <v>2.1.5.2</v>
      </c>
      <c r="B154" s="932" t="str">
        <f>+[2]ระบบการควบคุมฯ!B821</f>
        <v>ครุภัณฑ์โฆษณาและเผยแพร่ 120604</v>
      </c>
      <c r="C154" s="1251"/>
      <c r="D154" s="933">
        <f>+D155</f>
        <v>0</v>
      </c>
      <c r="E154" s="933">
        <f t="shared" ref="E154:K154" si="51">+E155</f>
        <v>0</v>
      </c>
      <c r="F154" s="933">
        <f t="shared" si="51"/>
        <v>0</v>
      </c>
      <c r="G154" s="933">
        <f t="shared" si="51"/>
        <v>0</v>
      </c>
      <c r="H154" s="933">
        <f t="shared" si="51"/>
        <v>0</v>
      </c>
      <c r="I154" s="933">
        <f t="shared" si="51"/>
        <v>0</v>
      </c>
      <c r="J154" s="933">
        <f t="shared" si="51"/>
        <v>0</v>
      </c>
      <c r="K154" s="934">
        <f t="shared" si="51"/>
        <v>0</v>
      </c>
    </row>
    <row r="155" spans="1:11" ht="63" hidden="1" customHeight="1" x14ac:dyDescent="0.25">
      <c r="A155" s="935" t="str">
        <f>+[2]ระบบการควบคุมฯ!A754</f>
        <v>2.1.5.2.1</v>
      </c>
      <c r="B155" s="936" t="str">
        <f>+[2]ระบบการควบคุมฯ!B754</f>
        <v>โทรทัศน์แอลอีดี(LEDTV)แบบSmartTVระดับความละเอียดจอภาพ3840x2160พิกเซล ขนาด 55 นิ้ว เครื่องละ 23,3000 บาท</v>
      </c>
      <c r="C155" s="1220" t="str">
        <f>+[2]ระบบการควบคุมฯ!C754</f>
        <v>ศธ04002/ว1802 ลว.8 พค 67 โอนครั้งที่ 7</v>
      </c>
      <c r="D155" s="753">
        <f>SUM(D156:D161)</f>
        <v>0</v>
      </c>
      <c r="E155" s="753">
        <f t="shared" ref="E155:G155" si="52">SUM(E156:E161)</f>
        <v>0</v>
      </c>
      <c r="F155" s="753">
        <f t="shared" si="52"/>
        <v>0</v>
      </c>
      <c r="G155" s="753">
        <f t="shared" si="52"/>
        <v>0</v>
      </c>
      <c r="H155" s="937"/>
      <c r="I155" s="938"/>
      <c r="J155" s="939">
        <f t="shared" ref="J155:J156" si="53">D155-E155-F155-G155</f>
        <v>0</v>
      </c>
      <c r="K155" s="940"/>
    </row>
    <row r="156" spans="1:11" ht="21" hidden="1" customHeight="1" x14ac:dyDescent="0.25">
      <c r="A156" s="941" t="str">
        <f>+[2]ระบบการควบคุมฯ!A755</f>
        <v>1)</v>
      </c>
      <c r="B156" s="942" t="str">
        <f>+[2]ระบบการควบคุมฯ!B755</f>
        <v>โรงเรียนวัดทศทิศ</v>
      </c>
      <c r="C156" s="986" t="str">
        <f>+[2]ระบบการควบคุมฯ!C755</f>
        <v>20004350002003112042</v>
      </c>
      <c r="D156" s="750"/>
      <c r="E156" s="806"/>
      <c r="F156" s="826"/>
      <c r="G156" s="794"/>
      <c r="H156" s="831"/>
      <c r="I156" s="825"/>
      <c r="J156" s="832">
        <f t="shared" si="53"/>
        <v>0</v>
      </c>
      <c r="K156" s="943"/>
    </row>
    <row r="157" spans="1:11" ht="21" hidden="1" customHeight="1" x14ac:dyDescent="0.25">
      <c r="A157" s="941">
        <f>+[2]ระบบการควบคุมฯ!A756</f>
        <v>0</v>
      </c>
      <c r="B157" s="942" t="str">
        <f>+[2]ระบบการควบคุมฯ!B756</f>
        <v>ผูกพัน ครบ 26 มิย 67</v>
      </c>
      <c r="C157" s="986">
        <f>+[2]ระบบการควบคุมฯ!C756</f>
        <v>4100395240</v>
      </c>
      <c r="D157" s="826"/>
      <c r="E157" s="826"/>
      <c r="F157" s="826"/>
      <c r="G157" s="834"/>
      <c r="H157" s="831"/>
      <c r="I157" s="825"/>
      <c r="J157" s="826"/>
      <c r="K157" s="943"/>
    </row>
    <row r="158" spans="1:11" ht="21" hidden="1" customHeight="1" x14ac:dyDescent="0.25">
      <c r="A158" s="941" t="str">
        <f>+[2]ระบบการควบคุมฯ!A758</f>
        <v>2)</v>
      </c>
      <c r="B158" s="942" t="str">
        <f>+[2]ระบบการควบคุมฯ!B758</f>
        <v>โรงเรียนวัดนิเทศน์</v>
      </c>
      <c r="C158" s="986" t="str">
        <f>+[2]ระบบการควบคุมฯ!C758</f>
        <v>20004350002003112043</v>
      </c>
      <c r="D158" s="750"/>
      <c r="E158" s="806"/>
      <c r="F158" s="826"/>
      <c r="G158" s="794"/>
      <c r="H158" s="831"/>
      <c r="I158" s="825"/>
      <c r="J158" s="832">
        <f t="shared" ref="J158" si="54">D158-E158-F158-G158</f>
        <v>0</v>
      </c>
      <c r="K158" s="943"/>
    </row>
    <row r="159" spans="1:11" ht="21" hidden="1" customHeight="1" x14ac:dyDescent="0.25">
      <c r="A159" s="941">
        <f>+[2]ระบบการควบคุมฯ!A759</f>
        <v>0</v>
      </c>
      <c r="B159" s="942" t="str">
        <f>+[2]ระบบการควบคุมฯ!B759</f>
        <v>ผูกพัน ครบ 27 พค 67</v>
      </c>
      <c r="C159" s="986">
        <f>+[2]ระบบการควบคุมฯ!C759</f>
        <v>4100397975</v>
      </c>
      <c r="D159" s="826"/>
      <c r="E159" s="826"/>
      <c r="F159" s="826"/>
      <c r="G159" s="834"/>
      <c r="H159" s="831"/>
      <c r="I159" s="825"/>
      <c r="J159" s="826"/>
      <c r="K159" s="943"/>
    </row>
    <row r="160" spans="1:11" ht="21" hidden="1" customHeight="1" x14ac:dyDescent="0.25">
      <c r="A160" s="941" t="str">
        <f>+[2]ระบบการควบคุมฯ!A760</f>
        <v>3)</v>
      </c>
      <c r="B160" s="942" t="str">
        <f>+[2]ระบบการควบคุมฯ!B760</f>
        <v>โรงเรียนวัดสอนดีศรีเจริญ</v>
      </c>
      <c r="C160" s="986" t="str">
        <f>+[2]ระบบการควบคุมฯ!C760</f>
        <v>20004350002003112047</v>
      </c>
      <c r="D160" s="750"/>
      <c r="E160" s="806"/>
      <c r="F160" s="826"/>
      <c r="G160" s="794"/>
      <c r="H160" s="831"/>
      <c r="I160" s="825"/>
      <c r="J160" s="832">
        <f t="shared" ref="J160" si="55">D160-E160-F160-G160</f>
        <v>0</v>
      </c>
      <c r="K160" s="943"/>
    </row>
    <row r="161" spans="1:11" ht="21" hidden="1" customHeight="1" x14ac:dyDescent="0.25">
      <c r="A161" s="941">
        <f>+[2]ระบบการควบคุมฯ!A761</f>
        <v>0</v>
      </c>
      <c r="B161" s="942" t="str">
        <f>+[2]ระบบการควบคุมฯ!B761</f>
        <v>ผูกพัน ครบ 27 พค 67</v>
      </c>
      <c r="C161" s="986">
        <f>+[2]ระบบการควบคุมฯ!C761</f>
        <v>4100396028</v>
      </c>
      <c r="D161" s="826"/>
      <c r="E161" s="826"/>
      <c r="F161" s="826"/>
      <c r="G161" s="834"/>
      <c r="H161" s="831"/>
      <c r="I161" s="825"/>
      <c r="J161" s="826"/>
      <c r="K161" s="943"/>
    </row>
    <row r="162" spans="1:11" ht="21" hidden="1" customHeight="1" x14ac:dyDescent="0.25">
      <c r="A162" s="824"/>
      <c r="B162" s="825"/>
      <c r="C162" s="1232"/>
      <c r="D162" s="826"/>
      <c r="E162" s="826"/>
      <c r="F162" s="826"/>
      <c r="G162" s="834"/>
      <c r="H162" s="831"/>
      <c r="I162" s="825"/>
      <c r="J162" s="826"/>
      <c r="K162" s="943"/>
    </row>
    <row r="163" spans="1:11" x14ac:dyDescent="0.6">
      <c r="A163" s="931">
        <f>+[2]ระบบการควบคุมฯ!A779</f>
        <v>0</v>
      </c>
      <c r="B163" s="932" t="str">
        <f>+[2]ระบบการควบคุมฯ!B779</f>
        <v>ครุภัณฑ์งานบ้านงานครัว 120612</v>
      </c>
      <c r="C163" s="1251"/>
      <c r="D163" s="933">
        <f>+D164+D167</f>
        <v>28000</v>
      </c>
      <c r="E163" s="933">
        <f t="shared" ref="E163:K163" si="56">+E164+E167</f>
        <v>28000</v>
      </c>
      <c r="F163" s="933">
        <f t="shared" si="56"/>
        <v>0</v>
      </c>
      <c r="G163" s="933">
        <f t="shared" si="56"/>
        <v>0</v>
      </c>
      <c r="H163" s="933">
        <f t="shared" si="56"/>
        <v>0</v>
      </c>
      <c r="I163" s="933">
        <f t="shared" si="56"/>
        <v>0</v>
      </c>
      <c r="J163" s="933">
        <f t="shared" si="56"/>
        <v>0</v>
      </c>
      <c r="K163" s="934">
        <f t="shared" si="56"/>
        <v>0</v>
      </c>
    </row>
    <row r="164" spans="1:11" x14ac:dyDescent="0.25">
      <c r="A164" s="935" t="str">
        <f>+[2]ระบบการควบคุมฯ!A780</f>
        <v>1.5.2.1</v>
      </c>
      <c r="B164" s="944" t="str">
        <f>+[2]ระบบการควบคุมฯ!B780</f>
        <v>เครื่องตัดหญ้า แบบข้ออ่อน  เครื่องละ 105,0000 บาท</v>
      </c>
      <c r="C164" s="1220" t="str">
        <f>+[2]ระบบการควบคุมฯ!C780</f>
        <v>ศธ04002/ว5376 ลว. 1 พย 67 โอนครั้งที่ 39</v>
      </c>
      <c r="D164" s="753">
        <f>SUM(D165:D166)</f>
        <v>10600</v>
      </c>
      <c r="E164" s="753">
        <f t="shared" ref="E164:J164" si="57">SUM(E165:E166)</f>
        <v>10600</v>
      </c>
      <c r="F164" s="753">
        <f t="shared" si="57"/>
        <v>0</v>
      </c>
      <c r="G164" s="753">
        <f t="shared" si="57"/>
        <v>0</v>
      </c>
      <c r="H164" s="753">
        <f t="shared" si="57"/>
        <v>0</v>
      </c>
      <c r="I164" s="753">
        <f t="shared" si="57"/>
        <v>0</v>
      </c>
      <c r="J164" s="753">
        <f t="shared" si="57"/>
        <v>0</v>
      </c>
      <c r="K164" s="945"/>
    </row>
    <row r="165" spans="1:11" x14ac:dyDescent="0.25">
      <c r="A165" s="941" t="str">
        <f>+[2]ระบบการควบคุมฯ!A781</f>
        <v>1)</v>
      </c>
      <c r="B165" s="817" t="str">
        <f>+[2]ระบบการควบคุมฯ!B781</f>
        <v>โรงเรียนวัดสมุหราษฎร์บํารุง</v>
      </c>
      <c r="C165" s="1230" t="str">
        <f>+[2]ระบบการควบคุมฯ!C781</f>
        <v>20004370010003111465</v>
      </c>
      <c r="D165" s="750">
        <f>+[2]ระบบการควบคุมฯ!F781</f>
        <v>10600</v>
      </c>
      <c r="E165" s="806">
        <f>+[2]ระบบการควบคุมฯ!G781+[2]ระบบการควบคุมฯ!H781</f>
        <v>10600</v>
      </c>
      <c r="F165" s="826">
        <f>+[2]ระบบการควบคุมฯ!I781+[2]ระบบการควบคุมฯ!J781</f>
        <v>0</v>
      </c>
      <c r="G165" s="794">
        <f>+[2]ระบบการควบคุมฯ!K781+[2]ระบบการควบคุมฯ!L781</f>
        <v>0</v>
      </c>
      <c r="H165" s="831"/>
      <c r="I165" s="825"/>
      <c r="J165" s="832">
        <f t="shared" ref="J165" si="58">D165-E165-F165-G165</f>
        <v>0</v>
      </c>
      <c r="K165" s="946"/>
    </row>
    <row r="166" spans="1:11" x14ac:dyDescent="0.25">
      <c r="A166" s="941">
        <f>+[2]ระบบการควบคุมฯ!A782</f>
        <v>0</v>
      </c>
      <c r="B166" s="817">
        <f>+[2]ระบบการควบคุมฯ!B782</f>
        <v>0</v>
      </c>
      <c r="C166" s="1230">
        <f>+[2]ระบบการควบคุมฯ!C782</f>
        <v>0</v>
      </c>
      <c r="D166" s="826"/>
      <c r="E166" s="826"/>
      <c r="F166" s="826"/>
      <c r="G166" s="834"/>
      <c r="H166" s="831"/>
      <c r="I166" s="825"/>
      <c r="J166" s="826"/>
      <c r="K166" s="946"/>
    </row>
    <row r="167" spans="1:11" x14ac:dyDescent="0.25">
      <c r="A167" s="935" t="str">
        <f>+[2]ระบบการควบคุมฯ!A785</f>
        <v>1.5.2.2</v>
      </c>
      <c r="B167" s="944" t="str">
        <f>+[2]ระบบการควบคุมฯ!B785</f>
        <v xml:space="preserve">เครื่องตัดแต่งพุ่มไม้ ขนาด 29.5 นิ้ว </v>
      </c>
      <c r="C167" s="1220" t="str">
        <f>+[2]ระบบการควบคุมฯ!C785</f>
        <v>ศธ04002/ว5376 ลว. 1 พย 67 โอนครั้งที่ 39</v>
      </c>
      <c r="D167" s="753">
        <f>SUM(D168:D169)</f>
        <v>17400</v>
      </c>
      <c r="E167" s="753">
        <f t="shared" ref="E167:J167" si="59">SUM(E168:E169)</f>
        <v>17400</v>
      </c>
      <c r="F167" s="753">
        <f t="shared" si="59"/>
        <v>0</v>
      </c>
      <c r="G167" s="753">
        <f t="shared" si="59"/>
        <v>0</v>
      </c>
      <c r="H167" s="753">
        <f t="shared" si="59"/>
        <v>0</v>
      </c>
      <c r="I167" s="753">
        <f t="shared" si="59"/>
        <v>0</v>
      </c>
      <c r="J167" s="753">
        <f t="shared" si="59"/>
        <v>0</v>
      </c>
      <c r="K167" s="945"/>
    </row>
    <row r="168" spans="1:11" x14ac:dyDescent="0.25">
      <c r="A168" s="941" t="str">
        <f>+[2]ระบบการควบคุมฯ!A786</f>
        <v>1)</v>
      </c>
      <c r="B168" s="893" t="str">
        <f>+[2]ระบบการควบคุมฯ!B786</f>
        <v>โรงเรียนวัดพวงแก้ว</v>
      </c>
      <c r="C168" s="986" t="str">
        <f>+[2]ระบบการควบคุมฯ!C786</f>
        <v>20004370010003111466</v>
      </c>
      <c r="D168" s="750">
        <f>+[2]ระบบการควบคุมฯ!F786</f>
        <v>17400</v>
      </c>
      <c r="E168" s="806">
        <f>+[2]ระบบการควบคุมฯ!G786+[2]ระบบการควบคุมฯ!H786</f>
        <v>17400</v>
      </c>
      <c r="F168" s="826">
        <f>+[2]ระบบการควบคุมฯ!I786+[2]ระบบการควบคุมฯ!J786</f>
        <v>0</v>
      </c>
      <c r="G168" s="794">
        <f>+[2]ระบบการควบคุมฯ!K786+[2]ระบบการควบคุมฯ!L786</f>
        <v>0</v>
      </c>
      <c r="H168" s="831"/>
      <c r="I168" s="825"/>
      <c r="J168" s="832">
        <f t="shared" ref="J168" si="60">D168-E168-F168-G168</f>
        <v>0</v>
      </c>
      <c r="K168" s="946"/>
    </row>
    <row r="169" spans="1:11" ht="21" hidden="1" customHeight="1" x14ac:dyDescent="0.25">
      <c r="A169" s="941"/>
      <c r="B169" s="893"/>
      <c r="C169" s="986"/>
      <c r="D169" s="826"/>
      <c r="E169" s="826"/>
      <c r="F169" s="826"/>
      <c r="G169" s="834"/>
      <c r="H169" s="831"/>
      <c r="I169" s="825"/>
      <c r="J169" s="826"/>
      <c r="K169" s="946"/>
    </row>
    <row r="170" spans="1:11" ht="21" hidden="1" customHeight="1" x14ac:dyDescent="0.25">
      <c r="A170" s="941"/>
      <c r="B170" s="942"/>
      <c r="C170" s="986"/>
      <c r="D170" s="750"/>
      <c r="E170" s="806"/>
      <c r="F170" s="826"/>
      <c r="G170" s="794"/>
      <c r="H170" s="831"/>
      <c r="I170" s="825"/>
      <c r="J170" s="832">
        <f t="shared" ref="J170" si="61">D170-E170-F170-G170</f>
        <v>0</v>
      </c>
      <c r="K170" s="943"/>
    </row>
    <row r="171" spans="1:11" ht="21" hidden="1" customHeight="1" x14ac:dyDescent="0.25">
      <c r="A171" s="941"/>
      <c r="B171" s="942">
        <f>+[2]ระบบการควบคุมฯ!B769</f>
        <v>0</v>
      </c>
      <c r="C171" s="986">
        <f>+[2]ระบบการควบคุมฯ!C769</f>
        <v>0</v>
      </c>
      <c r="D171" s="826"/>
      <c r="E171" s="826"/>
      <c r="F171" s="826"/>
      <c r="G171" s="834"/>
      <c r="H171" s="831"/>
      <c r="I171" s="825"/>
      <c r="J171" s="826"/>
      <c r="K171" s="943"/>
    </row>
    <row r="172" spans="1:11" ht="21" hidden="1" customHeight="1" x14ac:dyDescent="0.6">
      <c r="A172" s="947" t="s">
        <v>31</v>
      </c>
      <c r="B172" s="932" t="str">
        <f>+[2]ระบบการควบคุมฯ!B838</f>
        <v xml:space="preserve">ครุภัณฑ์การศึกษา 120611 </v>
      </c>
      <c r="C172" s="1251"/>
      <c r="D172" s="933">
        <f>+D173+D176</f>
        <v>0</v>
      </c>
      <c r="E172" s="933">
        <f t="shared" ref="E172:J172" si="62">+E173+E176</f>
        <v>0</v>
      </c>
      <c r="F172" s="933">
        <f t="shared" si="62"/>
        <v>0</v>
      </c>
      <c r="G172" s="933">
        <f>+G173+G176</f>
        <v>0</v>
      </c>
      <c r="H172" s="933">
        <f t="shared" si="62"/>
        <v>0</v>
      </c>
      <c r="I172" s="933">
        <f t="shared" si="62"/>
        <v>0</v>
      </c>
      <c r="J172" s="933">
        <f t="shared" si="62"/>
        <v>0</v>
      </c>
      <c r="K172" s="934">
        <f t="shared" ref="E172:K173" si="63">+K173</f>
        <v>0</v>
      </c>
    </row>
    <row r="173" spans="1:11" ht="21" hidden="1" customHeight="1" x14ac:dyDescent="0.25">
      <c r="A173" s="819" t="s">
        <v>214</v>
      </c>
      <c r="B173" s="948" t="str">
        <f>+[2]ระบบการควบคุมฯ!B839</f>
        <v>ครุภัณฑ์งานอาชีพระดับประถมศึกษา แบบ 2 จำนวน 1 ชุด</v>
      </c>
      <c r="C173" s="1231" t="str">
        <f>+[2]ระบบการควบคุมฯ!C839</f>
        <v>ศธ04002/ว1802 ลว.8 พค 67 โอนครั้งที่ 7</v>
      </c>
      <c r="D173" s="949">
        <f>+D174</f>
        <v>0</v>
      </c>
      <c r="E173" s="949">
        <f t="shared" si="63"/>
        <v>0</v>
      </c>
      <c r="F173" s="949">
        <f t="shared" si="63"/>
        <v>0</v>
      </c>
      <c r="G173" s="949">
        <f t="shared" si="63"/>
        <v>0</v>
      </c>
      <c r="H173" s="949">
        <f t="shared" si="63"/>
        <v>0</v>
      </c>
      <c r="I173" s="949">
        <f t="shared" si="63"/>
        <v>0</v>
      </c>
      <c r="J173" s="949">
        <f t="shared" si="63"/>
        <v>0</v>
      </c>
      <c r="K173" s="950"/>
    </row>
    <row r="174" spans="1:11" ht="21" hidden="1" customHeight="1" x14ac:dyDescent="0.25">
      <c r="A174" s="70" t="str">
        <f>+[2]ระบบการควบคุมฯ!A840</f>
        <v>1)</v>
      </c>
      <c r="B174" s="942" t="str">
        <f>+[2]ระบบการควบคุมฯ!B840</f>
        <v>โรงเรียนกลางคลองสิบ</v>
      </c>
      <c r="C174" s="986" t="str">
        <f>+[2]ระบบการควบคุมฯ!C840</f>
        <v>20004350002003112040</v>
      </c>
      <c r="D174" s="750"/>
      <c r="E174" s="806"/>
      <c r="F174" s="826"/>
      <c r="G174" s="794"/>
      <c r="H174" s="831"/>
      <c r="I174" s="825"/>
      <c r="J174" s="832">
        <f t="shared" ref="J174" si="64">D174-E174-F174-G174</f>
        <v>0</v>
      </c>
      <c r="K174" s="943"/>
    </row>
    <row r="175" spans="1:11" ht="21" hidden="1" customHeight="1" x14ac:dyDescent="0.25">
      <c r="A175" s="354">
        <f>+[2]ระบบการควบคุมฯ!A841</f>
        <v>0</v>
      </c>
      <c r="B175" s="942" t="str">
        <f>+[2]ระบบการควบคุมฯ!B841</f>
        <v>ผูกพัน ครบ 16 มิย 67</v>
      </c>
      <c r="C175" s="986">
        <f>+[2]ระบบการควบคุมฯ!C841</f>
        <v>4100394375</v>
      </c>
      <c r="D175" s="826"/>
      <c r="E175" s="826"/>
      <c r="F175" s="826"/>
      <c r="G175" s="834"/>
      <c r="H175" s="831"/>
      <c r="I175" s="825"/>
      <c r="J175" s="826"/>
      <c r="K175" s="943"/>
    </row>
    <row r="176" spans="1:11" ht="21" hidden="1" customHeight="1" x14ac:dyDescent="0.25">
      <c r="A176" s="951" t="s">
        <v>215</v>
      </c>
      <c r="B176" s="952" t="str">
        <f>+[2]ระบบการควบคุมฯ!B849</f>
        <v>โต๊ะเก้าอี้นักเรียน ระดับประถมศึกษา ชุดละ 1500 บาท</v>
      </c>
      <c r="C176" s="1231" t="str">
        <f>+[2]ระบบการควบคุมฯ!C849</f>
        <v>ศธ04002/ว1802 ลว.8 พค 67 โอนครั้งที่ 7</v>
      </c>
      <c r="D176" s="949">
        <f>SUM(D177:D181)</f>
        <v>0</v>
      </c>
      <c r="E176" s="949">
        <f t="shared" ref="E176:J176" si="65">SUM(E177:E181)</f>
        <v>0</v>
      </c>
      <c r="F176" s="949">
        <f t="shared" si="65"/>
        <v>0</v>
      </c>
      <c r="G176" s="949">
        <f t="shared" si="65"/>
        <v>0</v>
      </c>
      <c r="H176" s="949">
        <f t="shared" si="65"/>
        <v>0</v>
      </c>
      <c r="I176" s="949">
        <f t="shared" si="65"/>
        <v>0</v>
      </c>
      <c r="J176" s="949">
        <f t="shared" si="65"/>
        <v>0</v>
      </c>
      <c r="K176" s="950"/>
    </row>
    <row r="177" spans="1:11" ht="21" hidden="1" customHeight="1" x14ac:dyDescent="0.45">
      <c r="A177" s="354" t="str">
        <f>+[2]ระบบการควบคุมฯ!A850</f>
        <v>1)</v>
      </c>
      <c r="B177" s="953" t="str">
        <f>+[2]ระบบการควบคุมฯ!B850</f>
        <v>โรงเรียนคลองสิบสามผิวศรีราษฏร์บำรุง</v>
      </c>
      <c r="C177" s="1230" t="str">
        <f>+[2]ระบบการควบคุมฯ!C850</f>
        <v>20004350002003112045</v>
      </c>
      <c r="D177" s="750"/>
      <c r="E177" s="806"/>
      <c r="F177" s="826"/>
      <c r="G177" s="794"/>
      <c r="H177" s="831"/>
      <c r="I177" s="825"/>
      <c r="J177" s="832">
        <f t="shared" ref="J177" si="66">D177-E177-F177-G177</f>
        <v>0</v>
      </c>
      <c r="K177" s="894"/>
    </row>
    <row r="178" spans="1:11" ht="21" hidden="1" customHeight="1" x14ac:dyDescent="0.45">
      <c r="A178" s="354">
        <f>+[2]ระบบการควบคุมฯ!A851</f>
        <v>0</v>
      </c>
      <c r="B178" s="953" t="str">
        <f>+[2]ระบบการควบคุมฯ!B851</f>
        <v>ผูกพัน ครบ 19 มิย 67</v>
      </c>
      <c r="C178" s="1230">
        <f>+[2]ระบบการควบคุมฯ!C851</f>
        <v>4100395365</v>
      </c>
      <c r="D178" s="826"/>
      <c r="E178" s="826"/>
      <c r="F178" s="826"/>
      <c r="G178" s="834"/>
      <c r="H178" s="831"/>
      <c r="I178" s="825"/>
      <c r="J178" s="826"/>
      <c r="K178" s="894"/>
    </row>
    <row r="179" spans="1:11" ht="21" hidden="1" customHeight="1" x14ac:dyDescent="0.45">
      <c r="A179" s="354" t="str">
        <f>+[2]ระบบการควบคุมฯ!A853</f>
        <v>2)</v>
      </c>
      <c r="B179" s="953" t="str">
        <f>+[2]ระบบการควบคุมฯ!B853</f>
        <v>โรงเรียนวัดพวงแก้ว</v>
      </c>
      <c r="C179" s="1230" t="str">
        <f>+[2]ระบบการควบคุมฯ!C853</f>
        <v>20004350002003112046</v>
      </c>
      <c r="D179" s="750"/>
      <c r="E179" s="806"/>
      <c r="F179" s="826"/>
      <c r="G179" s="794"/>
      <c r="H179" s="831"/>
      <c r="I179" s="825"/>
      <c r="J179" s="832">
        <f t="shared" ref="J179" si="67">D179-E179-F179-G179</f>
        <v>0</v>
      </c>
      <c r="K179" s="894"/>
    </row>
    <row r="180" spans="1:11" ht="21" hidden="1" customHeight="1" x14ac:dyDescent="0.45">
      <c r="A180" s="354">
        <f>+[2]ระบบการควบคุมฯ!A854</f>
        <v>0</v>
      </c>
      <c r="B180" s="953" t="str">
        <f>+[2]ระบบการควบคุมฯ!B854</f>
        <v>ผูกพัน ครบ 26 มิย 67</v>
      </c>
      <c r="C180" s="1230">
        <f>+[2]ระบบการควบคุมฯ!C854</f>
        <v>4100395151</v>
      </c>
      <c r="D180" s="826"/>
      <c r="E180" s="826"/>
      <c r="F180" s="826"/>
      <c r="G180" s="834"/>
      <c r="H180" s="831"/>
      <c r="I180" s="825"/>
      <c r="J180" s="826"/>
      <c r="K180" s="894"/>
    </row>
    <row r="181" spans="1:11" ht="21" hidden="1" customHeight="1" x14ac:dyDescent="0.25">
      <c r="A181" s="354" t="str">
        <f>+[2]ระบบการควบคุมฯ!A856</f>
        <v>3)</v>
      </c>
      <c r="B181" s="953" t="str">
        <f>+[2]ระบบการควบคุมฯ!B856</f>
        <v>โรงเรียนหิรัญพงษ์อนุสรณ์</v>
      </c>
      <c r="C181" s="1230" t="str">
        <f>+[2]ระบบการควบคุมฯ!C856</f>
        <v>20004350002003112048</v>
      </c>
      <c r="D181" s="750"/>
      <c r="E181" s="806"/>
      <c r="F181" s="826"/>
      <c r="G181" s="794"/>
      <c r="H181" s="831"/>
      <c r="I181" s="825"/>
      <c r="J181" s="832">
        <f t="shared" ref="J181" si="68">D181-E181-F181-G181</f>
        <v>0</v>
      </c>
      <c r="K181" s="943"/>
    </row>
    <row r="182" spans="1:11" ht="21" hidden="1" customHeight="1" x14ac:dyDescent="0.45">
      <c r="A182" s="354">
        <f>+[2]ระบบการควบคุมฯ!A857</f>
        <v>0</v>
      </c>
      <c r="B182" s="953" t="str">
        <f>+[2]ระบบการควบคุมฯ!B857</f>
        <v>ผูกพัน ครบ 7 มิย 67</v>
      </c>
      <c r="C182" s="1230">
        <f>+[2]ระบบการควบคุมฯ!C857</f>
        <v>4100392574</v>
      </c>
      <c r="D182" s="826"/>
      <c r="E182" s="826"/>
      <c r="F182" s="826"/>
      <c r="G182" s="834"/>
      <c r="H182" s="831"/>
      <c r="I182" s="825"/>
      <c r="J182" s="826"/>
      <c r="K182" s="894"/>
    </row>
    <row r="183" spans="1:11" ht="21" hidden="1" customHeight="1" x14ac:dyDescent="0.6">
      <c r="A183" s="736" t="str">
        <f>+[2]ระบบการควบคุมฯ!A863</f>
        <v>2.1.1</v>
      </c>
      <c r="B183" s="927" t="str">
        <f>+[2]ระบบการควบคุมฯ!B863</f>
        <v xml:space="preserve">กิจกรรมรองเทคโนโลยีดิจิทัลเพื่อการศึกษาขั้นพื้นฐาน </v>
      </c>
      <c r="C183" s="1250" t="str">
        <f>+[2]ระบบการควบคุมฯ!C863</f>
        <v>20004 67 05164 00063</v>
      </c>
      <c r="D183" s="56">
        <f>+D184</f>
        <v>0</v>
      </c>
      <c r="E183" s="56">
        <f t="shared" ref="E183:J183" si="69">+E184</f>
        <v>0</v>
      </c>
      <c r="F183" s="56">
        <f t="shared" si="69"/>
        <v>0</v>
      </c>
      <c r="G183" s="56">
        <f t="shared" si="69"/>
        <v>0</v>
      </c>
      <c r="H183" s="56">
        <f t="shared" si="69"/>
        <v>0</v>
      </c>
      <c r="I183" s="56">
        <f t="shared" si="69"/>
        <v>0</v>
      </c>
      <c r="J183" s="56">
        <f t="shared" si="69"/>
        <v>0</v>
      </c>
      <c r="K183" s="928"/>
    </row>
    <row r="184" spans="1:11" ht="21" hidden="1" customHeight="1" x14ac:dyDescent="0.6">
      <c r="A184" s="921"/>
      <c r="B184" s="922" t="str">
        <f>+[2]ระบบการควบคุมฯ!B869</f>
        <v xml:space="preserve"> งบลงทุน ค่าครุภัณฑ์ 6711310</v>
      </c>
      <c r="C184" s="1249" t="str">
        <f>+[2]ระบบการควบคุมฯ!C869</f>
        <v>20004 35000200 2000000</v>
      </c>
      <c r="D184" s="51">
        <f>+D185+D190</f>
        <v>0</v>
      </c>
      <c r="E184" s="51">
        <f t="shared" ref="E184:J184" si="70">+E185+E190</f>
        <v>0</v>
      </c>
      <c r="F184" s="51">
        <f t="shared" si="70"/>
        <v>0</v>
      </c>
      <c r="G184" s="51">
        <f t="shared" si="70"/>
        <v>0</v>
      </c>
      <c r="H184" s="51">
        <f t="shared" si="70"/>
        <v>0</v>
      </c>
      <c r="I184" s="51">
        <f t="shared" si="70"/>
        <v>0</v>
      </c>
      <c r="J184" s="51">
        <f t="shared" si="70"/>
        <v>0</v>
      </c>
      <c r="K184" s="930"/>
    </row>
    <row r="185" spans="1:11" ht="21" hidden="1" customHeight="1" x14ac:dyDescent="0.6">
      <c r="A185" s="848"/>
      <c r="B185" s="954">
        <f>+[2]ระบบการควบคุมฯ!B835</f>
        <v>0</v>
      </c>
      <c r="C185" s="1250"/>
      <c r="D185" s="955">
        <f>+D186</f>
        <v>0</v>
      </c>
      <c r="E185" s="955">
        <f t="shared" ref="E185:K185" si="71">+E186</f>
        <v>0</v>
      </c>
      <c r="F185" s="955">
        <f t="shared" si="71"/>
        <v>0</v>
      </c>
      <c r="G185" s="955">
        <f t="shared" si="71"/>
        <v>0</v>
      </c>
      <c r="H185" s="955">
        <f t="shared" si="71"/>
        <v>0</v>
      </c>
      <c r="I185" s="955">
        <f t="shared" si="71"/>
        <v>0</v>
      </c>
      <c r="J185" s="955">
        <f t="shared" si="71"/>
        <v>0</v>
      </c>
      <c r="K185" s="956">
        <f t="shared" si="71"/>
        <v>0</v>
      </c>
    </row>
    <row r="186" spans="1:11" ht="21" hidden="1" customHeight="1" x14ac:dyDescent="0.25">
      <c r="A186" s="70" t="s">
        <v>31</v>
      </c>
      <c r="B186" s="893">
        <f>+[2]ระบบการควบคุมฯ!B836</f>
        <v>0</v>
      </c>
      <c r="C186" s="986">
        <f>+[2]ระบบการควบคุมฯ!C836</f>
        <v>0</v>
      </c>
      <c r="D186" s="750">
        <f>+[2]ระบบการควบคุมฯ!F836</f>
        <v>0</v>
      </c>
      <c r="E186" s="750">
        <f>+[2]ระบบการควบคุมฯ!G836+[2]ระบบการควบคุมฯ!H836</f>
        <v>0</v>
      </c>
      <c r="F186" s="750">
        <f>+[2]ระบบการควบคุมฯ!I836+[2]ระบบการควบคุมฯ!J836</f>
        <v>0</v>
      </c>
      <c r="G186" s="750">
        <f>+[2]ระบบการควบคุมฯ!K836+[2]ระบบการควบคุมฯ!L836</f>
        <v>0</v>
      </c>
      <c r="H186" s="750">
        <f>+[2]ระบบการควบคุมฯ!J836</f>
        <v>0</v>
      </c>
      <c r="I186" s="750">
        <f>+[2]ระบบการควบคุมฯ!K836</f>
        <v>0</v>
      </c>
      <c r="J186" s="750">
        <f>+D186-E186-G186</f>
        <v>0</v>
      </c>
      <c r="K186" s="943"/>
    </row>
    <row r="187" spans="1:11" ht="21" hidden="1" customHeight="1" x14ac:dyDescent="0.25">
      <c r="A187" s="70">
        <f>+[2]ระบบการควบคุมฯ!A837</f>
        <v>0</v>
      </c>
      <c r="B187" s="957">
        <f>+[2]ระบบการควบคุมฯ!B837</f>
        <v>0</v>
      </c>
      <c r="C187" s="1230">
        <f>+[2]ระบบการควบคุมฯ!C837</f>
        <v>0</v>
      </c>
      <c r="D187" s="750">
        <f>+[2]ระบบการควบคุมฯ!D837</f>
        <v>0</v>
      </c>
      <c r="E187" s="826">
        <f>+[2]ระบบการควบคุมฯ!G837+[2]ระบบการควบคุมฯ!H837</f>
        <v>0</v>
      </c>
      <c r="F187" s="826">
        <f>+[2]ระบบการควบคุมฯ!I837+[2]ระบบการควบคุมฯ!J837</f>
        <v>0</v>
      </c>
      <c r="G187" s="834">
        <f>+[2]ระบบการควบคุมฯ!K837+[2]ระบบการควบคุมฯ!L837</f>
        <v>0</v>
      </c>
      <c r="H187" s="828"/>
      <c r="I187" s="810"/>
      <c r="J187" s="750">
        <f>+D187-E187-G187</f>
        <v>0</v>
      </c>
      <c r="K187" s="943"/>
    </row>
    <row r="188" spans="1:11" ht="21" hidden="1" customHeight="1" x14ac:dyDescent="0.25">
      <c r="A188" s="824"/>
      <c r="B188" s="958"/>
      <c r="C188" s="1232"/>
      <c r="D188" s="826"/>
      <c r="E188" s="826"/>
      <c r="F188" s="826"/>
      <c r="G188" s="834"/>
      <c r="H188" s="831"/>
      <c r="I188" s="825"/>
      <c r="J188" s="826"/>
      <c r="K188" s="943"/>
    </row>
    <row r="189" spans="1:11" ht="21" hidden="1" customHeight="1" x14ac:dyDescent="0.25">
      <c r="A189" s="824"/>
      <c r="B189" s="958"/>
      <c r="C189" s="1232"/>
      <c r="D189" s="826"/>
      <c r="E189" s="826"/>
      <c r="F189" s="826"/>
      <c r="G189" s="834"/>
      <c r="H189" s="831"/>
      <c r="I189" s="825"/>
      <c r="J189" s="826"/>
      <c r="K189" s="943"/>
    </row>
    <row r="190" spans="1:11" ht="21" hidden="1" customHeight="1" x14ac:dyDescent="0.6">
      <c r="A190" s="959" t="str">
        <f>+[2]ระบบการควบคุมฯ!A870</f>
        <v>2.1.2.1</v>
      </c>
      <c r="B190" s="954" t="str">
        <f>+[2]ระบบการควบคุมฯ!B870</f>
        <v>ครุภัณฑ์คอมพิวเตอร์  120610</v>
      </c>
      <c r="C190" s="1250"/>
      <c r="D190" s="955">
        <f>+D191</f>
        <v>0</v>
      </c>
      <c r="E190" s="955">
        <f t="shared" ref="E190:K191" si="72">+E191</f>
        <v>0</v>
      </c>
      <c r="F190" s="955">
        <f t="shared" si="72"/>
        <v>0</v>
      </c>
      <c r="G190" s="955">
        <f t="shared" si="72"/>
        <v>0</v>
      </c>
      <c r="H190" s="955">
        <f t="shared" si="72"/>
        <v>0</v>
      </c>
      <c r="I190" s="955">
        <f t="shared" si="72"/>
        <v>0</v>
      </c>
      <c r="J190" s="955">
        <f t="shared" si="72"/>
        <v>0</v>
      </c>
      <c r="K190" s="956">
        <f t="shared" si="72"/>
        <v>0</v>
      </c>
    </row>
    <row r="191" spans="1:11" ht="63" hidden="1" customHeight="1" x14ac:dyDescent="0.25">
      <c r="A191" s="819" t="s">
        <v>214</v>
      </c>
      <c r="B191" s="952" t="str">
        <f>+[2]ระบบการควบคุมฯ!B871</f>
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</c>
      <c r="C191" s="1231" t="str">
        <f>+[2]ระบบการควบคุมฯ!C871</f>
        <v>ศธ 04002/ว2002 ลว 23 พค 67 โอนครั้งที่ 46</v>
      </c>
      <c r="D191" s="949">
        <f>+D192</f>
        <v>0</v>
      </c>
      <c r="E191" s="949">
        <f t="shared" si="72"/>
        <v>0</v>
      </c>
      <c r="F191" s="949">
        <f t="shared" si="72"/>
        <v>0</v>
      </c>
      <c r="G191" s="949">
        <f t="shared" si="72"/>
        <v>0</v>
      </c>
      <c r="H191" s="949">
        <f t="shared" si="72"/>
        <v>0</v>
      </c>
      <c r="I191" s="949">
        <f t="shared" si="72"/>
        <v>0</v>
      </c>
      <c r="J191" s="949">
        <f t="shared" si="72"/>
        <v>0</v>
      </c>
      <c r="K191" s="950"/>
    </row>
    <row r="192" spans="1:11" ht="21" hidden="1" customHeight="1" x14ac:dyDescent="0.25">
      <c r="A192" s="70" t="str">
        <f>+[2]ระบบการควบคุมฯ!A872</f>
        <v>1)</v>
      </c>
      <c r="B192" s="893" t="str">
        <f>+[2]ระบบการควบคุมฯ!B872</f>
        <v xml:space="preserve">โรงเรียนชุมชนบึงบา </v>
      </c>
      <c r="C192" s="986" t="str">
        <f>+[2]ระบบการควบคุมฯ!C872</f>
        <v>20004350002003110247</v>
      </c>
      <c r="D192" s="750"/>
      <c r="E192" s="806"/>
      <c r="F192" s="826"/>
      <c r="G192" s="794"/>
      <c r="H192" s="831"/>
      <c r="I192" s="825"/>
      <c r="J192" s="832">
        <f t="shared" ref="J192" si="73">D192-E192-F192-G192</f>
        <v>0</v>
      </c>
      <c r="K192" s="960"/>
    </row>
    <row r="193" spans="1:11" ht="21" hidden="1" customHeight="1" x14ac:dyDescent="0.25">
      <c r="A193" s="70"/>
      <c r="B193" s="893"/>
      <c r="C193" s="986"/>
      <c r="D193" s="750"/>
      <c r="E193" s="827"/>
      <c r="F193" s="826"/>
      <c r="G193" s="834"/>
      <c r="H193" s="831"/>
      <c r="I193" s="825"/>
      <c r="J193" s="832"/>
      <c r="K193" s="960"/>
    </row>
    <row r="194" spans="1:11" ht="42" hidden="1" customHeight="1" x14ac:dyDescent="0.25">
      <c r="A194" s="736">
        <v>2.2000000000000002</v>
      </c>
      <c r="B194" s="849" t="str">
        <f>+[2]ระบบการควบคุมฯ!B951</f>
        <v xml:space="preserve">กิจกรรมการจัดการศึกษามัธยมศึกษาตอนต้นสำหรับโรงเรียนปกติ  </v>
      </c>
      <c r="C194" s="1252" t="s">
        <v>216</v>
      </c>
      <c r="D194" s="54">
        <f>+D195</f>
        <v>210600</v>
      </c>
      <c r="E194" s="54">
        <f t="shared" ref="E194:K194" si="74">+E195</f>
        <v>10600</v>
      </c>
      <c r="F194" s="54">
        <f t="shared" si="74"/>
        <v>0</v>
      </c>
      <c r="G194" s="54">
        <f t="shared" si="74"/>
        <v>197500</v>
      </c>
      <c r="H194" s="54">
        <f t="shared" si="74"/>
        <v>0</v>
      </c>
      <c r="I194" s="54">
        <f t="shared" si="74"/>
        <v>0</v>
      </c>
      <c r="J194" s="54">
        <f t="shared" si="74"/>
        <v>2500</v>
      </c>
      <c r="K194" s="907">
        <f t="shared" si="74"/>
        <v>0</v>
      </c>
    </row>
    <row r="195" spans="1:11" ht="21" hidden="1" customHeight="1" x14ac:dyDescent="0.6">
      <c r="A195" s="961"/>
      <c r="B195" s="909" t="str">
        <f>+[2]ระบบการควบคุมฯ!B953</f>
        <v>งบลงทุน ค่าครุภัณฑ์ 6811310</v>
      </c>
      <c r="C195" s="1215"/>
      <c r="D195" s="51">
        <f>+D196+D199</f>
        <v>210600</v>
      </c>
      <c r="E195" s="51">
        <f t="shared" ref="E195:G195" si="75">+E196+E199</f>
        <v>10600</v>
      </c>
      <c r="F195" s="51">
        <f t="shared" si="75"/>
        <v>0</v>
      </c>
      <c r="G195" s="51">
        <f t="shared" si="75"/>
        <v>197500</v>
      </c>
      <c r="H195" s="51">
        <f>+H196+H199</f>
        <v>0</v>
      </c>
      <c r="I195" s="51">
        <f t="shared" ref="I195:K195" si="76">+I196+I199</f>
        <v>0</v>
      </c>
      <c r="J195" s="51">
        <f t="shared" si="76"/>
        <v>2500</v>
      </c>
      <c r="K195" s="51">
        <f t="shared" si="76"/>
        <v>0</v>
      </c>
    </row>
    <row r="196" spans="1:11" ht="21" hidden="1" customHeight="1" x14ac:dyDescent="0.6">
      <c r="A196" s="1253">
        <f>+[2]ระบบการควบคุมฯ!A968</f>
        <v>0</v>
      </c>
      <c r="B196" s="963" t="str">
        <f>+[2]ระบบการควบคุมฯ!B968</f>
        <v>ครุภัณฑ์สำนักงาน 120601</v>
      </c>
      <c r="C196" s="1254"/>
      <c r="D196" s="964">
        <f>+D197</f>
        <v>200000</v>
      </c>
      <c r="E196" s="964">
        <f t="shared" ref="E196:J197" si="77">+E197</f>
        <v>0</v>
      </c>
      <c r="F196" s="964">
        <f t="shared" si="77"/>
        <v>0</v>
      </c>
      <c r="G196" s="964">
        <f t="shared" si="77"/>
        <v>197500</v>
      </c>
      <c r="H196" s="964">
        <f t="shared" si="77"/>
        <v>0</v>
      </c>
      <c r="I196" s="964">
        <f t="shared" si="77"/>
        <v>0</v>
      </c>
      <c r="J196" s="964">
        <f t="shared" si="77"/>
        <v>2500</v>
      </c>
      <c r="K196" s="965"/>
    </row>
    <row r="197" spans="1:11" ht="42" hidden="1" customHeight="1" x14ac:dyDescent="0.25">
      <c r="A197" s="951" t="str">
        <f>+[2]ระบบการควบคุมฯ!A969</f>
        <v>1.6.2.1</v>
      </c>
      <c r="B197" s="952" t="str">
        <f>+[2]ระบบการควบคุมฯ!B969</f>
        <v>เครื่องถ่ายเอกสารระบบดิจิทัล (ขาว-ดำ) ความเร็ว 50 แผ่นต่อนาที</v>
      </c>
      <c r="C197" s="1231" t="str">
        <f>+[2]ระบบการควบคุมฯ!C969</f>
        <v>ที่ ศธ04002/ว5376 ลว 1 พย 67 ครั้งที่ 39</v>
      </c>
      <c r="D197" s="949">
        <f>+D198</f>
        <v>200000</v>
      </c>
      <c r="E197" s="949">
        <f t="shared" si="77"/>
        <v>0</v>
      </c>
      <c r="F197" s="949">
        <f t="shared" si="77"/>
        <v>0</v>
      </c>
      <c r="G197" s="949">
        <f t="shared" si="77"/>
        <v>197500</v>
      </c>
      <c r="H197" s="949">
        <f t="shared" si="77"/>
        <v>0</v>
      </c>
      <c r="I197" s="949">
        <f t="shared" si="77"/>
        <v>0</v>
      </c>
      <c r="J197" s="949">
        <f t="shared" si="77"/>
        <v>2500</v>
      </c>
      <c r="K197" s="950"/>
    </row>
    <row r="198" spans="1:11" ht="21" hidden="1" customHeight="1" x14ac:dyDescent="0.25">
      <c r="A198" s="966" t="str">
        <f>+[2]ระบบการควบคุมฯ!A970</f>
        <v>1)</v>
      </c>
      <c r="B198" s="893" t="str">
        <f>+[2]ระบบการควบคุมฯ!B970</f>
        <v>สพป.ปทุมธานี เขต 2</v>
      </c>
      <c r="C198" s="986" t="str">
        <f>+[2]ระบบการควบคุมฯ!C970</f>
        <v>20004370010003112315</v>
      </c>
      <c r="D198" s="750">
        <f>+[2]ระบบการควบคุมฯ!F970</f>
        <v>200000</v>
      </c>
      <c r="E198" s="750">
        <f>+[2]ระบบการควบคุมฯ!G970+[2]ระบบการควบคุมฯ!H970</f>
        <v>0</v>
      </c>
      <c r="F198" s="750">
        <f>+[2]ระบบการควบคุมฯ!I970+[2]ระบบการควบคุมฯ!J970</f>
        <v>0</v>
      </c>
      <c r="G198" s="867">
        <f>+[2]ระบบการควบคุมฯ!K970+[2]ระบบการควบคุมฯ!L970</f>
        <v>197500</v>
      </c>
      <c r="H198" s="828"/>
      <c r="I198" s="816"/>
      <c r="J198" s="750">
        <f>+D198-E198-G198</f>
        <v>2500</v>
      </c>
      <c r="K198" s="943"/>
    </row>
    <row r="199" spans="1:11" ht="21" hidden="1" customHeight="1" x14ac:dyDescent="0.6">
      <c r="A199" s="947">
        <f>+[2]ระบบการควบคุมฯ!A971</f>
        <v>0</v>
      </c>
      <c r="B199" s="932" t="str">
        <f>+[2]ระบบการควบคุมฯ!B971</f>
        <v>ครุภัณฑ์งานบ้านงานครัว 120612</v>
      </c>
      <c r="C199" s="1251"/>
      <c r="D199" s="933">
        <f>+D200+D202+D205</f>
        <v>10600</v>
      </c>
      <c r="E199" s="933">
        <f t="shared" ref="E199:J199" si="78">+E200+E202+E205</f>
        <v>10600</v>
      </c>
      <c r="F199" s="933">
        <f t="shared" si="78"/>
        <v>0</v>
      </c>
      <c r="G199" s="933">
        <f t="shared" si="78"/>
        <v>0</v>
      </c>
      <c r="H199" s="933">
        <f t="shared" si="78"/>
        <v>0</v>
      </c>
      <c r="I199" s="933">
        <f t="shared" si="78"/>
        <v>0</v>
      </c>
      <c r="J199" s="933">
        <f t="shared" si="78"/>
        <v>0</v>
      </c>
      <c r="K199" s="956">
        <f>+K200</f>
        <v>0</v>
      </c>
    </row>
    <row r="200" spans="1:11" ht="21" hidden="1" customHeight="1" x14ac:dyDescent="0.25">
      <c r="A200" s="951" t="str">
        <f>+[2]ระบบการควบคุมฯ!A972</f>
        <v>1.6.2.2</v>
      </c>
      <c r="B200" s="952" t="str">
        <f>+[2]ระบบการควบคุมฯ!B972</f>
        <v xml:space="preserve">เครื่องตัดหญ้า แบบข้ออ่อน </v>
      </c>
      <c r="C200" s="1231" t="str">
        <f>+[2]ระบบการควบคุมฯ!C972</f>
        <v>ที่ ศธ04002/ว5376 ลว 1 พย 67 ครั้งที่ 39</v>
      </c>
      <c r="D200" s="949">
        <f>+D201</f>
        <v>10600</v>
      </c>
      <c r="E200" s="949">
        <f t="shared" ref="E200:J200" si="79">+E201</f>
        <v>10600</v>
      </c>
      <c r="F200" s="949">
        <f t="shared" si="79"/>
        <v>0</v>
      </c>
      <c r="G200" s="949">
        <f t="shared" si="79"/>
        <v>0</v>
      </c>
      <c r="H200" s="949">
        <f t="shared" si="79"/>
        <v>0</v>
      </c>
      <c r="I200" s="949">
        <f t="shared" si="79"/>
        <v>0</v>
      </c>
      <c r="J200" s="949">
        <f t="shared" si="79"/>
        <v>0</v>
      </c>
      <c r="K200" s="950"/>
    </row>
    <row r="201" spans="1:11" ht="21" hidden="1" customHeight="1" x14ac:dyDescent="0.25">
      <c r="A201" s="966" t="str">
        <f>+[2]ระบบการควบคุมฯ!A973</f>
        <v>1)</v>
      </c>
      <c r="B201" s="893" t="str">
        <f>+[2]ระบบการควบคุมฯ!B973</f>
        <v>สพป.ปทุมธานี เขต 2</v>
      </c>
      <c r="C201" s="986" t="str">
        <f>+[2]ระบบการควบคุมฯ!C973</f>
        <v>20004370010003112316</v>
      </c>
      <c r="D201" s="750">
        <f>+[2]ระบบการควบคุมฯ!F973</f>
        <v>10600</v>
      </c>
      <c r="E201" s="750">
        <f>+[2]ระบบการควบคุมฯ!G973+[2]ระบบการควบคุมฯ!H973</f>
        <v>10600</v>
      </c>
      <c r="F201" s="750">
        <f>+[2]ระบบการควบคุมฯ!I973+[2]ระบบการควบคุมฯ!J973</f>
        <v>0</v>
      </c>
      <c r="G201" s="867">
        <f>+[2]ระบบการควบคุมฯ!K973+[2]ระบบการควบคุมฯ!L973</f>
        <v>0</v>
      </c>
      <c r="H201" s="828"/>
      <c r="I201" s="816"/>
      <c r="J201" s="750">
        <f>+D201-E201-G201</f>
        <v>0</v>
      </c>
      <c r="K201" s="943"/>
    </row>
    <row r="202" spans="1:11" ht="21" hidden="1" customHeight="1" x14ac:dyDescent="0.25">
      <c r="A202" s="951" t="s">
        <v>215</v>
      </c>
      <c r="B202" s="952" t="str">
        <f>+[2]ระบบการควบคุมฯ!B1017</f>
        <v>ครุภัณฑ์เทคโนโลยีดิจิตอล แบบ 2</v>
      </c>
      <c r="C202" s="1231">
        <f>+[2]ระบบการควบคุมฯ!C1017</f>
        <v>0</v>
      </c>
      <c r="D202" s="949">
        <f>+D203+D204</f>
        <v>0</v>
      </c>
      <c r="E202" s="949">
        <f t="shared" ref="E202:J202" si="80">+E203+E204</f>
        <v>0</v>
      </c>
      <c r="F202" s="949">
        <f t="shared" si="80"/>
        <v>0</v>
      </c>
      <c r="G202" s="949">
        <f t="shared" si="80"/>
        <v>0</v>
      </c>
      <c r="H202" s="949">
        <f t="shared" si="80"/>
        <v>0</v>
      </c>
      <c r="I202" s="949">
        <f t="shared" si="80"/>
        <v>0</v>
      </c>
      <c r="J202" s="949">
        <f t="shared" si="80"/>
        <v>0</v>
      </c>
      <c r="K202" s="950"/>
    </row>
    <row r="203" spans="1:11" ht="21" hidden="1" customHeight="1" x14ac:dyDescent="0.25">
      <c r="A203" s="966" t="str">
        <f>+[2]ระบบการควบคุมฯ!A1018</f>
        <v>1)</v>
      </c>
      <c r="B203" s="953" t="str">
        <f>+[2]ระบบการควบคุมฯ!B1018</f>
        <v>วัดทศทิศ</v>
      </c>
      <c r="C203" s="1230" t="str">
        <f>+[2]ระบบการควบคุมฯ!C1018</f>
        <v>20004350002003112995</v>
      </c>
      <c r="D203" s="750">
        <f>+[2]ระบบการควบคุมฯ!D1018</f>
        <v>0</v>
      </c>
      <c r="E203" s="826">
        <f>+[2]ระบบการควบคุมฯ!G1018+[2]ระบบการควบคุมฯ!H1018</f>
        <v>0</v>
      </c>
      <c r="F203" s="826">
        <f>+[2]ระบบการควบคุมฯ!I1018+[2]ระบบการควบคุมฯ!J1018</f>
        <v>0</v>
      </c>
      <c r="G203" s="834">
        <f>+[2]ระบบการควบคุมฯ!K1018+[2]ระบบการควบคุมฯ!L1018</f>
        <v>0</v>
      </c>
      <c r="H203" s="967"/>
      <c r="I203" s="968"/>
      <c r="J203" s="750">
        <f>+D203-E203-G203</f>
        <v>0</v>
      </c>
      <c r="K203" s="943"/>
    </row>
    <row r="204" spans="1:11" ht="21" hidden="1" customHeight="1" x14ac:dyDescent="0.25">
      <c r="A204" s="966" t="str">
        <f>+[2]ระบบการควบคุมฯ!A1019</f>
        <v>2)</v>
      </c>
      <c r="B204" s="953" t="str">
        <f>+[2]ระบบการควบคุมฯ!B1019</f>
        <v>วัดสมุหราษฎร์บํารุง</v>
      </c>
      <c r="C204" s="1230" t="str">
        <f>+[2]ระบบการควบคุมฯ!C1019</f>
        <v>20004350002003112996</v>
      </c>
      <c r="D204" s="750">
        <f>+[2]ระบบการควบคุมฯ!D1019</f>
        <v>0</v>
      </c>
      <c r="E204" s="826">
        <f>+[2]ระบบการควบคุมฯ!G1019+[2]ระบบการควบคุมฯ!H1019</f>
        <v>0</v>
      </c>
      <c r="F204" s="826">
        <f>+[2]ระบบการควบคุมฯ!I1019+[2]ระบบการควบคุมฯ!J1019</f>
        <v>0</v>
      </c>
      <c r="G204" s="834">
        <f>+[2]ระบบการควบคุมฯ!K1019+[2]ระบบการควบคุมฯ!L1019</f>
        <v>0</v>
      </c>
      <c r="H204" s="967"/>
      <c r="I204" s="968"/>
      <c r="J204" s="969">
        <f>+D204-E204-G204</f>
        <v>0</v>
      </c>
      <c r="K204" s="943"/>
    </row>
    <row r="205" spans="1:11" ht="21" hidden="1" customHeight="1" x14ac:dyDescent="0.25">
      <c r="A205" s="951" t="str">
        <f>+[2]ระบบการควบคุมฯ!A1020</f>
        <v>2.2.1.1</v>
      </c>
      <c r="B205" s="952" t="str">
        <f>+[2]ระบบการควบคุมฯ!B1020</f>
        <v xml:space="preserve">โต๊ะเก้าอี้นักเรียน ระดับประถมศึกษา </v>
      </c>
      <c r="C205" s="1231" t="str">
        <f>+[2]ระบบการควบคุมฯ!C1020</f>
        <v>ศธ04002/ว1802 ลว.8 พค 67 โอนครั้งที่ 7</v>
      </c>
      <c r="D205" s="949">
        <f>+D206</f>
        <v>0</v>
      </c>
      <c r="E205" s="949">
        <f t="shared" ref="E205:J205" si="81">+E206</f>
        <v>0</v>
      </c>
      <c r="F205" s="949">
        <f t="shared" si="81"/>
        <v>0</v>
      </c>
      <c r="G205" s="949">
        <f t="shared" si="81"/>
        <v>0</v>
      </c>
      <c r="H205" s="949">
        <f t="shared" si="81"/>
        <v>0</v>
      </c>
      <c r="I205" s="949">
        <f t="shared" si="81"/>
        <v>0</v>
      </c>
      <c r="J205" s="949">
        <f t="shared" si="81"/>
        <v>0</v>
      </c>
      <c r="K205" s="950"/>
    </row>
    <row r="206" spans="1:11" ht="21" hidden="1" customHeight="1" x14ac:dyDescent="0.45">
      <c r="A206" s="966" t="str">
        <f>+[2]ระบบการควบคุมฯ!A1021</f>
        <v>1)</v>
      </c>
      <c r="B206" s="970" t="str">
        <f>+[2]ระบบการควบคุมฯ!B1021</f>
        <v>โรงเรียนวัดลาดสนุ่น</v>
      </c>
      <c r="C206" s="1230" t="str">
        <f>+[2]ระบบการควบคุมฯ!C1021</f>
        <v>20004350002003114141</v>
      </c>
      <c r="D206" s="750"/>
      <c r="E206" s="806"/>
      <c r="F206" s="826"/>
      <c r="G206" s="794"/>
      <c r="H206" s="831"/>
      <c r="I206" s="825"/>
      <c r="J206" s="832">
        <f t="shared" ref="J206" si="82">D206-E206-F206-G206</f>
        <v>0</v>
      </c>
      <c r="K206" s="894"/>
    </row>
    <row r="207" spans="1:11" ht="21" hidden="1" customHeight="1" x14ac:dyDescent="0.45">
      <c r="A207" s="966"/>
      <c r="B207" s="970" t="str">
        <f>+[2]ระบบการควบคุมฯ!B1022</f>
        <v>ผูกพัน</v>
      </c>
      <c r="C207" s="1230">
        <f>+[2]ระบบการควบคุมฯ!C1022</f>
        <v>4100549690</v>
      </c>
      <c r="D207" s="750"/>
      <c r="E207" s="827"/>
      <c r="F207" s="826"/>
      <c r="G207" s="834"/>
      <c r="H207" s="831"/>
      <c r="I207" s="825"/>
      <c r="J207" s="832"/>
      <c r="K207" s="894"/>
    </row>
    <row r="208" spans="1:11" ht="42" hidden="1" customHeight="1" x14ac:dyDescent="0.25">
      <c r="A208" s="951" t="str">
        <f>+[2]ระบบการควบคุมฯ!A1406</f>
        <v>3.2.1</v>
      </c>
      <c r="B208" s="952" t="str">
        <f>+[2]ระบบการควบคุมฯ!B1406</f>
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</c>
      <c r="C208" s="1231" t="str">
        <f>+[2]ระบบการควบคุมฯ!C1406</f>
        <v>ศธ04002/ว3478 ลว.21 ส.ค.66 โอนครั้งที่ 782</v>
      </c>
      <c r="D208" s="949">
        <f>SUM(D209:D210)</f>
        <v>0</v>
      </c>
      <c r="E208" s="949">
        <f t="shared" ref="E208:J208" si="83">SUM(E209:E210)</f>
        <v>0</v>
      </c>
      <c r="F208" s="949">
        <f t="shared" si="83"/>
        <v>0</v>
      </c>
      <c r="G208" s="949">
        <f t="shared" si="83"/>
        <v>0</v>
      </c>
      <c r="H208" s="949">
        <f t="shared" si="83"/>
        <v>0</v>
      </c>
      <c r="I208" s="949">
        <f t="shared" si="83"/>
        <v>0</v>
      </c>
      <c r="J208" s="949">
        <f t="shared" si="83"/>
        <v>0</v>
      </c>
      <c r="K208" s="950"/>
    </row>
    <row r="209" spans="1:11" ht="21" hidden="1" customHeight="1" x14ac:dyDescent="0.6">
      <c r="A209" s="971" t="str">
        <f>+[2]ระบบการควบคุมฯ!A1407</f>
        <v>1)</v>
      </c>
      <c r="B209" s="972" t="str">
        <f>+[2]ระบบการควบคุมฯ!B1407</f>
        <v>โรงเรียนวัดพืชอุดม</v>
      </c>
      <c r="C209" s="1255" t="str">
        <f>+[2]ระบบการควบคุมฯ!C1407</f>
        <v xml:space="preserve">20004 35000300 321ZZZZ </v>
      </c>
      <c r="D209" s="826">
        <f>+[2]ระบบการควบคุมฯ!D1407</f>
        <v>0</v>
      </c>
      <c r="E209" s="826">
        <f>+[2]ระบบการควบคุมฯ!G1407+[2]ระบบการควบคุมฯ!H1407</f>
        <v>0</v>
      </c>
      <c r="F209" s="826">
        <f>+[2]ระบบการควบคุมฯ!I1407+[2]ระบบการควบคุมฯ!J1407</f>
        <v>0</v>
      </c>
      <c r="G209" s="834">
        <f>+[2]ระบบการควบคุมฯ!K1407+[2]ระบบการควบคุมฯ!L1407</f>
        <v>0</v>
      </c>
      <c r="H209" s="973"/>
      <c r="I209" s="974"/>
      <c r="J209" s="826">
        <f>+D209-E209-F209-G209</f>
        <v>0</v>
      </c>
      <c r="K209" s="894"/>
    </row>
    <row r="210" spans="1:11" ht="21" hidden="1" customHeight="1" x14ac:dyDescent="0.6">
      <c r="A210" s="971" t="str">
        <f>+[2]ระบบการควบคุมฯ!A1408</f>
        <v>2)</v>
      </c>
      <c r="B210" s="972" t="str">
        <f>+[2]ระบบการควบคุมฯ!B1408</f>
        <v>โรงเรียนรวมราษฎร์สามัคคี</v>
      </c>
      <c r="C210" s="1255" t="str">
        <f>+[2]ระบบการควบคุมฯ!C1408</f>
        <v xml:space="preserve">20004 35000300 321ZZZZ </v>
      </c>
      <c r="D210" s="826">
        <f>+[2]ระบบการควบคุมฯ!D1408</f>
        <v>0</v>
      </c>
      <c r="E210" s="826">
        <f>+[2]ระบบการควบคุมฯ!G1408+[2]ระบบการควบคุมฯ!H1408</f>
        <v>0</v>
      </c>
      <c r="F210" s="826">
        <f>+[2]ระบบการควบคุมฯ!I1408+[2]ระบบการควบคุมฯ!J1408</f>
        <v>0</v>
      </c>
      <c r="G210" s="834">
        <f>+[2]ระบบการควบคุมฯ!K1408+[2]ระบบการควบคุมฯ!L1408</f>
        <v>0</v>
      </c>
      <c r="H210" s="973"/>
      <c r="I210" s="974"/>
      <c r="J210" s="826">
        <f>+D210-E210-F210-G210</f>
        <v>0</v>
      </c>
      <c r="K210" s="894"/>
    </row>
    <row r="211" spans="1:11" ht="63" x14ac:dyDescent="0.45">
      <c r="A211" s="778">
        <f>+[2]ระบบการควบคุมฯ!A1091</f>
        <v>1.7</v>
      </c>
      <c r="B211" s="975" t="str">
        <f>+[2]ระบบการควบคุมฯ!B1091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211" s="1224" t="str">
        <f>+[2]ระบบการควบคุมฯ!C1091</f>
        <v>20004 68 5201500000</v>
      </c>
      <c r="D211" s="780"/>
      <c r="E211" s="780"/>
      <c r="F211" s="780"/>
      <c r="G211" s="976"/>
      <c r="H211" s="977"/>
      <c r="I211" s="977"/>
      <c r="J211" s="780"/>
      <c r="K211" s="882"/>
    </row>
    <row r="212" spans="1:11" x14ac:dyDescent="0.45">
      <c r="A212" s="978">
        <f>+[2]ระบบการควบคุมฯ!A1092</f>
        <v>0</v>
      </c>
      <c r="B212" s="975" t="str">
        <f>+[2]ระบบการควบคุมฯ!B1092</f>
        <v xml:space="preserve"> งบดำเนินงาน 68112xx</v>
      </c>
      <c r="C212" s="1224"/>
      <c r="D212" s="780"/>
      <c r="E212" s="780"/>
      <c r="F212" s="780"/>
      <c r="G212" s="976"/>
      <c r="H212" s="977"/>
      <c r="I212" s="977"/>
      <c r="J212" s="780"/>
      <c r="K212" s="882"/>
    </row>
    <row r="213" spans="1:11" x14ac:dyDescent="0.45">
      <c r="A213" s="778">
        <f>+[2]ระบบการควบคุมฯ!A1113</f>
        <v>1.8</v>
      </c>
      <c r="B213" s="975" t="str">
        <f>+[2]ระบบการควบคุมฯ!B1113</f>
        <v xml:space="preserve">กิจกรรมช่วยเหลือกลุ่มเป้าหมายทางสังคม  </v>
      </c>
      <c r="C213" s="1224" t="str">
        <f>+[2]ระบบการควบคุมฯ!C1113</f>
        <v>20004 68 62408 00000</v>
      </c>
      <c r="D213" s="780"/>
      <c r="E213" s="780"/>
      <c r="F213" s="780"/>
      <c r="G213" s="976"/>
      <c r="H213" s="977"/>
      <c r="I213" s="977"/>
      <c r="J213" s="780"/>
      <c r="K213" s="882"/>
    </row>
    <row r="214" spans="1:11" ht="21" hidden="1" customHeight="1" x14ac:dyDescent="0.45">
      <c r="A214" s="971"/>
      <c r="B214" s="979"/>
      <c r="C214" s="1255"/>
      <c r="D214" s="826"/>
      <c r="E214" s="826"/>
      <c r="F214" s="826"/>
      <c r="G214" s="834"/>
      <c r="H214" s="973"/>
      <c r="I214" s="974"/>
      <c r="J214" s="826"/>
      <c r="K214" s="894"/>
    </row>
    <row r="215" spans="1:11" ht="42" x14ac:dyDescent="0.25">
      <c r="A215" s="980">
        <f>+[2]ระบบการควบคุมฯ!A1128</f>
        <v>1.9</v>
      </c>
      <c r="B215" s="981" t="str">
        <f>+[2]ระบบการควบคุมฯ!B1128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215" s="1256" t="str">
        <f>+[2]ระบบการควบคุมฯ!C1128</f>
        <v>20004  68 01056 00000</v>
      </c>
      <c r="D215" s="982">
        <f t="shared" ref="D215:J215" si="84">+D216</f>
        <v>19090400</v>
      </c>
      <c r="E215" s="982">
        <f t="shared" si="84"/>
        <v>15819390</v>
      </c>
      <c r="F215" s="982">
        <f t="shared" si="84"/>
        <v>0</v>
      </c>
      <c r="G215" s="982">
        <f t="shared" si="84"/>
        <v>3158640</v>
      </c>
      <c r="H215" s="982">
        <f t="shared" si="84"/>
        <v>0</v>
      </c>
      <c r="I215" s="982">
        <f t="shared" si="84"/>
        <v>0</v>
      </c>
      <c r="J215" s="982">
        <f t="shared" si="84"/>
        <v>112370</v>
      </c>
      <c r="K215" s="907"/>
    </row>
    <row r="216" spans="1:11" x14ac:dyDescent="0.6">
      <c r="A216" s="921"/>
      <c r="B216" s="983" t="str">
        <f>+[2]ระบบการควบคุมฯ!B1129</f>
        <v>ค่าที่ดินและสิ่งก่อสร้าง 6811320</v>
      </c>
      <c r="C216" s="1249"/>
      <c r="D216" s="51">
        <f>+D217+D222+D263+D267+D274+D291+D293</f>
        <v>19090400</v>
      </c>
      <c r="E216" s="51">
        <f t="shared" ref="E216:J216" si="85">+E217+E222+E263+E267+E274+E291+E293</f>
        <v>15819390</v>
      </c>
      <c r="F216" s="51">
        <f t="shared" si="85"/>
        <v>0</v>
      </c>
      <c r="G216" s="51">
        <f t="shared" si="85"/>
        <v>3158640</v>
      </c>
      <c r="H216" s="51">
        <f t="shared" si="85"/>
        <v>0</v>
      </c>
      <c r="I216" s="51">
        <f t="shared" si="85"/>
        <v>0</v>
      </c>
      <c r="J216" s="51">
        <f t="shared" si="85"/>
        <v>112370</v>
      </c>
      <c r="K216" s="930"/>
    </row>
    <row r="217" spans="1:11" ht="42" x14ac:dyDescent="0.25">
      <c r="A217" s="984" t="str">
        <f>+[2]ระบบการควบคุมฯ!A1130</f>
        <v>1.9.1</v>
      </c>
      <c r="B217" s="985" t="str">
        <f>+[2]ระบบการควบคุมฯ!B1130</f>
        <v xml:space="preserve">ปรับปรุงซ่อมแซมอาคารเรียนอาคารประกอบและสิ่งก่อสร้างอื่น 2 โรงเรียน </v>
      </c>
      <c r="C217" s="1245" t="str">
        <f>+[2]ระบบการควบคุมฯ!C1130</f>
        <v>ศธ 04002/ว5174 ลว 21 ตค 67 ครั้งที่ 4</v>
      </c>
      <c r="D217" s="55">
        <f>SUM(D218:D221)</f>
        <v>734000</v>
      </c>
      <c r="E217" s="55">
        <f t="shared" ref="E217:J217" si="86">SUM(E218:E221)</f>
        <v>730000</v>
      </c>
      <c r="F217" s="55">
        <f t="shared" si="86"/>
        <v>0</v>
      </c>
      <c r="G217" s="55">
        <f t="shared" si="86"/>
        <v>0</v>
      </c>
      <c r="H217" s="55">
        <f t="shared" si="86"/>
        <v>0</v>
      </c>
      <c r="I217" s="55">
        <f t="shared" si="86"/>
        <v>0</v>
      </c>
      <c r="J217" s="55">
        <f t="shared" si="86"/>
        <v>4000</v>
      </c>
      <c r="K217" s="920"/>
    </row>
    <row r="218" spans="1:11" x14ac:dyDescent="0.25">
      <c r="A218" s="70" t="str">
        <f>+[2]ระบบการควบคุมฯ!A1131</f>
        <v>1)</v>
      </c>
      <c r="B218" s="810" t="str">
        <f>+[2]ระบบการควบคุมฯ!B1131</f>
        <v>นิกรราษฎร์บูรณะ(เหราบัตย์อุทิศ)</v>
      </c>
      <c r="C218" s="986" t="str">
        <f>+[2]ระบบการควบคุมฯ!C1131</f>
        <v>20004370010003210924</v>
      </c>
      <c r="D218" s="986">
        <f>+[2]ระบบการควบคุมฯ!D1131</f>
        <v>235000</v>
      </c>
      <c r="E218" s="806">
        <f>+[2]ระบบการควบคุมฯ!G1131+[2]ระบบการควบคุมฯ!H1131</f>
        <v>235000</v>
      </c>
      <c r="F218" s="826">
        <f>+[2]ระบบการควบคุมฯ!I1131+[2]ระบบการควบคุมฯ!J1131</f>
        <v>0</v>
      </c>
      <c r="G218" s="794">
        <f>+[2]ระบบการควบคุมฯ!K1131+[2]ระบบการควบคุมฯ!L1131</f>
        <v>0</v>
      </c>
      <c r="H218" s="831"/>
      <c r="I218" s="825"/>
      <c r="J218" s="832">
        <f t="shared" ref="J218:J262" si="87">D218-E218-F218-G218</f>
        <v>0</v>
      </c>
      <c r="K218" s="943"/>
    </row>
    <row r="219" spans="1:11" x14ac:dyDescent="0.25">
      <c r="A219" s="70"/>
      <c r="B219" s="816" t="str">
        <f>+[2]ระบบการควบคุมฯ!B1132</f>
        <v>ครบ 27 มค 68</v>
      </c>
      <c r="C219" s="986">
        <f>+[2]ระบบการควบคุมฯ!C1132</f>
        <v>4100554857</v>
      </c>
      <c r="D219" s="750"/>
      <c r="E219" s="806"/>
      <c r="F219" s="826"/>
      <c r="G219" s="794"/>
      <c r="H219" s="831"/>
      <c r="I219" s="825"/>
      <c r="J219" s="832">
        <f t="shared" si="87"/>
        <v>0</v>
      </c>
      <c r="K219" s="943"/>
    </row>
    <row r="220" spans="1:11" x14ac:dyDescent="0.25">
      <c r="A220" s="70" t="str">
        <f>+[2]ระบบการควบคุมฯ!A1133</f>
        <v>2)</v>
      </c>
      <c r="B220" s="816" t="str">
        <f>+[2]ระบบการควบคุมฯ!B1133</f>
        <v>วัดธรรมราษฏร์เจริญผล</v>
      </c>
      <c r="C220" s="986" t="str">
        <f>+[2]ระบบการควบคุมฯ!C1133</f>
        <v>20004370010003210925</v>
      </c>
      <c r="D220" s="986">
        <f>+[2]ระบบการควบคุมฯ!D1133</f>
        <v>499000</v>
      </c>
      <c r="E220" s="806">
        <f>+[2]ระบบการควบคุมฯ!G1133+[2]ระบบการควบคุมฯ!H1133</f>
        <v>495000</v>
      </c>
      <c r="F220" s="826">
        <f>+[2]ระบบการควบคุมฯ!I1133+[2]ระบบการควบคุมฯ!J1133</f>
        <v>0</v>
      </c>
      <c r="G220" s="794">
        <f>+[2]ระบบการควบคุมฯ!K1133+[2]ระบบการควบคุมฯ!L1133</f>
        <v>0</v>
      </c>
      <c r="H220" s="831"/>
      <c r="I220" s="825"/>
      <c r="J220" s="832">
        <f t="shared" si="87"/>
        <v>4000</v>
      </c>
      <c r="K220" s="943"/>
    </row>
    <row r="221" spans="1:11" x14ac:dyDescent="0.25">
      <c r="A221" s="70"/>
      <c r="B221" s="816" t="str">
        <f>+[2]ระบบการควบคุมฯ!B1134</f>
        <v>ครบ 27 มค 67</v>
      </c>
      <c r="C221" s="986">
        <f>+[2]ระบบการควบคุมฯ!C1134</f>
        <v>4100554844</v>
      </c>
      <c r="D221" s="750"/>
      <c r="E221" s="806"/>
      <c r="F221" s="826"/>
      <c r="G221" s="794"/>
      <c r="H221" s="831"/>
      <c r="I221" s="825"/>
      <c r="J221" s="832">
        <f t="shared" si="87"/>
        <v>0</v>
      </c>
      <c r="K221" s="943"/>
    </row>
    <row r="222" spans="1:11" x14ac:dyDescent="0.25">
      <c r="A222" s="984" t="str">
        <f>+[2]ระบบการควบคุมฯ!A1136</f>
        <v>1.9.2</v>
      </c>
      <c r="B222" s="985" t="str">
        <f>+[2]ระบบการควบคุมฯ!B1136</f>
        <v xml:space="preserve">ปรับปรุงซ่อมแซมห้องน้ำห้องส้วม 2 โรงเรียน </v>
      </c>
      <c r="C222" s="1245" t="str">
        <f>+[2]ระบบการควบคุมฯ!C1136</f>
        <v>ศธ 04002/ว5174 ลว 21 ตค 67 ครั้งที่ 4</v>
      </c>
      <c r="D222" s="55">
        <f>SUM(D223:D226)</f>
        <v>302000</v>
      </c>
      <c r="E222" s="55">
        <f t="shared" ref="E222:J222" si="88">SUM(E223:E226)</f>
        <v>302000</v>
      </c>
      <c r="F222" s="55">
        <f t="shared" si="88"/>
        <v>0</v>
      </c>
      <c r="G222" s="55">
        <f t="shared" si="88"/>
        <v>0</v>
      </c>
      <c r="H222" s="55">
        <f t="shared" si="88"/>
        <v>0</v>
      </c>
      <c r="I222" s="55">
        <f t="shared" si="88"/>
        <v>0</v>
      </c>
      <c r="J222" s="55">
        <f t="shared" si="88"/>
        <v>0</v>
      </c>
      <c r="K222" s="920"/>
    </row>
    <row r="223" spans="1:11" x14ac:dyDescent="0.25">
      <c r="A223" s="70" t="str">
        <f>+[2]ระบบการควบคุมฯ!A1137</f>
        <v>3)</v>
      </c>
      <c r="B223" s="810" t="str">
        <f>+[2]ระบบการควบคุมฯ!B1137</f>
        <v>นิกรราษฎร์บูรณะ (เหราบัตย์อุทิศ)</v>
      </c>
      <c r="C223" s="986" t="str">
        <f>+[2]ระบบการควบคุมฯ!C1137</f>
        <v>20004370010003213244</v>
      </c>
      <c r="D223" s="986">
        <f>+[2]ระบบการควบคุมฯ!D1137</f>
        <v>187000</v>
      </c>
      <c r="E223" s="806">
        <f>+[2]ระบบการควบคุมฯ!G1137+[2]ระบบการควบคุมฯ!H1137</f>
        <v>187000</v>
      </c>
      <c r="F223" s="826">
        <f>+[2]ระบบการควบคุมฯ!I1137+[2]ระบบการควบคุมฯ!J1137</f>
        <v>0</v>
      </c>
      <c r="G223" s="794">
        <f>+[2]ระบบการควบคุมฯ!K1137+[2]ระบบการควบคุมฯ!L1137</f>
        <v>0</v>
      </c>
      <c r="H223" s="831"/>
      <c r="I223" s="825"/>
      <c r="J223" s="832">
        <f t="shared" si="87"/>
        <v>0</v>
      </c>
      <c r="K223" s="943"/>
    </row>
    <row r="224" spans="1:11" x14ac:dyDescent="0.25">
      <c r="A224" s="70"/>
      <c r="B224" s="810" t="str">
        <f>+[2]ระบบการควบคุมฯ!B1138</f>
        <v>ครบ 27 มค 67</v>
      </c>
      <c r="C224" s="986">
        <f>+[2]ระบบการควบคุมฯ!C1138</f>
        <v>4100554844</v>
      </c>
      <c r="D224" s="750"/>
      <c r="E224" s="806"/>
      <c r="F224" s="826"/>
      <c r="G224" s="794"/>
      <c r="H224" s="831"/>
      <c r="I224" s="825"/>
      <c r="J224" s="832">
        <f t="shared" si="87"/>
        <v>0</v>
      </c>
      <c r="K224" s="943"/>
    </row>
    <row r="225" spans="1:11" x14ac:dyDescent="0.25">
      <c r="A225" s="70" t="str">
        <f>+[2]ระบบการควบคุมฯ!A1139</f>
        <v>4)</v>
      </c>
      <c r="B225" s="810" t="str">
        <f>+[2]ระบบการควบคุมฯ!B1139</f>
        <v>วัดนพรัตนาราม</v>
      </c>
      <c r="C225" s="986" t="str">
        <f>+[2]ระบบการควบคุมฯ!C1139</f>
        <v>20004370010003213243</v>
      </c>
      <c r="D225" s="986">
        <f>+[2]ระบบการควบคุมฯ!D1139</f>
        <v>115000</v>
      </c>
      <c r="E225" s="806">
        <f>+[2]ระบบการควบคุมฯ!G1139+[2]ระบบการควบคุมฯ!H1139</f>
        <v>115000</v>
      </c>
      <c r="F225" s="826">
        <f>+[2]ระบบการควบคุมฯ!I1139+[2]ระบบการควบคุมฯ!J1139</f>
        <v>0</v>
      </c>
      <c r="G225" s="794">
        <f>+[2]ระบบการควบคุมฯ!K1139+[2]ระบบการควบคุมฯ!L1139</f>
        <v>0</v>
      </c>
      <c r="H225" s="831"/>
      <c r="I225" s="825"/>
      <c r="J225" s="832">
        <f t="shared" si="87"/>
        <v>0</v>
      </c>
      <c r="K225" s="943"/>
    </row>
    <row r="226" spans="1:11" x14ac:dyDescent="0.25">
      <c r="A226" s="70"/>
      <c r="B226" s="810" t="str">
        <f>+[2]ระบบการควบคุมฯ!B1140</f>
        <v>ครบ 23 มค 68</v>
      </c>
      <c r="C226" s="986">
        <f>+[2]ระบบการควบคุมฯ!C1140</f>
        <v>4100557656</v>
      </c>
      <c r="D226" s="750"/>
      <c r="E226" s="806"/>
      <c r="F226" s="826"/>
      <c r="G226" s="794"/>
      <c r="H226" s="831"/>
      <c r="I226" s="825"/>
      <c r="J226" s="832">
        <f t="shared" si="87"/>
        <v>0</v>
      </c>
      <c r="K226" s="943"/>
    </row>
    <row r="227" spans="1:11" ht="21" hidden="1" customHeight="1" x14ac:dyDescent="0.25">
      <c r="A227" s="70" t="str">
        <f>+[2]ระบบการควบคุมฯ!A1142</f>
        <v>5)</v>
      </c>
      <c r="B227" s="810" t="str">
        <f>+[2]ระบบการควบคุมฯ!B1142</f>
        <v>วัดกลางคลองสี่</v>
      </c>
      <c r="C227" s="986" t="str">
        <f>+[2]ระบบการควบคุมฯ!C1142</f>
        <v>20004350002003214513</v>
      </c>
      <c r="D227" s="750"/>
      <c r="E227" s="806"/>
      <c r="F227" s="826"/>
      <c r="G227" s="794"/>
      <c r="H227" s="831"/>
      <c r="I227" s="825"/>
      <c r="J227" s="832">
        <f t="shared" si="87"/>
        <v>0</v>
      </c>
      <c r="K227" s="943"/>
    </row>
    <row r="228" spans="1:11" ht="21" hidden="1" customHeight="1" x14ac:dyDescent="0.25">
      <c r="A228" s="70"/>
      <c r="B228" s="810" t="str">
        <f>+[2]ระบบการควบคุมฯ!B1143</f>
        <v>ครบ 15 มิย 67</v>
      </c>
      <c r="C228" s="986">
        <f>+[2]ระบบการควบคุมฯ!C1143</f>
        <v>4100396155</v>
      </c>
      <c r="D228" s="750"/>
      <c r="E228" s="806"/>
      <c r="F228" s="826"/>
      <c r="G228" s="794"/>
      <c r="H228" s="831"/>
      <c r="I228" s="825"/>
      <c r="J228" s="832">
        <f t="shared" si="87"/>
        <v>0</v>
      </c>
      <c r="K228" s="943"/>
    </row>
    <row r="229" spans="1:11" ht="21" hidden="1" customHeight="1" x14ac:dyDescent="0.25">
      <c r="A229" s="70" t="str">
        <f>+[2]ระบบการควบคุมฯ!A1144</f>
        <v>6)</v>
      </c>
      <c r="B229" s="810" t="str">
        <f>+[2]ระบบการควบคุมฯ!B1144</f>
        <v>วัดนิเทศน์</v>
      </c>
      <c r="C229" s="986" t="str">
        <f>+[2]ระบบการควบคุมฯ!C1144</f>
        <v>20004350002003214514</v>
      </c>
      <c r="D229" s="750"/>
      <c r="E229" s="806"/>
      <c r="F229" s="826"/>
      <c r="G229" s="794"/>
      <c r="H229" s="831"/>
      <c r="I229" s="825"/>
      <c r="J229" s="832">
        <f t="shared" si="87"/>
        <v>0</v>
      </c>
      <c r="K229" s="943"/>
    </row>
    <row r="230" spans="1:11" ht="21" hidden="1" customHeight="1" x14ac:dyDescent="0.25">
      <c r="A230" s="70"/>
      <c r="B230" s="810" t="str">
        <f>+[2]ระบบการควบคุมฯ!B1145</f>
        <v>ครบ 27 สค 67</v>
      </c>
      <c r="C230" s="986">
        <f>+[2]ระบบการควบคุมฯ!C1145</f>
        <v>4100402151</v>
      </c>
      <c r="D230" s="750"/>
      <c r="E230" s="806"/>
      <c r="F230" s="826"/>
      <c r="G230" s="794"/>
      <c r="H230" s="831"/>
      <c r="I230" s="825"/>
      <c r="J230" s="832">
        <f t="shared" si="87"/>
        <v>0</v>
      </c>
      <c r="K230" s="943"/>
    </row>
    <row r="231" spans="1:11" ht="21" hidden="1" customHeight="1" x14ac:dyDescent="0.25">
      <c r="A231" s="70"/>
      <c r="B231" s="810" t="str">
        <f>+[2]ระบบการควบคุมฯ!B1146</f>
        <v>ผูกพัน งวด 1 222,000 บาท</v>
      </c>
      <c r="C231" s="986">
        <f>+[2]ระบบการควบคุมฯ!C1146</f>
        <v>0</v>
      </c>
      <c r="D231" s="750"/>
      <c r="E231" s="806"/>
      <c r="F231" s="826"/>
      <c r="G231" s="794"/>
      <c r="H231" s="831"/>
      <c r="I231" s="825"/>
      <c r="J231" s="832">
        <f t="shared" si="87"/>
        <v>0</v>
      </c>
      <c r="K231" s="943"/>
    </row>
    <row r="232" spans="1:11" ht="21" hidden="1" customHeight="1" x14ac:dyDescent="0.25">
      <c r="A232" s="70"/>
      <c r="B232" s="810" t="str">
        <f>+[2]ระบบการควบคุมฯ!B1147</f>
        <v>งวด 2 518,000 บาท</v>
      </c>
      <c r="C232" s="986">
        <f>+[2]ระบบการควบคุมฯ!C1147</f>
        <v>0</v>
      </c>
      <c r="D232" s="750"/>
      <c r="E232" s="806"/>
      <c r="F232" s="826"/>
      <c r="G232" s="794"/>
      <c r="H232" s="831"/>
      <c r="I232" s="825"/>
      <c r="J232" s="832">
        <f t="shared" si="87"/>
        <v>0</v>
      </c>
      <c r="K232" s="943"/>
    </row>
    <row r="233" spans="1:11" ht="21" hidden="1" customHeight="1" x14ac:dyDescent="0.25">
      <c r="A233" s="70" t="str">
        <f>+[2]ระบบการควบคุมฯ!A1149</f>
        <v>7)</v>
      </c>
      <c r="B233" s="810" t="str">
        <f>+[2]ระบบการควบคุมฯ!B1149</f>
        <v>วัดประชุมราษฏร์</v>
      </c>
      <c r="C233" s="986" t="str">
        <f>+[2]ระบบการควบคุมฯ!C1149</f>
        <v>20004350002003214515</v>
      </c>
      <c r="D233" s="750"/>
      <c r="E233" s="806"/>
      <c r="F233" s="826"/>
      <c r="G233" s="794"/>
      <c r="H233" s="831"/>
      <c r="I233" s="825"/>
      <c r="J233" s="987">
        <f t="shared" si="87"/>
        <v>0</v>
      </c>
      <c r="K233" s="943"/>
    </row>
    <row r="234" spans="1:11" ht="21" hidden="1" customHeight="1" x14ac:dyDescent="0.25">
      <c r="A234" s="70"/>
      <c r="B234" s="810" t="str">
        <f>+[2]ระบบการควบคุมฯ!B1147</f>
        <v>งวด 2 518,000 บาท</v>
      </c>
      <c r="C234" s="986">
        <f>+[2]ระบบการควบคุมฯ!C1147</f>
        <v>0</v>
      </c>
      <c r="D234" s="750"/>
      <c r="E234" s="806"/>
      <c r="F234" s="826"/>
      <c r="G234" s="794"/>
      <c r="H234" s="831"/>
      <c r="I234" s="825"/>
      <c r="J234" s="832">
        <f t="shared" si="87"/>
        <v>0</v>
      </c>
      <c r="K234" s="943"/>
    </row>
    <row r="235" spans="1:11" ht="21" hidden="1" customHeight="1" x14ac:dyDescent="0.25">
      <c r="A235" s="70" t="str">
        <f>+[2]ระบบการควบคุมฯ!A1151</f>
        <v>8)</v>
      </c>
      <c r="B235" s="810" t="str">
        <f>+[2]ระบบการควบคุมฯ!B1151</f>
        <v>วัดประยูรธรรมาราม</v>
      </c>
      <c r="C235" s="986" t="str">
        <f>+[2]ระบบการควบคุมฯ!C1151</f>
        <v>20004350002003214516</v>
      </c>
      <c r="D235" s="750"/>
      <c r="E235" s="806"/>
      <c r="F235" s="826"/>
      <c r="G235" s="794"/>
      <c r="H235" s="831"/>
      <c r="I235" s="825"/>
      <c r="J235" s="832">
        <f t="shared" si="87"/>
        <v>0</v>
      </c>
      <c r="K235" s="943"/>
    </row>
    <row r="236" spans="1:11" ht="21" hidden="1" customHeight="1" x14ac:dyDescent="0.25">
      <c r="A236" s="70"/>
      <c r="B236" s="810" t="str">
        <f>+[2]ระบบการควบคุมฯ!B1150</f>
        <v>ครบ 19 มิย 67</v>
      </c>
      <c r="C236" s="986">
        <f>+[2]ระบบการควบคุมฯ!C1150</f>
        <v>4100395245</v>
      </c>
      <c r="D236" s="750"/>
      <c r="E236" s="806"/>
      <c r="F236" s="826"/>
      <c r="G236" s="794"/>
      <c r="H236" s="831"/>
      <c r="I236" s="825"/>
      <c r="J236" s="832">
        <f t="shared" si="87"/>
        <v>0</v>
      </c>
      <c r="K236" s="943"/>
    </row>
    <row r="237" spans="1:11" ht="21" hidden="1" customHeight="1" x14ac:dyDescent="0.25">
      <c r="A237" s="70" t="str">
        <f>+[2]ระบบการควบคุมฯ!A1153</f>
        <v>9)</v>
      </c>
      <c r="B237" s="810" t="str">
        <f>+[2]ระบบการควบคุมฯ!B1153</f>
        <v>วัดลานนา</v>
      </c>
      <c r="C237" s="986" t="str">
        <f>+[2]ระบบการควบคุมฯ!C1153</f>
        <v>20004350002003214517</v>
      </c>
      <c r="D237" s="750"/>
      <c r="E237" s="806"/>
      <c r="F237" s="826"/>
      <c r="G237" s="794"/>
      <c r="H237" s="831"/>
      <c r="I237" s="825"/>
      <c r="J237" s="832">
        <f t="shared" si="87"/>
        <v>0</v>
      </c>
      <c r="K237" s="943"/>
    </row>
    <row r="238" spans="1:11" ht="21" hidden="1" customHeight="1" x14ac:dyDescent="0.25">
      <c r="A238" s="70"/>
      <c r="B238" s="810" t="str">
        <f>+[2]ระบบการควบคุมฯ!B1152</f>
        <v>ครบ 26 มิย 67</v>
      </c>
      <c r="C238" s="986">
        <f>+[2]ระบบการควบคุมฯ!C1152</f>
        <v>4100397176</v>
      </c>
      <c r="D238" s="750"/>
      <c r="E238" s="806"/>
      <c r="F238" s="826"/>
      <c r="G238" s="794"/>
      <c r="H238" s="831"/>
      <c r="I238" s="825"/>
      <c r="J238" s="832">
        <f t="shared" si="87"/>
        <v>0</v>
      </c>
      <c r="K238" s="943"/>
    </row>
    <row r="239" spans="1:11" ht="21" hidden="1" customHeight="1" x14ac:dyDescent="0.25">
      <c r="A239" s="70" t="str">
        <f>+[2]ระบบการควบคุมฯ!A1155</f>
        <v>10)</v>
      </c>
      <c r="B239" s="810" t="str">
        <f>+[2]ระบบการควบคุมฯ!B1155</f>
        <v>วัดอดิศร</v>
      </c>
      <c r="C239" s="986" t="str">
        <f>+[2]ระบบการควบคุมฯ!C1155</f>
        <v>20004350002003214518</v>
      </c>
      <c r="D239" s="750"/>
      <c r="E239" s="806"/>
      <c r="F239" s="826"/>
      <c r="G239" s="794"/>
      <c r="H239" s="831"/>
      <c r="I239" s="825"/>
      <c r="J239" s="832">
        <f t="shared" si="87"/>
        <v>0</v>
      </c>
      <c r="K239" s="943"/>
    </row>
    <row r="240" spans="1:11" ht="21" hidden="1" customHeight="1" x14ac:dyDescent="0.25">
      <c r="A240" s="70"/>
      <c r="B240" s="810" t="str">
        <f>+[2]ระบบการควบคุมฯ!B1154</f>
        <v>ครบ 19 มิ.ย.67</v>
      </c>
      <c r="C240" s="986" t="str">
        <f>+[2]ระบบการควบคุมฯ!C1154</f>
        <v>ครบ 19 มิย 67</v>
      </c>
      <c r="D240" s="750"/>
      <c r="E240" s="806"/>
      <c r="F240" s="826"/>
      <c r="G240" s="794"/>
      <c r="H240" s="831"/>
      <c r="I240" s="825"/>
      <c r="J240" s="832">
        <f t="shared" si="87"/>
        <v>0</v>
      </c>
      <c r="K240" s="943"/>
    </row>
    <row r="241" spans="1:11" ht="21" hidden="1" customHeight="1" x14ac:dyDescent="0.25">
      <c r="A241" s="70" t="str">
        <f>+[2]ระบบการควบคุมฯ!A1157</f>
        <v>11)</v>
      </c>
      <c r="B241" s="810" t="str">
        <f>+[2]ระบบการควบคุมฯ!B1157</f>
        <v>สหราษฎร์บํารุง</v>
      </c>
      <c r="C241" s="986" t="str">
        <f>+[2]ระบบการควบคุมฯ!C1157</f>
        <v>20004350002003214519</v>
      </c>
      <c r="D241" s="750"/>
      <c r="E241" s="806"/>
      <c r="F241" s="826"/>
      <c r="G241" s="794"/>
      <c r="H241" s="831"/>
      <c r="I241" s="825"/>
      <c r="J241" s="832">
        <f t="shared" si="87"/>
        <v>0</v>
      </c>
      <c r="K241" s="943"/>
    </row>
    <row r="242" spans="1:11" ht="21" hidden="1" customHeight="1" x14ac:dyDescent="0.25">
      <c r="A242" s="70"/>
      <c r="B242" s="810" t="str">
        <f>+[2]ระบบการควบคุมฯ!B1156</f>
        <v>ครบ 26 กค 67</v>
      </c>
      <c r="C242" s="986" t="str">
        <f>+[2]ระบบการควบคุมฯ!C1156</f>
        <v>4100393861</v>
      </c>
      <c r="D242" s="750"/>
      <c r="E242" s="806"/>
      <c r="F242" s="826"/>
      <c r="G242" s="794"/>
      <c r="H242" s="831"/>
      <c r="I242" s="825"/>
      <c r="J242" s="832">
        <f t="shared" si="87"/>
        <v>0</v>
      </c>
      <c r="K242" s="943"/>
    </row>
    <row r="243" spans="1:11" ht="21" hidden="1" customHeight="1" x14ac:dyDescent="0.25">
      <c r="A243" s="70" t="str">
        <f>+[2]ระบบการควบคุมฯ!A1159</f>
        <v>12)</v>
      </c>
      <c r="B243" s="810" t="str">
        <f>+[2]ระบบการควบคุมฯ!B1159</f>
        <v>คลอง 11 ศาลาครุ (เทียมอุปถัมภ์)</v>
      </c>
      <c r="C243" s="986" t="str">
        <f>+[2]ระบบการควบคุมฯ!C1159</f>
        <v>20004350002003214520</v>
      </c>
      <c r="D243" s="750"/>
      <c r="E243" s="806"/>
      <c r="F243" s="826"/>
      <c r="G243" s="794"/>
      <c r="H243" s="831"/>
      <c r="I243" s="825"/>
      <c r="J243" s="832">
        <f t="shared" si="87"/>
        <v>0</v>
      </c>
      <c r="K243" s="943"/>
    </row>
    <row r="244" spans="1:11" ht="21" hidden="1" customHeight="1" x14ac:dyDescent="0.25">
      <c r="A244" s="70"/>
      <c r="B244" s="810" t="str">
        <f>+[2]ระบบการควบคุมฯ!B1158</f>
        <v>ครบ 14 มิย 67</v>
      </c>
      <c r="C244" s="986" t="str">
        <f>+[2]ระบบการควบคุมฯ!C1158</f>
        <v>4100394897</v>
      </c>
      <c r="D244" s="750"/>
      <c r="E244" s="806"/>
      <c r="F244" s="826"/>
      <c r="G244" s="794"/>
      <c r="H244" s="831"/>
      <c r="I244" s="825"/>
      <c r="J244" s="832">
        <f t="shared" si="87"/>
        <v>0</v>
      </c>
      <c r="K244" s="943"/>
    </row>
    <row r="245" spans="1:11" ht="21" hidden="1" customHeight="1" x14ac:dyDescent="0.25">
      <c r="A245" s="70" t="str">
        <f>+[2]ระบบการควบคุมฯ!A1161</f>
        <v>13)</v>
      </c>
      <c r="B245" s="810" t="str">
        <f>+[2]ระบบการควบคุมฯ!B1161</f>
        <v>คลองสิบสามผิวศรีราษฏร์บำรุง</v>
      </c>
      <c r="C245" s="986" t="str">
        <f>+[2]ระบบการควบคุมฯ!C1161</f>
        <v>20004350002003214521</v>
      </c>
      <c r="D245" s="750"/>
      <c r="E245" s="806"/>
      <c r="F245" s="826"/>
      <c r="G245" s="794"/>
      <c r="H245" s="831"/>
      <c r="I245" s="825"/>
      <c r="J245" s="832">
        <f t="shared" si="87"/>
        <v>0</v>
      </c>
      <c r="K245" s="943"/>
    </row>
    <row r="246" spans="1:11" ht="21" hidden="1" customHeight="1" x14ac:dyDescent="0.25">
      <c r="A246" s="70"/>
      <c r="B246" s="988" t="str">
        <f>+[2]ระบบการควบคุมฯ!B1160</f>
        <v>ครบ 15 กค 67</v>
      </c>
      <c r="C246" s="986" t="str">
        <f>+[2]ระบบการควบคุมฯ!C1160</f>
        <v>4100398138</v>
      </c>
      <c r="D246" s="750"/>
      <c r="E246" s="806"/>
      <c r="F246" s="826"/>
      <c r="G246" s="794"/>
      <c r="H246" s="831"/>
      <c r="I246" s="825"/>
      <c r="J246" s="832">
        <f t="shared" si="87"/>
        <v>0</v>
      </c>
      <c r="K246" s="943"/>
    </row>
    <row r="247" spans="1:11" ht="21" hidden="1" customHeight="1" x14ac:dyDescent="0.25">
      <c r="A247" s="70" t="str">
        <f>+[2]ระบบการควบคุมฯ!A1164</f>
        <v>14)</v>
      </c>
      <c r="B247" s="810" t="str">
        <f>+[2]ระบบการควบคุมฯ!B1164</f>
        <v>วัดเจริญบุญ</v>
      </c>
      <c r="C247" s="986" t="str">
        <f>+[2]ระบบการควบคุมฯ!C1164</f>
        <v>20004350002003214522</v>
      </c>
      <c r="D247" s="750"/>
      <c r="E247" s="806"/>
      <c r="F247" s="826"/>
      <c r="G247" s="794"/>
      <c r="H247" s="831"/>
      <c r="I247" s="825"/>
      <c r="J247" s="987">
        <f t="shared" si="87"/>
        <v>0</v>
      </c>
      <c r="K247" s="943"/>
    </row>
    <row r="248" spans="1:11" ht="21" hidden="1" customHeight="1" x14ac:dyDescent="0.25">
      <c r="A248" s="70"/>
      <c r="B248" s="810" t="str">
        <f>+[2]ระบบการควบคุมฯ!B1165</f>
        <v>ครบ 17 กค 67</v>
      </c>
      <c r="C248" s="986" t="str">
        <f>+[2]ระบบการควบคุมฯ!C1165</f>
        <v>4100396212</v>
      </c>
      <c r="D248" s="750"/>
      <c r="E248" s="806"/>
      <c r="F248" s="826"/>
      <c r="G248" s="794"/>
      <c r="H248" s="831"/>
      <c r="I248" s="825"/>
      <c r="J248" s="832">
        <f t="shared" si="87"/>
        <v>0</v>
      </c>
      <c r="K248" s="943"/>
    </row>
    <row r="249" spans="1:11" ht="21" hidden="1" customHeight="1" x14ac:dyDescent="0.25">
      <c r="A249" s="70" t="str">
        <f>+[2]ระบบการควบคุมฯ!A1166</f>
        <v>15)</v>
      </c>
      <c r="B249" s="810" t="str">
        <f>+[2]ระบบการควบคุมฯ!B1166</f>
        <v>วัดนพรัตนาราม</v>
      </c>
      <c r="C249" s="986" t="str">
        <f>+[2]ระบบการควบคุมฯ!C1166</f>
        <v>20004350002003214523</v>
      </c>
      <c r="D249" s="986">
        <f>+[2]ระบบการควบคุมฯ!D1166</f>
        <v>0</v>
      </c>
      <c r="E249" s="806">
        <f>+[2]ระบบการควบคุมฯ!G1161+[2]ระบบการควบคุมฯ!H1161</f>
        <v>0</v>
      </c>
      <c r="F249" s="826">
        <f>+[2]ระบบการควบคุมฯ!I1161+[2]ระบบการควบคุมฯ!J1161</f>
        <v>0</v>
      </c>
      <c r="G249" s="794">
        <f>+[2]ระบบการควบคุมฯ!K1161+[2]ระบบการควบคุมฯ!L1161</f>
        <v>0</v>
      </c>
      <c r="H249" s="831"/>
      <c r="I249" s="825"/>
      <c r="J249" s="832">
        <f t="shared" si="87"/>
        <v>0</v>
      </c>
      <c r="K249" s="943"/>
    </row>
    <row r="250" spans="1:11" ht="21" hidden="1" customHeight="1" x14ac:dyDescent="0.25">
      <c r="A250" s="70"/>
      <c r="B250" s="989" t="str">
        <f>+[2]ระบบการควบคุมฯ!B1167</f>
        <v>งวด 1  174,000 บาท ครบ 16 กค 67</v>
      </c>
      <c r="C250" s="1257">
        <f>+[2]ระบบการควบคุมฯ!C1167</f>
        <v>4100426445</v>
      </c>
      <c r="D250" s="750"/>
      <c r="E250" s="806"/>
      <c r="F250" s="826"/>
      <c r="G250" s="794"/>
      <c r="H250" s="831"/>
      <c r="I250" s="825"/>
      <c r="J250" s="832">
        <f t="shared" si="87"/>
        <v>0</v>
      </c>
      <c r="K250" s="943"/>
    </row>
    <row r="251" spans="1:11" ht="21" hidden="1" customHeight="1" x14ac:dyDescent="0.25">
      <c r="A251" s="70"/>
      <c r="B251" s="989" t="str">
        <f>+[2]ระบบการควบคุมฯ!B1168</f>
        <v>งวด 2 406,000 ครบ 14 กย 67</v>
      </c>
      <c r="C251" s="1258"/>
      <c r="D251" s="750"/>
      <c r="E251" s="806"/>
      <c r="F251" s="826"/>
      <c r="G251" s="794"/>
      <c r="H251" s="831"/>
      <c r="I251" s="825"/>
      <c r="J251" s="832"/>
      <c r="K251" s="943"/>
    </row>
    <row r="252" spans="1:11" ht="21" hidden="1" customHeight="1" x14ac:dyDescent="0.25">
      <c r="A252" s="70" t="str">
        <f>+[2]ระบบการควบคุมฯ!A1170</f>
        <v>16)</v>
      </c>
      <c r="B252" s="810" t="str">
        <f>+[2]ระบบการควบคุมฯ!B1170</f>
        <v>วัดพวงแก้ว</v>
      </c>
      <c r="C252" s="986" t="str">
        <f>+[2]ระบบการควบคุมฯ!C1170</f>
        <v>20004350002003214524</v>
      </c>
      <c r="D252" s="750"/>
      <c r="E252" s="806"/>
      <c r="F252" s="826"/>
      <c r="G252" s="794"/>
      <c r="H252" s="831"/>
      <c r="I252" s="825"/>
      <c r="J252" s="832">
        <f t="shared" si="87"/>
        <v>0</v>
      </c>
      <c r="K252" s="943"/>
    </row>
    <row r="253" spans="1:11" ht="21" hidden="1" customHeight="1" x14ac:dyDescent="0.25">
      <c r="A253" s="70"/>
      <c r="B253" s="810" t="str">
        <f>+[2]ระบบการควบคุมฯ!B1171</f>
        <v>ครบ 2 สค 67</v>
      </c>
      <c r="C253" s="986" t="str">
        <f>+[2]ระบบการควบคุมฯ!C1171</f>
        <v>4100402841</v>
      </c>
      <c r="D253" s="750"/>
      <c r="E253" s="806"/>
      <c r="F253" s="826"/>
      <c r="G253" s="794"/>
      <c r="H253" s="831"/>
      <c r="I253" s="825"/>
      <c r="J253" s="832">
        <f t="shared" si="87"/>
        <v>0</v>
      </c>
      <c r="K253" s="943"/>
    </row>
    <row r="254" spans="1:11" ht="21" hidden="1" customHeight="1" x14ac:dyDescent="0.25">
      <c r="A254" s="70" t="str">
        <f>+[2]ระบบการควบคุมฯ!A1172</f>
        <v>17)</v>
      </c>
      <c r="B254" s="810" t="str">
        <f>+[2]ระบบการควบคุมฯ!B1172</f>
        <v>วัดสุขบุญฑริการาม</v>
      </c>
      <c r="C254" s="986" t="str">
        <f>+[2]ระบบการควบคุมฯ!C1172</f>
        <v>20004350002003214525</v>
      </c>
      <c r="D254" s="750"/>
      <c r="E254" s="806"/>
      <c r="F254" s="826"/>
      <c r="G254" s="794"/>
      <c r="H254" s="831"/>
      <c r="I254" s="825"/>
      <c r="J254" s="832">
        <f t="shared" si="87"/>
        <v>0</v>
      </c>
      <c r="K254" s="943"/>
    </row>
    <row r="255" spans="1:11" ht="21" hidden="1" customHeight="1" x14ac:dyDescent="0.25">
      <c r="A255" s="70"/>
      <c r="B255" s="810" t="str">
        <f>+[2]ระบบการควบคุมฯ!B1173</f>
        <v>ครบ 27 มิย 67</v>
      </c>
      <c r="C255" s="986" t="str">
        <f>+[2]ระบบการควบคุมฯ!C1173</f>
        <v>4100396195</v>
      </c>
      <c r="D255" s="750"/>
      <c r="E255" s="806"/>
      <c r="F255" s="826"/>
      <c r="G255" s="794"/>
      <c r="H255" s="831"/>
      <c r="I255" s="825"/>
      <c r="J255" s="832">
        <f t="shared" si="87"/>
        <v>0</v>
      </c>
      <c r="K255" s="943"/>
    </row>
    <row r="256" spans="1:11" ht="21" hidden="1" customHeight="1" x14ac:dyDescent="0.25">
      <c r="A256" s="70" t="str">
        <f>+[2]ระบบการควบคุมฯ!A1174</f>
        <v>18)</v>
      </c>
      <c r="B256" s="810" t="str">
        <f>+[2]ระบบการควบคุมฯ!B1174</f>
        <v>วัดแสงมณี</v>
      </c>
      <c r="C256" s="986" t="str">
        <f>+[2]ระบบการควบคุมฯ!C1174</f>
        <v>20004350002003214526</v>
      </c>
      <c r="D256" s="750"/>
      <c r="E256" s="806"/>
      <c r="F256" s="826"/>
      <c r="G256" s="794"/>
      <c r="H256" s="831"/>
      <c r="I256" s="825"/>
      <c r="J256" s="832">
        <f t="shared" si="87"/>
        <v>0</v>
      </c>
      <c r="K256" s="943"/>
    </row>
    <row r="257" spans="1:11" ht="21" hidden="1" customHeight="1" x14ac:dyDescent="0.25">
      <c r="A257" s="70"/>
      <c r="B257" s="810" t="str">
        <f>+[2]ระบบการควบคุมฯ!B1175</f>
        <v>ครบ 30 กค 67</v>
      </c>
      <c r="C257" s="986" t="str">
        <f>+[2]ระบบการควบคุมฯ!C1175</f>
        <v>4100400728</v>
      </c>
      <c r="D257" s="750"/>
      <c r="E257" s="806"/>
      <c r="F257" s="826"/>
      <c r="G257" s="794"/>
      <c r="H257" s="831"/>
      <c r="I257" s="825"/>
      <c r="J257" s="832">
        <f t="shared" si="87"/>
        <v>0</v>
      </c>
      <c r="K257" s="943"/>
    </row>
    <row r="258" spans="1:11" ht="21" hidden="1" customHeight="1" x14ac:dyDescent="0.25">
      <c r="A258" s="70" t="str">
        <f>+[2]ระบบการควบคุมฯ!A1176</f>
        <v>19)</v>
      </c>
      <c r="B258" s="810" t="str">
        <f>+[2]ระบบการควบคุมฯ!B1176</f>
        <v>หิรัญพงษ์อนุสรณ์</v>
      </c>
      <c r="C258" s="986" t="str">
        <f>+[2]ระบบการควบคุมฯ!C1176</f>
        <v>20004350002003214527</v>
      </c>
      <c r="D258" s="750"/>
      <c r="E258" s="806"/>
      <c r="F258" s="826"/>
      <c r="G258" s="794"/>
      <c r="H258" s="831"/>
      <c r="I258" s="825"/>
      <c r="J258" s="832">
        <f t="shared" si="87"/>
        <v>0</v>
      </c>
      <c r="K258" s="943"/>
    </row>
    <row r="259" spans="1:11" ht="21" hidden="1" customHeight="1" x14ac:dyDescent="0.25">
      <c r="A259" s="70"/>
      <c r="B259" s="810" t="str">
        <f>+[2]ระบบการควบคุมฯ!B1177</f>
        <v>ครบ 22 มิย 67</v>
      </c>
      <c r="C259" s="986" t="str">
        <f>+[2]ระบบการควบคุมฯ!C1177</f>
        <v>4100402448</v>
      </c>
      <c r="D259" s="750"/>
      <c r="E259" s="806"/>
      <c r="F259" s="826"/>
      <c r="G259" s="794"/>
      <c r="H259" s="831"/>
      <c r="I259" s="825"/>
      <c r="J259" s="832">
        <f t="shared" si="87"/>
        <v>0</v>
      </c>
      <c r="K259" s="943"/>
    </row>
    <row r="260" spans="1:11" ht="21" hidden="1" customHeight="1" x14ac:dyDescent="0.25">
      <c r="A260" s="70" t="str">
        <f>+[2]ระบบการควบคุมฯ!A1179</f>
        <v>20)</v>
      </c>
      <c r="B260" s="810" t="str">
        <f>+[2]ระบบการควบคุมฯ!B1179</f>
        <v>อยู่ประชานุเคราะห์</v>
      </c>
      <c r="C260" s="986" t="str">
        <f>+[2]ระบบการควบคุมฯ!C1179</f>
        <v>20004350002003214528</v>
      </c>
      <c r="D260" s="750"/>
      <c r="E260" s="806"/>
      <c r="F260" s="826"/>
      <c r="G260" s="794"/>
      <c r="H260" s="831"/>
      <c r="I260" s="825"/>
      <c r="J260" s="832">
        <f t="shared" si="87"/>
        <v>0</v>
      </c>
      <c r="K260" s="943"/>
    </row>
    <row r="261" spans="1:11" ht="21" hidden="1" customHeight="1" x14ac:dyDescent="0.25">
      <c r="A261" s="354">
        <f>+[2]ระบบการควบคุมฯ!A1180</f>
        <v>0</v>
      </c>
      <c r="B261" s="810" t="str">
        <f>+[2]ระบบการควบคุมฯ!B1180</f>
        <v>ครบ 6 มิย 67</v>
      </c>
      <c r="C261" s="986" t="str">
        <f>+[2]ระบบการควบคุมฯ!C1180</f>
        <v>4100402861</v>
      </c>
      <c r="D261" s="750"/>
      <c r="E261" s="806"/>
      <c r="F261" s="826"/>
      <c r="G261" s="794"/>
      <c r="H261" s="831"/>
      <c r="I261" s="825"/>
      <c r="J261" s="832">
        <f t="shared" si="87"/>
        <v>0</v>
      </c>
      <c r="K261" s="943"/>
    </row>
    <row r="262" spans="1:11" ht="40.799999999999997" hidden="1" customHeight="1" x14ac:dyDescent="0.25">
      <c r="A262" s="354">
        <f>+[2]ระบบการควบคุมฯ!A1181</f>
        <v>0</v>
      </c>
      <c r="B262" s="990" t="str">
        <f>+[2]ระบบการควบคุมฯ!B1181</f>
        <v>โอนกลับส่วนกลาง</v>
      </c>
      <c r="C262" s="986" t="str">
        <f>+[2]ระบบการควบคุมฯ!C1181</f>
        <v>ศธ04002/ว4285 ลว.13 กย 67 โอนครั้งที่ 401</v>
      </c>
      <c r="D262" s="750"/>
      <c r="E262" s="806"/>
      <c r="F262" s="826"/>
      <c r="G262" s="794"/>
      <c r="H262" s="831"/>
      <c r="I262" s="825"/>
      <c r="J262" s="832">
        <f t="shared" si="87"/>
        <v>0</v>
      </c>
      <c r="K262" s="943"/>
    </row>
    <row r="263" spans="1:11" x14ac:dyDescent="0.25">
      <c r="A263" s="991" t="str">
        <f>+[2]ระบบการควบคุมฯ!A1183</f>
        <v>1.9.3</v>
      </c>
      <c r="B263" s="936" t="str">
        <f>+[2]ระบบการควบคุมฯ!B1183</f>
        <v>ห้องส้วม OBEC 4 ที่/61 ชาย-หญิง (ชาย 2 ที่ หญิง 2 ที่)</v>
      </c>
      <c r="C263" s="1220" t="str">
        <f>+[2]ระบบการควบคุมฯ!C1183</f>
        <v>ศธ 04002/ว5174 ลว 21 ตค 67 ครั้งที่ 4</v>
      </c>
      <c r="D263" s="753">
        <f>+D264</f>
        <v>565200</v>
      </c>
      <c r="E263" s="753">
        <f t="shared" ref="E263:J263" si="89">+E264</f>
        <v>456890</v>
      </c>
      <c r="F263" s="753">
        <f t="shared" si="89"/>
        <v>0</v>
      </c>
      <c r="G263" s="753">
        <f t="shared" si="89"/>
        <v>0</v>
      </c>
      <c r="H263" s="753">
        <f t="shared" si="89"/>
        <v>0</v>
      </c>
      <c r="I263" s="753">
        <f t="shared" si="89"/>
        <v>0</v>
      </c>
      <c r="J263" s="753">
        <f t="shared" si="89"/>
        <v>108310</v>
      </c>
      <c r="K263" s="940"/>
    </row>
    <row r="264" spans="1:11" x14ac:dyDescent="0.25">
      <c r="A264" s="70" t="str">
        <f>+[2]ระบบการควบคุมฯ!A1184</f>
        <v>1)</v>
      </c>
      <c r="B264" s="957" t="str">
        <f>+[2]ระบบการควบคุมฯ!B1184</f>
        <v>โรงเรียนวัดราษฎรบำรุง</v>
      </c>
      <c r="C264" s="986" t="str">
        <f>+[2]ระบบการควบคุมฯ!C1184</f>
        <v>20004370010003213242</v>
      </c>
      <c r="D264" s="986">
        <f>+[2]ระบบการควบคุมฯ!D1184</f>
        <v>565200</v>
      </c>
      <c r="E264" s="986">
        <f>+[2]ระบบการควบคุมฯ!G1184+[2]ระบบการควบคุมฯ!H1184</f>
        <v>456890</v>
      </c>
      <c r="F264" s="826">
        <f>+[2]ระบบการควบคุมฯ!I1184+[2]ระบบการควบคุมฯ!J1184</f>
        <v>0</v>
      </c>
      <c r="G264" s="794">
        <f>+[2]ระบบการควบคุมฯ!K1184+[2]ระบบการควบคุมฯ!L1184</f>
        <v>0</v>
      </c>
      <c r="H264" s="831"/>
      <c r="I264" s="825"/>
      <c r="J264" s="832">
        <f t="shared" ref="J264:J266" si="90">D264-E264-F264-G264</f>
        <v>108310</v>
      </c>
      <c r="K264" s="943"/>
    </row>
    <row r="265" spans="1:11" ht="21" hidden="1" customHeight="1" x14ac:dyDescent="0.25">
      <c r="A265" s="70"/>
      <c r="B265" s="957" t="str">
        <f>+[2]ระบบการควบคุมฯ!B1185</f>
        <v>ครบ 26 มค 68</v>
      </c>
      <c r="C265" s="986" t="str">
        <f>+[2]ระบบการควบคุมฯ!C1185</f>
        <v>งวด 1 จำนวน 137067 บาท</v>
      </c>
      <c r="D265" s="750"/>
      <c r="E265" s="806"/>
      <c r="F265" s="826"/>
      <c r="G265" s="794"/>
      <c r="H265" s="831"/>
      <c r="I265" s="825"/>
      <c r="J265" s="832">
        <f t="shared" si="90"/>
        <v>0</v>
      </c>
      <c r="K265" s="943"/>
    </row>
    <row r="266" spans="1:11" ht="21" hidden="1" customHeight="1" x14ac:dyDescent="0.25">
      <c r="A266" s="70"/>
      <c r="B266" s="957" t="str">
        <f>+[2]ระบบการควบคุมฯ!B1186</f>
        <v>ครบ 25 กพ 68</v>
      </c>
      <c r="C266" s="986" t="str">
        <f>+[2]ระบบการควบคุมฯ!C1186</f>
        <v>งวด 2 จำนวน 137067 บาท</v>
      </c>
      <c r="D266" s="750"/>
      <c r="E266" s="806"/>
      <c r="F266" s="826"/>
      <c r="G266" s="794"/>
      <c r="H266" s="831"/>
      <c r="I266" s="825"/>
      <c r="J266" s="832">
        <f t="shared" si="90"/>
        <v>0</v>
      </c>
      <c r="K266" s="943"/>
    </row>
    <row r="267" spans="1:11" ht="21" hidden="1" customHeight="1" x14ac:dyDescent="0.25">
      <c r="A267" s="991"/>
      <c r="B267" s="992"/>
      <c r="C267" s="1220"/>
      <c r="D267" s="753"/>
      <c r="E267" s="753"/>
      <c r="F267" s="753"/>
      <c r="G267" s="753"/>
      <c r="H267" s="753">
        <f t="shared" ref="H267:I267" si="91">SUM(H268:H273)</f>
        <v>0</v>
      </c>
      <c r="I267" s="753">
        <f t="shared" si="91"/>
        <v>0</v>
      </c>
      <c r="J267" s="753">
        <f>+D267-E267-G267</f>
        <v>0</v>
      </c>
      <c r="K267" s="940"/>
    </row>
    <row r="268" spans="1:11" ht="21" hidden="1" customHeight="1" x14ac:dyDescent="0.25">
      <c r="A268" s="70"/>
      <c r="B268" s="993"/>
      <c r="C268" s="986"/>
      <c r="D268" s="750"/>
      <c r="E268" s="806"/>
      <c r="F268" s="826"/>
      <c r="G268" s="794"/>
      <c r="H268" s="831"/>
      <c r="I268" s="825"/>
      <c r="J268" s="832">
        <f t="shared" ref="J268:J270" si="92">D268-E268-F268-G268</f>
        <v>0</v>
      </c>
      <c r="K268" s="943"/>
    </row>
    <row r="269" spans="1:11" ht="21" hidden="1" customHeight="1" x14ac:dyDescent="0.25">
      <c r="A269" s="70"/>
      <c r="B269" s="994"/>
      <c r="C269" s="1230"/>
      <c r="D269" s="750"/>
      <c r="E269" s="806"/>
      <c r="F269" s="826"/>
      <c r="G269" s="794"/>
      <c r="H269" s="831"/>
      <c r="I269" s="825"/>
      <c r="J269" s="832"/>
      <c r="K269" s="943"/>
    </row>
    <row r="270" spans="1:11" ht="21" hidden="1" customHeight="1" x14ac:dyDescent="0.25">
      <c r="A270" s="70"/>
      <c r="B270" s="994"/>
      <c r="C270" s="1230"/>
      <c r="D270" s="750"/>
      <c r="E270" s="806"/>
      <c r="F270" s="826"/>
      <c r="G270" s="794"/>
      <c r="H270" s="831"/>
      <c r="I270" s="825"/>
      <c r="J270" s="832">
        <f t="shared" si="92"/>
        <v>0</v>
      </c>
      <c r="K270" s="943"/>
    </row>
    <row r="271" spans="1:11" ht="21" hidden="1" customHeight="1" x14ac:dyDescent="0.25">
      <c r="A271" s="70"/>
      <c r="B271" s="994"/>
      <c r="C271" s="986"/>
      <c r="D271" s="750"/>
      <c r="E271" s="750"/>
      <c r="F271" s="750"/>
      <c r="G271" s="867"/>
      <c r="H271" s="816"/>
      <c r="I271" s="810"/>
      <c r="J271" s="750"/>
      <c r="K271" s="943"/>
    </row>
    <row r="272" spans="1:11" ht="21" hidden="1" customHeight="1" x14ac:dyDescent="0.25">
      <c r="A272" s="354"/>
      <c r="B272" s="990"/>
      <c r="C272" s="986"/>
      <c r="D272" s="750"/>
      <c r="E272" s="750"/>
      <c r="F272" s="750"/>
      <c r="G272" s="867"/>
      <c r="H272" s="816"/>
      <c r="I272" s="816"/>
      <c r="J272" s="750">
        <f>+D272-E272-F272-G272</f>
        <v>0</v>
      </c>
      <c r="K272" s="995"/>
    </row>
    <row r="273" spans="1:11" ht="21" hidden="1" customHeight="1" x14ac:dyDescent="0.25">
      <c r="A273" s="354"/>
      <c r="B273" s="990"/>
      <c r="C273" s="986"/>
      <c r="D273" s="750"/>
      <c r="E273" s="750"/>
      <c r="F273" s="750"/>
      <c r="G273" s="867"/>
      <c r="H273" s="816"/>
      <c r="I273" s="816"/>
      <c r="J273" s="750">
        <f>+D273-E273-F273-G273</f>
        <v>0</v>
      </c>
      <c r="K273" s="995"/>
    </row>
    <row r="274" spans="1:11" ht="42" x14ac:dyDescent="0.45">
      <c r="A274" s="742" t="str">
        <f>+[2]ระบบการควบคุมฯ!A1189</f>
        <v>1.9.4</v>
      </c>
      <c r="B274" s="996" t="str">
        <f>+[2]ระบบการควบคุมฯ!B1189</f>
        <v xml:space="preserve">อาคารเรียน 318 ล./55-ข เขตแผ่นดินไหว โรงเรียนชุมชนเลิศพินิจพิทยาคม (ชดเชยงบประมาณที่พับไป) </v>
      </c>
      <c r="C274" s="1218" t="str">
        <f>+[2]ระบบการควบคุมฯ!C1189</f>
        <v>ที่ ศธ 04002/ว5187/21 ตค 67 ครั้งที่ 5</v>
      </c>
      <c r="D274" s="744">
        <f t="shared" ref="D274:I274" si="93">SUM(D275)</f>
        <v>3158700</v>
      </c>
      <c r="E274" s="744">
        <f t="shared" si="93"/>
        <v>0</v>
      </c>
      <c r="F274" s="744">
        <f t="shared" si="93"/>
        <v>0</v>
      </c>
      <c r="G274" s="744">
        <f t="shared" si="93"/>
        <v>3158640</v>
      </c>
      <c r="H274" s="744">
        <f t="shared" si="93"/>
        <v>0</v>
      </c>
      <c r="I274" s="744">
        <f t="shared" si="93"/>
        <v>0</v>
      </c>
      <c r="J274" s="744">
        <f>+D274-E274-F274-G274</f>
        <v>60</v>
      </c>
      <c r="K274" s="997"/>
    </row>
    <row r="275" spans="1:11" x14ac:dyDescent="0.25">
      <c r="A275" s="70" t="str">
        <f>+[2]ระบบการควบคุมฯ!A1190</f>
        <v>1)</v>
      </c>
      <c r="B275" s="810" t="str">
        <f>+[2]ระบบการควบคุมฯ!B1294</f>
        <v>ร.ร.ชุมชนเลิศพินิจพิทยาคม</v>
      </c>
      <c r="C275" s="1230" t="str">
        <f>+[2]ระบบการควบคุมฯ!C1190</f>
        <v>20004370010003220010</v>
      </c>
      <c r="D275" s="750">
        <f>+[2]ระบบการควบคุมฯ!F1190</f>
        <v>3158700</v>
      </c>
      <c r="E275" s="750">
        <f>+[2]ระบบการควบคุมฯ!G1190+[2]ระบบการควบคุมฯ!H1190</f>
        <v>0</v>
      </c>
      <c r="F275" s="750">
        <f>+[2]ระบบการควบคุมฯ!I1190+[2]ระบบการควบคุมฯ!J1190</f>
        <v>0</v>
      </c>
      <c r="G275" s="867">
        <f>+[2]ระบบการควบคุมฯ!K1190+[2]ระบบการควบคุมฯ!L1190</f>
        <v>3158640</v>
      </c>
      <c r="H275" s="828"/>
      <c r="I275" s="810"/>
      <c r="J275" s="750">
        <f>+D275-E275-G275</f>
        <v>60</v>
      </c>
      <c r="K275" s="943"/>
    </row>
    <row r="276" spans="1:11" ht="21" hidden="1" customHeight="1" x14ac:dyDescent="0.6">
      <c r="A276" s="70"/>
      <c r="B276" s="810" t="str">
        <f>+[2]ระบบการควบคุมฯ!B1295</f>
        <v>สัญญา 19,260,000.00 บาท  งบ64  4,623,600</v>
      </c>
      <c r="C276" s="1219"/>
      <c r="D276" s="747"/>
      <c r="E276" s="747"/>
      <c r="F276" s="747"/>
      <c r="G276" s="811"/>
      <c r="H276" s="998"/>
      <c r="I276" s="813"/>
      <c r="J276" s="813"/>
      <c r="K276" s="748"/>
    </row>
    <row r="277" spans="1:11" ht="21" hidden="1" customHeight="1" x14ac:dyDescent="0.6">
      <c r="A277" s="70"/>
      <c r="B277" s="810" t="str">
        <f>+[2]ระบบการควบคุมฯ!B1296</f>
        <v>ปี 64</v>
      </c>
      <c r="C277" s="1219"/>
      <c r="D277" s="747"/>
      <c r="E277" s="747"/>
      <c r="F277" s="747"/>
      <c r="G277" s="811"/>
      <c r="H277" s="998"/>
      <c r="I277" s="813"/>
      <c r="J277" s="813"/>
      <c r="K277" s="748"/>
    </row>
    <row r="278" spans="1:11" ht="21" hidden="1" customHeight="1" x14ac:dyDescent="0.6">
      <c r="A278" s="70"/>
      <c r="B278" s="810" t="str">
        <f>+[2]ระบบการควบคุมฯ!B1297</f>
        <v>งวดที่ 1  1,155,600 บาท ครบ 9 มี.ค. 64</v>
      </c>
      <c r="C278" s="1219">
        <f>1155600*4</f>
        <v>4622400</v>
      </c>
      <c r="D278" s="747"/>
      <c r="E278" s="747"/>
      <c r="F278" s="747"/>
      <c r="G278" s="811"/>
      <c r="H278" s="998"/>
      <c r="I278" s="813"/>
      <c r="J278" s="813"/>
      <c r="K278" s="748"/>
    </row>
    <row r="279" spans="1:11" ht="21" hidden="1" customHeight="1" x14ac:dyDescent="0.6">
      <c r="A279" s="70"/>
      <c r="B279" s="810" t="str">
        <f>+[2]ระบบการควบคุมฯ!B1298</f>
        <v>งวดที่ 2  1,155,600 บาท ครบ 18 เม.ย. 64</v>
      </c>
      <c r="C279" s="1219"/>
      <c r="D279" s="747"/>
      <c r="E279" s="747"/>
      <c r="F279" s="747"/>
      <c r="G279" s="811"/>
      <c r="H279" s="998"/>
      <c r="I279" s="813"/>
      <c r="J279" s="813"/>
      <c r="K279" s="748"/>
    </row>
    <row r="280" spans="1:11" ht="21" hidden="1" customHeight="1" x14ac:dyDescent="0.6">
      <c r="A280" s="70"/>
      <c r="B280" s="810" t="str">
        <f>+[2]ระบบการควบคุมฯ!B1299</f>
        <v>งวดที่ 3  1,155,600 บาท ครบ 18 พ.ค. 64</v>
      </c>
      <c r="C280" s="1219"/>
      <c r="D280" s="747"/>
      <c r="E280" s="747"/>
      <c r="F280" s="747"/>
      <c r="G280" s="811"/>
      <c r="H280" s="998"/>
      <c r="I280" s="813"/>
      <c r="J280" s="813"/>
      <c r="K280" s="748"/>
    </row>
    <row r="281" spans="1:11" ht="21" hidden="1" customHeight="1" x14ac:dyDescent="0.6">
      <c r="A281" s="70"/>
      <c r="B281" s="810" t="str">
        <f>+[2]ระบบการควบคุมฯ!B1300</f>
        <v>งวดที่ 4  1,155,600 บาท ครบ 17 มิ.ย. 64</v>
      </c>
      <c r="C281" s="1219"/>
      <c r="D281" s="747"/>
      <c r="E281" s="747"/>
      <c r="F281" s="747"/>
      <c r="G281" s="811"/>
      <c r="H281" s="998"/>
      <c r="I281" s="813"/>
      <c r="J281" s="813"/>
      <c r="K281" s="748"/>
    </row>
    <row r="282" spans="1:11" ht="21" hidden="1" customHeight="1" x14ac:dyDescent="0.6">
      <c r="A282" s="70"/>
      <c r="B282" s="810" t="str">
        <f>+[2]ระบบการควบคุมฯ!B1301</f>
        <v>งวดที่ 5 บางส่วน 1,200 บาท ครบ 17 ก.ค. 64</v>
      </c>
      <c r="C282" s="1219"/>
      <c r="D282" s="747"/>
      <c r="E282" s="747"/>
      <c r="F282" s="747"/>
      <c r="G282" s="811"/>
      <c r="H282" s="998"/>
      <c r="I282" s="813"/>
      <c r="J282" s="813"/>
      <c r="K282" s="748"/>
    </row>
    <row r="283" spans="1:11" ht="21" hidden="1" customHeight="1" x14ac:dyDescent="0.6">
      <c r="A283" s="70" t="s">
        <v>217</v>
      </c>
      <c r="B283" s="810" t="str">
        <f>+[2]ระบบการควบคุมฯ!B1302</f>
        <v>ปี 65</v>
      </c>
      <c r="C283" s="1219"/>
      <c r="D283" s="747"/>
      <c r="E283" s="747"/>
      <c r="F283" s="747"/>
      <c r="G283" s="811"/>
      <c r="H283" s="998"/>
      <c r="I283" s="813"/>
      <c r="J283" s="813"/>
      <c r="K283" s="748"/>
    </row>
    <row r="284" spans="1:11" ht="21" hidden="1" customHeight="1" x14ac:dyDescent="0.6">
      <c r="A284" s="70"/>
      <c r="B284" s="810" t="str">
        <f>+[2]ระบบการควบคุมฯ!B1303</f>
        <v>งวด 5 บางส่วน ครบ 18 มิ.ย. 64/1,154,400</v>
      </c>
      <c r="C284" s="1219"/>
      <c r="D284" s="747"/>
      <c r="E284" s="747"/>
      <c r="F284" s="747"/>
      <c r="G284" s="811"/>
      <c r="H284" s="998"/>
      <c r="I284" s="813"/>
      <c r="J284" s="813"/>
      <c r="K284" s="748"/>
    </row>
    <row r="285" spans="1:11" ht="21" hidden="1" customHeight="1" x14ac:dyDescent="0.6">
      <c r="A285" s="70"/>
      <c r="B285" s="810" t="str">
        <f>+[2]ระบบการควบคุมฯ!B1304</f>
        <v>งวด 6 ครบ 16 ส.ค.64 /1,155,600</v>
      </c>
      <c r="C285" s="1219"/>
      <c r="D285" s="747"/>
      <c r="E285" s="747"/>
      <c r="F285" s="747"/>
      <c r="G285" s="811"/>
      <c r="H285" s="998"/>
      <c r="I285" s="813"/>
      <c r="J285" s="813"/>
      <c r="K285" s="748"/>
    </row>
    <row r="286" spans="1:11" ht="21" hidden="1" customHeight="1" x14ac:dyDescent="0.6">
      <c r="A286" s="70"/>
      <c r="B286" s="810" t="str">
        <f>+[2]ระบบการควบคุมฯ!B1305</f>
        <v>งวด 7 ครบ 25 ก.ย 64 /1,540,800</v>
      </c>
      <c r="C286" s="1219"/>
      <c r="D286" s="747"/>
      <c r="E286" s="747"/>
      <c r="F286" s="747"/>
      <c r="G286" s="811"/>
      <c r="H286" s="998"/>
      <c r="I286" s="813"/>
      <c r="J286" s="813"/>
      <c r="K286" s="748"/>
    </row>
    <row r="287" spans="1:11" ht="21" hidden="1" customHeight="1" x14ac:dyDescent="0.6">
      <c r="A287" s="70"/>
      <c r="B287" s="810" t="str">
        <f>+[2]ระบบการควบคุมฯ!B1306</f>
        <v>งวด 8 ครบ 4 พ.ย. 64 /1,540,800</v>
      </c>
      <c r="C287" s="1219"/>
      <c r="D287" s="747"/>
      <c r="E287" s="747"/>
      <c r="F287" s="747"/>
      <c r="G287" s="811"/>
      <c r="H287" s="998"/>
      <c r="I287" s="813"/>
      <c r="J287" s="813"/>
      <c r="K287" s="748"/>
    </row>
    <row r="288" spans="1:11" ht="21" hidden="1" customHeight="1" x14ac:dyDescent="0.6">
      <c r="A288" s="70"/>
      <c r="B288" s="810" t="str">
        <f>+[2]ระบบการควบคุมฯ!B1307</f>
        <v>งวด 9 ครบ 14 พ.ย.64/ 1,540,800</v>
      </c>
      <c r="C288" s="1219"/>
      <c r="D288" s="747"/>
      <c r="E288" s="747"/>
      <c r="F288" s="747"/>
      <c r="G288" s="811"/>
      <c r="H288" s="998"/>
      <c r="I288" s="813"/>
      <c r="J288" s="813"/>
      <c r="K288" s="748"/>
    </row>
    <row r="289" spans="1:11" ht="21" hidden="1" customHeight="1" x14ac:dyDescent="0.6">
      <c r="A289" s="70"/>
      <c r="B289" s="810" t="str">
        <f>+[2]ระบบการควบคุมฯ!B1308</f>
        <v>งวด 10 ครบ 15 ธ.ค64/ 1,926,000</v>
      </c>
      <c r="C289" s="1219"/>
      <c r="D289" s="747"/>
      <c r="E289" s="747"/>
      <c r="F289" s="747"/>
      <c r="G289" s="811"/>
      <c r="H289" s="998"/>
      <c r="I289" s="813"/>
      <c r="J289" s="813"/>
      <c r="K289" s="748"/>
    </row>
    <row r="290" spans="1:11" ht="21" hidden="1" customHeight="1" x14ac:dyDescent="0.6">
      <c r="A290" s="70"/>
      <c r="B290" s="810" t="str">
        <f>+[2]ระบบการควบคุมฯ!B1309</f>
        <v>งวด 11 ครบ 4 มี.ค.65 /2,311,200</v>
      </c>
      <c r="C290" s="1219"/>
      <c r="D290" s="747"/>
      <c r="E290" s="747"/>
      <c r="F290" s="747"/>
      <c r="G290" s="811"/>
      <c r="H290" s="998"/>
      <c r="I290" s="813"/>
      <c r="J290" s="813"/>
      <c r="K290" s="748"/>
    </row>
    <row r="291" spans="1:11" ht="42" hidden="1" customHeight="1" x14ac:dyDescent="0.45">
      <c r="A291" s="742" t="s">
        <v>218</v>
      </c>
      <c r="B291" s="996" t="str">
        <f>+[2]ระบบการควบคุมฯ!B1217</f>
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</c>
      <c r="C291" s="1218"/>
      <c r="D291" s="744">
        <f t="shared" ref="D291:I291" si="94">SUM(D292)</f>
        <v>0</v>
      </c>
      <c r="E291" s="744">
        <f t="shared" si="94"/>
        <v>0</v>
      </c>
      <c r="F291" s="744">
        <f t="shared" si="94"/>
        <v>0</v>
      </c>
      <c r="G291" s="744">
        <f t="shared" si="94"/>
        <v>0</v>
      </c>
      <c r="H291" s="744">
        <f t="shared" si="94"/>
        <v>0</v>
      </c>
      <c r="I291" s="744">
        <f t="shared" si="94"/>
        <v>0</v>
      </c>
      <c r="J291" s="744">
        <f>+D291-E291-F291-G291</f>
        <v>0</v>
      </c>
      <c r="K291" s="997"/>
    </row>
    <row r="292" spans="1:11" ht="21" hidden="1" customHeight="1" x14ac:dyDescent="0.25">
      <c r="A292" s="70" t="str">
        <f>+[2]ระบบการควบคุมฯ!A1218</f>
        <v>1)</v>
      </c>
      <c r="B292" s="810" t="str">
        <f>+[2]ระบบการควบคุมฯ!B1218</f>
        <v xml:space="preserve"> โรงเรียนวัดกลางคลองสี่ </v>
      </c>
      <c r="C292" s="1230" t="str">
        <f>+[2]ระบบการควบคุมฯ!C1218</f>
        <v>20004350002003214557</v>
      </c>
      <c r="D292" s="750">
        <f>+[2]ระบบการควบคุมฯ!F1218</f>
        <v>0</v>
      </c>
      <c r="E292" s="750">
        <f>+[2]ระบบการควบคุมฯ!G1218+[2]ระบบการควบคุมฯ!H1218</f>
        <v>0</v>
      </c>
      <c r="F292" s="750">
        <f>+[2]ระบบการควบคุมฯ!I1218+[2]ระบบการควบคุมฯ!J1218</f>
        <v>0</v>
      </c>
      <c r="G292" s="867">
        <f>+[2]ระบบการควบคุมฯ!K1218+[2]ระบบการควบคุมฯ!L1218</f>
        <v>0</v>
      </c>
      <c r="H292" s="828"/>
      <c r="I292" s="810"/>
      <c r="J292" s="750">
        <f>+D292-E292-G292</f>
        <v>0</v>
      </c>
      <c r="K292" s="943" t="s">
        <v>219</v>
      </c>
    </row>
    <row r="293" spans="1:11" x14ac:dyDescent="0.25">
      <c r="A293" s="999" t="s">
        <v>220</v>
      </c>
      <c r="B293" s="1000" t="str">
        <f>+[2]ระบบการควบคุมฯ!B1219</f>
        <v>อาคารเรียนแบบพิเศษ โรงเรียนวัดลาดสนุ่น</v>
      </c>
      <c r="C293" s="1259" t="str">
        <f>+[2]ระบบการควบคุมฯ!C1219</f>
        <v>ศธ 04002/ว5187 ลว 21 ตค 67ครั้งที่ 5</v>
      </c>
      <c r="D293" s="1001">
        <f>+D294</f>
        <v>14330500</v>
      </c>
      <c r="E293" s="1001">
        <f t="shared" ref="E293:J293" si="95">+E294</f>
        <v>14330500</v>
      </c>
      <c r="F293" s="1001">
        <f t="shared" si="95"/>
        <v>0</v>
      </c>
      <c r="G293" s="1001">
        <f t="shared" si="95"/>
        <v>0</v>
      </c>
      <c r="H293" s="1001">
        <f t="shared" si="95"/>
        <v>0</v>
      </c>
      <c r="I293" s="1001">
        <f t="shared" si="95"/>
        <v>0</v>
      </c>
      <c r="J293" s="1001">
        <f t="shared" si="95"/>
        <v>0</v>
      </c>
      <c r="K293" s="1002"/>
    </row>
    <row r="294" spans="1:11" x14ac:dyDescent="0.25">
      <c r="A294" s="70" t="str">
        <f>+[2]ระบบการควบคุมฯ!A1221</f>
        <v>1)</v>
      </c>
      <c r="B294" s="810" t="str">
        <f>+[2]ระบบการควบคุมฯ!B1221</f>
        <v xml:space="preserve"> โรงเรียนวัดลาดสนุ่น</v>
      </c>
      <c r="C294" s="1230" t="str">
        <f>+[2]ระบบการควบคุมฯ!C1221</f>
        <v>20004370010003220011</v>
      </c>
      <c r="D294" s="750">
        <f>+[2]ระบบการควบคุมฯ!D1221</f>
        <v>14330500</v>
      </c>
      <c r="E294" s="750">
        <f>+[2]ระบบการควบคุมฯ!G1221+[2]ระบบการควบคุมฯ!H1221</f>
        <v>14330500</v>
      </c>
      <c r="F294" s="750">
        <f>+[2]ระบบการควบคุมฯ!I1221+[2]ระบบการควบคุมฯ!J1221</f>
        <v>0</v>
      </c>
      <c r="G294" s="750">
        <f>+[2]ระบบการควบคุมฯ!K1221+[2]ระบบการควบคุมฯ!L1221</f>
        <v>0</v>
      </c>
      <c r="H294" s="831"/>
      <c r="I294" s="825"/>
      <c r="J294" s="832">
        <f t="shared" ref="J294" si="96">D294-E294-F294-G294</f>
        <v>0</v>
      </c>
      <c r="K294" s="943"/>
    </row>
    <row r="295" spans="1:11" x14ac:dyDescent="0.25">
      <c r="A295" s="70"/>
      <c r="B295" s="1003" t="s">
        <v>221</v>
      </c>
      <c r="C295" s="989" t="s">
        <v>222</v>
      </c>
      <c r="D295" s="750"/>
      <c r="E295" s="806"/>
      <c r="F295" s="826"/>
      <c r="G295" s="794"/>
      <c r="H295" s="831"/>
      <c r="I295" s="825"/>
      <c r="J295" s="832"/>
      <c r="K295" s="943"/>
    </row>
    <row r="296" spans="1:11" x14ac:dyDescent="0.55000000000000004">
      <c r="A296" s="70"/>
      <c r="B296" s="957" t="s">
        <v>223</v>
      </c>
      <c r="C296" s="1260">
        <v>4100533888</v>
      </c>
      <c r="D296" s="750"/>
      <c r="E296" s="806"/>
      <c r="F296" s="826"/>
      <c r="G296" s="794"/>
      <c r="H296" s="831"/>
      <c r="I296" s="825"/>
      <c r="J296" s="832"/>
      <c r="K296" s="943"/>
    </row>
    <row r="297" spans="1:11" x14ac:dyDescent="0.55000000000000004">
      <c r="A297" s="70"/>
      <c r="B297" s="957" t="s">
        <v>224</v>
      </c>
      <c r="C297" s="374" t="s">
        <v>225</v>
      </c>
      <c r="D297" s="750"/>
      <c r="E297" s="806"/>
      <c r="F297" s="826"/>
      <c r="G297" s="794"/>
      <c r="H297" s="831"/>
      <c r="I297" s="825"/>
      <c r="J297" s="832"/>
      <c r="K297" s="943"/>
    </row>
    <row r="298" spans="1:11" x14ac:dyDescent="0.25">
      <c r="A298" s="70"/>
      <c r="B298" s="957" t="s">
        <v>226</v>
      </c>
      <c r="C298" s="1230"/>
      <c r="D298" s="750"/>
      <c r="E298" s="806"/>
      <c r="F298" s="826"/>
      <c r="G298" s="794"/>
      <c r="H298" s="831"/>
      <c r="I298" s="825"/>
      <c r="J298" s="832"/>
      <c r="K298" s="943"/>
    </row>
    <row r="299" spans="1:11" x14ac:dyDescent="0.25">
      <c r="A299" s="70"/>
      <c r="B299" s="1004" t="s">
        <v>227</v>
      </c>
      <c r="C299" s="1230"/>
      <c r="D299" s="750"/>
      <c r="E299" s="806"/>
      <c r="F299" s="826"/>
      <c r="G299" s="794"/>
      <c r="H299" s="831"/>
      <c r="I299" s="825"/>
      <c r="J299" s="832"/>
      <c r="K299" s="943"/>
    </row>
    <row r="300" spans="1:11" x14ac:dyDescent="0.25">
      <c r="A300" s="70"/>
      <c r="B300" s="957" t="s">
        <v>228</v>
      </c>
      <c r="C300" s="1230"/>
      <c r="D300" s="750"/>
      <c r="E300" s="806"/>
      <c r="F300" s="826"/>
      <c r="G300" s="794"/>
      <c r="H300" s="831"/>
      <c r="I300" s="825"/>
      <c r="J300" s="832"/>
      <c r="K300" s="943"/>
    </row>
    <row r="301" spans="1:11" x14ac:dyDescent="0.25">
      <c r="A301" s="70"/>
      <c r="B301" s="957" t="s">
        <v>229</v>
      </c>
      <c r="C301" s="1230"/>
      <c r="D301" s="750"/>
      <c r="E301" s="806"/>
      <c r="F301" s="826"/>
      <c r="G301" s="794"/>
      <c r="H301" s="831"/>
      <c r="I301" s="825"/>
      <c r="J301" s="832"/>
      <c r="K301" s="943"/>
    </row>
    <row r="302" spans="1:11" x14ac:dyDescent="0.25">
      <c r="A302" s="70"/>
      <c r="B302" s="957" t="s">
        <v>230</v>
      </c>
      <c r="C302" s="1230"/>
      <c r="D302" s="750"/>
      <c r="E302" s="806"/>
      <c r="F302" s="826"/>
      <c r="G302" s="794"/>
      <c r="H302" s="831"/>
      <c r="I302" s="825"/>
      <c r="J302" s="832"/>
      <c r="K302" s="943"/>
    </row>
    <row r="303" spans="1:11" x14ac:dyDescent="0.25">
      <c r="A303" s="70"/>
      <c r="B303" s="957" t="s">
        <v>231</v>
      </c>
      <c r="C303" s="1230"/>
      <c r="D303" s="750"/>
      <c r="E303" s="806"/>
      <c r="F303" s="826"/>
      <c r="G303" s="794"/>
      <c r="H303" s="831"/>
      <c r="I303" s="825"/>
      <c r="J303" s="832"/>
      <c r="K303" s="943"/>
    </row>
    <row r="304" spans="1:11" x14ac:dyDescent="0.25">
      <c r="A304" s="70"/>
      <c r="B304" s="957" t="s">
        <v>232</v>
      </c>
      <c r="C304" s="1230"/>
      <c r="D304" s="750"/>
      <c r="E304" s="806"/>
      <c r="F304" s="826"/>
      <c r="G304" s="794"/>
      <c r="H304" s="831"/>
      <c r="I304" s="825"/>
      <c r="J304" s="832"/>
      <c r="K304" s="943"/>
    </row>
    <row r="305" spans="1:11" x14ac:dyDescent="0.25">
      <c r="A305" s="70"/>
      <c r="B305" s="957" t="s">
        <v>233</v>
      </c>
      <c r="C305" s="1230"/>
      <c r="D305" s="750"/>
      <c r="E305" s="806"/>
      <c r="F305" s="826"/>
      <c r="G305" s="794"/>
      <c r="H305" s="831"/>
      <c r="I305" s="825"/>
      <c r="J305" s="832"/>
      <c r="K305" s="943"/>
    </row>
    <row r="306" spans="1:11" x14ac:dyDescent="0.25">
      <c r="A306" s="70"/>
      <c r="B306" s="957" t="s">
        <v>234</v>
      </c>
      <c r="C306" s="1230"/>
      <c r="D306" s="750"/>
      <c r="E306" s="806"/>
      <c r="F306" s="826"/>
      <c r="G306" s="794"/>
      <c r="H306" s="831"/>
      <c r="I306" s="825"/>
      <c r="J306" s="832"/>
      <c r="K306" s="943"/>
    </row>
    <row r="307" spans="1:11" x14ac:dyDescent="0.25">
      <c r="A307" s="70"/>
      <c r="B307" s="957" t="s">
        <v>235</v>
      </c>
      <c r="C307" s="1230"/>
      <c r="D307" s="750"/>
      <c r="E307" s="806"/>
      <c r="F307" s="826"/>
      <c r="G307" s="794"/>
      <c r="H307" s="831"/>
      <c r="I307" s="825"/>
      <c r="J307" s="832"/>
      <c r="K307" s="943"/>
    </row>
    <row r="308" spans="1:11" x14ac:dyDescent="0.25">
      <c r="A308" s="70"/>
      <c r="B308" s="957" t="s">
        <v>236</v>
      </c>
      <c r="C308" s="1230"/>
      <c r="D308" s="750"/>
      <c r="E308" s="806"/>
      <c r="F308" s="826"/>
      <c r="G308" s="794"/>
      <c r="H308" s="831"/>
      <c r="I308" s="825"/>
      <c r="J308" s="832"/>
      <c r="K308" s="943"/>
    </row>
    <row r="309" spans="1:11" x14ac:dyDescent="0.25">
      <c r="A309" s="70"/>
      <c r="B309" s="957" t="s">
        <v>237</v>
      </c>
      <c r="C309" s="1230"/>
      <c r="D309" s="750"/>
      <c r="E309" s="806"/>
      <c r="F309" s="826"/>
      <c r="G309" s="794"/>
      <c r="H309" s="831"/>
      <c r="I309" s="825"/>
      <c r="J309" s="832"/>
      <c r="K309" s="943"/>
    </row>
    <row r="310" spans="1:11" x14ac:dyDescent="0.25">
      <c r="A310" s="70"/>
      <c r="B310" s="957" t="s">
        <v>238</v>
      </c>
      <c r="C310" s="1230"/>
      <c r="D310" s="750"/>
      <c r="E310" s="806"/>
      <c r="F310" s="826"/>
      <c r="G310" s="794"/>
      <c r="H310" s="831"/>
      <c r="I310" s="825"/>
      <c r="J310" s="832"/>
      <c r="K310" s="943"/>
    </row>
    <row r="311" spans="1:11" x14ac:dyDescent="0.25">
      <c r="A311" s="70"/>
      <c r="B311" s="957" t="s">
        <v>239</v>
      </c>
      <c r="C311" s="1230"/>
      <c r="D311" s="750"/>
      <c r="E311" s="806"/>
      <c r="F311" s="826"/>
      <c r="G311" s="794"/>
      <c r="H311" s="831"/>
      <c r="I311" s="825"/>
      <c r="J311" s="832"/>
      <c r="K311" s="943"/>
    </row>
    <row r="312" spans="1:11" x14ac:dyDescent="0.25">
      <c r="A312" s="70"/>
      <c r="B312" s="957" t="s">
        <v>240</v>
      </c>
      <c r="C312" s="1230"/>
      <c r="D312" s="750"/>
      <c r="E312" s="806"/>
      <c r="F312" s="826"/>
      <c r="G312" s="794"/>
      <c r="H312" s="831"/>
      <c r="I312" s="825"/>
      <c r="J312" s="832"/>
      <c r="K312" s="943"/>
    </row>
    <row r="313" spans="1:11" x14ac:dyDescent="0.25">
      <c r="A313" s="70"/>
      <c r="B313" s="957" t="str">
        <f>+[2]ระบบการควบคุมฯ!B1241</f>
        <v>งวดที่ 16  5,595,000 ครบ 18 กพ 69</v>
      </c>
      <c r="C313" s="1230"/>
      <c r="D313" s="750"/>
      <c r="E313" s="806"/>
      <c r="F313" s="826"/>
      <c r="G313" s="794"/>
      <c r="H313" s="831"/>
      <c r="I313" s="825"/>
      <c r="J313" s="832"/>
      <c r="K313" s="943"/>
    </row>
    <row r="314" spans="1:11" ht="63" x14ac:dyDescent="0.25">
      <c r="A314" s="980">
        <f>+[2]ระบบการควบคุมฯ!A1320</f>
        <v>1.1000000000000001</v>
      </c>
      <c r="B314" s="1005" t="str">
        <f>+[2]ระบบการควบคุมฯ!B1320</f>
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</c>
      <c r="C314" s="1256" t="str">
        <f>+[2]ระบบการควบคุมฯ!C1320</f>
        <v>20004 68 8580600000</v>
      </c>
      <c r="D314" s="982">
        <f>SUM(D315:D316)</f>
        <v>1192300</v>
      </c>
      <c r="E314" s="982">
        <f t="shared" ref="E314:J314" si="97">SUM(E315:E316)</f>
        <v>205400</v>
      </c>
      <c r="F314" s="982">
        <f t="shared" si="97"/>
        <v>0</v>
      </c>
      <c r="G314" s="982">
        <f t="shared" si="97"/>
        <v>0</v>
      </c>
      <c r="H314" s="982">
        <f t="shared" ca="1" si="97"/>
        <v>0</v>
      </c>
      <c r="I314" s="982">
        <f t="shared" ca="1" si="97"/>
        <v>0</v>
      </c>
      <c r="J314" s="982">
        <f t="shared" si="97"/>
        <v>986900</v>
      </c>
      <c r="K314" s="907"/>
    </row>
    <row r="315" spans="1:11" x14ac:dyDescent="0.6">
      <c r="A315" s="921"/>
      <c r="B315" s="983" t="str">
        <f>+[2]ระบบการควบคุมฯ!B1321</f>
        <v>งบลงทุน  ค่าครุภัณฑ์ 6811310</v>
      </c>
      <c r="C315" s="1249"/>
      <c r="D315" s="51">
        <f>+D317+D330+D333</f>
        <v>205400</v>
      </c>
      <c r="E315" s="51">
        <f t="shared" ref="E315:J315" si="98">+E317+E330+E333</f>
        <v>205400</v>
      </c>
      <c r="F315" s="51">
        <f t="shared" si="98"/>
        <v>0</v>
      </c>
      <c r="G315" s="51">
        <f t="shared" si="98"/>
        <v>0</v>
      </c>
      <c r="H315" s="51">
        <f t="shared" ca="1" si="98"/>
        <v>0</v>
      </c>
      <c r="I315" s="51">
        <f t="shared" ca="1" si="98"/>
        <v>0</v>
      </c>
      <c r="J315" s="51">
        <f t="shared" si="98"/>
        <v>0</v>
      </c>
      <c r="K315" s="930"/>
    </row>
    <row r="316" spans="1:11" x14ac:dyDescent="0.6">
      <c r="A316" s="921"/>
      <c r="B316" s="983" t="str">
        <f>+[2]ระบบการควบคุมฯ!B1322</f>
        <v>งบลงทุน  ค่าที่ดินและสิ่งก่อสร้าง 6811320</v>
      </c>
      <c r="C316" s="1249"/>
      <c r="D316" s="51">
        <f>+D336</f>
        <v>986900</v>
      </c>
      <c r="E316" s="51">
        <f t="shared" ref="E316:J316" si="99">+E336</f>
        <v>0</v>
      </c>
      <c r="F316" s="51">
        <f t="shared" si="99"/>
        <v>0</v>
      </c>
      <c r="G316" s="51">
        <f t="shared" si="99"/>
        <v>0</v>
      </c>
      <c r="H316" s="51">
        <f t="shared" si="99"/>
        <v>0</v>
      </c>
      <c r="I316" s="51">
        <f t="shared" si="99"/>
        <v>0</v>
      </c>
      <c r="J316" s="51">
        <f t="shared" si="99"/>
        <v>986900</v>
      </c>
      <c r="K316" s="930"/>
    </row>
    <row r="317" spans="1:11" x14ac:dyDescent="0.6">
      <c r="A317" s="921"/>
      <c r="B317" s="983" t="str">
        <f>+[2]ระบบการควบคุมฯ!B1323</f>
        <v>ครุภัณฑ์สำนักงาน 120601</v>
      </c>
      <c r="C317" s="1249"/>
      <c r="D317" s="51">
        <f>+D318+D321+D323+D325+D327</f>
        <v>149400</v>
      </c>
      <c r="E317" s="51">
        <f t="shared" ref="E317:J317" si="100">+E318+E321+E323+E325+E327</f>
        <v>149400</v>
      </c>
      <c r="F317" s="51">
        <f t="shared" si="100"/>
        <v>0</v>
      </c>
      <c r="G317" s="51">
        <f t="shared" si="100"/>
        <v>0</v>
      </c>
      <c r="H317" s="51">
        <f t="shared" ca="1" si="100"/>
        <v>0</v>
      </c>
      <c r="I317" s="51">
        <f t="shared" ca="1" si="100"/>
        <v>0</v>
      </c>
      <c r="J317" s="51">
        <f t="shared" si="100"/>
        <v>0</v>
      </c>
      <c r="K317" s="930"/>
    </row>
    <row r="318" spans="1:11" ht="42" x14ac:dyDescent="0.6">
      <c r="A318" s="1006" t="str">
        <f>+[2]ระบบการควบคุมฯ!A1324</f>
        <v>1.10.1.1</v>
      </c>
      <c r="B318" s="1007" t="str">
        <f>+[2]ระบบการควบคุมฯ!B1324</f>
        <v xml:space="preserve">เครื่องเจาะกระดาษและเข้าเล่ม แบบเจาะกระดาษไฟฟ้าและเข้าเล่มมือโยก </v>
      </c>
      <c r="C318" s="1261" t="str">
        <f>+[2]ระบบการควบคุมฯ!C1324</f>
        <v>ศธ 04002/ว5678  ลว 21  พย 67ครั้งที่ 76</v>
      </c>
      <c r="D318" s="1008">
        <f>SUM(D319:D320)</f>
        <v>37000</v>
      </c>
      <c r="E318" s="1008">
        <f t="shared" ref="E318:J318" si="101">SUM(E319:E320)</f>
        <v>37000</v>
      </c>
      <c r="F318" s="1008">
        <f t="shared" si="101"/>
        <v>0</v>
      </c>
      <c r="G318" s="1008">
        <f t="shared" si="101"/>
        <v>0</v>
      </c>
      <c r="H318" s="1008">
        <f t="shared" si="101"/>
        <v>0</v>
      </c>
      <c r="I318" s="1008">
        <f t="shared" si="101"/>
        <v>0</v>
      </c>
      <c r="J318" s="1008">
        <f t="shared" si="101"/>
        <v>0</v>
      </c>
      <c r="K318" s="1009"/>
    </row>
    <row r="319" spans="1:11" x14ac:dyDescent="0.6">
      <c r="A319" s="1010" t="str">
        <f>+[2]ระบบการควบคุมฯ!A1325</f>
        <v>1)</v>
      </c>
      <c r="B319" s="1010" t="str">
        <f>+[2]ระบบการควบคุมฯ!B1325</f>
        <v>โรงเรียนร่วมใจประสิทธิ์</v>
      </c>
      <c r="C319" s="1262" t="str">
        <f>+[2]ระบบการควบคุมฯ!C1325</f>
        <v>20004370010003112870</v>
      </c>
      <c r="D319" s="48">
        <f>+[2]ระบบการควบคุมฯ!F1325</f>
        <v>18500</v>
      </c>
      <c r="E319" s="48">
        <f>+[2]ระบบการควบคุมฯ!G1325+[2]ระบบการควบคุมฯ!H1325</f>
        <v>18500</v>
      </c>
      <c r="F319" s="48">
        <f>+[2]ระบบการควบคุมฯ!I1325+[2]ระบบการควบคุมฯ!J1325</f>
        <v>0</v>
      </c>
      <c r="G319" s="48">
        <f>+[2]ระบบการควบคุมฯ!K1325+[2]ระบบการควบคุมฯ!L1325</f>
        <v>0</v>
      </c>
      <c r="H319" s="48">
        <f>+H341+H349+H390+H394+H401+H418+H420</f>
        <v>0</v>
      </c>
      <c r="I319" s="48">
        <f>+I341+I349+I390+I394+I401+I418+I420</f>
        <v>0</v>
      </c>
      <c r="J319" s="48">
        <f>+D319-E319-F319-G319</f>
        <v>0</v>
      </c>
      <c r="K319" s="1011"/>
    </row>
    <row r="320" spans="1:11" x14ac:dyDescent="0.6">
      <c r="A320" s="1010" t="str">
        <f>+[2]ระบบการควบคุมฯ!A1326</f>
        <v>2)</v>
      </c>
      <c r="B320" s="1010" t="str">
        <f>+[2]ระบบการควบคุมฯ!B1326</f>
        <v>โรงเรียนรวมราษฎร์สามัคคี</v>
      </c>
      <c r="C320" s="1262" t="str">
        <f>+[2]ระบบการควบคุมฯ!C1326</f>
        <v>20004370010003112871</v>
      </c>
      <c r="D320" s="48">
        <f>+[2]ระบบการควบคุมฯ!F1326</f>
        <v>18500</v>
      </c>
      <c r="E320" s="48">
        <f>+[2]ระบบการควบคุมฯ!G1326+[2]ระบบการควบคุมฯ!H1326</f>
        <v>18500</v>
      </c>
      <c r="F320" s="48">
        <f>+[2]ระบบการควบคุมฯ!I1326+[2]ระบบการควบคุมฯ!J1326</f>
        <v>0</v>
      </c>
      <c r="G320" s="48">
        <f>+[2]ระบบการควบคุมฯ!K1326+[2]ระบบการควบคุมฯ!L1326</f>
        <v>0</v>
      </c>
      <c r="H320" s="48">
        <f>+H342+H350+H391+H395+H402+H419+H421</f>
        <v>0</v>
      </c>
      <c r="I320" s="48">
        <f>+I342+I350+I391+I395+I402+I419+I421</f>
        <v>0</v>
      </c>
      <c r="J320" s="48">
        <f>+D320-E320-F320-G320</f>
        <v>0</v>
      </c>
      <c r="K320" s="1011"/>
    </row>
    <row r="321" spans="1:11" ht="42" x14ac:dyDescent="0.25">
      <c r="A321" s="1012" t="str">
        <f>+[2]ระบบการควบคุมฯ!A1327</f>
        <v>1.10.1.2</v>
      </c>
      <c r="B321" s="1013" t="str">
        <f>+[2]ระบบการควบคุมฯ!B1327</f>
        <v>เครื่องถ่ายเอกสารระบบดิจิทัล (ขาว-ดำ) ความเร็ว 20 แผ่นต่อนาที</v>
      </c>
      <c r="C321" s="1245" t="str">
        <f>+[2]ระบบการควบคุมฯ!C1327</f>
        <v>ศธ 04002/ว5678  ลว 21  พย 67ครั้งที่ 76</v>
      </c>
      <c r="D321" s="55">
        <f>SUM(D322)</f>
        <v>92100</v>
      </c>
      <c r="E321" s="55">
        <f t="shared" ref="E321:J321" si="102">SUM(E322)</f>
        <v>92100</v>
      </c>
      <c r="F321" s="55">
        <f t="shared" si="102"/>
        <v>0</v>
      </c>
      <c r="G321" s="55">
        <f t="shared" si="102"/>
        <v>0</v>
      </c>
      <c r="H321" s="55">
        <f t="shared" si="102"/>
        <v>0</v>
      </c>
      <c r="I321" s="55">
        <f t="shared" si="102"/>
        <v>0</v>
      </c>
      <c r="J321" s="55">
        <f t="shared" si="102"/>
        <v>0</v>
      </c>
      <c r="K321" s="920"/>
    </row>
    <row r="322" spans="1:11" x14ac:dyDescent="0.6">
      <c r="A322" s="1010" t="str">
        <f>+[2]ระบบการควบคุมฯ!A1328</f>
        <v>1)</v>
      </c>
      <c r="B322" s="1010" t="str">
        <f>+[2]ระบบการควบคุมฯ!B1328</f>
        <v>โรงเรียนร่วมใจประสิทธิ์</v>
      </c>
      <c r="C322" s="1262" t="str">
        <f>+[2]ระบบการควบคุมฯ!C1328</f>
        <v>20004370010003112876</v>
      </c>
      <c r="D322" s="48">
        <f>+[2]ระบบการควบคุมฯ!F1328</f>
        <v>92100</v>
      </c>
      <c r="E322" s="48">
        <f>+[2]ระบบการควบคุมฯ!G1328+[2]ระบบการควบคุมฯ!H1328</f>
        <v>92100</v>
      </c>
      <c r="F322" s="48">
        <f>+[2]ระบบการควบคุมฯ!I1328+[2]ระบบการควบคุมฯ!J1328</f>
        <v>0</v>
      </c>
      <c r="G322" s="48">
        <f>+[2]ระบบการควบคุมฯ!K1328+[2]ระบบการควบคุมฯ!L1328</f>
        <v>0</v>
      </c>
      <c r="H322" s="48">
        <f>+H344+H352+H393+H397+H404+H421+H423</f>
        <v>0</v>
      </c>
      <c r="I322" s="48">
        <f>+I344+I352+I393+I397+I404+I421+I423</f>
        <v>0</v>
      </c>
      <c r="J322" s="48">
        <f>+D322-E322-F322-G322</f>
        <v>0</v>
      </c>
      <c r="K322" s="1011"/>
    </row>
    <row r="323" spans="1:11" x14ac:dyDescent="0.25">
      <c r="A323" s="1012" t="str">
        <f>+[2]ระบบการควบคุมฯ!A1329</f>
        <v>1.10.1.3</v>
      </c>
      <c r="B323" s="1012" t="str">
        <f>+[2]ระบบการควบคุมฯ!B1329</f>
        <v xml:space="preserve">เก้าอี้ครู </v>
      </c>
      <c r="C323" s="1245" t="str">
        <f>+[2]ระบบการควบคุมฯ!C1329</f>
        <v>ศธ 04002/ว5678  ลว 21  พย 67ครั้งที่ 76</v>
      </c>
      <c r="D323" s="55">
        <f>SUM(D324)</f>
        <v>1300</v>
      </c>
      <c r="E323" s="55">
        <f t="shared" ref="E323:J323" si="103">SUM(E324)</f>
        <v>1300</v>
      </c>
      <c r="F323" s="55">
        <f t="shared" si="103"/>
        <v>0</v>
      </c>
      <c r="G323" s="55">
        <f t="shared" si="103"/>
        <v>0</v>
      </c>
      <c r="H323" s="55">
        <f t="shared" ca="1" si="103"/>
        <v>0</v>
      </c>
      <c r="I323" s="55">
        <f t="shared" ca="1" si="103"/>
        <v>0</v>
      </c>
      <c r="J323" s="55">
        <f t="shared" si="103"/>
        <v>0</v>
      </c>
      <c r="K323" s="920"/>
    </row>
    <row r="324" spans="1:11" x14ac:dyDescent="0.6">
      <c r="A324" s="1010" t="str">
        <f>+[2]ระบบการควบคุมฯ!A1330</f>
        <v>1)</v>
      </c>
      <c r="B324" s="1010" t="str">
        <f>+[2]ระบบการควบคุมฯ!B1330</f>
        <v>โรงเรียนรวมราษฎร์สามัคคี</v>
      </c>
      <c r="C324" s="1262" t="str">
        <f>+[2]ระบบการควบคุมฯ!C1330</f>
        <v>20004370010003112868</v>
      </c>
      <c r="D324" s="48">
        <f>+[2]ระบบการควบคุมฯ!F1330</f>
        <v>1300</v>
      </c>
      <c r="E324" s="48">
        <f>+[2]ระบบการควบคุมฯ!G1330+[2]ระบบการควบคุมฯ!H1330</f>
        <v>1300</v>
      </c>
      <c r="F324" s="48">
        <f>+[2]ระบบการควบคุมฯ!I1330+[2]ระบบการควบคุมฯ!J1330</f>
        <v>0</v>
      </c>
      <c r="G324" s="48">
        <f>+[2]ระบบการควบคุมฯ!K1330+[2]ระบบการควบคุมฯ!L1330</f>
        <v>0</v>
      </c>
      <c r="H324" s="48">
        <f ca="1">+H346+H354+H395+H399+H406+H423+H425</f>
        <v>0</v>
      </c>
      <c r="I324" s="48">
        <f ca="1">+I346+I354+I395+I399+I406+I423+I425</f>
        <v>0</v>
      </c>
      <c r="J324" s="48">
        <f>+D324-E324-F324-G324</f>
        <v>0</v>
      </c>
      <c r="K324" s="1011"/>
    </row>
    <row r="325" spans="1:11" x14ac:dyDescent="0.6">
      <c r="A325" s="1006" t="str">
        <f>+[2]ระบบการควบคุมฯ!A1331</f>
        <v>1.10.1.4</v>
      </c>
      <c r="B325" s="1006" t="str">
        <f>+[2]ระบบการควบคุมฯ!B1331</f>
        <v>โต๊ะครู จำนวน 2 ตัวๆละ 4,000 บาท</v>
      </c>
      <c r="C325" s="1261" t="str">
        <f>+[2]ระบบการควบคุมฯ!C1331</f>
        <v>ศธ 04002/ว5678  ลว 21  พย 67ครั้งที่ 76</v>
      </c>
      <c r="D325" s="1008">
        <f>SUM(D326)</f>
        <v>8000</v>
      </c>
      <c r="E325" s="1008">
        <f t="shared" ref="E325:J325" si="104">SUM(E326)</f>
        <v>8000</v>
      </c>
      <c r="F325" s="1008">
        <f t="shared" si="104"/>
        <v>0</v>
      </c>
      <c r="G325" s="1008">
        <f t="shared" si="104"/>
        <v>0</v>
      </c>
      <c r="H325" s="1008">
        <f t="shared" si="104"/>
        <v>0</v>
      </c>
      <c r="I325" s="1008">
        <f t="shared" si="104"/>
        <v>0</v>
      </c>
      <c r="J325" s="1008">
        <f t="shared" si="104"/>
        <v>0</v>
      </c>
      <c r="K325" s="1009"/>
    </row>
    <row r="326" spans="1:11" x14ac:dyDescent="0.6">
      <c r="A326" s="1010" t="str">
        <f>+[2]ระบบการควบคุมฯ!A1332</f>
        <v>1)</v>
      </c>
      <c r="B326" s="1010" t="str">
        <f>+[2]ระบบการควบคุมฯ!B1332</f>
        <v>โรงเรียนรวมราษฎร์สามัคคี</v>
      </c>
      <c r="C326" s="1262" t="str">
        <f>+[2]ระบบการควบคุมฯ!C1332</f>
        <v>20004370010003112881</v>
      </c>
      <c r="D326" s="48">
        <f>+[2]ระบบการควบคุมฯ!F1332</f>
        <v>8000</v>
      </c>
      <c r="E326" s="48">
        <f>+[2]ระบบการควบคุมฯ!G1332+[2]ระบบการควบคุมฯ!H1332</f>
        <v>8000</v>
      </c>
      <c r="F326" s="48">
        <f>+[2]ระบบการควบคุมฯ!I1332+[2]ระบบการควบคุมฯ!J1332</f>
        <v>0</v>
      </c>
      <c r="G326" s="48">
        <f>+[2]ระบบการควบคุมฯ!K1332+[2]ระบบการควบคุมฯ!L1332</f>
        <v>0</v>
      </c>
      <c r="H326" s="48">
        <f>+H348+H356+H397+H401+H408+H425+H427</f>
        <v>0</v>
      </c>
      <c r="I326" s="48">
        <f>+I348+I356+I397+I401+I408+I425+I427</f>
        <v>0</v>
      </c>
      <c r="J326" s="48">
        <f>+D326-E326-F326-G326</f>
        <v>0</v>
      </c>
      <c r="K326" s="1011"/>
    </row>
    <row r="327" spans="1:11" x14ac:dyDescent="0.6">
      <c r="A327" s="1006" t="str">
        <f>+[2]ระบบการควบคุมฯ!A1333</f>
        <v>1.10.1.5</v>
      </c>
      <c r="B327" s="1006" t="str">
        <f>+[2]ระบบการควบคุมฯ!B1333</f>
        <v>พัดลม แบบโคจรติดผนัง ขนาดไม่น้อยกว่า 16 นิ้ว (400 มิลลิเมตร) 11 เครื่องๆละ 1,000 บาท</v>
      </c>
      <c r="C327" s="1261" t="str">
        <f>+[2]ระบบการควบคุมฯ!C1333</f>
        <v>ศธ 04002/ว5678  ลว 21  พย 67ครั้งที่ 76</v>
      </c>
      <c r="D327" s="1008">
        <f>SUM(D328)</f>
        <v>11000</v>
      </c>
      <c r="E327" s="1008">
        <f t="shared" ref="E327:J327" si="105">SUM(E328)</f>
        <v>11000</v>
      </c>
      <c r="F327" s="1008">
        <f t="shared" si="105"/>
        <v>0</v>
      </c>
      <c r="G327" s="1008">
        <f t="shared" si="105"/>
        <v>0</v>
      </c>
      <c r="H327" s="1008">
        <f t="shared" ca="1" si="105"/>
        <v>0</v>
      </c>
      <c r="I327" s="1008">
        <f t="shared" ca="1" si="105"/>
        <v>0</v>
      </c>
      <c r="J327" s="1008">
        <f t="shared" si="105"/>
        <v>0</v>
      </c>
      <c r="K327" s="1009"/>
    </row>
    <row r="328" spans="1:11" x14ac:dyDescent="0.6">
      <c r="A328" s="1010" t="str">
        <f>+[2]ระบบการควบคุมฯ!A1334</f>
        <v>1)</v>
      </c>
      <c r="B328" s="1010" t="str">
        <f>+[2]ระบบการควบคุมฯ!B1334</f>
        <v xml:space="preserve">โรงเรียนเจริญดีวิทยา </v>
      </c>
      <c r="C328" s="1262" t="str">
        <f>+[2]ระบบการควบคุมฯ!C1334</f>
        <v>20004370010003112884</v>
      </c>
      <c r="D328" s="48">
        <f>+[2]ระบบการควบคุมฯ!F1334</f>
        <v>11000</v>
      </c>
      <c r="E328" s="48">
        <f>+[2]ระบบการควบคุมฯ!G1334+[2]ระบบการควบคุมฯ!H1334</f>
        <v>11000</v>
      </c>
      <c r="F328" s="48">
        <f>+[2]ระบบการควบคุมฯ!I1334+[2]ระบบการควบคุมฯ!J1334</f>
        <v>0</v>
      </c>
      <c r="G328" s="48">
        <f>+[2]ระบบการควบคุมฯ!K1334+[2]ระบบการควบคุมฯ!L1334</f>
        <v>0</v>
      </c>
      <c r="H328" s="48">
        <f ca="1">+H350+H358+H399+H403+H410+H427+H429</f>
        <v>0</v>
      </c>
      <c r="I328" s="48">
        <f ca="1">+I350+I358+I399+I403+I410+I427+I429</f>
        <v>0</v>
      </c>
      <c r="J328" s="48">
        <f>+D328-E328-F328-G328</f>
        <v>0</v>
      </c>
      <c r="K328" s="1011"/>
    </row>
    <row r="329" spans="1:11" x14ac:dyDescent="0.6">
      <c r="A329" s="1010"/>
      <c r="B329" s="1010"/>
      <c r="C329" s="1262"/>
      <c r="D329" s="48"/>
      <c r="E329" s="48"/>
      <c r="F329" s="48"/>
      <c r="G329" s="48"/>
      <c r="H329" s="48"/>
      <c r="I329" s="48"/>
      <c r="J329" s="48"/>
      <c r="K329" s="1011"/>
    </row>
    <row r="330" spans="1:11" x14ac:dyDescent="0.6">
      <c r="A330" s="983">
        <f>+[2]ระบบการควบคุมฯ!A1336</f>
        <v>0</v>
      </c>
      <c r="B330" s="1014" t="str">
        <f>+[2]ระบบการควบคุมฯ!B1336</f>
        <v>ครุภัณฑ์การศึกษา 120611</v>
      </c>
      <c r="C330" s="1263">
        <f>+[2]ระบบการควบคุมฯ!C1336</f>
        <v>0</v>
      </c>
      <c r="D330" s="51">
        <f>+D331</f>
        <v>45000</v>
      </c>
      <c r="E330" s="51">
        <f t="shared" ref="E330:J330" si="106">+E331</f>
        <v>45000</v>
      </c>
      <c r="F330" s="51">
        <f t="shared" si="106"/>
        <v>0</v>
      </c>
      <c r="G330" s="51">
        <f t="shared" si="106"/>
        <v>0</v>
      </c>
      <c r="H330" s="51">
        <f t="shared" si="106"/>
        <v>0</v>
      </c>
      <c r="I330" s="51">
        <f t="shared" si="106"/>
        <v>0</v>
      </c>
      <c r="J330" s="51">
        <f t="shared" si="106"/>
        <v>0</v>
      </c>
      <c r="K330" s="930"/>
    </row>
    <row r="331" spans="1:11" ht="42" x14ac:dyDescent="0.6">
      <c r="A331" s="1006" t="str">
        <f>+[2]ระบบการควบคุมฯ!A1337</f>
        <v>1.10.1.6</v>
      </c>
      <c r="B331" s="1007" t="str">
        <f>+[2]ระบบการควบคุมฯ!B1337</f>
        <v>โต๊ะเก้าอี้นักเรียน สำหรับนักเรียนประถมศึกษา 30 ชุดๆละ 1,500 บาท</v>
      </c>
      <c r="C331" s="1261" t="str">
        <f>+[2]ระบบการควบคุมฯ!C1337</f>
        <v>ศธ 04002/ว5678  ลว 21  พย 67ครั้งที่ 76</v>
      </c>
      <c r="D331" s="1008">
        <f>+[2]ระบบการควบคุมฯ!F1337</f>
        <v>45000</v>
      </c>
      <c r="E331" s="1008">
        <f>+[2]ระบบการควบคุมฯ!G1337+[2]ระบบการควบคุมฯ!H1337</f>
        <v>45000</v>
      </c>
      <c r="F331" s="1008">
        <f>+[2]ระบบการควบคุมฯ!I1337+[2]ระบบการควบคุมฯ!J1337</f>
        <v>0</v>
      </c>
      <c r="G331" s="1008">
        <f>+[2]ระบบการควบคุมฯ!K1337+[2]ระบบการควบคุมฯ!L1337</f>
        <v>0</v>
      </c>
      <c r="H331" s="1008">
        <f>+H353+H361+H402+H406+H413+H430+H432</f>
        <v>0</v>
      </c>
      <c r="I331" s="1008">
        <f>+I353+I361+I402+I406+I413+I430+I432</f>
        <v>0</v>
      </c>
      <c r="J331" s="1008">
        <f>+D331-E331-F331-G331</f>
        <v>0</v>
      </c>
      <c r="K331" s="1009"/>
    </row>
    <row r="332" spans="1:11" x14ac:dyDescent="0.6">
      <c r="A332" s="1010" t="str">
        <f>+[2]ระบบการควบคุมฯ!A1338</f>
        <v>1)</v>
      </c>
      <c r="B332" s="1015" t="str">
        <f>+[2]ระบบการควบคุมฯ!B1338</f>
        <v xml:space="preserve">โรงเรียนรวมราษฎร์สามัคคี </v>
      </c>
      <c r="C332" s="1264" t="str">
        <f>+[2]ระบบการควบคุมฯ!C1338</f>
        <v>20004370010003112878</v>
      </c>
      <c r="D332" s="48">
        <f>+[2]ระบบการควบคุมฯ!F1338</f>
        <v>45000</v>
      </c>
      <c r="E332" s="48">
        <f>+[2]ระบบการควบคุมฯ!G1338+[2]ระบบการควบคุมฯ!H1338</f>
        <v>45000</v>
      </c>
      <c r="F332" s="48">
        <f>+[2]ระบบการควบคุมฯ!I1338+[2]ระบบการควบคุมฯ!J1338</f>
        <v>0</v>
      </c>
      <c r="G332" s="48">
        <f>+[2]ระบบการควบคุมฯ!K1338+[2]ระบบการควบคุมฯ!L1338</f>
        <v>0</v>
      </c>
      <c r="H332" s="48">
        <f>+H354+H362+H403+H407+H414+H431+H433</f>
        <v>0</v>
      </c>
      <c r="I332" s="48">
        <f>+I354+I362+I403+I407+I414+I431+I433</f>
        <v>0</v>
      </c>
      <c r="J332" s="48">
        <f>+D332-E332-F332-G332</f>
        <v>0</v>
      </c>
      <c r="K332" s="1011"/>
    </row>
    <row r="333" spans="1:11" x14ac:dyDescent="0.25">
      <c r="A333" s="1016">
        <f>+[2]ระบบการควบคุมฯ!A1340</f>
        <v>0</v>
      </c>
      <c r="B333" s="1017" t="str">
        <f>+[2]ระบบการควบคุมฯ!B1340</f>
        <v>ครุภัณฑ์งานบ้านงานครัว 120612</v>
      </c>
      <c r="C333" s="1265">
        <f>+[2]ระบบการควบคุมฯ!C1340</f>
        <v>0</v>
      </c>
      <c r="D333" s="52">
        <f>+[2]ระบบการควบคุมฯ!F1340</f>
        <v>11000</v>
      </c>
      <c r="E333" s="52">
        <f>+[2]ระบบการควบคุมฯ!G1340+[2]ระบบการควบคุมฯ!H1340</f>
        <v>11000</v>
      </c>
      <c r="F333" s="52">
        <f>+[2]ระบบการควบคุมฯ!I1340+[2]ระบบการควบคุมฯ!J1340</f>
        <v>0</v>
      </c>
      <c r="G333" s="52">
        <f>+[2]ระบบการควบคุมฯ!K1340+[2]ระบบการควบคุมฯ!L1340</f>
        <v>0</v>
      </c>
      <c r="H333" s="52">
        <f t="shared" ref="H333:I335" si="107">+H356+H364+H405+H409+H416+H433+H435</f>
        <v>0</v>
      </c>
      <c r="I333" s="52">
        <f t="shared" si="107"/>
        <v>0</v>
      </c>
      <c r="J333" s="52">
        <f>+D333-E333-F333-G333</f>
        <v>0</v>
      </c>
      <c r="K333" s="1018"/>
    </row>
    <row r="334" spans="1:11" x14ac:dyDescent="0.6">
      <c r="A334" s="1006" t="str">
        <f>+[2]ระบบการควบคุมฯ!A1341</f>
        <v>1.10.1.7</v>
      </c>
      <c r="B334" s="1007" t="str">
        <f>+[2]ระบบการควบคุมฯ!B1341</f>
        <v xml:space="preserve">เครื่องตัดแต่งพุ่มไม้ ขนาด 22 นิ้ว </v>
      </c>
      <c r="C334" s="1261" t="str">
        <f>+[2]ระบบการควบคุมฯ!C1341</f>
        <v>ศธ 04002/ว5678  ลว 21  พย 67ครั้งที่ 76</v>
      </c>
      <c r="D334" s="1008">
        <f>+[2]ระบบการควบคุมฯ!F1341</f>
        <v>11000</v>
      </c>
      <c r="E334" s="1008">
        <f>+[2]ระบบการควบคุมฯ!G1341+[2]ระบบการควบคุมฯ!H1341</f>
        <v>11000</v>
      </c>
      <c r="F334" s="1008">
        <f>+[2]ระบบการควบคุมฯ!I1341+[2]ระบบการควบคุมฯ!J1341</f>
        <v>0</v>
      </c>
      <c r="G334" s="1008">
        <f>+[2]ระบบการควบคุมฯ!K1341+[2]ระบบการควบคุมฯ!L1341</f>
        <v>0</v>
      </c>
      <c r="H334" s="1008">
        <f t="shared" si="107"/>
        <v>0</v>
      </c>
      <c r="I334" s="1008">
        <f t="shared" si="107"/>
        <v>0</v>
      </c>
      <c r="J334" s="1008">
        <f>+D334-E334-F334-G334</f>
        <v>0</v>
      </c>
      <c r="K334" s="1009"/>
    </row>
    <row r="335" spans="1:11" x14ac:dyDescent="0.6">
      <c r="A335" s="1010" t="str">
        <f>+[2]ระบบการควบคุมฯ!A1342</f>
        <v>1)</v>
      </c>
      <c r="B335" s="1015" t="str">
        <f>+[2]ระบบการควบคุมฯ!B1342</f>
        <v>โรงเรียนร่วมใจประสิทธิ์</v>
      </c>
      <c r="C335" s="1264" t="str">
        <f>+[2]ระบบการควบคุมฯ!C1342</f>
        <v>20004370010003112872</v>
      </c>
      <c r="D335" s="48">
        <f>+[2]ระบบการควบคุมฯ!F1342</f>
        <v>11000</v>
      </c>
      <c r="E335" s="48">
        <f>+[2]ระบบการควบคุมฯ!G1342+[2]ระบบการควบคุมฯ!H1342</f>
        <v>11000</v>
      </c>
      <c r="F335" s="48">
        <f>+[2]ระบบการควบคุมฯ!I1342+[2]ระบบการควบคุมฯ!J1342</f>
        <v>0</v>
      </c>
      <c r="G335" s="48">
        <f>+[2]ระบบการควบคุมฯ!K1342+[2]ระบบการควบคุมฯ!L1342</f>
        <v>0</v>
      </c>
      <c r="H335" s="48">
        <f t="shared" si="107"/>
        <v>0</v>
      </c>
      <c r="I335" s="48">
        <f t="shared" si="107"/>
        <v>0</v>
      </c>
      <c r="J335" s="48">
        <f>+D335-E335-F335-G335</f>
        <v>0</v>
      </c>
      <c r="K335" s="1011"/>
    </row>
    <row r="336" spans="1:11" x14ac:dyDescent="0.6">
      <c r="A336" s="921"/>
      <c r="B336" s="983" t="s">
        <v>241</v>
      </c>
      <c r="C336" s="1249"/>
      <c r="D336" s="51">
        <f>+D337+D340</f>
        <v>986900</v>
      </c>
      <c r="E336" s="51">
        <f t="shared" ref="E336:K336" si="108">+E337+E340</f>
        <v>0</v>
      </c>
      <c r="F336" s="51">
        <f t="shared" si="108"/>
        <v>0</v>
      </c>
      <c r="G336" s="51">
        <f t="shared" si="108"/>
        <v>0</v>
      </c>
      <c r="H336" s="51">
        <f t="shared" si="108"/>
        <v>0</v>
      </c>
      <c r="I336" s="51">
        <f t="shared" si="108"/>
        <v>0</v>
      </c>
      <c r="J336" s="51">
        <f t="shared" si="108"/>
        <v>986900</v>
      </c>
      <c r="K336" s="51">
        <f t="shared" si="108"/>
        <v>0</v>
      </c>
    </row>
    <row r="337" spans="1:11" x14ac:dyDescent="0.25">
      <c r="A337" s="984" t="str">
        <f>+[2]ระบบการควบคุมฯ!A1356</f>
        <v>1.10.2.1</v>
      </c>
      <c r="B337" s="984" t="str">
        <f>+[2]ระบบการควบคุมฯ!B1356</f>
        <v>ปรับปรุงซ่อมแซมอาคารเรียนอาคารประกอบและสิ่งก่อสร้างอื่น</v>
      </c>
      <c r="C337" s="1266" t="str">
        <f>+[2]ระบบการควบคุมฯ!C1356</f>
        <v>ศธ 04002/ว5644  ลว 19 พย 67ครั้งที่ 69</v>
      </c>
      <c r="D337" s="55">
        <f>SUM(D338:D339)</f>
        <v>350000</v>
      </c>
      <c r="E337" s="55">
        <f t="shared" ref="E337:J337" si="109">SUM(E338:E339)</f>
        <v>0</v>
      </c>
      <c r="F337" s="55">
        <f t="shared" si="109"/>
        <v>0</v>
      </c>
      <c r="G337" s="55">
        <f t="shared" si="109"/>
        <v>0</v>
      </c>
      <c r="H337" s="55">
        <f t="shared" si="109"/>
        <v>0</v>
      </c>
      <c r="I337" s="55">
        <f t="shared" si="109"/>
        <v>0</v>
      </c>
      <c r="J337" s="55">
        <f t="shared" si="109"/>
        <v>350000</v>
      </c>
      <c r="K337" s="920"/>
    </row>
    <row r="338" spans="1:11" x14ac:dyDescent="0.25">
      <c r="A338" s="1019" t="str">
        <f>+[2]ระบบการควบคุมฯ!A1357</f>
        <v>1)</v>
      </c>
      <c r="B338" s="1019" t="str">
        <f>+[2]ระบบการควบคุมฯ!B1357</f>
        <v>โรงเรียนร่วมใจประสิทธิ์</v>
      </c>
      <c r="C338" s="1267" t="str">
        <f>+[2]ระบบการควบคุมฯ!C1357</f>
        <v>20004370010003214867</v>
      </c>
      <c r="D338" s="1019">
        <f>+[2]ระบบการควบคุมฯ!F1357</f>
        <v>350000</v>
      </c>
      <c r="E338" s="806">
        <f>+[2]ระบบการควบคุมฯ!G11359+[2]ระบบการควบคุมฯ!H1357</f>
        <v>0</v>
      </c>
      <c r="F338" s="826">
        <f>+[2]ระบบการควบคุมฯ!I1357+[2]ระบบการควบคุมฯ!J1357</f>
        <v>0</v>
      </c>
      <c r="G338" s="794">
        <f>+[2]ระบบการควบคุมฯ!K1357+[2]ระบบการควบคุมฯ!L1357</f>
        <v>0</v>
      </c>
      <c r="H338" s="831"/>
      <c r="I338" s="825"/>
      <c r="J338" s="832">
        <f t="shared" ref="J338:J339" si="110">D338-E338-F338-G338</f>
        <v>350000</v>
      </c>
      <c r="K338" s="943"/>
    </row>
    <row r="339" spans="1:11" x14ac:dyDescent="0.25">
      <c r="A339" s="70"/>
      <c r="B339" s="816"/>
      <c r="C339" s="986">
        <f>+[2]ระบบการควบคุมฯ!C1224</f>
        <v>0</v>
      </c>
      <c r="D339" s="750"/>
      <c r="E339" s="806"/>
      <c r="F339" s="826"/>
      <c r="G339" s="794"/>
      <c r="H339" s="831"/>
      <c r="I339" s="825"/>
      <c r="J339" s="832">
        <f t="shared" si="110"/>
        <v>0</v>
      </c>
      <c r="K339" s="943"/>
    </row>
    <row r="340" spans="1:11" x14ac:dyDescent="0.25">
      <c r="A340" s="984" t="str">
        <f>+[2]ระบบการควบคุมฯ!A1361</f>
        <v>1.10.2.2</v>
      </c>
      <c r="B340" s="1020" t="str">
        <f>+[2]ระบบการควบคุมฯ!B1361</f>
        <v xml:space="preserve">ห้องน้ำห้องส้วมนักเรียนชาย 6 ที่/49 </v>
      </c>
      <c r="C340" s="1266" t="str">
        <f>+[2]ระบบการควบคุมฯ!C1361</f>
        <v>ศธ 04002/ว5644  ลว 19 พย 67ครั้งที่ 69</v>
      </c>
      <c r="D340" s="55">
        <f>SUM(D341:D347)</f>
        <v>636900</v>
      </c>
      <c r="E340" s="55">
        <f t="shared" ref="E340:J340" si="111">SUM(E341:E347)</f>
        <v>0</v>
      </c>
      <c r="F340" s="55">
        <f t="shared" si="111"/>
        <v>0</v>
      </c>
      <c r="G340" s="55">
        <f t="shared" si="111"/>
        <v>0</v>
      </c>
      <c r="H340" s="55">
        <f t="shared" si="111"/>
        <v>0</v>
      </c>
      <c r="I340" s="55">
        <f t="shared" si="111"/>
        <v>0</v>
      </c>
      <c r="J340" s="55">
        <f t="shared" si="111"/>
        <v>636900</v>
      </c>
      <c r="K340" s="920"/>
    </row>
    <row r="341" spans="1:11" x14ac:dyDescent="0.25">
      <c r="A341" s="1019" t="str">
        <f>+[2]ระบบการควบคุมฯ!A1362</f>
        <v>1)</v>
      </c>
      <c r="B341" s="1019" t="str">
        <f>+[2]ระบบการควบคุมฯ!B1362</f>
        <v>โรงเรียนเจริญดีวิทยา</v>
      </c>
      <c r="C341" s="1267" t="str">
        <f>+[2]ระบบการควบคุมฯ!C1362</f>
        <v>20004370010003214866</v>
      </c>
      <c r="D341" s="1019">
        <f>+[2]ระบบการควบคุมฯ!F1362</f>
        <v>636900</v>
      </c>
      <c r="E341" s="806">
        <f>+[2]ระบบการควบคุมฯ!G1362+[2]ระบบการควบคุมฯ!H1362</f>
        <v>0</v>
      </c>
      <c r="F341" s="826">
        <f>+[2]ระบบการควบคุมฯ!I1362+[2]ระบบการควบคุมฯ!J1362</f>
        <v>0</v>
      </c>
      <c r="G341" s="794">
        <f>+[2]ระบบการควบคุมฯ!K1362+[2]ระบบการควบคุมฯ!L1362</f>
        <v>0</v>
      </c>
      <c r="H341" s="831"/>
      <c r="I341" s="825"/>
      <c r="J341" s="832">
        <f t="shared" ref="J341:J342" si="112">D341-E341-F341-G341</f>
        <v>636900</v>
      </c>
      <c r="K341" s="943"/>
    </row>
    <row r="342" spans="1:11" ht="21" hidden="1" customHeight="1" x14ac:dyDescent="0.25">
      <c r="A342" s="70"/>
      <c r="B342" s="816"/>
      <c r="C342" s="986">
        <f>+[2]ระบบการควบคุมฯ!C1227</f>
        <v>0</v>
      </c>
      <c r="D342" s="750"/>
      <c r="E342" s="806"/>
      <c r="F342" s="826"/>
      <c r="G342" s="794"/>
      <c r="H342" s="831"/>
      <c r="I342" s="825"/>
      <c r="J342" s="832">
        <f t="shared" si="112"/>
        <v>0</v>
      </c>
      <c r="K342" s="943"/>
    </row>
    <row r="343" spans="1:11" ht="21" hidden="1" customHeight="1" x14ac:dyDescent="0.25">
      <c r="A343" s="70"/>
      <c r="B343" s="957"/>
      <c r="C343" s="1230"/>
      <c r="D343" s="750"/>
      <c r="E343" s="806"/>
      <c r="F343" s="826"/>
      <c r="G343" s="794"/>
      <c r="H343" s="831"/>
      <c r="I343" s="825"/>
      <c r="J343" s="832"/>
      <c r="K343" s="943"/>
    </row>
    <row r="344" spans="1:11" ht="21" hidden="1" customHeight="1" x14ac:dyDescent="0.25">
      <c r="A344" s="70"/>
      <c r="B344" s="957"/>
      <c r="C344" s="1230"/>
      <c r="D344" s="750"/>
      <c r="E344" s="806"/>
      <c r="F344" s="826"/>
      <c r="G344" s="794"/>
      <c r="H344" s="831"/>
      <c r="I344" s="825"/>
      <c r="J344" s="832"/>
      <c r="K344" s="943"/>
    </row>
    <row r="345" spans="1:11" ht="21" hidden="1" customHeight="1" x14ac:dyDescent="0.25">
      <c r="A345" s="70"/>
      <c r="B345" s="957"/>
      <c r="C345" s="1230"/>
      <c r="D345" s="750"/>
      <c r="E345" s="806"/>
      <c r="F345" s="826"/>
      <c r="G345" s="794"/>
      <c r="H345" s="831"/>
      <c r="I345" s="825"/>
      <c r="J345" s="832"/>
      <c r="K345" s="943"/>
    </row>
    <row r="346" spans="1:11" ht="21" hidden="1" customHeight="1" x14ac:dyDescent="0.25">
      <c r="A346" s="70"/>
      <c r="B346" s="1021"/>
      <c r="C346" s="1230"/>
      <c r="D346" s="750"/>
      <c r="E346" s="806"/>
      <c r="F346" s="826"/>
      <c r="G346" s="794"/>
      <c r="H346" s="831"/>
      <c r="I346" s="825"/>
      <c r="J346" s="832"/>
      <c r="K346" s="943"/>
    </row>
    <row r="347" spans="1:11" ht="63" hidden="1" customHeight="1" x14ac:dyDescent="0.25">
      <c r="A347" s="980">
        <f>+[2]ระบบการควบคุมฯ!A1320</f>
        <v>1.1000000000000001</v>
      </c>
      <c r="B347" s="981" t="str">
        <f>+[2]ระบบการควบคุมฯ!B1320</f>
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</c>
      <c r="C347" s="1256" t="str">
        <f>+[2]ระบบการควบคุมฯ!C1320</f>
        <v>20004 68 8580600000</v>
      </c>
      <c r="D347" s="982">
        <f>+D348+D349</f>
        <v>0</v>
      </c>
      <c r="E347" s="982">
        <f t="shared" ref="E347:J347" si="113">+E348+E349</f>
        <v>0</v>
      </c>
      <c r="F347" s="982">
        <f t="shared" si="113"/>
        <v>0</v>
      </c>
      <c r="G347" s="982">
        <f t="shared" si="113"/>
        <v>0</v>
      </c>
      <c r="H347" s="982">
        <f t="shared" si="113"/>
        <v>0</v>
      </c>
      <c r="I347" s="982">
        <f t="shared" si="113"/>
        <v>0</v>
      </c>
      <c r="J347" s="982">
        <f t="shared" si="113"/>
        <v>0</v>
      </c>
      <c r="K347" s="907"/>
    </row>
    <row r="348" spans="1:11" ht="21" hidden="1" customHeight="1" x14ac:dyDescent="0.25">
      <c r="A348" s="980"/>
      <c r="B348" s="1022" t="str">
        <f>+B150</f>
        <v>งบลงทุน ครุภัณฑ์ 6811310</v>
      </c>
      <c r="C348" s="1268"/>
      <c r="D348" s="1023">
        <f>+D350+D354</f>
        <v>0</v>
      </c>
      <c r="E348" s="1023">
        <f t="shared" ref="E348:J348" si="114">+E350+E354</f>
        <v>0</v>
      </c>
      <c r="F348" s="1023">
        <f t="shared" si="114"/>
        <v>0</v>
      </c>
      <c r="G348" s="1023">
        <f t="shared" si="114"/>
        <v>0</v>
      </c>
      <c r="H348" s="1023">
        <f t="shared" si="114"/>
        <v>0</v>
      </c>
      <c r="I348" s="1023">
        <f t="shared" si="114"/>
        <v>0</v>
      </c>
      <c r="J348" s="1023">
        <f t="shared" si="114"/>
        <v>0</v>
      </c>
      <c r="K348" s="926"/>
    </row>
    <row r="349" spans="1:11" ht="21" hidden="1" customHeight="1" x14ac:dyDescent="0.25">
      <c r="A349" s="980"/>
      <c r="B349" s="1022" t="str">
        <f>+[2]งบลงทุน67!B216</f>
        <v>ค่าที่ดินและสิ่งก่อสร้าง 6811320</v>
      </c>
      <c r="C349" s="1268"/>
      <c r="D349" s="1023">
        <f>+D374</f>
        <v>0</v>
      </c>
      <c r="E349" s="1023">
        <f t="shared" ref="E349:J349" si="115">+E374</f>
        <v>0</v>
      </c>
      <c r="F349" s="1023">
        <f t="shared" si="115"/>
        <v>0</v>
      </c>
      <c r="G349" s="1023">
        <f t="shared" si="115"/>
        <v>0</v>
      </c>
      <c r="H349" s="1023">
        <f t="shared" si="115"/>
        <v>0</v>
      </c>
      <c r="I349" s="1023">
        <f t="shared" si="115"/>
        <v>0</v>
      </c>
      <c r="J349" s="1023">
        <f t="shared" si="115"/>
        <v>0</v>
      </c>
      <c r="K349" s="926"/>
    </row>
    <row r="350" spans="1:11" ht="21" hidden="1" customHeight="1" x14ac:dyDescent="0.6">
      <c r="A350" s="921"/>
      <c r="B350" s="1024" t="str">
        <f>+[2]ระบบการควบคุมฯ!B1336</f>
        <v>ครุภัณฑ์การศึกษา 120611</v>
      </c>
      <c r="C350" s="1249"/>
      <c r="D350" s="51">
        <f>+D351</f>
        <v>0</v>
      </c>
      <c r="E350" s="51">
        <f t="shared" ref="E350:J350" si="116">+E351</f>
        <v>0</v>
      </c>
      <c r="F350" s="51">
        <f t="shared" si="116"/>
        <v>0</v>
      </c>
      <c r="G350" s="51">
        <f t="shared" si="116"/>
        <v>0</v>
      </c>
      <c r="H350" s="51">
        <f t="shared" si="116"/>
        <v>0</v>
      </c>
      <c r="I350" s="51">
        <f t="shared" si="116"/>
        <v>0</v>
      </c>
      <c r="J350" s="51">
        <f t="shared" si="116"/>
        <v>0</v>
      </c>
      <c r="K350" s="930"/>
    </row>
    <row r="351" spans="1:11" ht="21" hidden="1" customHeight="1" x14ac:dyDescent="0.25">
      <c r="A351" s="1025" t="str">
        <f>+[2]ระบบการควบคุมฯ!A1337</f>
        <v>1.10.1.6</v>
      </c>
      <c r="B351" s="1026" t="str">
        <f>+[2]ระบบการควบคุมฯ!B1337</f>
        <v>โต๊ะเก้าอี้นักเรียน สำหรับนักเรียนประถมศึกษา 30 ชุดๆละ 1,500 บาท</v>
      </c>
      <c r="C351" s="1259" t="str">
        <f>+[2]ระบบการควบคุมฯ!C1337</f>
        <v>ศธ 04002/ว5678  ลว 21  พย 67ครั้งที่ 76</v>
      </c>
      <c r="D351" s="1001">
        <f>SUM(D352:D353)</f>
        <v>0</v>
      </c>
      <c r="E351" s="1001">
        <f t="shared" ref="E351:J351" si="117">SUM(E352:E353)</f>
        <v>0</v>
      </c>
      <c r="F351" s="1001">
        <f t="shared" si="117"/>
        <v>0</v>
      </c>
      <c r="G351" s="1001">
        <f t="shared" si="117"/>
        <v>0</v>
      </c>
      <c r="H351" s="1001">
        <f t="shared" si="117"/>
        <v>0</v>
      </c>
      <c r="I351" s="1001">
        <f t="shared" si="117"/>
        <v>0</v>
      </c>
      <c r="J351" s="1001">
        <f t="shared" si="117"/>
        <v>0</v>
      </c>
      <c r="K351" s="1027"/>
    </row>
    <row r="352" spans="1:11" ht="21" hidden="1" customHeight="1" x14ac:dyDescent="0.6">
      <c r="A352" s="941" t="str">
        <f>+[2]ระบบการควบคุมฯ!A1338</f>
        <v>1)</v>
      </c>
      <c r="B352" s="746" t="str">
        <f>+[2]ระบบการควบคุมฯ!B1338</f>
        <v xml:space="preserve">โรงเรียนรวมราษฎร์สามัคคี </v>
      </c>
      <c r="C352" s="1219" t="str">
        <f>+[2]ระบบการควบคุมฯ!C1338</f>
        <v>20004370010003112878</v>
      </c>
      <c r="D352" s="747"/>
      <c r="E352" s="747"/>
      <c r="F352" s="747"/>
      <c r="G352" s="747"/>
      <c r="H352" s="747"/>
      <c r="I352" s="747"/>
      <c r="J352" s="1028">
        <f>+D352-E352-G352</f>
        <v>0</v>
      </c>
      <c r="K352" s="1029"/>
    </row>
    <row r="353" spans="1:11" ht="21" hidden="1" customHeight="1" x14ac:dyDescent="0.6">
      <c r="A353" s="941">
        <f>+[2]ระบบการควบคุมฯ!A1339</f>
        <v>0</v>
      </c>
      <c r="B353" s="746">
        <f>+[2]ระบบการควบคุมฯ!B1339</f>
        <v>0</v>
      </c>
      <c r="C353" s="1219">
        <f>+[2]ระบบการควบคุมฯ!C1339</f>
        <v>0</v>
      </c>
      <c r="D353" s="747"/>
      <c r="E353" s="747"/>
      <c r="F353" s="747"/>
      <c r="G353" s="747"/>
      <c r="H353" s="747"/>
      <c r="I353" s="747"/>
      <c r="J353" s="750">
        <f>+D353-E353-G353</f>
        <v>0</v>
      </c>
      <c r="K353" s="1029"/>
    </row>
    <row r="354" spans="1:11" ht="21" hidden="1" customHeight="1" x14ac:dyDescent="0.6">
      <c r="A354" s="1030">
        <f>+[2]ระบบการควบคุมฯ!A1340</f>
        <v>0</v>
      </c>
      <c r="B354" s="740" t="str">
        <f>+[2]ระบบการควบคุมฯ!B1340</f>
        <v>ครุภัณฑ์งานบ้านงานครัว 120612</v>
      </c>
      <c r="C354" s="1215"/>
      <c r="D354" s="729">
        <f t="shared" ref="D354:J354" si="118">+D355+D360+D363+D366+D370</f>
        <v>0</v>
      </c>
      <c r="E354" s="729">
        <f t="shared" si="118"/>
        <v>0</v>
      </c>
      <c r="F354" s="729">
        <f t="shared" si="118"/>
        <v>0</v>
      </c>
      <c r="G354" s="729">
        <f t="shared" si="118"/>
        <v>0</v>
      </c>
      <c r="H354" s="729">
        <f t="shared" si="118"/>
        <v>0</v>
      </c>
      <c r="I354" s="729">
        <f t="shared" si="118"/>
        <v>0</v>
      </c>
      <c r="J354" s="729">
        <f t="shared" si="118"/>
        <v>0</v>
      </c>
      <c r="K354" s="730">
        <f>+K388</f>
        <v>0</v>
      </c>
    </row>
    <row r="355" spans="1:11" ht="21" hidden="1" customHeight="1" x14ac:dyDescent="0.25">
      <c r="A355" s="1025" t="str">
        <f>+[2]ระบบการควบคุมฯ!A1341</f>
        <v>1.10.1.7</v>
      </c>
      <c r="B355" s="1026" t="str">
        <f>+[2]ระบบการควบคุมฯ!B1341</f>
        <v xml:space="preserve">เครื่องตัดแต่งพุ่มไม้ ขนาด 22 นิ้ว </v>
      </c>
      <c r="C355" s="1259" t="str">
        <f>+[2]ระบบการควบคุมฯ!C1341</f>
        <v>ศธ 04002/ว5678  ลว 21  พย 67ครั้งที่ 76</v>
      </c>
      <c r="D355" s="1001">
        <f>SUM(D356:D359)</f>
        <v>0</v>
      </c>
      <c r="E355" s="1001">
        <f t="shared" ref="E355:J355" si="119">SUM(E356:E359)</f>
        <v>0</v>
      </c>
      <c r="F355" s="1001">
        <f t="shared" si="119"/>
        <v>0</v>
      </c>
      <c r="G355" s="1001">
        <f t="shared" si="119"/>
        <v>0</v>
      </c>
      <c r="H355" s="1001">
        <f t="shared" si="119"/>
        <v>0</v>
      </c>
      <c r="I355" s="1001">
        <f t="shared" si="119"/>
        <v>0</v>
      </c>
      <c r="J355" s="1001">
        <f t="shared" si="119"/>
        <v>0</v>
      </c>
      <c r="K355" s="1027"/>
    </row>
    <row r="356" spans="1:11" ht="21" hidden="1" customHeight="1" x14ac:dyDescent="0.6">
      <c r="A356" s="941" t="str">
        <f>+[2]ระบบการควบคุมฯ!A1342</f>
        <v>1)</v>
      </c>
      <c r="B356" s="746" t="str">
        <f>+[2]ระบบการควบคุมฯ!B1342</f>
        <v>โรงเรียนร่วมใจประสิทธิ์</v>
      </c>
      <c r="C356" s="1219" t="str">
        <f>+[2]ระบบการควบคุมฯ!C1342</f>
        <v>20004370010003112872</v>
      </c>
      <c r="D356" s="747"/>
      <c r="E356" s="747"/>
      <c r="F356" s="747"/>
      <c r="G356" s="747"/>
      <c r="H356" s="747"/>
      <c r="I356" s="747"/>
      <c r="J356" s="750">
        <f>+D356-E356-G356</f>
        <v>0</v>
      </c>
      <c r="K356" s="1029"/>
    </row>
    <row r="357" spans="1:11" ht="21" hidden="1" customHeight="1" x14ac:dyDescent="0.6">
      <c r="A357" s="941">
        <f>+[2]ระบบการควบคุมฯ!A1343</f>
        <v>0</v>
      </c>
      <c r="B357" s="746">
        <f>+[2]ระบบการควบคุมฯ!B1343</f>
        <v>0</v>
      </c>
      <c r="C357" s="1219">
        <f>+[2]ระบบการควบคุมฯ!C1343</f>
        <v>0</v>
      </c>
      <c r="D357" s="747"/>
      <c r="E357" s="747"/>
      <c r="F357" s="747"/>
      <c r="G357" s="747"/>
      <c r="H357" s="747"/>
      <c r="I357" s="747"/>
      <c r="J357" s="750">
        <f>+D357-E357-G357</f>
        <v>0</v>
      </c>
      <c r="K357" s="1029"/>
    </row>
    <row r="358" spans="1:11" ht="21" hidden="1" customHeight="1" x14ac:dyDescent="0.6">
      <c r="A358" s="941">
        <f>+[2]ระบบการควบคุมฯ!A1344</f>
        <v>0</v>
      </c>
      <c r="B358" s="746">
        <f>+[2]ระบบการควบคุมฯ!B1344</f>
        <v>0</v>
      </c>
      <c r="C358" s="1219">
        <f>+[2]ระบบการควบคุมฯ!C1344</f>
        <v>0</v>
      </c>
      <c r="D358" s="747"/>
      <c r="E358" s="747"/>
      <c r="F358" s="747"/>
      <c r="G358" s="747"/>
      <c r="H358" s="747"/>
      <c r="I358" s="747"/>
      <c r="J358" s="750">
        <f>+D358-E358-G358</f>
        <v>0</v>
      </c>
      <c r="K358" s="1029"/>
    </row>
    <row r="359" spans="1:11" ht="21" hidden="1" customHeight="1" x14ac:dyDescent="0.6">
      <c r="A359" s="941">
        <f>+[2]ระบบการควบคุมฯ!A1345</f>
        <v>0</v>
      </c>
      <c r="B359" s="746">
        <f>+[2]ระบบการควบคุมฯ!B1345</f>
        <v>0</v>
      </c>
      <c r="C359" s="1219">
        <f>+[2]ระบบการควบคุมฯ!C1345</f>
        <v>0</v>
      </c>
      <c r="D359" s="747"/>
      <c r="E359" s="747"/>
      <c r="F359" s="747"/>
      <c r="G359" s="747"/>
      <c r="H359" s="747"/>
      <c r="I359" s="747"/>
      <c r="J359" s="750">
        <f>+D359-E359-G359</f>
        <v>0</v>
      </c>
      <c r="K359" s="1029"/>
    </row>
    <row r="360" spans="1:11" ht="21" hidden="1" customHeight="1" x14ac:dyDescent="0.25">
      <c r="A360" s="1025" t="str">
        <f>+[2]ระบบการควบคุมฯ!A1346</f>
        <v>2.6.2</v>
      </c>
      <c r="B360" s="1026" t="str">
        <f>+[2]ระบบการควบคุมฯ!B1346</f>
        <v>เครื่องตัดหญ้าแบบข้ออ่อน</v>
      </c>
      <c r="C360" s="1259" t="str">
        <f>+[2]ระบบการควบคุมฯ!C1346</f>
        <v>ศธ 04002/ว2043  ลว 24  พค 67ครั้งที่ 55</v>
      </c>
      <c r="D360" s="1001">
        <f>SUM(D361:D362)</f>
        <v>0</v>
      </c>
      <c r="E360" s="1001">
        <f t="shared" ref="E360:J360" si="120">SUM(E361:E362)</f>
        <v>0</v>
      </c>
      <c r="F360" s="1001">
        <f t="shared" si="120"/>
        <v>0</v>
      </c>
      <c r="G360" s="1001">
        <f t="shared" si="120"/>
        <v>0</v>
      </c>
      <c r="H360" s="1001">
        <f t="shared" si="120"/>
        <v>0</v>
      </c>
      <c r="I360" s="1001">
        <f t="shared" si="120"/>
        <v>0</v>
      </c>
      <c r="J360" s="1001">
        <f t="shared" si="120"/>
        <v>0</v>
      </c>
      <c r="K360" s="1027"/>
    </row>
    <row r="361" spans="1:11" ht="21" hidden="1" customHeight="1" x14ac:dyDescent="0.6">
      <c r="A361" s="941" t="str">
        <f>+[2]ระบบการควบคุมฯ!A1347</f>
        <v>1)</v>
      </c>
      <c r="B361" s="746" t="str">
        <f>+[2]ระบบการควบคุมฯ!B1347</f>
        <v>โรงเรียนรวมราษฎร์สามัคคี</v>
      </c>
      <c r="C361" s="1219" t="str">
        <f>+[2]ระบบการควบคุมฯ!C1347</f>
        <v>20004350002003114847</v>
      </c>
      <c r="D361" s="747"/>
      <c r="E361" s="747"/>
      <c r="F361" s="747"/>
      <c r="G361" s="747"/>
      <c r="H361" s="747"/>
      <c r="I361" s="747"/>
      <c r="J361" s="750">
        <f>+D361-E361-G361</f>
        <v>0</v>
      </c>
      <c r="K361" s="1029"/>
    </row>
    <row r="362" spans="1:11" ht="21" hidden="1" customHeight="1" x14ac:dyDescent="0.6">
      <c r="A362" s="941">
        <f>+[2]ระบบการควบคุมฯ!A1348</f>
        <v>0</v>
      </c>
      <c r="B362" s="746" t="str">
        <f>+[2]ระบบการควบคุมฯ!B1348</f>
        <v>ผูกพัน ครบ 8 มค 68</v>
      </c>
      <c r="C362" s="1219">
        <f>+[2]ระบบการควบคุมฯ!C1348</f>
        <v>0</v>
      </c>
      <c r="D362" s="747"/>
      <c r="E362" s="747"/>
      <c r="F362" s="747"/>
      <c r="G362" s="747"/>
      <c r="H362" s="747"/>
      <c r="I362" s="747"/>
      <c r="J362" s="750">
        <f>+D362-E362-G362</f>
        <v>0</v>
      </c>
      <c r="K362" s="1029"/>
    </row>
    <row r="363" spans="1:11" ht="21" hidden="1" customHeight="1" x14ac:dyDescent="0.25">
      <c r="A363" s="1025" t="str">
        <f>+[2]ระบบการควบคุมฯ!A1349</f>
        <v>2.6.3</v>
      </c>
      <c r="B363" s="1026" t="str">
        <f>+[2]ระบบการควบคุมฯ!B1349</f>
        <v>เครื่องตัดแต่งพุ่มไม้ขนาด29.5นิ้ว</v>
      </c>
      <c r="C363" s="1259" t="str">
        <f>+[2]ระบบการควบคุมฯ!C1349</f>
        <v>ศธ 04002/ว2043  ลว 24  พค 67ครั้งที่ 55</v>
      </c>
      <c r="D363" s="1001">
        <f>SUM(D364:D365)</f>
        <v>0</v>
      </c>
      <c r="E363" s="1001">
        <f t="shared" ref="E363:J363" si="121">SUM(E364:E365)</f>
        <v>0</v>
      </c>
      <c r="F363" s="1001">
        <f t="shared" si="121"/>
        <v>0</v>
      </c>
      <c r="G363" s="1001">
        <f t="shared" si="121"/>
        <v>0</v>
      </c>
      <c r="H363" s="1001">
        <f t="shared" si="121"/>
        <v>0</v>
      </c>
      <c r="I363" s="1001">
        <f t="shared" si="121"/>
        <v>0</v>
      </c>
      <c r="J363" s="1001">
        <f t="shared" si="121"/>
        <v>0</v>
      </c>
      <c r="K363" s="1027"/>
    </row>
    <row r="364" spans="1:11" ht="21" hidden="1" customHeight="1" x14ac:dyDescent="0.6">
      <c r="A364" s="941" t="str">
        <f>+[2]ระบบการควบคุมฯ!A1350</f>
        <v>1)</v>
      </c>
      <c r="B364" s="746" t="str">
        <f>+[2]ระบบการควบคุมฯ!B1350</f>
        <v>โรงเรียนร่วมใจประสิทธิ์</v>
      </c>
      <c r="C364" s="1219" t="str">
        <f>+[2]ระบบการควบคุมฯ!C1350</f>
        <v>20004350002003114849</v>
      </c>
      <c r="D364" s="747"/>
      <c r="E364" s="747"/>
      <c r="F364" s="747"/>
      <c r="G364" s="747"/>
      <c r="H364" s="747"/>
      <c r="I364" s="747"/>
      <c r="J364" s="750">
        <f>+D364-E364-G364</f>
        <v>0</v>
      </c>
      <c r="K364" s="1029"/>
    </row>
    <row r="365" spans="1:11" ht="21" hidden="1" customHeight="1" x14ac:dyDescent="0.6">
      <c r="A365" s="941">
        <f>+[2]ระบบการควบคุมฯ!A1351</f>
        <v>0</v>
      </c>
      <c r="B365" s="746" t="str">
        <f>+[2]ระบบการควบคุมฯ!B1351</f>
        <v>ผูกพัน ครบ 2 ธค 67</v>
      </c>
      <c r="C365" s="1219">
        <f>+[2]ระบบการควบคุมฯ!C1351</f>
        <v>4100549176</v>
      </c>
      <c r="D365" s="747"/>
      <c r="E365" s="747"/>
      <c r="F365" s="747"/>
      <c r="G365" s="747"/>
      <c r="H365" s="747"/>
      <c r="I365" s="747"/>
      <c r="J365" s="750">
        <f>+D365-E365-G365</f>
        <v>0</v>
      </c>
      <c r="K365" s="1029"/>
    </row>
    <row r="366" spans="1:11" ht="21" hidden="1" customHeight="1" x14ac:dyDescent="0.25">
      <c r="A366" s="1025" t="str">
        <f>+[2]ระบบการควบคุมฯ!A1352</f>
        <v>2.6.4</v>
      </c>
      <c r="B366" s="1026" t="str">
        <f>+[2]ระบบการควบคุมฯ!B1352</f>
        <v>ตู้เย็นขนาด9คิวบิกฟุต</v>
      </c>
      <c r="C366" s="1259" t="str">
        <f>+[2]ระบบการควบคุมฯ!C1352</f>
        <v>ศธ 04002/ว2043  ลว 24  พค 67ครั้งที่ 55</v>
      </c>
      <c r="D366" s="1001">
        <f>SUM(D367:D368)</f>
        <v>0</v>
      </c>
      <c r="E366" s="1001">
        <f t="shared" ref="E366:J366" si="122">SUM(E367:E368)</f>
        <v>0</v>
      </c>
      <c r="F366" s="1001">
        <f t="shared" si="122"/>
        <v>0</v>
      </c>
      <c r="G366" s="1001">
        <f t="shared" si="122"/>
        <v>0</v>
      </c>
      <c r="H366" s="1001">
        <f t="shared" si="122"/>
        <v>0</v>
      </c>
      <c r="I366" s="1001">
        <f t="shared" si="122"/>
        <v>0</v>
      </c>
      <c r="J366" s="1001">
        <f t="shared" si="122"/>
        <v>0</v>
      </c>
      <c r="K366" s="1027"/>
    </row>
    <row r="367" spans="1:11" ht="21" hidden="1" customHeight="1" x14ac:dyDescent="0.6">
      <c r="A367" s="941" t="str">
        <f>+[2]ระบบการควบคุมฯ!A1353</f>
        <v>1)</v>
      </c>
      <c r="B367" s="746" t="str">
        <f>+[2]ระบบการควบคุมฯ!B1353</f>
        <v>โรงเรียนร่วมใจประสิทธิ์</v>
      </c>
      <c r="C367" s="1219" t="str">
        <f>+[2]ระบบการควบคุมฯ!C1353</f>
        <v>20004350002003114850</v>
      </c>
      <c r="D367" s="747"/>
      <c r="E367" s="747"/>
      <c r="F367" s="747"/>
      <c r="G367" s="747"/>
      <c r="H367" s="747"/>
      <c r="I367" s="747"/>
      <c r="J367" s="750">
        <f>+D367-E367-G367</f>
        <v>0</v>
      </c>
      <c r="K367" s="1029"/>
    </row>
    <row r="368" spans="1:11" ht="21" hidden="1" customHeight="1" x14ac:dyDescent="0.6">
      <c r="A368" s="941">
        <f>+[2]ระบบการควบคุมฯ!A1354</f>
        <v>0</v>
      </c>
      <c r="B368" s="746" t="str">
        <f>+[2]ระบบการควบคุมฯ!B1354</f>
        <v>ผูกพัน ครบ 8 มค 68</v>
      </c>
      <c r="C368" s="1219">
        <f>+[2]ระบบการควบคุมฯ!C1354</f>
        <v>0</v>
      </c>
      <c r="D368" s="747"/>
      <c r="E368" s="747"/>
      <c r="F368" s="747"/>
      <c r="G368" s="747"/>
      <c r="H368" s="747"/>
      <c r="I368" s="747"/>
      <c r="J368" s="750">
        <f>+D368-E368-G368</f>
        <v>0</v>
      </c>
      <c r="K368" s="1029"/>
    </row>
    <row r="369" spans="1:11" ht="21" hidden="1" customHeight="1" x14ac:dyDescent="0.6">
      <c r="A369" s="70"/>
      <c r="B369" s="746"/>
      <c r="C369" s="1219"/>
      <c r="D369" s="747"/>
      <c r="E369" s="747"/>
      <c r="F369" s="747"/>
      <c r="G369" s="747"/>
      <c r="H369" s="747"/>
      <c r="I369" s="747"/>
      <c r="J369" s="747"/>
      <c r="K369" s="1029"/>
    </row>
    <row r="370" spans="1:11" ht="21" hidden="1" customHeight="1" x14ac:dyDescent="0.25">
      <c r="A370" s="1031"/>
      <c r="B370" s="985"/>
      <c r="C370" s="1245"/>
      <c r="D370" s="55"/>
      <c r="E370" s="55"/>
      <c r="F370" s="55"/>
      <c r="G370" s="55"/>
      <c r="H370" s="55">
        <f t="shared" ref="H370:J370" si="123">+H372</f>
        <v>0</v>
      </c>
      <c r="I370" s="55">
        <f t="shared" si="123"/>
        <v>0</v>
      </c>
      <c r="J370" s="55">
        <f t="shared" si="123"/>
        <v>0</v>
      </c>
      <c r="K370" s="920"/>
    </row>
    <row r="371" spans="1:11" ht="21" hidden="1" customHeight="1" x14ac:dyDescent="0.6">
      <c r="A371" s="1032"/>
      <c r="B371" s="810"/>
      <c r="C371" s="1219"/>
      <c r="D371" s="50"/>
      <c r="E371" s="747"/>
      <c r="F371" s="747"/>
      <c r="G371" s="747"/>
      <c r="H371" s="747"/>
      <c r="I371" s="747"/>
      <c r="J371" s="750">
        <f>+D371-E371-G371</f>
        <v>0</v>
      </c>
      <c r="K371" s="1033"/>
    </row>
    <row r="372" spans="1:11" ht="21" hidden="1" customHeight="1" x14ac:dyDescent="0.6">
      <c r="A372" s="1032"/>
      <c r="B372" s="810"/>
      <c r="C372" s="1219"/>
      <c r="D372" s="1034"/>
      <c r="E372" s="1034"/>
      <c r="F372" s="1034"/>
      <c r="G372" s="867"/>
      <c r="H372" s="998"/>
      <c r="I372" s="813"/>
      <c r="J372" s="750">
        <f>+D372-E372-G372</f>
        <v>0</v>
      </c>
      <c r="K372" s="748"/>
    </row>
    <row r="373" spans="1:11" ht="21" hidden="1" customHeight="1" x14ac:dyDescent="0.6">
      <c r="A373" s="1035"/>
      <c r="B373" s="810"/>
      <c r="C373" s="1219"/>
      <c r="D373" s="1034"/>
      <c r="E373" s="1034"/>
      <c r="F373" s="1034"/>
      <c r="G373" s="867"/>
      <c r="H373" s="998"/>
      <c r="I373" s="813"/>
      <c r="J373" s="750"/>
      <c r="K373" s="748"/>
    </row>
    <row r="374" spans="1:11" ht="21" hidden="1" customHeight="1" x14ac:dyDescent="0.6">
      <c r="A374" s="921"/>
      <c r="B374" s="1036" t="str">
        <f>+[2]ระบบการควบคุมฯ!B1355</f>
        <v>งบลงทุน  ค่าที่ดินและสิ่งก่อสร้าง 6811320</v>
      </c>
      <c r="C374" s="1249"/>
      <c r="D374" s="51">
        <f t="shared" ref="D374:J374" si="124">+D375+D439</f>
        <v>0</v>
      </c>
      <c r="E374" s="51">
        <f t="shared" si="124"/>
        <v>0</v>
      </c>
      <c r="F374" s="51">
        <f t="shared" si="124"/>
        <v>0</v>
      </c>
      <c r="G374" s="51">
        <f t="shared" si="124"/>
        <v>0</v>
      </c>
      <c r="H374" s="51">
        <f t="shared" si="124"/>
        <v>0</v>
      </c>
      <c r="I374" s="51">
        <f t="shared" si="124"/>
        <v>0</v>
      </c>
      <c r="J374" s="51">
        <f t="shared" si="124"/>
        <v>0</v>
      </c>
      <c r="K374" s="930"/>
    </row>
    <row r="375" spans="1:11" ht="42" hidden="1" customHeight="1" x14ac:dyDescent="0.25">
      <c r="A375" s="984" t="s">
        <v>242</v>
      </c>
      <c r="B375" s="985" t="str">
        <f>+[2]ระบบการควบคุมฯ!B1356</f>
        <v>ปรับปรุงซ่อมแซมอาคารเรียนอาคารประกอบและสิ่งก่อสร้างอื่น</v>
      </c>
      <c r="C375" s="1245" t="str">
        <f>+[2]ระบบการควบคุมฯ!C1356</f>
        <v>ศธ 04002/ว5644  ลว 19 พย 67ครั้งที่ 69</v>
      </c>
      <c r="D375" s="55">
        <f>+D376</f>
        <v>0</v>
      </c>
      <c r="E375" s="55">
        <f t="shared" ref="E375:J375" si="125">+E376</f>
        <v>0</v>
      </c>
      <c r="F375" s="55">
        <f t="shared" si="125"/>
        <v>0</v>
      </c>
      <c r="G375" s="55">
        <f t="shared" si="125"/>
        <v>0</v>
      </c>
      <c r="H375" s="55">
        <f t="shared" si="125"/>
        <v>0</v>
      </c>
      <c r="I375" s="55">
        <f t="shared" si="125"/>
        <v>0</v>
      </c>
      <c r="J375" s="55">
        <f t="shared" si="125"/>
        <v>0</v>
      </c>
      <c r="K375" s="920"/>
    </row>
    <row r="376" spans="1:11" ht="21" hidden="1" customHeight="1" x14ac:dyDescent="0.6">
      <c r="A376" s="70" t="s">
        <v>243</v>
      </c>
      <c r="B376" s="810" t="str">
        <f>+[2]ระบบการควบคุมฯ!B1357</f>
        <v>โรงเรียนร่วมใจประสิทธิ์</v>
      </c>
      <c r="C376" s="1219" t="str">
        <f>+[2]ระบบการควบคุมฯ!C1357</f>
        <v>20004370010003214867</v>
      </c>
      <c r="D376" s="747"/>
      <c r="E376" s="747"/>
      <c r="F376" s="747"/>
      <c r="G376" s="747"/>
      <c r="H376" s="747"/>
      <c r="I376" s="747"/>
      <c r="J376" s="750">
        <f>+D376-E376-G376</f>
        <v>0</v>
      </c>
      <c r="K376" s="748"/>
    </row>
    <row r="377" spans="1:11" ht="21" hidden="1" customHeight="1" x14ac:dyDescent="0.6">
      <c r="A377" s="941">
        <f>+[2]ระบบการควบคุมฯ!A1358</f>
        <v>0</v>
      </c>
      <c r="B377" s="1037" t="str">
        <f>+[2]ระบบการควบคุมฯ!B1358</f>
        <v xml:space="preserve">ผูกพันครบ </v>
      </c>
      <c r="C377" s="1219"/>
      <c r="D377" s="747"/>
      <c r="E377" s="747"/>
      <c r="F377" s="747"/>
      <c r="G377" s="747"/>
      <c r="H377" s="747"/>
      <c r="I377" s="747"/>
      <c r="J377" s="750">
        <f>+D377-E377-G377</f>
        <v>0</v>
      </c>
      <c r="K377" s="748"/>
    </row>
    <row r="378" spans="1:11" ht="20.399999999999999" hidden="1" customHeight="1" x14ac:dyDescent="0.25">
      <c r="A378" s="1038" t="s">
        <v>244</v>
      </c>
      <c r="B378" s="1039" t="s">
        <v>245</v>
      </c>
      <c r="C378" s="1269"/>
      <c r="D378" s="1040">
        <f>+D379</f>
        <v>0</v>
      </c>
      <c r="E378" s="1040">
        <f t="shared" ref="E378:J380" si="126">+E379</f>
        <v>0</v>
      </c>
      <c r="F378" s="1040">
        <f t="shared" si="126"/>
        <v>0</v>
      </c>
      <c r="G378" s="1040">
        <f t="shared" si="126"/>
        <v>0</v>
      </c>
      <c r="H378" s="1040">
        <f t="shared" si="126"/>
        <v>0</v>
      </c>
      <c r="I378" s="1040">
        <f t="shared" si="126"/>
        <v>0</v>
      </c>
      <c r="J378" s="1040">
        <f t="shared" si="126"/>
        <v>0</v>
      </c>
      <c r="K378" s="1041">
        <f>SUM(K394:K397)</f>
        <v>0</v>
      </c>
    </row>
    <row r="379" spans="1:11" ht="21" hidden="1" customHeight="1" x14ac:dyDescent="0.25">
      <c r="A379" s="902">
        <f>+[2]ระบบการควบคุมฯ!A487</f>
        <v>2</v>
      </c>
      <c r="B379" s="1042" t="str">
        <f>+[2]ระบบการควบคุมฯ!B487</f>
        <v xml:space="preserve">โครงการพัฒนาสื่อและเทคโนโลยีสารสนเทศเพื่อการศึกษา </v>
      </c>
      <c r="C379" s="1245" t="str">
        <f>+[2]ระบบการควบคุมฯ!C487</f>
        <v>20004 420047002 000000</v>
      </c>
      <c r="D379" s="55">
        <f>+D380</f>
        <v>0</v>
      </c>
      <c r="E379" s="55">
        <f t="shared" si="126"/>
        <v>0</v>
      </c>
      <c r="F379" s="55">
        <f t="shared" si="126"/>
        <v>0</v>
      </c>
      <c r="G379" s="55">
        <f t="shared" si="126"/>
        <v>0</v>
      </c>
      <c r="H379" s="55">
        <f t="shared" si="126"/>
        <v>0</v>
      </c>
      <c r="I379" s="55">
        <f t="shared" si="126"/>
        <v>0</v>
      </c>
      <c r="J379" s="55">
        <f t="shared" si="126"/>
        <v>0</v>
      </c>
      <c r="K379" s="904"/>
    </row>
    <row r="380" spans="1:11" ht="21" hidden="1" customHeight="1" x14ac:dyDescent="0.25">
      <c r="A380" s="1043">
        <f>+[2]ระบบการควบคุมฯ!A490</f>
        <v>2.1</v>
      </c>
      <c r="B380" s="53" t="str">
        <f>+[2]ระบบการควบคุมฯ!B490</f>
        <v xml:space="preserve">กิจกรรมการส่งเสริมการจัดการศึกษาทางไกล </v>
      </c>
      <c r="C380" s="1246" t="str">
        <f>+[2]ระบบการควบคุมฯ!C490</f>
        <v xml:space="preserve">20004 67 86184 00000  </v>
      </c>
      <c r="D380" s="54">
        <f>+D381</f>
        <v>0</v>
      </c>
      <c r="E380" s="54">
        <f t="shared" si="126"/>
        <v>0</v>
      </c>
      <c r="F380" s="54">
        <f t="shared" si="126"/>
        <v>0</v>
      </c>
      <c r="G380" s="54">
        <f t="shared" si="126"/>
        <v>0</v>
      </c>
      <c r="H380" s="54">
        <f t="shared" si="126"/>
        <v>0</v>
      </c>
      <c r="I380" s="54">
        <f t="shared" si="126"/>
        <v>0</v>
      </c>
      <c r="J380" s="54">
        <f t="shared" si="126"/>
        <v>0</v>
      </c>
      <c r="K380" s="1044"/>
    </row>
    <row r="381" spans="1:11" ht="21" hidden="1" customHeight="1" x14ac:dyDescent="0.6">
      <c r="A381" s="908"/>
      <c r="B381" s="909" t="str">
        <f>+[2]ระบบการควบคุมฯ!B495</f>
        <v xml:space="preserve"> งบลงทุน ค่าครุภัณฑ์ 6711310</v>
      </c>
      <c r="C381" s="1215" t="str">
        <f>+[2]ระบบการควบคุมฯ!C495</f>
        <v>20004 42004770 3110000</v>
      </c>
      <c r="D381" s="729">
        <f>+D384+D393</f>
        <v>0</v>
      </c>
      <c r="E381" s="729">
        <f t="shared" ref="E381:J381" si="127">+E384+E393</f>
        <v>0</v>
      </c>
      <c r="F381" s="729">
        <f t="shared" si="127"/>
        <v>0</v>
      </c>
      <c r="G381" s="729">
        <f t="shared" si="127"/>
        <v>0</v>
      </c>
      <c r="H381" s="729">
        <f t="shared" si="127"/>
        <v>0</v>
      </c>
      <c r="I381" s="729">
        <f t="shared" si="127"/>
        <v>0</v>
      </c>
      <c r="J381" s="729">
        <f t="shared" si="127"/>
        <v>0</v>
      </c>
      <c r="K381" s="1045"/>
    </row>
    <row r="382" spans="1:11" ht="21" hidden="1" customHeight="1" x14ac:dyDescent="0.6">
      <c r="A382" s="721"/>
      <c r="B382" s="740" t="str">
        <f>+[2]ระบบการควบคุมฯ!B497</f>
        <v>ครุภัณฑ์การศึกษา 120611</v>
      </c>
      <c r="C382" s="1215"/>
      <c r="D382" s="729"/>
      <c r="E382" s="729"/>
      <c r="F382" s="729"/>
      <c r="G382" s="729"/>
      <c r="H382" s="729"/>
      <c r="I382" s="729"/>
      <c r="J382" s="729"/>
      <c r="K382" s="730">
        <f>+K384</f>
        <v>0</v>
      </c>
    </row>
    <row r="383" spans="1:11" ht="21" hidden="1" customHeight="1" x14ac:dyDescent="0.6">
      <c r="A383" s="70"/>
      <c r="B383" s="746"/>
      <c r="C383" s="1219"/>
      <c r="D383" s="747"/>
      <c r="E383" s="747"/>
      <c r="F383" s="747"/>
      <c r="G383" s="747"/>
      <c r="H383" s="747"/>
      <c r="I383" s="747"/>
      <c r="J383" s="747"/>
      <c r="K383" s="1029"/>
    </row>
    <row r="384" spans="1:11" ht="40.799999999999997" hidden="1" customHeight="1" x14ac:dyDescent="0.25">
      <c r="A384" s="853" t="str">
        <f>+[2]ระบบการควบคุมฯ!A498</f>
        <v>2.2.1</v>
      </c>
      <c r="B384" s="884" t="str">
        <f>+[2]ระบบการควบคุมฯ!B498</f>
        <v xml:space="preserve">ครุภัณฑ์ทดแทนห้องเรียน DLTV สำหรับโรงเรียน Stan Alone      </v>
      </c>
      <c r="C384" s="1270" t="str">
        <f>+[2]ระบบการควบคุมฯ!C498</f>
        <v>ศธ 04002/ว2350 ลว. 10/ก.ค./2566 โอนครั้งที่ 663</v>
      </c>
      <c r="D384" s="1046">
        <f>SUM(D385:D392)</f>
        <v>0</v>
      </c>
      <c r="E384" s="1046">
        <f t="shared" ref="E384:K384" si="128">SUM(E385:E392)</f>
        <v>0</v>
      </c>
      <c r="F384" s="1046">
        <f t="shared" si="128"/>
        <v>0</v>
      </c>
      <c r="G384" s="1046">
        <f t="shared" si="128"/>
        <v>0</v>
      </c>
      <c r="H384" s="1046">
        <f t="shared" si="128"/>
        <v>0</v>
      </c>
      <c r="I384" s="1046">
        <f t="shared" si="128"/>
        <v>0</v>
      </c>
      <c r="J384" s="1046">
        <f t="shared" si="128"/>
        <v>0</v>
      </c>
      <c r="K384" s="1047">
        <f t="shared" si="128"/>
        <v>0</v>
      </c>
    </row>
    <row r="385" spans="1:11" ht="21" hidden="1" customHeight="1" x14ac:dyDescent="0.25">
      <c r="A385" s="70" t="str">
        <f>+[2]ระบบการควบคุมฯ!A499</f>
        <v>2.2.1.1</v>
      </c>
      <c r="B385" s="893" t="str">
        <f>+[2]ระบบการควบคุมฯ!B499</f>
        <v>แสนชื่นปานนุกูล</v>
      </c>
      <c r="C385" s="986" t="str">
        <f>+[2]ระบบการควบคุมฯ!C499</f>
        <v>20004420047003113338</v>
      </c>
      <c r="D385" s="750">
        <f>+[2]ระบบการควบคุมฯ!F499</f>
        <v>0</v>
      </c>
      <c r="E385" s="750">
        <f>+[2]ระบบการควบคุมฯ!G499+[2]ระบบการควบคุมฯ!H499</f>
        <v>0</v>
      </c>
      <c r="F385" s="750">
        <f>+[2]ระบบการควบคุมฯ!I499+[2]ระบบการควบคุมฯ!J499</f>
        <v>0</v>
      </c>
      <c r="G385" s="750">
        <f>+[2]ระบบการควบคุมฯ!K499+[2]ระบบการควบคุมฯ!L499</f>
        <v>0</v>
      </c>
      <c r="H385" s="750"/>
      <c r="I385" s="750"/>
      <c r="J385" s="750">
        <f>+D385-E385-F385-G385</f>
        <v>0</v>
      </c>
      <c r="K385" s="946"/>
    </row>
    <row r="386" spans="1:11" ht="21" hidden="1" customHeight="1" x14ac:dyDescent="0.25">
      <c r="A386" s="70" t="str">
        <f>+[2]ระบบการควบคุมฯ!A500</f>
        <v>2.2.1.2</v>
      </c>
      <c r="B386" s="893" t="str">
        <f>+[2]ระบบการควบคุมฯ!B500</f>
        <v>วัดจตุพิธวราวาส</v>
      </c>
      <c r="C386" s="986" t="str">
        <f>+[2]ระบบการควบคุมฯ!C500</f>
        <v>20004420047003113340</v>
      </c>
      <c r="D386" s="750">
        <f>+[2]ระบบการควบคุมฯ!F500</f>
        <v>0</v>
      </c>
      <c r="E386" s="750">
        <f>+[2]ระบบการควบคุมฯ!G500+[2]ระบบการควบคุมฯ!H500</f>
        <v>0</v>
      </c>
      <c r="F386" s="750">
        <f>+[2]ระบบการควบคุมฯ!I500+[2]ระบบการควบคุมฯ!J500</f>
        <v>0</v>
      </c>
      <c r="G386" s="750">
        <f>+[2]ระบบการควบคุมฯ!K500+[2]ระบบการควบคุมฯ!L500</f>
        <v>0</v>
      </c>
      <c r="H386" s="750"/>
      <c r="I386" s="750"/>
      <c r="J386" s="750">
        <f t="shared" ref="J386:J392" si="129">+D386-E386-F386-G386</f>
        <v>0</v>
      </c>
      <c r="K386" s="946"/>
    </row>
    <row r="387" spans="1:11" ht="21" hidden="1" customHeight="1" x14ac:dyDescent="0.25">
      <c r="A387" s="70" t="str">
        <f>+[2]ระบบการควบคุมฯ!A501</f>
        <v>2.2.1.3</v>
      </c>
      <c r="B387" s="893" t="str">
        <f>+[2]ระบบการควบคุมฯ!B501</f>
        <v>ศาลาลอย</v>
      </c>
      <c r="C387" s="986" t="str">
        <f>+[2]ระบบการควบคุมฯ!C501</f>
        <v>20004420047003113342</v>
      </c>
      <c r="D387" s="750">
        <f>+[2]ระบบการควบคุมฯ!F501</f>
        <v>0</v>
      </c>
      <c r="E387" s="750">
        <f>+[2]ระบบการควบคุมฯ!G501+[2]ระบบการควบคุมฯ!H501</f>
        <v>0</v>
      </c>
      <c r="F387" s="750">
        <f>+[2]ระบบการควบคุมฯ!I501+[2]ระบบการควบคุมฯ!J501</f>
        <v>0</v>
      </c>
      <c r="G387" s="750">
        <f>+[2]ระบบการควบคุมฯ!K501+[2]ระบบการควบคุมฯ!L501</f>
        <v>0</v>
      </c>
      <c r="H387" s="750"/>
      <c r="I387" s="750"/>
      <c r="J387" s="750">
        <f t="shared" si="129"/>
        <v>0</v>
      </c>
      <c r="K387" s="946"/>
    </row>
    <row r="388" spans="1:11" ht="21" hidden="1" customHeight="1" x14ac:dyDescent="0.25">
      <c r="A388" s="70" t="str">
        <f>+[2]ระบบการควบคุมฯ!A502</f>
        <v>2.2.1.4</v>
      </c>
      <c r="B388" s="893" t="str">
        <f>+[2]ระบบการควบคุมฯ!B502</f>
        <v>วัดแสงมณี</v>
      </c>
      <c r="C388" s="986" t="str">
        <f>+[2]ระบบการควบคุมฯ!C502</f>
        <v>20004420047003113344</v>
      </c>
      <c r="D388" s="750">
        <f>+[2]ระบบการควบคุมฯ!F502</f>
        <v>0</v>
      </c>
      <c r="E388" s="750">
        <f>+[2]ระบบการควบคุมฯ!G502+[2]ระบบการควบคุมฯ!H502</f>
        <v>0</v>
      </c>
      <c r="F388" s="750">
        <f>+[2]ระบบการควบคุมฯ!I502+[2]ระบบการควบคุมฯ!J502</f>
        <v>0</v>
      </c>
      <c r="G388" s="750">
        <f>+[2]ระบบการควบคุมฯ!K502+[2]ระบบการควบคุมฯ!L502</f>
        <v>0</v>
      </c>
      <c r="H388" s="750"/>
      <c r="I388" s="750"/>
      <c r="J388" s="750">
        <f t="shared" si="129"/>
        <v>0</v>
      </c>
      <c r="K388" s="946"/>
    </row>
    <row r="389" spans="1:11" ht="21" hidden="1" customHeight="1" x14ac:dyDescent="0.25">
      <c r="A389" s="70" t="str">
        <f>+[2]ระบบการควบคุมฯ!A503</f>
        <v>2.2.1.5</v>
      </c>
      <c r="B389" s="893" t="str">
        <f>+[2]ระบบการควบคุมฯ!B503</f>
        <v>วัดอดิศร</v>
      </c>
      <c r="C389" s="986" t="str">
        <f>+[2]ระบบการควบคุมฯ!C503</f>
        <v>20004420047003113346</v>
      </c>
      <c r="D389" s="750">
        <f>+[2]ระบบการควบคุมฯ!F503</f>
        <v>0</v>
      </c>
      <c r="E389" s="750">
        <f>+[2]ระบบการควบคุมฯ!G503+[2]ระบบการควบคุมฯ!H503</f>
        <v>0</v>
      </c>
      <c r="F389" s="750">
        <f>+[2]ระบบการควบคุมฯ!I503+[2]ระบบการควบคุมฯ!J503</f>
        <v>0</v>
      </c>
      <c r="G389" s="750">
        <f>+[2]ระบบการควบคุมฯ!K503+[2]ระบบการควบคุมฯ!L503</f>
        <v>0</v>
      </c>
      <c r="H389" s="750"/>
      <c r="I389" s="750"/>
      <c r="J389" s="750">
        <f t="shared" si="129"/>
        <v>0</v>
      </c>
      <c r="K389" s="946"/>
    </row>
    <row r="390" spans="1:11" ht="21" hidden="1" customHeight="1" x14ac:dyDescent="0.25">
      <c r="A390" s="70" t="str">
        <f>+[2]ระบบการควบคุมฯ!A504</f>
        <v>2.2.1.6</v>
      </c>
      <c r="B390" s="893" t="str">
        <f>+[2]ระบบการควบคุมฯ!B504</f>
        <v>วัดนพรัตนาราม</v>
      </c>
      <c r="C390" s="986" t="str">
        <f>+[2]ระบบการควบคุมฯ!C504</f>
        <v>20004420047003113349</v>
      </c>
      <c r="D390" s="750">
        <f>+[2]ระบบการควบคุมฯ!F504</f>
        <v>0</v>
      </c>
      <c r="E390" s="750">
        <f>+[2]ระบบการควบคุมฯ!G504+[2]ระบบการควบคุมฯ!H504</f>
        <v>0</v>
      </c>
      <c r="F390" s="750">
        <f>+[2]ระบบการควบคุมฯ!I504+[2]ระบบการควบคุมฯ!J504</f>
        <v>0</v>
      </c>
      <c r="G390" s="750">
        <f>+[2]ระบบการควบคุมฯ!K504+[2]ระบบการควบคุมฯ!L504</f>
        <v>0</v>
      </c>
      <c r="H390" s="750"/>
      <c r="I390" s="750"/>
      <c r="J390" s="750">
        <f t="shared" si="129"/>
        <v>0</v>
      </c>
      <c r="K390" s="946"/>
    </row>
    <row r="391" spans="1:11" ht="21" hidden="1" customHeight="1" x14ac:dyDescent="0.25">
      <c r="A391" s="70" t="str">
        <f>+[2]ระบบการควบคุมฯ!A505</f>
        <v>2.2.1.7</v>
      </c>
      <c r="B391" s="893" t="str">
        <f>+[2]ระบบการควบคุมฯ!B505</f>
        <v>วัดธรรมราษฎร์เจริญผล</v>
      </c>
      <c r="C391" s="986" t="str">
        <f>+[2]ระบบการควบคุมฯ!C505</f>
        <v>20004420047003113350</v>
      </c>
      <c r="D391" s="750">
        <f>+[2]ระบบการควบคุมฯ!F505</f>
        <v>0</v>
      </c>
      <c r="E391" s="750">
        <f>+[2]ระบบการควบคุมฯ!G505+[2]ระบบการควบคุมฯ!H505</f>
        <v>0</v>
      </c>
      <c r="F391" s="750">
        <f>+[2]ระบบการควบคุมฯ!I505+[2]ระบบการควบคุมฯ!J505</f>
        <v>0</v>
      </c>
      <c r="G391" s="750">
        <f>+[2]ระบบการควบคุมฯ!K505+[2]ระบบการควบคุมฯ!L505</f>
        <v>0</v>
      </c>
      <c r="H391" s="750"/>
      <c r="I391" s="750"/>
      <c r="J391" s="750">
        <f t="shared" si="129"/>
        <v>0</v>
      </c>
      <c r="K391" s="946"/>
    </row>
    <row r="392" spans="1:11" ht="21" hidden="1" customHeight="1" x14ac:dyDescent="0.25">
      <c r="A392" s="70" t="str">
        <f>+[2]ระบบการควบคุมฯ!A506</f>
        <v>2.2.1.8</v>
      </c>
      <c r="B392" s="893" t="str">
        <f>+[2]ระบบการควบคุมฯ!B506</f>
        <v>นิกรราษฎร์บูรณะ(เหราบัตย์อุทิศ)</v>
      </c>
      <c r="C392" s="986" t="str">
        <f>+[2]ระบบการควบคุมฯ!C506</f>
        <v>20004420047003113353</v>
      </c>
      <c r="D392" s="750">
        <f>+[2]ระบบการควบคุมฯ!F506</f>
        <v>0</v>
      </c>
      <c r="E392" s="750">
        <f>+[2]ระบบการควบคุมฯ!G506+[2]ระบบการควบคุมฯ!H506</f>
        <v>0</v>
      </c>
      <c r="F392" s="750">
        <f>+[2]ระบบการควบคุมฯ!I506+[2]ระบบการควบคุมฯ!J506</f>
        <v>0</v>
      </c>
      <c r="G392" s="750">
        <f>+[2]ระบบการควบคุมฯ!K506+[2]ระบบการควบคุมฯ!L506</f>
        <v>0</v>
      </c>
      <c r="H392" s="750"/>
      <c r="I392" s="750"/>
      <c r="J392" s="750">
        <f t="shared" si="129"/>
        <v>0</v>
      </c>
      <c r="K392" s="946"/>
    </row>
    <row r="393" spans="1:11" ht="40.799999999999997" hidden="1" customHeight="1" x14ac:dyDescent="0.25">
      <c r="A393" s="991" t="str">
        <f>+[2]ระบบการควบคุมฯ!A507</f>
        <v>2.2.2</v>
      </c>
      <c r="B393" s="944" t="str">
        <f>+[2]ระบบการควบคุมฯ!B507</f>
        <v xml:space="preserve">ครุภัณฑ์ทดแทนห้องเรียน DLTV สำหรับโรงเรียน Stan Alone      </v>
      </c>
      <c r="C393" s="1220" t="str">
        <f>+[2]ระบบการควบคุมฯ!C507</f>
        <v>ศธ 04002/ว3517 ลว. 22/สค./2566 โอนครั้งที่ 794</v>
      </c>
      <c r="D393" s="753">
        <f>+[2]ระบบการควบคุมฯ!F507</f>
        <v>0</v>
      </c>
      <c r="E393" s="753">
        <f>+[2]ระบบการควบคุมฯ!G507+[2]ระบบการควบคุมฯ!H507</f>
        <v>0</v>
      </c>
      <c r="F393" s="753">
        <f>+[2]ระบบการควบคุมฯ!I507+[2]ระบบการควบคุมฯ!J507</f>
        <v>0</v>
      </c>
      <c r="G393" s="753">
        <f>+[2]ระบบการควบคุมฯ!K507+[2]ระบบการควบคุมฯ!L507</f>
        <v>0</v>
      </c>
      <c r="H393" s="753"/>
      <c r="I393" s="753"/>
      <c r="J393" s="753">
        <f>+D393-E393-F393-G393</f>
        <v>0</v>
      </c>
      <c r="K393" s="945"/>
    </row>
    <row r="394" spans="1:11" ht="21" hidden="1" customHeight="1" x14ac:dyDescent="0.45">
      <c r="A394" s="70" t="str">
        <f>+[2]ระบบการควบคุมฯ!A508</f>
        <v>2.2.1.9</v>
      </c>
      <c r="B394" s="893" t="str">
        <f>+[2]ระบบการควบคุมฯ!B508</f>
        <v>คลอง 11 ศาลาครุ</v>
      </c>
      <c r="C394" s="986" t="str">
        <f>+[2]ระบบการควบคุมฯ!C508</f>
        <v>200044200470031113337</v>
      </c>
      <c r="D394" s="750">
        <f>+[2]ระบบการควบคุมฯ!F508</f>
        <v>0</v>
      </c>
      <c r="E394" s="750">
        <f>+[2]ระบบการควบคุมฯ!G508+[2]ระบบการควบคุมฯ!H508</f>
        <v>0</v>
      </c>
      <c r="F394" s="750">
        <f>+[2]ระบบการควบคุมฯ!I508+[2]ระบบการควบคุมฯ!J508</f>
        <v>0</v>
      </c>
      <c r="G394" s="750">
        <f>+[2]ระบบการควบคุมฯ!K508+[2]ระบบการควบคุมฯ!L508</f>
        <v>0</v>
      </c>
      <c r="H394" s="750"/>
      <c r="I394" s="750"/>
      <c r="J394" s="750">
        <f>+D394-E394-F394-G394</f>
        <v>0</v>
      </c>
      <c r="K394" s="748"/>
    </row>
    <row r="395" spans="1:11" ht="21" hidden="1" customHeight="1" x14ac:dyDescent="0.45">
      <c r="A395" s="70" t="str">
        <f>+[2]ระบบการควบคุมฯ!A509</f>
        <v>2.2.1.10</v>
      </c>
      <c r="B395" s="893" t="str">
        <f>+[2]ระบบการควบคุมฯ!B509</f>
        <v>แสนจำหน่ายวิทยา</v>
      </c>
      <c r="C395" s="986" t="str">
        <f>+[2]ระบบการควบคุมฯ!C509</f>
        <v>200044200470031113339</v>
      </c>
      <c r="D395" s="750">
        <f>+[2]ระบบการควบคุมฯ!F509</f>
        <v>0</v>
      </c>
      <c r="E395" s="750">
        <f>+[2]ระบบการควบคุมฯ!G509+[2]ระบบการควบคุมฯ!H509</f>
        <v>0</v>
      </c>
      <c r="F395" s="750">
        <f>+[2]ระบบการควบคุมฯ!I509+[2]ระบบการควบคุมฯ!J509</f>
        <v>0</v>
      </c>
      <c r="G395" s="750">
        <f>+[2]ระบบการควบคุมฯ!K509+[2]ระบบการควบคุมฯ!L509</f>
        <v>0</v>
      </c>
      <c r="H395" s="750"/>
      <c r="I395" s="750"/>
      <c r="J395" s="750">
        <f>+D395-E395-F395-G395</f>
        <v>0</v>
      </c>
      <c r="K395" s="748"/>
    </row>
    <row r="396" spans="1:11" x14ac:dyDescent="0.6">
      <c r="A396" s="70"/>
      <c r="B396" s="1048" t="s">
        <v>246</v>
      </c>
      <c r="C396" s="1275">
        <f>+[2]ระบบการควบคุมฯ!C1471</f>
        <v>17</v>
      </c>
      <c r="D396" s="1049">
        <f t="shared" ref="D396:J396" si="130">+D8+D135+D150+D381</f>
        <v>1168800</v>
      </c>
      <c r="E396" s="1049">
        <f t="shared" si="130"/>
        <v>768800</v>
      </c>
      <c r="F396" s="1049">
        <f t="shared" si="130"/>
        <v>0</v>
      </c>
      <c r="G396" s="1049">
        <f t="shared" si="130"/>
        <v>395000</v>
      </c>
      <c r="H396" s="1049">
        <f t="shared" ca="1" si="130"/>
        <v>0</v>
      </c>
      <c r="I396" s="1049">
        <f t="shared" ca="1" si="130"/>
        <v>0</v>
      </c>
      <c r="J396" s="1049">
        <f t="shared" si="130"/>
        <v>5000</v>
      </c>
      <c r="K396" s="1050"/>
    </row>
    <row r="397" spans="1:11" x14ac:dyDescent="0.6">
      <c r="A397" s="70"/>
      <c r="B397" s="1048" t="s">
        <v>247</v>
      </c>
      <c r="C397" s="1275">
        <f>+[2]ระบบการควบคุมฯ!C1472</f>
        <v>13</v>
      </c>
      <c r="D397" s="1049">
        <f t="shared" ref="D397:J397" si="131">+D151+D9</f>
        <v>21347300</v>
      </c>
      <c r="E397" s="1049">
        <f t="shared" si="131"/>
        <v>16996490</v>
      </c>
      <c r="F397" s="1049">
        <f t="shared" si="131"/>
        <v>0</v>
      </c>
      <c r="G397" s="1049">
        <f t="shared" si="131"/>
        <v>3158640</v>
      </c>
      <c r="H397" s="1049">
        <f t="shared" si="131"/>
        <v>0</v>
      </c>
      <c r="I397" s="1049">
        <f t="shared" si="131"/>
        <v>0</v>
      </c>
      <c r="J397" s="1049">
        <f t="shared" si="131"/>
        <v>1192170</v>
      </c>
      <c r="K397" s="1050"/>
    </row>
    <row r="398" spans="1:11" x14ac:dyDescent="0.6">
      <c r="A398" s="962"/>
      <c r="B398" s="1051" t="s">
        <v>18</v>
      </c>
      <c r="C398" s="1276">
        <f>SUM(C396:C397)</f>
        <v>30</v>
      </c>
      <c r="D398" s="1052">
        <f t="shared" ref="D398:J398" si="132">SUM(D396:D397)</f>
        <v>22516100</v>
      </c>
      <c r="E398" s="1052">
        <f t="shared" si="132"/>
        <v>17765290</v>
      </c>
      <c r="F398" s="1052">
        <f t="shared" si="132"/>
        <v>0</v>
      </c>
      <c r="G398" s="1052">
        <f t="shared" si="132"/>
        <v>3553640</v>
      </c>
      <c r="H398" s="1052">
        <f t="shared" ca="1" si="132"/>
        <v>0</v>
      </c>
      <c r="I398" s="1052">
        <f t="shared" ca="1" si="132"/>
        <v>0</v>
      </c>
      <c r="J398" s="1052">
        <f t="shared" si="132"/>
        <v>1197170</v>
      </c>
      <c r="K398" s="1053"/>
    </row>
    <row r="399" spans="1:11" x14ac:dyDescent="0.6">
      <c r="A399" s="1054"/>
      <c r="B399" s="1055" t="s">
        <v>19</v>
      </c>
      <c r="C399" s="1271"/>
      <c r="D399" s="1056">
        <f>+E399+F399+G399+J399</f>
        <v>100</v>
      </c>
      <c r="E399" s="1058">
        <f>+E398*100/D398</f>
        <v>78.900386834309671</v>
      </c>
      <c r="F399" s="1057">
        <f>+F398*100/D398</f>
        <v>0</v>
      </c>
      <c r="G399" s="1058">
        <f>+G398*100/D398</f>
        <v>15.782662183948375</v>
      </c>
      <c r="H399" s="1058">
        <f ca="1">+H398*100/E398</f>
        <v>0</v>
      </c>
      <c r="I399" s="1058">
        <f ca="1">+I398*100/F398</f>
        <v>0</v>
      </c>
      <c r="J399" s="1057">
        <f>+J398*100/D398</f>
        <v>5.3169509817419538</v>
      </c>
      <c r="K399" s="1059"/>
    </row>
    <row r="400" spans="1:11" x14ac:dyDescent="0.6">
      <c r="A400" s="1060"/>
      <c r="B400" s="1061"/>
      <c r="C400" s="1272"/>
      <c r="D400" s="1062"/>
      <c r="E400" s="1062"/>
      <c r="F400" s="1062"/>
      <c r="G400" s="1063"/>
      <c r="H400" s="1063"/>
      <c r="I400" s="1064"/>
      <c r="J400" s="1065"/>
      <c r="K400" s="1066"/>
    </row>
    <row r="401" spans="1:11" x14ac:dyDescent="0.6">
      <c r="A401" s="1067"/>
      <c r="B401" s="60"/>
      <c r="C401" s="1273"/>
      <c r="D401" s="1062"/>
      <c r="E401" s="1062"/>
      <c r="F401" s="1062"/>
      <c r="G401" s="1063"/>
      <c r="H401" s="1063"/>
      <c r="I401" s="1064"/>
      <c r="J401" s="1068"/>
      <c r="K401" s="1061"/>
    </row>
    <row r="402" spans="1:11" x14ac:dyDescent="0.6">
      <c r="A402" s="1067"/>
      <c r="B402" s="1061"/>
      <c r="C402" s="1273"/>
      <c r="D402" s="1315" t="s">
        <v>248</v>
      </c>
      <c r="E402" s="1315"/>
      <c r="F402" s="1315"/>
      <c r="G402" s="1315"/>
      <c r="H402" s="1315"/>
      <c r="I402" s="1064"/>
      <c r="J402" s="1068"/>
      <c r="K402" s="1061"/>
    </row>
    <row r="403" spans="1:11" x14ac:dyDescent="0.6">
      <c r="A403" s="1067"/>
      <c r="B403" s="1061"/>
      <c r="C403" s="1273"/>
      <c r="D403" s="1069"/>
      <c r="E403" s="1069"/>
      <c r="F403" s="1069"/>
      <c r="G403" s="1069"/>
      <c r="H403" s="1069"/>
      <c r="I403" s="1064"/>
      <c r="J403" s="1061"/>
      <c r="K403" s="1061"/>
    </row>
    <row r="404" spans="1:11" x14ac:dyDescent="0.6">
      <c r="A404" s="1070" t="s">
        <v>249</v>
      </c>
      <c r="B404" s="1071"/>
      <c r="C404" s="1273"/>
      <c r="D404" s="1072"/>
      <c r="E404" s="1073"/>
      <c r="F404" s="1074" t="s">
        <v>250</v>
      </c>
      <c r="G404" s="1072"/>
      <c r="H404" s="1063"/>
      <c r="I404" s="1075"/>
      <c r="J404" s="1071"/>
      <c r="K404" s="1076"/>
    </row>
    <row r="405" spans="1:11" x14ac:dyDescent="0.6">
      <c r="A405" s="1314" t="s">
        <v>21</v>
      </c>
      <c r="B405" s="1314"/>
      <c r="C405" s="1273"/>
      <c r="D405" s="1077" t="s">
        <v>20</v>
      </c>
      <c r="E405" s="1077"/>
      <c r="F405" s="1078"/>
      <c r="G405" s="1072"/>
      <c r="H405" s="1063"/>
      <c r="I405" s="1075"/>
      <c r="J405" s="1071"/>
      <c r="K405" s="1076"/>
    </row>
    <row r="406" spans="1:11" x14ac:dyDescent="0.6">
      <c r="A406" s="1314" t="s">
        <v>52</v>
      </c>
      <c r="B406" s="1314"/>
      <c r="C406" s="1274"/>
      <c r="D406" s="1316" t="s">
        <v>69</v>
      </c>
      <c r="E406" s="1316"/>
      <c r="F406" s="1316"/>
      <c r="G406" s="1316"/>
      <c r="H406" s="1079"/>
      <c r="I406" s="1080"/>
      <c r="J406" s="184"/>
      <c r="K406" s="1076"/>
    </row>
    <row r="407" spans="1:11" x14ac:dyDescent="0.6">
      <c r="A407" s="1067"/>
      <c r="B407" s="1061"/>
      <c r="C407" s="1273"/>
      <c r="D407" s="1315" t="s">
        <v>248</v>
      </c>
      <c r="E407" s="1315"/>
      <c r="F407" s="1315"/>
      <c r="G407" s="1081"/>
      <c r="H407" s="1081"/>
      <c r="I407" s="1064"/>
      <c r="J407" s="1068"/>
      <c r="K407" s="1061"/>
    </row>
    <row r="408" spans="1:11" x14ac:dyDescent="0.6">
      <c r="A408" s="1067"/>
      <c r="B408" s="1061"/>
      <c r="C408" s="1273"/>
      <c r="D408" s="1069"/>
      <c r="E408" s="1069"/>
      <c r="F408" s="1069"/>
      <c r="G408" s="1069"/>
      <c r="H408" s="1069"/>
      <c r="I408" s="1064"/>
      <c r="J408" s="1061"/>
      <c r="K408" s="1061"/>
    </row>
    <row r="409" spans="1:11" x14ac:dyDescent="0.6">
      <c r="A409" s="1070" t="s">
        <v>251</v>
      </c>
      <c r="B409" s="1071"/>
      <c r="C409" s="1273"/>
      <c r="D409" s="1072"/>
      <c r="E409" s="1073"/>
      <c r="F409" s="1074" t="s">
        <v>250</v>
      </c>
      <c r="G409" s="1072"/>
      <c r="H409" s="1063"/>
      <c r="I409" s="1075"/>
      <c r="J409" s="1071"/>
      <c r="K409" s="1076"/>
    </row>
    <row r="410" spans="1:11" x14ac:dyDescent="0.6">
      <c r="A410" s="1082" t="s">
        <v>252</v>
      </c>
      <c r="B410" s="1082"/>
      <c r="C410" s="1273"/>
      <c r="D410" s="1083" t="s">
        <v>20</v>
      </c>
      <c r="E410" s="1077"/>
      <c r="F410" s="1078" t="s">
        <v>253</v>
      </c>
      <c r="G410" s="1072"/>
      <c r="H410" s="1063"/>
      <c r="I410" s="1075"/>
      <c r="J410" s="1071"/>
      <c r="K410" s="1076"/>
    </row>
    <row r="411" spans="1:11" x14ac:dyDescent="0.6">
      <c r="A411" s="1317" t="s">
        <v>52</v>
      </c>
      <c r="B411" s="1317"/>
      <c r="C411" s="1274"/>
      <c r="D411" s="1084" t="s">
        <v>69</v>
      </c>
      <c r="E411" s="1084"/>
      <c r="F411" s="1085" t="s">
        <v>254</v>
      </c>
      <c r="G411" s="1084"/>
      <c r="H411" s="1079"/>
      <c r="I411" s="1080"/>
      <c r="J411" s="184"/>
      <c r="K411" s="1076"/>
    </row>
  </sheetData>
  <sheetProtection algorithmName="SHA-512" hashValue="+HykMQgwSGDd/gMhYNqEIoH1FVLdaRBKGPEC9o5hTg66PGXY1b/3tt3EQ3La0xm6tB9jUvopbKD/KHrLV2gB6A==" saltValue="3WFx7/J+SADnvHMUBwrEjQ==" spinCount="100000" sheet="1" objects="1" scenarios="1" formatCells="0" formatColumns="0" formatRows="0" insertColumns="0" insertRows="0" insertHyperlinks="0" deleteColumns="0" deleteRows="0" sort="0"/>
  <mergeCells count="20">
    <mergeCell ref="D407:F407"/>
    <mergeCell ref="A411:B411"/>
    <mergeCell ref="J1:K1"/>
    <mergeCell ref="A2:K2"/>
    <mergeCell ref="A3:K3"/>
    <mergeCell ref="A4:K4"/>
    <mergeCell ref="A5:A6"/>
    <mergeCell ref="B5:B6"/>
    <mergeCell ref="C5:C6"/>
    <mergeCell ref="D5:D6"/>
    <mergeCell ref="E5:E6"/>
    <mergeCell ref="F5:F6"/>
    <mergeCell ref="G5:G6"/>
    <mergeCell ref="I5:I6"/>
    <mergeCell ref="J5:J6"/>
    <mergeCell ref="K5:K6"/>
    <mergeCell ref="A405:B405"/>
    <mergeCell ref="A406:B406"/>
    <mergeCell ref="D402:H402"/>
    <mergeCell ref="D406:G406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4C0C-3DEB-406F-9B9B-189861EA16B8}">
  <dimension ref="A1:V671"/>
  <sheetViews>
    <sheetView topLeftCell="A47" workbookViewId="0">
      <selection sqref="A1:K130"/>
    </sheetView>
  </sheetViews>
  <sheetFormatPr defaultColWidth="7.19921875" defaultRowHeight="20.399999999999999" x14ac:dyDescent="0.6"/>
  <cols>
    <col min="1" max="1" width="5" style="40" customWidth="1"/>
    <col min="2" max="2" width="37.09765625" style="12" customWidth="1"/>
    <col min="3" max="3" width="13.69921875" style="12" customWidth="1"/>
    <col min="4" max="4" width="10" style="15" customWidth="1"/>
    <col min="5" max="5" width="10.59765625" style="15" customWidth="1"/>
    <col min="6" max="6" width="11.69921875" style="41" customWidth="1"/>
    <col min="7" max="7" width="5.69921875" style="15" customWidth="1"/>
    <col min="8" max="8" width="6.09765625" style="15" customWidth="1"/>
    <col min="9" max="9" width="10.69921875" style="15" customWidth="1"/>
    <col min="10" max="10" width="11.59765625" style="15" customWidth="1"/>
    <col min="11" max="11" width="9.19921875" style="10" customWidth="1"/>
    <col min="12" max="12" width="16.09765625" style="13" customWidth="1"/>
    <col min="13" max="13" width="10.5" style="13" customWidth="1"/>
    <col min="14" max="14" width="10.5" style="10" bestFit="1" customWidth="1"/>
    <col min="15" max="15" width="8.69921875" style="13" bestFit="1" customWidth="1"/>
    <col min="16" max="16" width="9.8984375" style="12" bestFit="1" customWidth="1"/>
    <col min="17" max="17" width="9.8984375" style="13" bestFit="1" customWidth="1"/>
    <col min="18" max="18" width="13.3984375" style="14" customWidth="1"/>
    <col min="19" max="19" width="8.8984375" style="14" bestFit="1" customWidth="1"/>
    <col min="20" max="22" width="12" style="14" customWidth="1"/>
    <col min="23" max="16384" width="7.19921875" style="13"/>
  </cols>
  <sheetData>
    <row r="1" spans="1:22" ht="21" x14ac:dyDescent="0.6">
      <c r="A1" s="1319" t="s">
        <v>97</v>
      </c>
      <c r="B1" s="1319"/>
      <c r="C1" s="1319"/>
      <c r="D1" s="1319"/>
      <c r="E1" s="1319"/>
      <c r="F1" s="1319"/>
      <c r="G1" s="1319"/>
      <c r="H1" s="1319"/>
      <c r="I1" s="1319"/>
      <c r="J1" s="1319"/>
      <c r="K1" s="1319"/>
      <c r="L1" s="9"/>
      <c r="M1" s="9"/>
      <c r="O1" s="11"/>
    </row>
    <row r="2" spans="1:22" ht="21.75" customHeight="1" x14ac:dyDescent="0.6">
      <c r="A2" s="1319" t="s">
        <v>145</v>
      </c>
      <c r="B2" s="1319"/>
      <c r="C2" s="1319"/>
      <c r="D2" s="1319"/>
      <c r="E2" s="1319"/>
      <c r="F2" s="1319"/>
      <c r="G2" s="1319"/>
      <c r="H2" s="1319"/>
      <c r="I2" s="1319"/>
      <c r="J2" s="1319"/>
      <c r="K2" s="1319"/>
      <c r="L2" s="9"/>
      <c r="M2" s="9"/>
      <c r="O2" s="11"/>
    </row>
    <row r="3" spans="1:22" ht="21" x14ac:dyDescent="0.6">
      <c r="A3" s="1319" t="s">
        <v>0</v>
      </c>
      <c r="B3" s="1319"/>
      <c r="C3" s="1319"/>
      <c r="D3" s="1319"/>
      <c r="E3" s="1319"/>
      <c r="F3" s="1319"/>
      <c r="G3" s="1319"/>
      <c r="H3" s="1319"/>
      <c r="I3" s="1319"/>
      <c r="J3" s="1319"/>
      <c r="K3" s="1319"/>
      <c r="L3" s="9"/>
      <c r="M3" s="9"/>
      <c r="O3" s="11"/>
    </row>
    <row r="4" spans="1:22" ht="21" customHeight="1" x14ac:dyDescent="0.6">
      <c r="A4" s="1333" t="s">
        <v>272</v>
      </c>
      <c r="B4" s="1333"/>
      <c r="C4" s="1333"/>
      <c r="D4" s="1333"/>
      <c r="E4" s="1333"/>
      <c r="F4" s="1333"/>
      <c r="G4" s="1333"/>
      <c r="H4" s="1333"/>
      <c r="I4" s="1333"/>
      <c r="J4" s="1333"/>
      <c r="K4" s="325" t="s">
        <v>146</v>
      </c>
      <c r="L4" s="9"/>
      <c r="M4" s="9"/>
      <c r="O4" s="11"/>
    </row>
    <row r="5" spans="1:22" ht="17.25" customHeight="1" x14ac:dyDescent="0.6">
      <c r="A5" s="1334" t="s">
        <v>1</v>
      </c>
      <c r="B5" s="1337" t="s">
        <v>24</v>
      </c>
      <c r="C5" s="326" t="s">
        <v>26</v>
      </c>
      <c r="D5" s="1340" t="s">
        <v>27</v>
      </c>
      <c r="E5" s="1342" t="s">
        <v>40</v>
      </c>
      <c r="F5" s="327" t="s">
        <v>2</v>
      </c>
      <c r="G5" s="328" t="s">
        <v>3</v>
      </c>
      <c r="H5" s="328" t="str">
        <f>+[3]ระบบการควบคุมฯ!I6</f>
        <v>กันเงินไว้เบิก</v>
      </c>
      <c r="I5" s="328" t="s">
        <v>4</v>
      </c>
      <c r="J5" s="328" t="s">
        <v>5</v>
      </c>
      <c r="K5" s="1344" t="s">
        <v>6</v>
      </c>
      <c r="L5" s="1329"/>
      <c r="M5" s="15"/>
      <c r="N5" s="1330"/>
      <c r="O5" s="1330"/>
      <c r="P5" s="16"/>
      <c r="Q5" s="1331"/>
      <c r="R5" s="17"/>
      <c r="S5" s="17"/>
    </row>
    <row r="6" spans="1:22" ht="15" customHeight="1" x14ac:dyDescent="0.6">
      <c r="A6" s="1335"/>
      <c r="B6" s="1338"/>
      <c r="C6" s="329" t="s">
        <v>28</v>
      </c>
      <c r="D6" s="1341"/>
      <c r="E6" s="1343"/>
      <c r="F6" s="330"/>
      <c r="G6" s="331"/>
      <c r="H6" s="331"/>
      <c r="I6" s="331"/>
      <c r="J6" s="331"/>
      <c r="K6" s="1345"/>
      <c r="L6" s="1329"/>
      <c r="M6" s="15"/>
      <c r="O6" s="18"/>
      <c r="P6" s="16"/>
      <c r="Q6" s="1331"/>
      <c r="R6" s="17"/>
      <c r="S6" s="17"/>
    </row>
    <row r="7" spans="1:22" ht="15" customHeight="1" x14ac:dyDescent="0.6">
      <c r="A7" s="1336"/>
      <c r="B7" s="1339"/>
      <c r="C7" s="332"/>
      <c r="D7" s="333" t="s">
        <v>7</v>
      </c>
      <c r="E7" s="333" t="s">
        <v>8</v>
      </c>
      <c r="F7" s="334" t="s">
        <v>9</v>
      </c>
      <c r="G7" s="333" t="s">
        <v>10</v>
      </c>
      <c r="H7" s="333" t="s">
        <v>11</v>
      </c>
      <c r="I7" s="333" t="s">
        <v>29</v>
      </c>
      <c r="J7" s="334" t="s">
        <v>30</v>
      </c>
      <c r="K7" s="1346"/>
      <c r="L7" s="19"/>
      <c r="M7" s="15"/>
      <c r="O7" s="18"/>
      <c r="P7" s="16"/>
      <c r="Q7" s="20"/>
      <c r="R7" s="17"/>
      <c r="S7" s="17"/>
    </row>
    <row r="8" spans="1:22" ht="37.200000000000003" x14ac:dyDescent="0.6">
      <c r="A8" s="335" t="str">
        <f>+[2]ระบบการควบคุมฯ!523:523</f>
        <v>ง</v>
      </c>
      <c r="B8" s="193" t="str">
        <f>[4]ระบบการควบคุมฯ!B112</f>
        <v>แผนงานพื้นฐานด้านการพัฒนาและเสริมสร้างศักยภาพทรัพยากรมนุษย์</v>
      </c>
      <c r="C8" s="336"/>
      <c r="D8" s="337">
        <f>+D47</f>
        <v>1260000</v>
      </c>
      <c r="E8" s="337">
        <f t="shared" ref="E8:J8" si="0">+E47</f>
        <v>740000</v>
      </c>
      <c r="F8" s="337">
        <f t="shared" si="0"/>
        <v>2000000</v>
      </c>
      <c r="G8" s="337">
        <f t="shared" si="0"/>
        <v>0</v>
      </c>
      <c r="H8" s="337">
        <f t="shared" si="0"/>
        <v>0</v>
      </c>
      <c r="I8" s="337">
        <f t="shared" si="0"/>
        <v>786101.33</v>
      </c>
      <c r="J8" s="337">
        <f t="shared" si="0"/>
        <v>1213898.67</v>
      </c>
      <c r="K8" s="194"/>
      <c r="L8" s="19"/>
      <c r="M8" s="15"/>
      <c r="O8" s="18"/>
      <c r="P8" s="16"/>
      <c r="Q8" s="20"/>
      <c r="R8" s="17"/>
      <c r="S8" s="17"/>
    </row>
    <row r="9" spans="1:22" x14ac:dyDescent="0.6">
      <c r="A9" s="338"/>
      <c r="B9" s="197" t="str">
        <f>[2]ระบบการควบคุมฯ!B524</f>
        <v xml:space="preserve"> งบดำเนินงาน 68112xx</v>
      </c>
      <c r="C9" s="339">
        <f>[4]ระบบการควบคุมฯ!C115</f>
        <v>0</v>
      </c>
      <c r="D9" s="340">
        <f>+D47</f>
        <v>1260000</v>
      </c>
      <c r="E9" s="340">
        <f t="shared" ref="E9:J9" si="1">+E47</f>
        <v>740000</v>
      </c>
      <c r="F9" s="340">
        <f t="shared" si="1"/>
        <v>2000000</v>
      </c>
      <c r="G9" s="340">
        <f t="shared" si="1"/>
        <v>0</v>
      </c>
      <c r="H9" s="340">
        <f t="shared" si="1"/>
        <v>0</v>
      </c>
      <c r="I9" s="340">
        <f t="shared" si="1"/>
        <v>786101.33</v>
      </c>
      <c r="J9" s="340">
        <f t="shared" si="1"/>
        <v>1213898.67</v>
      </c>
      <c r="K9" s="198"/>
      <c r="L9" s="19"/>
      <c r="M9" s="15"/>
      <c r="O9" s="18"/>
      <c r="P9" s="16"/>
      <c r="Q9" s="20"/>
      <c r="R9" s="17"/>
      <c r="S9" s="17"/>
    </row>
    <row r="10" spans="1:22" ht="70.8" hidden="1" customHeight="1" x14ac:dyDescent="0.6">
      <c r="A10" s="341">
        <v>1</v>
      </c>
      <c r="B10" s="199" t="str">
        <f>[4]ระบบการควบคุมฯ!B116</f>
        <v xml:space="preserve">งบประจำเพื่อการบริหารสำนักงาน </v>
      </c>
      <c r="C10" s="342">
        <f>SUM(C12:C21)</f>
        <v>0</v>
      </c>
      <c r="D10" s="343">
        <f>SUM(D11:D23)</f>
        <v>0</v>
      </c>
      <c r="E10" s="343">
        <f t="shared" ref="E10:J10" si="2">SUM(E11:E23)</f>
        <v>0</v>
      </c>
      <c r="F10" s="343">
        <f t="shared" si="2"/>
        <v>0</v>
      </c>
      <c r="G10" s="343">
        <f t="shared" si="2"/>
        <v>0</v>
      </c>
      <c r="H10" s="343">
        <f t="shared" si="2"/>
        <v>0</v>
      </c>
      <c r="I10" s="343">
        <f t="shared" si="2"/>
        <v>0</v>
      </c>
      <c r="J10" s="343">
        <f t="shared" si="2"/>
        <v>0</v>
      </c>
      <c r="K10" s="200" t="s">
        <v>14</v>
      </c>
      <c r="L10" s="21"/>
      <c r="M10" s="22"/>
      <c r="N10" s="23"/>
      <c r="O10" s="24"/>
      <c r="P10" s="25"/>
      <c r="Q10" s="26"/>
      <c r="R10" s="17"/>
      <c r="S10" s="17"/>
    </row>
    <row r="11" spans="1:22" ht="39" hidden="1" customHeight="1" x14ac:dyDescent="0.6">
      <c r="A11" s="344"/>
      <c r="B11" s="201" t="str">
        <f>[4]ระบบการควบคุมฯ!B117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11" s="345" t="str">
        <f>[4]ระบบการควบคุมฯ!C117</f>
        <v xml:space="preserve">ศธ04002/ว4623 ลว.28 ต.ค.64 โอนครั้งที่ 10 </v>
      </c>
      <c r="D11" s="346"/>
      <c r="E11" s="346"/>
      <c r="F11" s="346"/>
      <c r="G11" s="346"/>
      <c r="H11" s="346"/>
      <c r="I11" s="346"/>
      <c r="J11" s="346"/>
      <c r="K11" s="202"/>
      <c r="L11" s="21"/>
      <c r="M11" s="22"/>
      <c r="N11" s="23"/>
      <c r="O11" s="24"/>
      <c r="P11" s="25"/>
      <c r="Q11" s="26"/>
      <c r="R11" s="17"/>
      <c r="S11" s="17"/>
    </row>
    <row r="12" spans="1:22" ht="42" hidden="1" customHeight="1" x14ac:dyDescent="0.6">
      <c r="A12" s="347" t="str">
        <f>+[4]ระบบการควบคุมฯ!A118</f>
        <v>(1</v>
      </c>
      <c r="B12" s="203" t="str">
        <f>[4]ระบบการควบคุมฯ!B118</f>
        <v xml:space="preserve">ค้าจ้างเหมาบริการ ลูกจ้างสพป.ปท.2 </v>
      </c>
      <c r="C12" s="348">
        <f>+[3]ระบบการควบคุมฯ!C254</f>
        <v>0</v>
      </c>
      <c r="D12" s="349">
        <f>+[3]ระบบการควบคุมฯ!E254</f>
        <v>0</v>
      </c>
      <c r="E12" s="349"/>
      <c r="F12" s="349">
        <f>+D12+E12</f>
        <v>0</v>
      </c>
      <c r="G12" s="349">
        <f>+[3]ระบบการควบคุมฯ!G254+[3]ระบบการควบคุมฯ!H254</f>
        <v>0</v>
      </c>
      <c r="H12" s="349">
        <f>+[3]ระบบการควบคุมฯ!I254+[3]ระบบการควบคุมฯ!J254</f>
        <v>0</v>
      </c>
      <c r="I12" s="349">
        <f>+[3]ระบบการควบคุมฯ!K254+[3]ระบบการควบคุมฯ!L254</f>
        <v>0</v>
      </c>
      <c r="J12" s="349">
        <f>+F12-G12-H12-I12</f>
        <v>0</v>
      </c>
      <c r="K12" s="204"/>
      <c r="L12" s="22"/>
      <c r="M12" s="27"/>
      <c r="N12" s="28"/>
      <c r="O12" s="28"/>
      <c r="P12" s="28"/>
      <c r="Q12" s="28"/>
      <c r="R12" s="17"/>
      <c r="S12" s="17"/>
      <c r="T12" s="14" t="e">
        <f>+G12*100/C12</f>
        <v>#DIV/0!</v>
      </c>
      <c r="U12" s="14" t="e">
        <f>+H12*100/C12</f>
        <v>#DIV/0!</v>
      </c>
      <c r="V12" s="14" t="e">
        <f>SUM(T12:U12)</f>
        <v>#DIV/0!</v>
      </c>
    </row>
    <row r="13" spans="1:22" ht="55.95" hidden="1" customHeight="1" x14ac:dyDescent="0.6">
      <c r="A13" s="350"/>
      <c r="B13" s="205" t="str">
        <f>[4]ระบบการควบคุมฯ!B119</f>
        <v>15000x5คนx6 เดือน/9000x1คนx6 เดือน</v>
      </c>
      <c r="C13" s="351">
        <f>[4]ระบบการควบคุมฯ!F119</f>
        <v>0</v>
      </c>
      <c r="D13" s="352">
        <f>[4]ระบบการควบคุมฯ!F119</f>
        <v>0</v>
      </c>
      <c r="E13" s="352"/>
      <c r="F13" s="352"/>
      <c r="G13" s="352"/>
      <c r="H13" s="352"/>
      <c r="I13" s="352"/>
      <c r="J13" s="352"/>
      <c r="K13" s="206"/>
      <c r="L13" s="22"/>
      <c r="M13" s="27"/>
      <c r="N13" s="23"/>
      <c r="O13" s="24"/>
      <c r="P13" s="25"/>
      <c r="Q13" s="26"/>
      <c r="R13" s="17"/>
      <c r="S13" s="17"/>
    </row>
    <row r="14" spans="1:22" s="31" customFormat="1" ht="21" hidden="1" customHeight="1" x14ac:dyDescent="0.6">
      <c r="A14" s="347" t="str">
        <f>+[4]ระบบการควบคุมฯ!A120</f>
        <v>(2</v>
      </c>
      <c r="B14" s="207" t="str">
        <f>[4]ระบบการควบคุมฯ!B120</f>
        <v xml:space="preserve">ค่าใช้จ่ายในการประชุมราชการ ค่าตอบแทนบุคคล </v>
      </c>
      <c r="C14" s="353">
        <f>+[3]ระบบการควบคุมฯ!C256</f>
        <v>0</v>
      </c>
      <c r="D14" s="354">
        <f>+[3]ระบบการควบคุมฯ!E256</f>
        <v>0</v>
      </c>
      <c r="E14" s="354"/>
      <c r="F14" s="354">
        <f>+D14+E14</f>
        <v>0</v>
      </c>
      <c r="G14" s="349">
        <f>+[3]ระบบการควบคุมฯ!G256+[3]ระบบการควบคุมฯ!H256</f>
        <v>0</v>
      </c>
      <c r="H14" s="349">
        <f>+[3]ระบบการควบคุมฯ!I256+[3]ระบบการควบคุมฯ!J256</f>
        <v>0</v>
      </c>
      <c r="I14" s="354">
        <f>+[3]ระบบการควบคุมฯ!K256+[3]ระบบการควบคุมฯ!L256</f>
        <v>0</v>
      </c>
      <c r="J14" s="354">
        <f>+F14-G14-H14-I14</f>
        <v>0</v>
      </c>
      <c r="K14" s="208"/>
      <c r="L14" s="22"/>
      <c r="M14" s="27"/>
      <c r="N14" s="23"/>
      <c r="O14" s="24"/>
      <c r="P14" s="25"/>
      <c r="Q14" s="26"/>
      <c r="R14" s="29"/>
      <c r="S14" s="29"/>
      <c r="T14" s="30"/>
      <c r="U14" s="30"/>
      <c r="V14" s="30"/>
    </row>
    <row r="15" spans="1:22" s="31" customFormat="1" ht="21" hidden="1" customHeight="1" x14ac:dyDescent="0.6">
      <c r="A15" s="347" t="str">
        <f>+[4]ระบบการควบคุมฯ!A121</f>
        <v>(3</v>
      </c>
      <c r="B15" s="207" t="str">
        <f>[4]ระบบการควบคุมฯ!B121</f>
        <v>ค่าใช้จ่ายในการเดินทางไปราชการ</v>
      </c>
      <c r="C15" s="353">
        <f>+[3]ระบบการควบคุมฯ!C257</f>
        <v>0</v>
      </c>
      <c r="D15" s="354">
        <f>+[3]ระบบการควบคุมฯ!E257</f>
        <v>0</v>
      </c>
      <c r="E15" s="354"/>
      <c r="F15" s="354">
        <f t="shared" ref="F15:F23" si="3">+D15+E15</f>
        <v>0</v>
      </c>
      <c r="G15" s="349">
        <f>+[3]ระบบการควบคุมฯ!G257+[3]ระบบการควบคุมฯ!H257</f>
        <v>0</v>
      </c>
      <c r="H15" s="349">
        <f>+[3]ระบบการควบคุมฯ!I257+[3]ระบบการควบคุมฯ!J257</f>
        <v>0</v>
      </c>
      <c r="I15" s="354">
        <f>+[3]ระบบการควบคุมฯ!K257+[3]ระบบการควบคุมฯ!L257</f>
        <v>0</v>
      </c>
      <c r="J15" s="354">
        <f>+F15-G15-H15-I15</f>
        <v>0</v>
      </c>
      <c r="K15" s="208"/>
      <c r="L15" s="22"/>
      <c r="M15" s="27"/>
      <c r="N15" s="23"/>
      <c r="O15" s="24"/>
      <c r="P15" s="25"/>
      <c r="Q15" s="26"/>
      <c r="R15" s="29"/>
      <c r="S15" s="29"/>
      <c r="T15" s="30"/>
      <c r="U15" s="30"/>
      <c r="V15" s="30"/>
    </row>
    <row r="16" spans="1:22" s="31" customFormat="1" ht="20.399999999999999" hidden="1" customHeight="1" x14ac:dyDescent="0.6">
      <c r="A16" s="347" t="str">
        <f>+[4]ระบบการควบคุมฯ!A122</f>
        <v>(4</v>
      </c>
      <c r="B16" s="207" t="str">
        <f>[4]ระบบการควบคุมฯ!B122</f>
        <v xml:space="preserve">ค่าซ่อมแซมและบำรุงรักษาทรัพย์สิน </v>
      </c>
      <c r="C16" s="353">
        <f>+[3]ระบบการควบคุมฯ!C258</f>
        <v>0</v>
      </c>
      <c r="D16" s="354">
        <f>+[3]ระบบการควบคุมฯ!E258</f>
        <v>0</v>
      </c>
      <c r="E16" s="355"/>
      <c r="F16" s="354">
        <f t="shared" si="3"/>
        <v>0</v>
      </c>
      <c r="G16" s="349">
        <f>+[3]ระบบการควบคุมฯ!G258+[3]ระบบการควบคุมฯ!H258</f>
        <v>0</v>
      </c>
      <c r="H16" s="349">
        <f>+[4]ระบบการควบคุมฯ!I122+[4]ระบบการควบคุมฯ!J122</f>
        <v>0</v>
      </c>
      <c r="I16" s="349">
        <f>+[3]ระบบการควบคุมฯ!K258+[3]ระบบการควบคุมฯ!L258</f>
        <v>0</v>
      </c>
      <c r="J16" s="352">
        <f t="shared" ref="J16:J22" si="4">+F16-G16-H16-I16</f>
        <v>0</v>
      </c>
      <c r="K16" s="209"/>
      <c r="L16" s="22"/>
      <c r="M16" s="27"/>
      <c r="N16" s="23"/>
      <c r="O16" s="24"/>
      <c r="P16" s="25"/>
      <c r="Q16" s="26"/>
      <c r="R16" s="29"/>
      <c r="S16" s="29"/>
      <c r="T16" s="30"/>
      <c r="U16" s="30"/>
      <c r="V16" s="30"/>
    </row>
    <row r="17" spans="1:22" s="31" customFormat="1" ht="20.399999999999999" hidden="1" customHeight="1" x14ac:dyDescent="0.6">
      <c r="A17" s="347" t="str">
        <f>+[4]ระบบการควบคุมฯ!A123</f>
        <v>(5</v>
      </c>
      <c r="B17" s="210" t="str">
        <f>[4]ระบบการควบคุมฯ!B123</f>
        <v xml:space="preserve">ค่าวัสดุสำนักงาน </v>
      </c>
      <c r="C17" s="356">
        <f>+[3]ระบบการควบคุมฯ!C259</f>
        <v>0</v>
      </c>
      <c r="D17" s="354">
        <f>+[3]ระบบการควบคุมฯ!E259</f>
        <v>0</v>
      </c>
      <c r="E17" s="355"/>
      <c r="F17" s="354">
        <f t="shared" si="3"/>
        <v>0</v>
      </c>
      <c r="G17" s="349">
        <f>+[3]ระบบการควบคุมฯ!G259+[3]ระบบการควบคุมฯ!H259</f>
        <v>0</v>
      </c>
      <c r="H17" s="349">
        <f>+[3]ระบบการควบคุมฯ!I259+[3]ระบบการควบคุมฯ!J259</f>
        <v>0</v>
      </c>
      <c r="I17" s="354">
        <f>+[3]ระบบการควบคุมฯ!K259+[3]ระบบการควบคุมฯ!L259</f>
        <v>0</v>
      </c>
      <c r="J17" s="354">
        <f t="shared" si="4"/>
        <v>0</v>
      </c>
      <c r="K17" s="211"/>
      <c r="L17" s="22"/>
      <c r="M17" s="27"/>
      <c r="N17" s="23"/>
      <c r="O17" s="24"/>
      <c r="P17" s="25"/>
      <c r="Q17" s="26"/>
      <c r="R17" s="29"/>
      <c r="S17" s="29"/>
      <c r="T17" s="30"/>
      <c r="U17" s="30"/>
      <c r="V17" s="30"/>
    </row>
    <row r="18" spans="1:22" s="31" customFormat="1" ht="20.399999999999999" hidden="1" customHeight="1" x14ac:dyDescent="0.6">
      <c r="A18" s="347" t="str">
        <f>+[4]ระบบการควบคุมฯ!A124</f>
        <v>(6</v>
      </c>
      <c r="B18" s="210" t="str">
        <f>[4]ระบบการควบคุมฯ!B124</f>
        <v xml:space="preserve">ค่าน้ำมันเชื้อเพลิงและหล่อลื่น </v>
      </c>
      <c r="C18" s="356">
        <f>+[3]ระบบการควบคุมฯ!C260</f>
        <v>0</v>
      </c>
      <c r="D18" s="354">
        <f>+[3]ระบบการควบคุมฯ!E260</f>
        <v>0</v>
      </c>
      <c r="E18" s="355"/>
      <c r="F18" s="354">
        <f t="shared" si="3"/>
        <v>0</v>
      </c>
      <c r="G18" s="349">
        <f>+[3]ระบบการควบคุมฯ!G260+[3]ระบบการควบคุมฯ!H260</f>
        <v>0</v>
      </c>
      <c r="H18" s="349">
        <f>+[3]ระบบการควบคุมฯ!I260+[3]ระบบการควบคุมฯ!J260</f>
        <v>0</v>
      </c>
      <c r="I18" s="354">
        <f>+[3]ระบบการควบคุมฯ!K260+[3]ระบบการควบคุมฯ!L260</f>
        <v>0</v>
      </c>
      <c r="J18" s="354">
        <f t="shared" si="4"/>
        <v>0</v>
      </c>
      <c r="K18" s="211"/>
      <c r="L18" s="22"/>
      <c r="M18" s="27"/>
      <c r="N18" s="23"/>
      <c r="O18" s="24"/>
      <c r="P18" s="25"/>
      <c r="Q18" s="26"/>
      <c r="R18" s="29"/>
      <c r="S18" s="29"/>
      <c r="T18" s="30"/>
      <c r="U18" s="30"/>
      <c r="V18" s="30"/>
    </row>
    <row r="19" spans="1:22" s="31" customFormat="1" ht="20.399999999999999" hidden="1" customHeight="1" x14ac:dyDescent="0.6">
      <c r="A19" s="357" t="str">
        <f>+[4]ระบบการควบคุมฯ!A125</f>
        <v>(7</v>
      </c>
      <c r="B19" s="210" t="str">
        <f>[4]ระบบการควบคุมฯ!B125</f>
        <v xml:space="preserve">ค่าสาธารณูปโภค </v>
      </c>
      <c r="C19" s="356">
        <f>+[3]ระบบการควบคุมฯ!C261</f>
        <v>0</v>
      </c>
      <c r="D19" s="354">
        <f>+[3]ระบบการควบคุมฯ!E261</f>
        <v>0</v>
      </c>
      <c r="E19" s="355"/>
      <c r="F19" s="354">
        <f t="shared" si="3"/>
        <v>0</v>
      </c>
      <c r="G19" s="354">
        <f>+[3]ระบบการควบคุมฯ!G261+[3]ระบบการควบคุมฯ!H261</f>
        <v>0</v>
      </c>
      <c r="H19" s="354">
        <f>+[3]ระบบการควบคุมฯ!I260+[3]ระบบการควบคุมฯ!J260</f>
        <v>0</v>
      </c>
      <c r="I19" s="354">
        <f>+[3]ระบบการควบคุมฯ!K261+[3]ระบบการควบคุมฯ!L261</f>
        <v>0</v>
      </c>
      <c r="J19" s="354">
        <f t="shared" si="4"/>
        <v>0</v>
      </c>
      <c r="K19" s="211"/>
      <c r="L19" s="22"/>
      <c r="M19" s="27"/>
      <c r="N19" s="23"/>
      <c r="O19" s="24"/>
      <c r="P19" s="25"/>
      <c r="Q19" s="26"/>
      <c r="R19" s="29"/>
      <c r="S19" s="29"/>
      <c r="T19" s="30"/>
      <c r="U19" s="30"/>
      <c r="V19" s="30"/>
    </row>
    <row r="20" spans="1:22" ht="20.399999999999999" hidden="1" customHeight="1" x14ac:dyDescent="0.6">
      <c r="A20" s="358" t="str">
        <f>+[4]ระบบการควบคุมฯ!A126</f>
        <v>(8</v>
      </c>
      <c r="B20" s="201" t="str">
        <f>[4]ระบบการควบคุมฯ!B126</f>
        <v xml:space="preserve">อื่นๆ (รายการนอกเหนือ(1-(7 และหรือถัวจ่ายให้รายการ (1 -(7 โดยเฉพาะรายการที่ (7 ) </v>
      </c>
      <c r="C20" s="353">
        <f>+[3]ระบบการควบคุมฯ!C262</f>
        <v>0</v>
      </c>
      <c r="D20" s="359">
        <f>+[3]ระบบการควบคุมฯ!E262</f>
        <v>0</v>
      </c>
      <c r="E20" s="360"/>
      <c r="F20" s="360">
        <f t="shared" si="3"/>
        <v>0</v>
      </c>
      <c r="G20" s="360">
        <f>+[3]ระบบการควบคุมฯ!G262+[3]ระบบการควบคุมฯ!H262</f>
        <v>0</v>
      </c>
      <c r="H20" s="360">
        <f>+[3]ระบบการควบคุมฯ!I262+[3]ระบบการควบคุมฯ!J262</f>
        <v>0</v>
      </c>
      <c r="I20" s="359">
        <f>+[3]ระบบการควบคุมฯ!K262+[3]ระบบการควบคุมฯ!L262</f>
        <v>0</v>
      </c>
      <c r="J20" s="359">
        <f t="shared" si="4"/>
        <v>0</v>
      </c>
      <c r="K20" s="136" t="s">
        <v>15</v>
      </c>
      <c r="L20" s="19"/>
      <c r="M20" s="15"/>
      <c r="O20" s="18"/>
      <c r="P20" s="16"/>
      <c r="Q20" s="20"/>
      <c r="R20" s="17"/>
      <c r="S20" s="17"/>
    </row>
    <row r="21" spans="1:22" ht="20.399999999999999" hidden="1" customHeight="1" x14ac:dyDescent="0.6">
      <c r="A21" s="358" t="str">
        <f>+[4]ระบบการควบคุมฯ!A127</f>
        <v>(8.1</v>
      </c>
      <c r="B21" s="201" t="str">
        <f>[4]ระบบการควบคุมฯ!B127</f>
        <v>ค่าทำการนอกเวลา</v>
      </c>
      <c r="C21" s="353"/>
      <c r="D21" s="354">
        <f>+[3]ระบบการควบคุมฯ!E263</f>
        <v>0</v>
      </c>
      <c r="E21" s="360"/>
      <c r="F21" s="360">
        <f t="shared" si="3"/>
        <v>0</v>
      </c>
      <c r="G21" s="360">
        <f>+[3]ระบบการควบคุมฯ!G263+[3]ระบบการควบคุมฯ!H263</f>
        <v>0</v>
      </c>
      <c r="H21" s="360">
        <f>+[3]ระบบการควบคุมฯ!I263+[3]ระบบการควบคุมฯ!J263</f>
        <v>0</v>
      </c>
      <c r="I21" s="359">
        <f>+[3]ระบบการควบคุมฯ!K263+[3]ระบบการควบคุมฯ!L263</f>
        <v>0</v>
      </c>
      <c r="J21" s="359">
        <f t="shared" si="4"/>
        <v>0</v>
      </c>
      <c r="K21" s="136" t="s">
        <v>15</v>
      </c>
      <c r="L21" s="19"/>
      <c r="M21" s="15"/>
      <c r="O21" s="18"/>
      <c r="P21" s="16"/>
      <c r="Q21" s="20"/>
      <c r="R21" s="17"/>
      <c r="S21" s="17"/>
    </row>
    <row r="22" spans="1:22" ht="37.200000000000003" hidden="1" customHeight="1" x14ac:dyDescent="0.6">
      <c r="A22" s="358" t="str">
        <f>+[3]ระบบการควบคุมฯ!A264</f>
        <v>(8.2</v>
      </c>
      <c r="B22" s="361" t="str">
        <f>+[3]ระบบการควบคุมฯ!B264</f>
        <v>โครงการเสริมสร้างคุณธรรม จริยธรรม และธรรมาภิบาลในสถานศึกษา</v>
      </c>
      <c r="C22" s="353"/>
      <c r="D22" s="354">
        <f>+[3]ระบบการควบคุมฯ!E264</f>
        <v>0</v>
      </c>
      <c r="E22" s="360"/>
      <c r="F22" s="360">
        <f t="shared" si="3"/>
        <v>0</v>
      </c>
      <c r="G22" s="360">
        <f>+[3]ระบบการควบคุมฯ!G264+[3]ระบบการควบคุมฯ!H264</f>
        <v>0</v>
      </c>
      <c r="H22" s="360">
        <f>+[3]ระบบการควบคุมฯ!I264+[3]ระบบการควบคุมฯ!J264</f>
        <v>0</v>
      </c>
      <c r="I22" s="359">
        <f>+[3]ระบบการควบคุมฯ!K264+[3]ระบบการควบคุมฯ!L264</f>
        <v>0</v>
      </c>
      <c r="J22" s="359">
        <f t="shared" si="4"/>
        <v>0</v>
      </c>
      <c r="K22" s="136" t="s">
        <v>16</v>
      </c>
      <c r="L22" s="19"/>
      <c r="M22" s="15"/>
      <c r="O22" s="18"/>
      <c r="P22" s="16"/>
      <c r="Q22" s="20"/>
      <c r="R22" s="17"/>
      <c r="S22" s="17"/>
    </row>
    <row r="23" spans="1:22" ht="20.399999999999999" hidden="1" customHeight="1" x14ac:dyDescent="0.6">
      <c r="A23" s="362" t="str">
        <f>+[3]ระบบการควบคุมฯ!A253</f>
        <v>1.1.1.2</v>
      </c>
      <c r="B23" s="201" t="str">
        <f>+[3]ระบบการควบคุมฯ!B253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</c>
      <c r="C23" s="363">
        <f>+[3]ระบบการควบคุมฯ!F253</f>
        <v>0</v>
      </c>
      <c r="D23" s="359">
        <f>+[3]ระบบการควบคุมฯ!E253</f>
        <v>0</v>
      </c>
      <c r="E23" s="364">
        <f>+[3]ระบบการควบคุมฯ!H253</f>
        <v>0</v>
      </c>
      <c r="F23" s="360">
        <f t="shared" si="3"/>
        <v>0</v>
      </c>
      <c r="G23" s="364">
        <f>+[3]ระบบการควบคุมฯ!G253+[3]ระบบการควบคุมฯ!H253</f>
        <v>0</v>
      </c>
      <c r="H23" s="364">
        <f>+[3]ระบบการควบคุมฯ!I253+[3]ระบบการควบคุมฯ!J253</f>
        <v>0</v>
      </c>
      <c r="I23" s="364">
        <f>+[3]ระบบการควบคุมฯ!K253+[3]ระบบการควบคุมฯ!L253</f>
        <v>0</v>
      </c>
      <c r="J23" s="359">
        <f>+F23-G23-H23-I23</f>
        <v>0</v>
      </c>
      <c r="K23" s="115" t="s">
        <v>15</v>
      </c>
      <c r="L23" s="19"/>
      <c r="M23" s="15"/>
      <c r="O23" s="18"/>
      <c r="P23" s="16"/>
      <c r="Q23" s="20"/>
      <c r="R23" s="17"/>
      <c r="S23" s="17"/>
    </row>
    <row r="24" spans="1:22" ht="37.200000000000003" hidden="1" customHeight="1" x14ac:dyDescent="0.6">
      <c r="A24" s="362"/>
      <c r="B24" s="201"/>
      <c r="C24" s="363"/>
      <c r="D24" s="365"/>
      <c r="E24" s="365"/>
      <c r="F24" s="365"/>
      <c r="G24" s="365"/>
      <c r="H24" s="365"/>
      <c r="I24" s="365"/>
      <c r="J24" s="365"/>
      <c r="K24" s="115"/>
      <c r="L24" s="19"/>
      <c r="M24" s="15"/>
      <c r="O24" s="18"/>
      <c r="P24" s="16"/>
      <c r="Q24" s="20"/>
      <c r="R24" s="17"/>
      <c r="S24" s="17"/>
    </row>
    <row r="25" spans="1:22" ht="55.95" hidden="1" customHeight="1" x14ac:dyDescent="0.6">
      <c r="A25" s="366">
        <v>2</v>
      </c>
      <c r="B25" s="212" t="str">
        <f>[4]ระบบการควบคุมฯ!B129</f>
        <v>งบพัฒนาเพื่อพัฒนาคุณภาพการศึกษา 1,400,000 บาท</v>
      </c>
      <c r="C25" s="367" t="str">
        <f>[4]ระบบการควบคุมฯ!C129</f>
        <v xml:space="preserve">ศธ04002/ว4623 ลว.28 ต.ค.64 โอนครั้งที่ 10 </v>
      </c>
      <c r="D25" s="368">
        <f>+D26+D37</f>
        <v>0</v>
      </c>
      <c r="E25" s="368">
        <f t="shared" ref="E25:J25" si="5">+E26+E37</f>
        <v>0</v>
      </c>
      <c r="F25" s="368">
        <f t="shared" si="5"/>
        <v>0</v>
      </c>
      <c r="G25" s="368">
        <f t="shared" si="5"/>
        <v>0</v>
      </c>
      <c r="H25" s="368">
        <f t="shared" si="5"/>
        <v>0</v>
      </c>
      <c r="I25" s="368">
        <f t="shared" si="5"/>
        <v>0</v>
      </c>
      <c r="J25" s="368">
        <f t="shared" si="5"/>
        <v>0</v>
      </c>
      <c r="K25" s="368">
        <f>+K26</f>
        <v>0</v>
      </c>
      <c r="L25" s="19"/>
      <c r="M25" s="15"/>
      <c r="O25" s="18"/>
      <c r="P25" s="16"/>
      <c r="Q25" s="20"/>
      <c r="R25" s="17"/>
      <c r="S25" s="17"/>
    </row>
    <row r="26" spans="1:22" ht="20.399999999999999" hidden="1" customHeight="1" x14ac:dyDescent="0.6">
      <c r="A26" s="369">
        <v>2.1</v>
      </c>
      <c r="B26" s="213" t="str">
        <f>[4]ระบบการควบคุมฯ!B130</f>
        <v>งบกลยุทธ์ ของสพป.ปท.2 900,000 บาท</v>
      </c>
      <c r="C26" s="370" t="str">
        <f>+[3]ระบบการควบคุมฯ!C266</f>
        <v>20004 35000100 200000</v>
      </c>
      <c r="D26" s="371"/>
      <c r="E26" s="372">
        <f>SUM(E27:E36)</f>
        <v>0</v>
      </c>
      <c r="F26" s="372">
        <f>+E26+D26</f>
        <v>0</v>
      </c>
      <c r="G26" s="372">
        <f>SUM(G27:G32)</f>
        <v>0</v>
      </c>
      <c r="H26" s="372">
        <f>SUM(H27:H32)</f>
        <v>0</v>
      </c>
      <c r="I26" s="372">
        <f>SUM(I27:I32)</f>
        <v>0</v>
      </c>
      <c r="J26" s="372">
        <f>SUM(J27:J32)</f>
        <v>0</v>
      </c>
      <c r="K26" s="214"/>
      <c r="L26" s="19"/>
      <c r="M26" s="15"/>
      <c r="O26" s="18"/>
      <c r="P26" s="16"/>
      <c r="Q26" s="20"/>
      <c r="R26" s="17"/>
      <c r="S26" s="17"/>
    </row>
    <row r="27" spans="1:22" ht="31.2" hidden="1" customHeight="1" x14ac:dyDescent="0.6">
      <c r="A27" s="373" t="s">
        <v>31</v>
      </c>
      <c r="B27" s="210" t="str">
        <f>[4]ระบบการควบคุมฯ!B131</f>
        <v xml:space="preserve">โครงการพัฒนาคุณภาพงานวิชาการ สู่ 4 smart </v>
      </c>
      <c r="C27" s="356"/>
      <c r="D27" s="374"/>
      <c r="E27" s="375">
        <f>+[3]ระบบการควบคุมฯ!E267</f>
        <v>0</v>
      </c>
      <c r="F27" s="354">
        <f>+E27+D27</f>
        <v>0</v>
      </c>
      <c r="G27" s="375">
        <f>+[3]ระบบการควบคุมฯ!G267+[3]ระบบการควบคุมฯ!H267</f>
        <v>0</v>
      </c>
      <c r="H27" s="375">
        <f>+[3]ระบบการควบคุมฯ!I267+[3]ระบบการควบคุมฯ!J267</f>
        <v>0</v>
      </c>
      <c r="I27" s="375">
        <f>+[3]ระบบการควบคุมฯ!K267+[3]ระบบการควบคุมฯ!L267</f>
        <v>0</v>
      </c>
      <c r="J27" s="375">
        <f t="shared" ref="J27:J32" si="6">+F27-G27-H27-I27</f>
        <v>0</v>
      </c>
      <c r="K27" s="215" t="s">
        <v>13</v>
      </c>
      <c r="L27" s="19"/>
      <c r="M27" s="15"/>
      <c r="O27" s="18"/>
      <c r="P27" s="16"/>
      <c r="Q27" s="20"/>
      <c r="R27" s="17"/>
      <c r="S27" s="17"/>
    </row>
    <row r="28" spans="1:22" ht="20.399999999999999" hidden="1" customHeight="1" x14ac:dyDescent="0.6">
      <c r="A28" s="373" t="s">
        <v>32</v>
      </c>
      <c r="B28" s="210" t="str">
        <f>[4]ระบบการควบคุมฯ!B132</f>
        <v xml:space="preserve">โครงการนิเทศการศึกษาวิถีใหม่ วิถีคุณภาพ </v>
      </c>
      <c r="C28" s="356"/>
      <c r="D28" s="374"/>
      <c r="E28" s="375">
        <f>+[3]ระบบการควบคุมฯ!E268</f>
        <v>0</v>
      </c>
      <c r="F28" s="354">
        <f t="shared" ref="F28:F36" si="7">+E28+D28</f>
        <v>0</v>
      </c>
      <c r="G28" s="375">
        <f>+[3]ระบบการควบคุมฯ!G268+[3]ระบบการควบคุมฯ!H268</f>
        <v>0</v>
      </c>
      <c r="H28" s="375">
        <f>+[3]ระบบการควบคุมฯ!I268+[3]ระบบการควบคุมฯ!J268</f>
        <v>0</v>
      </c>
      <c r="I28" s="375">
        <f>+[3]ระบบการควบคุมฯ!K268+[3]ระบบการควบคุมฯ!L268</f>
        <v>0</v>
      </c>
      <c r="J28" s="375">
        <f t="shared" si="6"/>
        <v>0</v>
      </c>
      <c r="K28" s="215" t="s">
        <v>13</v>
      </c>
      <c r="L28" s="19"/>
      <c r="M28" s="15"/>
      <c r="O28" s="18"/>
      <c r="P28" s="16"/>
      <c r="Q28" s="20"/>
      <c r="R28" s="17"/>
      <c r="S28" s="17"/>
    </row>
    <row r="29" spans="1:22" ht="55.95" hidden="1" customHeight="1" x14ac:dyDescent="0.6">
      <c r="A29" s="373" t="s">
        <v>33</v>
      </c>
      <c r="B29" s="216" t="str">
        <f>[4]ระบบการควบคุมฯ!B133</f>
        <v xml:space="preserve">โครงการพัฒนาภาคีเครือข่ายการบริหารจัดกการการศึกษา </v>
      </c>
      <c r="C29" s="356"/>
      <c r="D29" s="374"/>
      <c r="E29" s="375">
        <f>+[3]ระบบการควบคุมฯ!E269</f>
        <v>0</v>
      </c>
      <c r="F29" s="354">
        <f t="shared" si="7"/>
        <v>0</v>
      </c>
      <c r="G29" s="375">
        <f>+[3]ระบบการควบคุมฯ!G269+[3]ระบบการควบคุมฯ!H269</f>
        <v>0</v>
      </c>
      <c r="H29" s="375">
        <f>+[3]ระบบการควบคุมฯ!I269+[3]ระบบการควบคุมฯ!J269</f>
        <v>0</v>
      </c>
      <c r="I29" s="375">
        <f>+[3]ระบบการควบคุมฯ!K269+[3]ระบบการควบคุมฯ!L269</f>
        <v>0</v>
      </c>
      <c r="J29" s="375">
        <f t="shared" si="6"/>
        <v>0</v>
      </c>
      <c r="K29" s="215" t="s">
        <v>13</v>
      </c>
      <c r="L29" s="19"/>
      <c r="M29" s="15"/>
      <c r="O29" s="18"/>
      <c r="P29" s="16"/>
      <c r="Q29" s="20"/>
      <c r="R29" s="17"/>
      <c r="S29" s="17"/>
    </row>
    <row r="30" spans="1:22" ht="55.95" hidden="1" customHeight="1" x14ac:dyDescent="0.6">
      <c r="A30" s="373" t="s">
        <v>34</v>
      </c>
      <c r="B30" s="210" t="str">
        <f>[4]ระบบการควบคุมฯ!B134</f>
        <v xml:space="preserve">โครงการพัฒนาระบบบริหารจัดการประชากรวัยเรียน </v>
      </c>
      <c r="C30" s="356"/>
      <c r="D30" s="374"/>
      <c r="E30" s="375">
        <f>+[3]ระบบการควบคุมฯ!E270</f>
        <v>0</v>
      </c>
      <c r="F30" s="354">
        <f t="shared" si="7"/>
        <v>0</v>
      </c>
      <c r="G30" s="375">
        <f>+[3]ระบบการควบคุมฯ!G270+[3]ระบบการควบคุมฯ!H270</f>
        <v>0</v>
      </c>
      <c r="H30" s="375">
        <f>+[3]ระบบการควบคุมฯ!I270+[3]ระบบการควบคุมฯ!J270</f>
        <v>0</v>
      </c>
      <c r="I30" s="375">
        <f>+[3]ระบบการควบคุมฯ!K270+[3]ระบบการควบคุมฯ!L270</f>
        <v>0</v>
      </c>
      <c r="J30" s="375">
        <f t="shared" si="6"/>
        <v>0</v>
      </c>
      <c r="K30" s="215" t="s">
        <v>12</v>
      </c>
      <c r="L30" s="19"/>
      <c r="M30" s="15"/>
      <c r="O30" s="18"/>
      <c r="P30" s="16"/>
      <c r="Q30" s="20"/>
      <c r="R30" s="17"/>
      <c r="S30" s="17"/>
    </row>
    <row r="31" spans="1:22" ht="17.25" hidden="1" customHeight="1" x14ac:dyDescent="0.6">
      <c r="A31" s="376" t="s">
        <v>35</v>
      </c>
      <c r="B31" s="217" t="str">
        <f>[4]ระบบการควบคุมฯ!B135</f>
        <v xml:space="preserve">โครงการระบบติดตามการปฏิบัติงานเพื่อการบริหารงานขององค์กร </v>
      </c>
      <c r="C31" s="356"/>
      <c r="D31" s="377"/>
      <c r="E31" s="378">
        <f>+[3]ระบบการควบคุมฯ!E271</f>
        <v>0</v>
      </c>
      <c r="F31" s="359">
        <f t="shared" si="7"/>
        <v>0</v>
      </c>
      <c r="G31" s="378">
        <f>+[3]ระบบการควบคุมฯ!G271+[3]ระบบการควบคุมฯ!H271</f>
        <v>0</v>
      </c>
      <c r="H31" s="378">
        <f>+[3]ระบบการควบคุมฯ!I271+[3]ระบบการควบคุมฯ!J271</f>
        <v>0</v>
      </c>
      <c r="I31" s="378">
        <f>+[3]ระบบการควบคุมฯ!K271+[3]ระบบการควบคุมฯ!L271</f>
        <v>0</v>
      </c>
      <c r="J31" s="378">
        <f t="shared" si="6"/>
        <v>0</v>
      </c>
      <c r="K31" s="88" t="s">
        <v>16</v>
      </c>
      <c r="L31" s="19"/>
      <c r="M31" s="15"/>
      <c r="O31" s="18"/>
      <c r="P31" s="16"/>
      <c r="Q31" s="20"/>
      <c r="R31" s="17"/>
      <c r="S31" s="17"/>
    </row>
    <row r="32" spans="1:22" ht="21" hidden="1" customHeight="1" x14ac:dyDescent="0.6">
      <c r="A32" s="373" t="s">
        <v>36</v>
      </c>
      <c r="B32" s="216" t="str">
        <f>[4]ระบบการควบคุมฯ!B136</f>
        <v>โครงการเสริมสร้างศักยภาพทรัพยากรบุคคลให้มีทักษะที่จำเป็นในศตวรรษที่ 21</v>
      </c>
      <c r="C32" s="356"/>
      <c r="D32" s="379"/>
      <c r="E32" s="375">
        <f>+[3]ระบบการควบคุมฯ!E272</f>
        <v>0</v>
      </c>
      <c r="F32" s="354">
        <f t="shared" si="7"/>
        <v>0</v>
      </c>
      <c r="G32" s="375">
        <f>+[3]ระบบการควบคุมฯ!G272+[3]ระบบการควบคุมฯ!H272</f>
        <v>0</v>
      </c>
      <c r="H32" s="375">
        <f>+[3]ระบบการควบคุมฯ!I272+[3]ระบบการควบคุมฯ!J272</f>
        <v>0</v>
      </c>
      <c r="I32" s="375">
        <f>+[3]ระบบการควบคุมฯ!K272+[3]ระบบการควบคุมฯ!L272</f>
        <v>0</v>
      </c>
      <c r="J32" s="375">
        <f t="shared" si="6"/>
        <v>0</v>
      </c>
      <c r="K32" s="215" t="s">
        <v>17</v>
      </c>
      <c r="L32" s="19"/>
      <c r="M32" s="15"/>
      <c r="O32" s="18"/>
      <c r="P32" s="16"/>
      <c r="Q32" s="20"/>
      <c r="R32" s="17"/>
      <c r="S32" s="17"/>
    </row>
    <row r="33" spans="1:22" ht="21.6" hidden="1" customHeight="1" x14ac:dyDescent="0.6">
      <c r="A33" s="373"/>
      <c r="B33" s="356">
        <f>[4]ระบบการควบคุมฯ!B137</f>
        <v>0</v>
      </c>
      <c r="C33" s="356">
        <f>[4]ระบบการควบคุมฯ!C137</f>
        <v>0</v>
      </c>
      <c r="D33" s="375">
        <f>[4]ระบบการควบคุมฯ!F137</f>
        <v>0</v>
      </c>
      <c r="E33" s="375"/>
      <c r="F33" s="354">
        <f t="shared" si="7"/>
        <v>0</v>
      </c>
      <c r="G33" s="375"/>
      <c r="H33" s="375"/>
      <c r="I33" s="375"/>
      <c r="J33" s="375"/>
      <c r="K33" s="218"/>
      <c r="L33" s="32"/>
      <c r="M33" s="33">
        <f>SUM(F33:H33)</f>
        <v>0</v>
      </c>
      <c r="N33" s="34" t="e">
        <f>+F33*100/C33</f>
        <v>#DIV/0!</v>
      </c>
      <c r="O33" s="34" t="e">
        <f>+G33*100/C33</f>
        <v>#DIV/0!</v>
      </c>
      <c r="P33" s="34" t="e">
        <f>+H33*100/C33</f>
        <v>#DIV/0!</v>
      </c>
      <c r="Q33" s="34" t="e">
        <f>SUM(N33:P33)</f>
        <v>#DIV/0!</v>
      </c>
      <c r="R33" s="17"/>
      <c r="S33" s="17"/>
      <c r="T33" s="14" t="e">
        <f>+G33*100/C33</f>
        <v>#DIV/0!</v>
      </c>
      <c r="U33" s="14" t="e">
        <f>+H33*100/C33</f>
        <v>#DIV/0!</v>
      </c>
      <c r="V33" s="14" t="e">
        <f>SUM(T33:U33)</f>
        <v>#DIV/0!</v>
      </c>
    </row>
    <row r="34" spans="1:22" ht="21" hidden="1" customHeight="1" x14ac:dyDescent="0.6">
      <c r="A34" s="373"/>
      <c r="B34" s="356">
        <f>[4]ระบบการควบคุมฯ!B138</f>
        <v>0</v>
      </c>
      <c r="C34" s="356">
        <f>[4]ระบบการควบคุมฯ!C138</f>
        <v>0</v>
      </c>
      <c r="D34" s="375">
        <f>[4]ระบบการควบคุมฯ!F138</f>
        <v>0</v>
      </c>
      <c r="E34" s="375"/>
      <c r="F34" s="354">
        <f t="shared" si="7"/>
        <v>0</v>
      </c>
      <c r="G34" s="375"/>
      <c r="H34" s="375"/>
      <c r="I34" s="375"/>
      <c r="J34" s="375"/>
      <c r="K34" s="218"/>
      <c r="L34" s="32"/>
      <c r="M34" s="33">
        <f>SUM(F34:H34)</f>
        <v>0</v>
      </c>
      <c r="N34" s="35"/>
      <c r="O34" s="36"/>
      <c r="P34" s="37"/>
      <c r="Q34" s="38"/>
      <c r="R34" s="17"/>
      <c r="S34" s="17"/>
    </row>
    <row r="35" spans="1:22" s="31" customFormat="1" ht="37.950000000000003" hidden="1" customHeight="1" x14ac:dyDescent="0.6">
      <c r="A35" s="373"/>
      <c r="B35" s="356">
        <f>[4]ระบบการควบคุมฯ!B139</f>
        <v>0</v>
      </c>
      <c r="C35" s="356">
        <f>[4]ระบบการควบคุมฯ!C139</f>
        <v>0</v>
      </c>
      <c r="D35" s="375">
        <f>[4]ระบบการควบคุมฯ!F139</f>
        <v>0</v>
      </c>
      <c r="E35" s="375"/>
      <c r="F35" s="354">
        <f t="shared" si="7"/>
        <v>0</v>
      </c>
      <c r="G35" s="375"/>
      <c r="H35" s="375"/>
      <c r="I35" s="375"/>
      <c r="J35" s="375"/>
      <c r="K35" s="218"/>
      <c r="L35" s="22"/>
      <c r="M35" s="27"/>
      <c r="N35" s="23"/>
      <c r="O35" s="24"/>
      <c r="P35" s="25"/>
      <c r="Q35" s="26"/>
      <c r="R35" s="29"/>
      <c r="S35" s="29"/>
      <c r="T35" s="30"/>
      <c r="U35" s="30"/>
      <c r="V35" s="30"/>
    </row>
    <row r="36" spans="1:22" s="31" customFormat="1" ht="21" hidden="1" customHeight="1" x14ac:dyDescent="0.6">
      <c r="A36" s="373"/>
      <c r="B36" s="219"/>
      <c r="C36" s="219"/>
      <c r="D36" s="375"/>
      <c r="E36" s="375"/>
      <c r="F36" s="354">
        <f t="shared" si="7"/>
        <v>0</v>
      </c>
      <c r="G36" s="375"/>
      <c r="H36" s="375"/>
      <c r="I36" s="375"/>
      <c r="J36" s="375"/>
      <c r="K36" s="218"/>
      <c r="L36" s="22"/>
      <c r="M36" s="27"/>
      <c r="N36" s="23"/>
      <c r="O36" s="24"/>
      <c r="P36" s="25"/>
      <c r="Q36" s="26"/>
      <c r="R36" s="29"/>
      <c r="S36" s="29"/>
      <c r="T36" s="30"/>
      <c r="U36" s="30"/>
      <c r="V36" s="30"/>
    </row>
    <row r="37" spans="1:22" s="31" customFormat="1" ht="21" hidden="1" customHeight="1" x14ac:dyDescent="0.6">
      <c r="A37" s="380">
        <v>2.2000000000000002</v>
      </c>
      <c r="B37" s="220" t="str">
        <f>+[4]ระบบการควบคุมฯ!B140</f>
        <v>งบเพิ่มประสิทธิผลกลยุทธ์ของ สพฐ.</v>
      </c>
      <c r="C37" s="237" t="str">
        <f>+[4]ระบบการควบคุมฯ!C140</f>
        <v xml:space="preserve">ศธ04002/ว4623 ลว.28 ต.ค.64 โอนครั้งที่ 10 </v>
      </c>
      <c r="D37" s="381"/>
      <c r="E37" s="381">
        <f>SUM(E38:E46)</f>
        <v>0</v>
      </c>
      <c r="F37" s="381">
        <f>SUM(F38:F46)</f>
        <v>0</v>
      </c>
      <c r="G37" s="381">
        <f>SUM(G38:G46)</f>
        <v>0</v>
      </c>
      <c r="H37" s="381">
        <f>SUM(H38:H46)</f>
        <v>0</v>
      </c>
      <c r="I37" s="381">
        <f>SUM(I38:I46)</f>
        <v>0</v>
      </c>
      <c r="J37" s="381">
        <f>SUM(J38:J45)</f>
        <v>0</v>
      </c>
      <c r="K37" s="221"/>
      <c r="L37" s="22"/>
      <c r="M37" s="27"/>
      <c r="N37" s="23"/>
      <c r="O37" s="24"/>
      <c r="P37" s="25"/>
      <c r="Q37" s="26"/>
      <c r="R37" s="29"/>
      <c r="S37" s="29"/>
      <c r="T37" s="30"/>
      <c r="U37" s="30"/>
      <c r="V37" s="30"/>
    </row>
    <row r="38" spans="1:22" ht="20.399999999999999" hidden="1" customHeight="1" x14ac:dyDescent="0.6">
      <c r="A38" s="382" t="s">
        <v>46</v>
      </c>
      <c r="B38" s="222" t="s">
        <v>58</v>
      </c>
      <c r="C38" s="383">
        <f>+[4]ระบบการควบคุมฯ!C141</f>
        <v>0</v>
      </c>
      <c r="D38" s="384"/>
      <c r="E38" s="384">
        <f>+[3]ระบบการควบคุมฯ!E277</f>
        <v>0</v>
      </c>
      <c r="F38" s="384">
        <f t="shared" ref="F38:F46" si="8">+E38+D38</f>
        <v>0</v>
      </c>
      <c r="G38" s="384">
        <f>+[3]ระบบการควบคุมฯ!G277+[3]ระบบการควบคุมฯ!H277</f>
        <v>0</v>
      </c>
      <c r="H38" s="384">
        <f>+[3]ระบบการควบคุมฯ!I277+[3]ระบบการควบคุมฯ!J277</f>
        <v>0</v>
      </c>
      <c r="I38" s="384">
        <f>+[3]ระบบการควบคุมฯ!K277+[3]ระบบการควบคุมฯ!L277</f>
        <v>0</v>
      </c>
      <c r="J38" s="384">
        <f t="shared" ref="J38:J46" si="9">+F38-G38-H38-I38</f>
        <v>0</v>
      </c>
      <c r="K38" s="223" t="s">
        <v>14</v>
      </c>
      <c r="L38" s="19"/>
      <c r="M38" s="15"/>
      <c r="O38" s="18"/>
      <c r="P38" s="16"/>
      <c r="Q38" s="20"/>
      <c r="R38" s="17"/>
      <c r="S38" s="17"/>
    </row>
    <row r="39" spans="1:22" ht="31.2" hidden="1" customHeight="1" x14ac:dyDescent="0.6">
      <c r="A39" s="385" t="s">
        <v>47</v>
      </c>
      <c r="B39" s="224" t="str">
        <f>+[4]ระบบการควบคุมฯ!B142</f>
        <v>โครงการสพป.ปท. 2: องค์กรคุณธรรมต้นแบบในวิถึชีวิตใหม่(New Normal)</v>
      </c>
      <c r="C39" s="386" t="str">
        <f>+[4]ระบบการควบคุมฯ!C142</f>
        <v>บันทึกกลุ่มนิเทศติดตามและประเมินผลฯ ลว. 6 ม.ค.65</v>
      </c>
      <c r="D39" s="346"/>
      <c r="E39" s="346">
        <f>+[3]ระบบการควบคุมฯ!E278</f>
        <v>0</v>
      </c>
      <c r="F39" s="346">
        <f t="shared" si="8"/>
        <v>0</v>
      </c>
      <c r="G39" s="346">
        <f>+[3]ระบบการควบคุมฯ!G278+[3]ระบบการควบคุมฯ!H278</f>
        <v>0</v>
      </c>
      <c r="H39" s="346">
        <f>+[3]ระบบการควบคุมฯ!I278+[3]ระบบการควบคุมฯ!J278</f>
        <v>0</v>
      </c>
      <c r="I39" s="346">
        <f>+[3]ระบบการควบคุมฯ!K278+[3]ระบบการควบคุมฯ!L278</f>
        <v>0</v>
      </c>
      <c r="J39" s="346">
        <f t="shared" si="9"/>
        <v>0</v>
      </c>
      <c r="K39" s="225" t="s">
        <v>13</v>
      </c>
      <c r="L39" s="19"/>
      <c r="M39" s="15"/>
      <c r="O39" s="18"/>
      <c r="P39" s="16"/>
      <c r="Q39" s="20"/>
      <c r="R39" s="17"/>
      <c r="S39" s="17"/>
    </row>
    <row r="40" spans="1:22" ht="74.400000000000006" hidden="1" customHeight="1" x14ac:dyDescent="0.6">
      <c r="A40" s="385" t="s">
        <v>48</v>
      </c>
      <c r="B40" s="224" t="str">
        <f>+[3]ระบบการควบคุมฯ!B279</f>
        <v>ซ่อมแซมครุภัณฑ์</v>
      </c>
      <c r="C40" s="386" t="str">
        <f>+[3]ระบบการควบคุมฯ!C279</f>
        <v>ยืมงบเพิ่มประสิทธิผลกลยุทธ์สพฐ.บท.17มี.ค.65</v>
      </c>
      <c r="D40" s="346"/>
      <c r="E40" s="346">
        <f>+[3]ระบบการควบคุมฯ!E279</f>
        <v>0</v>
      </c>
      <c r="F40" s="346">
        <f t="shared" si="8"/>
        <v>0</v>
      </c>
      <c r="G40" s="346">
        <f>+[3]ระบบการควบคุมฯ!G279+[3]ระบบการควบคุมฯ!H279</f>
        <v>0</v>
      </c>
      <c r="H40" s="346">
        <f>+[3]ระบบการควบคุมฯ!I279+[3]ระบบการควบคุมฯ!J279</f>
        <v>0</v>
      </c>
      <c r="I40" s="346">
        <f>+[3]ระบบการควบคุมฯ!K279+[3]ระบบการควบคุมฯ!L279</f>
        <v>0</v>
      </c>
      <c r="J40" s="346">
        <f t="shared" si="9"/>
        <v>0</v>
      </c>
      <c r="K40" s="225" t="s">
        <v>14</v>
      </c>
      <c r="L40" s="21"/>
      <c r="M40" s="22"/>
      <c r="N40" s="23"/>
      <c r="O40" s="24"/>
      <c r="P40" s="25"/>
      <c r="Q40" s="26"/>
      <c r="R40" s="29"/>
      <c r="S40" s="17"/>
    </row>
    <row r="41" spans="1:22" ht="55.95" hidden="1" customHeight="1" x14ac:dyDescent="0.6">
      <c r="A41" s="385" t="s">
        <v>54</v>
      </c>
      <c r="B41" s="224" t="str">
        <f>+[3]ระบบการควบคุมฯ!B280</f>
        <v xml:space="preserve">ค่าสาธารณูปโภค </v>
      </c>
      <c r="C41" s="386" t="str">
        <f>+[3]ระบบการควบคุมฯ!C280</f>
        <v>บท.แผนลว. 30 พ.ค.65</v>
      </c>
      <c r="D41" s="346"/>
      <c r="E41" s="346">
        <f>+[3]ระบบการควบคุมฯ!E280</f>
        <v>0</v>
      </c>
      <c r="F41" s="346">
        <f t="shared" si="8"/>
        <v>0</v>
      </c>
      <c r="G41" s="346">
        <f>+[3]ระบบการควบคุมฯ!G280+[3]ระบบการควบคุมฯ!H280</f>
        <v>0</v>
      </c>
      <c r="H41" s="346">
        <f>+[3]ระบบการควบคุมฯ!I280+[3]ระบบการควบคุมฯ!J280</f>
        <v>0</v>
      </c>
      <c r="I41" s="346">
        <f>+[3]ระบบการควบคุมฯ!K280+[3]ระบบการควบคุมฯ!L280</f>
        <v>0</v>
      </c>
      <c r="J41" s="346">
        <f t="shared" si="9"/>
        <v>0</v>
      </c>
      <c r="K41" s="225" t="s">
        <v>14</v>
      </c>
      <c r="L41" s="21"/>
      <c r="M41" s="22"/>
      <c r="N41" s="23"/>
      <c r="O41" s="24"/>
      <c r="P41" s="25"/>
      <c r="Q41" s="26"/>
      <c r="R41" s="29"/>
      <c r="S41" s="17"/>
    </row>
    <row r="42" spans="1:22" ht="74.400000000000006" hidden="1" customHeight="1" x14ac:dyDescent="0.6">
      <c r="A42" s="385" t="s">
        <v>55</v>
      </c>
      <c r="B42" s="224" t="str">
        <f>+[3]ระบบการควบคุมฯ!B281</f>
        <v>โครงการแข่งขันทักษะภาษาไทยโครงการรักษ์ภาษาไทยเนื่องในสัปดาห์วันภาษาไทยแห่งชาติ ปี ท2565</v>
      </c>
      <c r="C42" s="386" t="str">
        <f>+[4]ระบบการควบคุมฯ!C145</f>
        <v>ที่ ศธ04002/ว331/27 ม.ค.65 ครั้งที่ 172</v>
      </c>
      <c r="D42" s="346"/>
      <c r="E42" s="346">
        <f>+[3]ระบบการควบคุมฯ!E281</f>
        <v>0</v>
      </c>
      <c r="F42" s="346">
        <f t="shared" si="8"/>
        <v>0</v>
      </c>
      <c r="G42" s="346">
        <f>+[3]ระบบการควบคุมฯ!G281+[3]ระบบการควบคุมฯ!H281</f>
        <v>0</v>
      </c>
      <c r="H42" s="346">
        <f>+[3]ระบบการควบคุมฯ!I281+[3]ระบบการควบคุมฯ!J281</f>
        <v>0</v>
      </c>
      <c r="I42" s="346">
        <f>+[3]ระบบการควบคุมฯ!K281+[3]ระบบการควบคุมฯ!L281</f>
        <v>0</v>
      </c>
      <c r="J42" s="346">
        <f t="shared" si="9"/>
        <v>0</v>
      </c>
      <c r="K42" s="225" t="s">
        <v>13</v>
      </c>
      <c r="L42" s="21"/>
      <c r="M42" s="22"/>
      <c r="N42" s="23"/>
      <c r="O42" s="24"/>
      <c r="P42" s="25"/>
      <c r="Q42" s="26"/>
      <c r="R42" s="29"/>
      <c r="S42" s="17"/>
    </row>
    <row r="43" spans="1:22" ht="21.6" hidden="1" customHeight="1" x14ac:dyDescent="0.6">
      <c r="A43" s="385" t="s">
        <v>56</v>
      </c>
      <c r="B43" s="224" t="str">
        <f>+[3]ระบบการควบคุมฯ!B282</f>
        <v>โครงการ ส่งเสริมสนับสนุนการทำวิจัยการบริหารจัดการของสถานศึกษา ฯ</v>
      </c>
      <c r="C43" s="386" t="str">
        <f>+[3]ระบบการควบคุมฯ!C282</f>
        <v>บท.แผนลว. 27 มิ..ย.65</v>
      </c>
      <c r="D43" s="346"/>
      <c r="E43" s="346">
        <f>+[3]ระบบการควบคุมฯ!E282</f>
        <v>0</v>
      </c>
      <c r="F43" s="346">
        <f t="shared" si="8"/>
        <v>0</v>
      </c>
      <c r="G43" s="346">
        <f>+[3]ระบบการควบคุมฯ!G282+[3]ระบบการควบคุมฯ!H282</f>
        <v>0</v>
      </c>
      <c r="H43" s="346">
        <f>+[3]ระบบการควบคุมฯ!I282+[3]ระบบการควบคุมฯ!J282</f>
        <v>0</v>
      </c>
      <c r="I43" s="346">
        <f>+[3]ระบบการควบคุมฯ!K282+[3]ระบบการควบคุมฯ!L282</f>
        <v>0</v>
      </c>
      <c r="J43" s="346">
        <f t="shared" si="9"/>
        <v>0</v>
      </c>
      <c r="K43" s="225" t="s">
        <v>13</v>
      </c>
      <c r="L43" s="22"/>
      <c r="M43" s="27"/>
      <c r="N43" s="28"/>
      <c r="O43" s="28"/>
      <c r="P43" s="28"/>
      <c r="Q43" s="28"/>
      <c r="R43" s="29"/>
      <c r="S43" s="17"/>
    </row>
    <row r="44" spans="1:22" s="31" customFormat="1" ht="55.95" hidden="1" customHeight="1" x14ac:dyDescent="0.6">
      <c r="A44" s="385" t="s">
        <v>65</v>
      </c>
      <c r="B44" s="224" t="str">
        <f>+[3]ระบบการควบคุมฯ!B283</f>
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</c>
      <c r="C44" s="386" t="str">
        <f>+[3]ระบบการควบคุมฯ!C283</f>
        <v>บท.แผนลว. 11 ส.ค.65</v>
      </c>
      <c r="D44" s="346"/>
      <c r="E44" s="346">
        <f>+[3]ระบบการควบคุมฯ!E283</f>
        <v>0</v>
      </c>
      <c r="F44" s="346">
        <f t="shared" si="8"/>
        <v>0</v>
      </c>
      <c r="G44" s="346">
        <f>+[3]ระบบการควบคุมฯ!G283+[3]ระบบการควบคุมฯ!H283</f>
        <v>0</v>
      </c>
      <c r="H44" s="346">
        <f>+[3]ระบบการควบคุมฯ!I283+[3]ระบบการควบคุมฯ!J283</f>
        <v>0</v>
      </c>
      <c r="I44" s="346">
        <f>+[3]ระบบการควบคุมฯ!K283+[3]ระบบการควบคุมฯ!L283</f>
        <v>0</v>
      </c>
      <c r="J44" s="346">
        <f t="shared" si="9"/>
        <v>0</v>
      </c>
      <c r="K44" s="225" t="s">
        <v>13</v>
      </c>
      <c r="L44" s="22"/>
      <c r="M44" s="27"/>
      <c r="N44" s="23"/>
      <c r="O44" s="24"/>
      <c r="P44" s="25"/>
      <c r="Q44" s="26"/>
      <c r="R44" s="29"/>
      <c r="S44" s="29"/>
      <c r="T44" s="30"/>
      <c r="U44" s="30"/>
      <c r="V44" s="30"/>
    </row>
    <row r="45" spans="1:22" ht="55.95" hidden="1" customHeight="1" x14ac:dyDescent="0.6">
      <c r="A45" s="385" t="s">
        <v>66</v>
      </c>
      <c r="B45" s="224" t="str">
        <f>+[3]ระบบการควบคุมฯ!B284</f>
        <v>โครงการเสริมสร้างคุณธรรม จริยธรรม และธรรมาภิบาลในสถานศึกษา</v>
      </c>
      <c r="C45" s="386" t="str">
        <f>+[3]ระบบการควบคุมฯ!C284</f>
        <v>บท.แผนลว. 22 ก.ค.65</v>
      </c>
      <c r="D45" s="346"/>
      <c r="E45" s="346">
        <f>+[3]ระบบการควบคุมฯ!E284</f>
        <v>0</v>
      </c>
      <c r="F45" s="346">
        <f t="shared" si="8"/>
        <v>0</v>
      </c>
      <c r="G45" s="346">
        <f>+[3]ระบบการควบคุมฯ!G284+[3]ระบบการควบคุมฯ!H284</f>
        <v>0</v>
      </c>
      <c r="H45" s="346">
        <f>+[3]ระบบการควบคุมฯ!I284+[3]ระบบการควบคุมฯ!J284</f>
        <v>0</v>
      </c>
      <c r="I45" s="346">
        <f>+[3]ระบบการควบคุมฯ!K284+[3]ระบบการควบคุมฯ!L284</f>
        <v>0</v>
      </c>
      <c r="J45" s="346">
        <f t="shared" si="9"/>
        <v>0</v>
      </c>
      <c r="K45" s="225" t="s">
        <v>16</v>
      </c>
      <c r="L45" s="22"/>
      <c r="M45" s="39"/>
      <c r="N45" s="39"/>
      <c r="O45" s="25"/>
      <c r="P45" s="25"/>
      <c r="Q45" s="26"/>
      <c r="R45" s="29"/>
      <c r="S45" s="17"/>
    </row>
    <row r="46" spans="1:22" s="31" customFormat="1" ht="55.95" hidden="1" customHeight="1" x14ac:dyDescent="0.6">
      <c r="A46" s="385" t="s">
        <v>67</v>
      </c>
      <c r="B46" s="224" t="str">
        <f>+[3]ระบบการควบคุมฯ!B285</f>
        <v>โครงการเสริมสร้างศักยภาพทรัพยากรบุคคลให้มีทักษะที่จำเป็นในศตวรรษที่ 21</v>
      </c>
      <c r="C46" s="386">
        <f>+[3]ระบบการควบคุมฯ!C285</f>
        <v>0</v>
      </c>
      <c r="D46" s="346"/>
      <c r="E46" s="346">
        <f>+[3]ระบบการควบคุมฯ!E285</f>
        <v>0</v>
      </c>
      <c r="F46" s="346">
        <f t="shared" si="8"/>
        <v>0</v>
      </c>
      <c r="G46" s="346">
        <f>+[3]ระบบการควบคุมฯ!G285+[3]ระบบการควบคุมฯ!H285</f>
        <v>0</v>
      </c>
      <c r="H46" s="346">
        <f>+[3]ระบบการควบคุมฯ!I285+[3]ระบบการควบคุมฯ!J285</f>
        <v>0</v>
      </c>
      <c r="I46" s="346">
        <f>+[3]ระบบการควบคุมฯ!K285+[3]ระบบการควบคุมฯ!L285</f>
        <v>0</v>
      </c>
      <c r="J46" s="346">
        <f t="shared" si="9"/>
        <v>0</v>
      </c>
      <c r="K46" s="225" t="s">
        <v>16</v>
      </c>
      <c r="L46" s="22"/>
      <c r="M46" s="27"/>
      <c r="N46" s="23"/>
      <c r="O46" s="24"/>
      <c r="P46" s="25"/>
      <c r="Q46" s="26"/>
      <c r="R46" s="29"/>
      <c r="S46" s="29"/>
      <c r="T46" s="30"/>
      <c r="U46" s="30"/>
      <c r="V46" s="30"/>
    </row>
    <row r="47" spans="1:22" s="31" customFormat="1" ht="37.200000000000003" customHeight="1" x14ac:dyDescent="0.6">
      <c r="A47" s="387">
        <f>+[3]ระบบการควบคุมฯ!A328</f>
        <v>2</v>
      </c>
      <c r="B47" s="388" t="str">
        <f>+[2]ระบบการควบคุมฯ!B617</f>
        <v>ผลผลิตผู้จบการศึกษาขั้นพื้นฐาน</v>
      </c>
      <c r="C47" s="389" t="str">
        <f>[2]ระบบการควบคุมฯ!C618</f>
        <v>20004 3720 1000 2000000</v>
      </c>
      <c r="D47" s="390">
        <f>+D48+D95</f>
        <v>1260000</v>
      </c>
      <c r="E47" s="390">
        <f>+E48+E95</f>
        <v>740000</v>
      </c>
      <c r="F47" s="390">
        <f>+D47+E47</f>
        <v>2000000</v>
      </c>
      <c r="G47" s="390">
        <f>+G48+G95</f>
        <v>0</v>
      </c>
      <c r="H47" s="390">
        <f>+H48+H95</f>
        <v>0</v>
      </c>
      <c r="I47" s="390">
        <f>+I48+I95</f>
        <v>786101.33</v>
      </c>
      <c r="J47" s="390">
        <f>+J48+J95</f>
        <v>1213898.67</v>
      </c>
      <c r="K47" s="195"/>
      <c r="L47" s="22"/>
      <c r="M47" s="27"/>
      <c r="N47" s="23"/>
      <c r="O47" s="24"/>
      <c r="P47" s="25"/>
      <c r="Q47" s="26"/>
      <c r="R47" s="29"/>
      <c r="S47" s="29"/>
      <c r="T47" s="30"/>
      <c r="U47" s="30"/>
      <c r="V47" s="30"/>
    </row>
    <row r="48" spans="1:22" s="31" customFormat="1" ht="37.200000000000003" customHeight="1" x14ac:dyDescent="0.6">
      <c r="A48" s="391">
        <f>+[2]ระบบการควบคุมฯ!A634</f>
        <v>1.4</v>
      </c>
      <c r="B48" s="226" t="str">
        <f>+[2]ระบบการควบคุมฯ!B634</f>
        <v>กิจกรรมการบริหารจัดการในเขตพื้นที่การศึกษา</v>
      </c>
      <c r="C48" s="392" t="str">
        <f>+[2]ระบบการควบคุมฯ!C634</f>
        <v>20004 68 00148 00000</v>
      </c>
      <c r="D48" s="393">
        <f>+D49</f>
        <v>1260000</v>
      </c>
      <c r="E48" s="393">
        <f>+E49</f>
        <v>740000</v>
      </c>
      <c r="F48" s="393">
        <f>SUM(D48:E48)</f>
        <v>2000000</v>
      </c>
      <c r="G48" s="393">
        <f>+G49</f>
        <v>0</v>
      </c>
      <c r="H48" s="393">
        <f>+H49</f>
        <v>0</v>
      </c>
      <c r="I48" s="393">
        <f>+I49</f>
        <v>786101.33</v>
      </c>
      <c r="J48" s="393">
        <f>+J49</f>
        <v>1213898.67</v>
      </c>
      <c r="K48" s="196"/>
      <c r="L48" s="22"/>
      <c r="M48" s="27"/>
      <c r="N48" s="23"/>
      <c r="O48" s="24"/>
      <c r="P48" s="25"/>
      <c r="Q48" s="26"/>
      <c r="R48" s="29"/>
      <c r="S48" s="29"/>
      <c r="T48" s="30"/>
      <c r="U48" s="30"/>
      <c r="V48" s="30"/>
    </row>
    <row r="49" spans="1:22" s="31" customFormat="1" x14ac:dyDescent="0.6">
      <c r="A49" s="338"/>
      <c r="B49" s="197" t="str">
        <f>[2]ระบบการควบคุมฯ!B618</f>
        <v xml:space="preserve"> รวมงบดำเนินงาน 68112xx</v>
      </c>
      <c r="C49" s="339">
        <f>[4]ระบบการควบคุมฯ!C152</f>
        <v>0</v>
      </c>
      <c r="D49" s="340">
        <f t="shared" ref="D49:J49" si="10">+D50+D60</f>
        <v>1260000</v>
      </c>
      <c r="E49" s="340">
        <f t="shared" si="10"/>
        <v>740000</v>
      </c>
      <c r="F49" s="340">
        <f t="shared" si="10"/>
        <v>2000000</v>
      </c>
      <c r="G49" s="340">
        <f t="shared" si="10"/>
        <v>0</v>
      </c>
      <c r="H49" s="340">
        <f t="shared" si="10"/>
        <v>0</v>
      </c>
      <c r="I49" s="340">
        <f t="shared" si="10"/>
        <v>786101.33</v>
      </c>
      <c r="J49" s="340">
        <f t="shared" si="10"/>
        <v>1213898.67</v>
      </c>
      <c r="K49" s="394"/>
      <c r="L49" s="22"/>
      <c r="M49" s="27"/>
      <c r="N49" s="23"/>
      <c r="O49" s="24"/>
      <c r="P49" s="25"/>
      <c r="Q49" s="26"/>
      <c r="R49" s="29"/>
      <c r="S49" s="29"/>
      <c r="T49" s="30"/>
      <c r="U49" s="30"/>
      <c r="V49" s="30"/>
    </row>
    <row r="50" spans="1:22" s="31" customFormat="1" ht="74.400000000000006" x14ac:dyDescent="0.6">
      <c r="A50" s="395" t="str">
        <f>+[2]ระบบการควบคุมฯ!A641</f>
        <v>1.4.1</v>
      </c>
      <c r="B50" s="396" t="str">
        <f>+[2]ระบบการควบคุมฯ!B641</f>
        <v>งบประจำ บริหารจัดการสำนักงาน 3,200,000 บาท</v>
      </c>
      <c r="C50" s="367" t="str">
        <f>+C48</f>
        <v>20004 68 00148 00000</v>
      </c>
      <c r="D50" s="368">
        <f t="shared" ref="D50:J50" si="11">SUM(D51:D59)</f>
        <v>1260000</v>
      </c>
      <c r="E50" s="368">
        <f t="shared" si="11"/>
        <v>0</v>
      </c>
      <c r="F50" s="368">
        <f t="shared" si="11"/>
        <v>1260000</v>
      </c>
      <c r="G50" s="368">
        <f t="shared" si="11"/>
        <v>0</v>
      </c>
      <c r="H50" s="368">
        <f t="shared" si="11"/>
        <v>0</v>
      </c>
      <c r="I50" s="368">
        <f t="shared" si="11"/>
        <v>627562.73</v>
      </c>
      <c r="J50" s="368">
        <f t="shared" si="11"/>
        <v>632437.27</v>
      </c>
      <c r="K50" s="397" t="s">
        <v>14</v>
      </c>
      <c r="L50" s="22"/>
      <c r="M50" s="27"/>
      <c r="N50" s="23"/>
      <c r="O50" s="24"/>
      <c r="P50" s="25"/>
      <c r="Q50" s="26"/>
      <c r="R50" s="29"/>
      <c r="S50" s="29"/>
      <c r="T50" s="30"/>
      <c r="U50" s="30"/>
      <c r="V50" s="30"/>
    </row>
    <row r="51" spans="1:22" s="31" customFormat="1" ht="74.400000000000006" x14ac:dyDescent="0.6">
      <c r="A51" s="398">
        <f>+[2]ระบบการควบคุมฯ!A642</f>
        <v>1</v>
      </c>
      <c r="B51" s="399" t="str">
        <f>+[2]ระบบการควบคุมฯ!B642</f>
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51" s="399">
        <f>+[2]ระบบการควบคุมฯ!C656</f>
        <v>0</v>
      </c>
      <c r="D51" s="400">
        <f>[2]ระบบการควบคุมฯ!F642</f>
        <v>0</v>
      </c>
      <c r="E51" s="400"/>
      <c r="F51" s="354">
        <f>SUM(D51:E51)</f>
        <v>0</v>
      </c>
      <c r="G51" s="375">
        <f>+[2]ระบบการควบคุมฯ!G642+[2]ระบบการควบคุมฯ!H642</f>
        <v>0</v>
      </c>
      <c r="H51" s="375">
        <f>+[2]ระบบการควบคุมฯ!I642+[2]ระบบการควบคุมฯ!J642</f>
        <v>0</v>
      </c>
      <c r="I51" s="375">
        <f>+[2]ระบบการควบคุมฯ!K642+[2]ระบบการควบคุมฯ!L642</f>
        <v>0</v>
      </c>
      <c r="J51" s="375">
        <f>+F51-G51-H51-I51</f>
        <v>0</v>
      </c>
      <c r="K51" s="215"/>
      <c r="L51" s="22"/>
      <c r="M51" s="27"/>
      <c r="N51" s="23"/>
      <c r="O51" s="24"/>
      <c r="P51" s="25"/>
      <c r="Q51" s="26"/>
      <c r="R51" s="29"/>
      <c r="S51" s="29"/>
      <c r="T51" s="30"/>
      <c r="U51" s="30"/>
      <c r="V51" s="30"/>
    </row>
    <row r="52" spans="1:22" s="31" customFormat="1" ht="20.399999999999999" hidden="1" customHeight="1" x14ac:dyDescent="0.6">
      <c r="A52" s="376" t="str">
        <f>+[2]ระบบการควบคุมฯ!A643</f>
        <v>1)</v>
      </c>
      <c r="B52" s="401" t="str">
        <f>+[3]ระบบการควบคุมฯ!B342</f>
        <v>ค่าสาธารณูปโภค    500,000 บาท</v>
      </c>
      <c r="C52" s="402" t="str">
        <f>+[2]ระบบการควบคุมฯ!C643</f>
        <v xml:space="preserve">ศธ04002/ว5273 ลว.27 ต.ค.67 ครั้งที่ 1 โอนครั้งที่ 19 </v>
      </c>
      <c r="D52" s="403">
        <f>+[2]ระบบการควบคุมฯ!F643</f>
        <v>300000</v>
      </c>
      <c r="E52" s="126"/>
      <c r="F52" s="359">
        <f>SUM(D52:E52)</f>
        <v>300000</v>
      </c>
      <c r="G52" s="378">
        <f>+[2]ระบบการควบคุมฯ!G643+[2]ระบบการควบคุมฯ!H643</f>
        <v>0</v>
      </c>
      <c r="H52" s="378">
        <f>+[2]ระบบการควบคุมฯ!I643+[2]ระบบการควบคุมฯ!J643</f>
        <v>0</v>
      </c>
      <c r="I52" s="378">
        <f>+[2]ระบบการควบคุมฯ!K643+[2]ระบบการควบคุมฯ!L643</f>
        <v>185347.09</v>
      </c>
      <c r="J52" s="378">
        <f>+F52-G52-H52-I52</f>
        <v>114652.91</v>
      </c>
      <c r="K52" s="88" t="s">
        <v>14</v>
      </c>
      <c r="L52" s="22"/>
      <c r="M52" s="27"/>
      <c r="N52" s="23"/>
      <c r="O52" s="24"/>
      <c r="P52" s="25"/>
      <c r="Q52" s="26"/>
      <c r="R52" s="29"/>
      <c r="S52" s="29"/>
      <c r="T52" s="30"/>
      <c r="U52" s="30"/>
      <c r="V52" s="30"/>
    </row>
    <row r="53" spans="1:22" ht="20.399999999999999" hidden="1" customHeight="1" x14ac:dyDescent="0.6">
      <c r="A53" s="376" t="str">
        <f>+[2]ระบบการควบคุมฯ!A644</f>
        <v>2)</v>
      </c>
      <c r="B53" s="402" t="str">
        <f>+[3]ระบบการควบคุมฯ!B336</f>
        <v>ค้าจ้างเหมาบริการ ลูกจ้างสพป.ปท.2 15000x7คนx12 เดือน 1,260,000 บาท</v>
      </c>
      <c r="C53" s="402" t="str">
        <f>+[2]ระบบการควบคุมฯ!C642</f>
        <v xml:space="preserve">ศธ04002/ว5273 ลว.27 ต.ค.67 ครั้งที่ 1 โอนครั้งที่ 19 </v>
      </c>
      <c r="D53" s="403">
        <f>+[2]ระบบการควบคุมฯ!F643</f>
        <v>300000</v>
      </c>
      <c r="E53" s="403"/>
      <c r="F53" s="359">
        <f>SUM(D53:E53)</f>
        <v>300000</v>
      </c>
      <c r="G53" s="378">
        <f>+[2]ระบบการควบคุมฯ!G644+[2]ระบบการควบคุมฯ!H644</f>
        <v>0</v>
      </c>
      <c r="H53" s="378">
        <f>+[2]ระบบการควบคุมฯ!I644+[2]ระบบการควบคุมฯ!J644</f>
        <v>0</v>
      </c>
      <c r="I53" s="378">
        <f>+[2]ระบบการควบคุมฯ!K644+[2]ระบบการควบคุมฯ!L644</f>
        <v>147064.51999999999</v>
      </c>
      <c r="J53" s="378">
        <f t="shared" ref="J53:J59" si="12">+F53-G53-H53-I53</f>
        <v>152935.48000000001</v>
      </c>
      <c r="K53" s="88" t="s">
        <v>14</v>
      </c>
    </row>
    <row r="54" spans="1:22" ht="55.8" x14ac:dyDescent="0.6">
      <c r="A54" s="376" t="str">
        <f>+[2]ระบบการควบคุมฯ!A645</f>
        <v>3)</v>
      </c>
      <c r="B54" s="402" t="str">
        <f>+[2]ระบบการควบคุมฯ!B645</f>
        <v>ค่าใช้จ่ายในการประชุม อ.ก.ค.ศ. เขตพื้นที่การศึกษา  60,000 บาท</v>
      </c>
      <c r="C54" s="402" t="str">
        <f>+[2]ระบบการควบคุมฯ!C645</f>
        <v xml:space="preserve">ศธ04002/ว5273 ลว.27 ต.ค.67 ครั้งที่ 1 โอนครั้งที่ 19 </v>
      </c>
      <c r="D54" s="403">
        <f>+[2]ระบบการควบคุมฯ!F645</f>
        <v>110000</v>
      </c>
      <c r="E54" s="126"/>
      <c r="F54" s="359">
        <f>SUM(D54:E54)</f>
        <v>110000</v>
      </c>
      <c r="G54" s="378">
        <f>+[2]ระบบการควบคุมฯ!G645+[2]ระบบการควบคุมฯ!H645</f>
        <v>0</v>
      </c>
      <c r="H54" s="378">
        <f>+[2]ระบบการควบคุมฯ!I645+[2]ระบบการควบคุมฯ!J645</f>
        <v>0</v>
      </c>
      <c r="I54" s="378">
        <f>+[2]ระบบการควบคุมฯ!K645+[2]ระบบการควบคุมฯ!L645</f>
        <v>74350</v>
      </c>
      <c r="J54" s="378">
        <f t="shared" si="12"/>
        <v>35650</v>
      </c>
      <c r="K54" s="88" t="s">
        <v>17</v>
      </c>
    </row>
    <row r="55" spans="1:22" ht="74.400000000000006" x14ac:dyDescent="0.6">
      <c r="A55" s="376" t="str">
        <f>+[2]ระบบการควบคุมฯ!A646</f>
        <v>4)</v>
      </c>
      <c r="B55" s="402" t="str">
        <f>+[2]ระบบการควบคุมฯ!B646</f>
        <v>ค่าซ่อมแซมยานพาหนะและขนส่ง 200,000 บาท</v>
      </c>
      <c r="C55" s="402" t="str">
        <f>+C54</f>
        <v xml:space="preserve">ศธ04002/ว5273 ลว.27 ต.ค.67 ครั้งที่ 1 โอนครั้งที่ 19 </v>
      </c>
      <c r="D55" s="403">
        <f>+[2]ระบบการควบคุมฯ!F646</f>
        <v>100000</v>
      </c>
      <c r="E55" s="126"/>
      <c r="F55" s="359">
        <f t="shared" ref="F55:F57" si="13">SUM(D55:E55)</f>
        <v>100000</v>
      </c>
      <c r="G55" s="378">
        <f>+[2]ระบบการควบคุมฯ!G646+[2]ระบบการควบคุมฯ!H646</f>
        <v>0</v>
      </c>
      <c r="H55" s="378">
        <f>+[2]ระบบการควบคุมฯ!I646+[2]ระบบการควบคุมฯ!J646</f>
        <v>0</v>
      </c>
      <c r="I55" s="378">
        <f>+[2]ระบบการควบคุมฯ!K646+[2]ระบบการควบคุมฯ!L646</f>
        <v>54521.85</v>
      </c>
      <c r="J55" s="378">
        <f t="shared" si="12"/>
        <v>45478.15</v>
      </c>
      <c r="K55" s="88" t="s">
        <v>14</v>
      </c>
    </row>
    <row r="56" spans="1:22" ht="74.400000000000006" x14ac:dyDescent="0.6">
      <c r="A56" s="376" t="str">
        <f>+[2]ระบบการควบคุมฯ!A647</f>
        <v>5)</v>
      </c>
      <c r="B56" s="401" t="str">
        <f>+[2]ระบบการควบคุมฯ!B647</f>
        <v>ค่าซ่อมแซมครุภัณฑ์ 100,000 บาท</v>
      </c>
      <c r="C56" s="402" t="str">
        <f>+[2]ระบบการควบคุมฯ!C647</f>
        <v xml:space="preserve">ศธ04002/ว5273 ลว.27 ต.ค.67 ครั้งที่ 1 โอนครั้งที่ 19 </v>
      </c>
      <c r="D56" s="403">
        <f>+[2]ระบบการควบคุมฯ!F647</f>
        <v>50000</v>
      </c>
      <c r="E56" s="126"/>
      <c r="F56" s="359">
        <f t="shared" si="13"/>
        <v>50000</v>
      </c>
      <c r="G56" s="378">
        <f>+[2]ระบบการควบคุมฯ!G647+[2]ระบบการควบคุมฯ!H647</f>
        <v>0</v>
      </c>
      <c r="H56" s="378">
        <f>+[2]ระบบการควบคุมฯ!I647+[2]ระบบการควบคุมฯ!J647</f>
        <v>0</v>
      </c>
      <c r="I56" s="378">
        <f>+[2]ระบบการควบคุมฯ!K647+[2]ระบบการควบคุมฯ!L647</f>
        <v>15002.5</v>
      </c>
      <c r="J56" s="378">
        <f t="shared" si="12"/>
        <v>34997.5</v>
      </c>
      <c r="K56" s="88" t="s">
        <v>14</v>
      </c>
    </row>
    <row r="57" spans="1:22" ht="74.400000000000006" x14ac:dyDescent="0.6">
      <c r="A57" s="376" t="str">
        <f>+[2]ระบบการควบคุมฯ!A648</f>
        <v>6)</v>
      </c>
      <c r="B57" s="402" t="str">
        <f>+[2]ระบบการควบคุมฯ!B648</f>
        <v>ค่าวัสดุสำนักงาน 350,000 บาท อนุมัติ 150,000 บาท</v>
      </c>
      <c r="C57" s="399" t="str">
        <f>+[2]ระบบการควบคุมฯ!C648</f>
        <v xml:space="preserve">ศธ04002/ว5273 ลว.27 ต.ค.67 ครั้งที่ 1 โอนครั้งที่ 19 </v>
      </c>
      <c r="D57" s="403">
        <f>+[2]ระบบการควบคุมฯ!F648</f>
        <v>150000</v>
      </c>
      <c r="E57" s="377"/>
      <c r="F57" s="359">
        <f t="shared" si="13"/>
        <v>150000</v>
      </c>
      <c r="G57" s="378">
        <f>+[2]ระบบการควบคุมฯ!G648+[2]ระบบการควบคุมฯ!H648</f>
        <v>0</v>
      </c>
      <c r="H57" s="378">
        <f>+[2]ระบบการควบคุมฯ!I648+[2]ระบบการควบคุมฯ!J648</f>
        <v>0</v>
      </c>
      <c r="I57" s="378">
        <f>+[2]ระบบการควบคุมฯ!K648+[2]ระบบการควบคุมฯ!L648</f>
        <v>78699</v>
      </c>
      <c r="J57" s="378">
        <f t="shared" si="12"/>
        <v>71301</v>
      </c>
      <c r="K57" s="88" t="s">
        <v>14</v>
      </c>
    </row>
    <row r="58" spans="1:22" ht="74.400000000000006" x14ac:dyDescent="0.6">
      <c r="A58" s="376" t="str">
        <f>+[2]ระบบการควบคุมฯ!A649</f>
        <v>7)</v>
      </c>
      <c r="B58" s="402" t="str">
        <f>+[2]ระบบการควบคุมฯ!B649</f>
        <v>ค่าน้ำมันเชื้อเพลิงและหล่อลื่น 200,000 บาท อนุมัติ 100,000 บาท</v>
      </c>
      <c r="C58" s="399" t="str">
        <f>+[2]ระบบการควบคุมฯ!C649</f>
        <v xml:space="preserve">ศธ04002/ว5273 ลว.27 ต.ค.67 ครั้งที่ 1 โอนครั้งที่ 19 </v>
      </c>
      <c r="D58" s="403">
        <f>+[2]ระบบการควบคุมฯ!F649</f>
        <v>100000</v>
      </c>
      <c r="E58" s="377"/>
      <c r="F58" s="359">
        <f t="shared" ref="F58:F59" si="14">SUM(D58:E58)</f>
        <v>100000</v>
      </c>
      <c r="G58" s="378">
        <f>+[2]ระบบการควบคุมฯ!G649+[2]ระบบการควบคุมฯ!H649</f>
        <v>0</v>
      </c>
      <c r="H58" s="378">
        <f>+[2]ระบบการควบคุมฯ!I649+[2]ระบบการควบคุมฯ!J649</f>
        <v>0</v>
      </c>
      <c r="I58" s="378">
        <f>+[2]ระบบการควบคุมฯ!K649+[2]ระบบการควบคุมฯ!L649</f>
        <v>25662.6</v>
      </c>
      <c r="J58" s="378">
        <f t="shared" si="12"/>
        <v>74337.399999999994</v>
      </c>
      <c r="K58" s="88" t="s">
        <v>14</v>
      </c>
    </row>
    <row r="59" spans="1:22" ht="37.200000000000003" customHeight="1" x14ac:dyDescent="0.6">
      <c r="A59" s="376" t="str">
        <f>+[2]ระบบการควบคุมฯ!A650</f>
        <v>8)</v>
      </c>
      <c r="B59" s="402" t="str">
        <f>+[2]ระบบการควบคุมฯ!B650</f>
        <v>งบกลาง 540,000 บาท</v>
      </c>
      <c r="C59" s="399" t="str">
        <f>+[2]ระบบการควบคุมฯ!C650</f>
        <v xml:space="preserve">ศธ04002/ว5273 ลว.27 ต.ค.67 ครั้งที่ 1 โอนครั้งที่ 19 </v>
      </c>
      <c r="D59" s="403">
        <f>+[2]ระบบการควบคุมฯ!F650</f>
        <v>150000</v>
      </c>
      <c r="E59" s="377"/>
      <c r="F59" s="359">
        <f t="shared" si="14"/>
        <v>150000</v>
      </c>
      <c r="G59" s="378">
        <f>+[2]ระบบการควบคุมฯ!G650+[2]ระบบการควบคุมฯ!H650</f>
        <v>0</v>
      </c>
      <c r="H59" s="378">
        <f>+[2]ระบบการควบคุมฯ!I650+[2]ระบบการควบคุมฯ!J650</f>
        <v>0</v>
      </c>
      <c r="I59" s="378">
        <f>+[2]ระบบการควบคุมฯ!K650+[2]ระบบการควบคุมฯ!L650</f>
        <v>46915.17</v>
      </c>
      <c r="J59" s="378">
        <f t="shared" si="12"/>
        <v>103084.83</v>
      </c>
      <c r="K59" s="1277" t="s">
        <v>15</v>
      </c>
    </row>
    <row r="60" spans="1:22" ht="46.95" customHeight="1" x14ac:dyDescent="0.6">
      <c r="A60" s="405" t="str">
        <f>+[2]ระบบการควบคุมฯ!A657</f>
        <v>1.4.2</v>
      </c>
      <c r="B60" s="228" t="str">
        <f>+[2]ระบบการควบคุมฯ!B657</f>
        <v>งบพัฒนาเพื่อพัฒนาคุณภาพการศึกษา 1,800,000 บาท</v>
      </c>
      <c r="C60" s="228" t="str">
        <f>+[2]ระบบการควบคุมฯ!C657</f>
        <v xml:space="preserve">ศธ04002/ว5273 ลว.27 ต.ค.67 ครั้งที่ 1 โอนครั้งที่ 19 </v>
      </c>
      <c r="D60" s="406">
        <f t="shared" ref="D60:J60" si="15">+D61+D77</f>
        <v>0</v>
      </c>
      <c r="E60" s="406">
        <f t="shared" si="15"/>
        <v>740000</v>
      </c>
      <c r="F60" s="406">
        <f t="shared" si="15"/>
        <v>740000</v>
      </c>
      <c r="G60" s="406">
        <f t="shared" si="15"/>
        <v>0</v>
      </c>
      <c r="H60" s="406">
        <f t="shared" si="15"/>
        <v>0</v>
      </c>
      <c r="I60" s="406">
        <f t="shared" si="15"/>
        <v>158538.6</v>
      </c>
      <c r="J60" s="406">
        <f t="shared" si="15"/>
        <v>581461.4</v>
      </c>
      <c r="K60" s="229"/>
    </row>
    <row r="61" spans="1:22" ht="46.95" customHeight="1" x14ac:dyDescent="0.6">
      <c r="A61" s="380" t="str">
        <f>+[2]ระบบการควบคุมฯ!A659</f>
        <v>1.4.2.1</v>
      </c>
      <c r="B61" s="220" t="str">
        <f>+[2]ระบบการควบคุมฯ!B659</f>
        <v>งบกลยุทธ์ ของสพป.ปท.2 1,800,000 บาท</v>
      </c>
      <c r="C61" s="237" t="str">
        <f>+[2]ระบบการควบคุมฯ!C659</f>
        <v>20004 3720 1000 2000000</v>
      </c>
      <c r="D61" s="407">
        <f t="shared" ref="D61:J61" si="16">SUM(D62:D75)</f>
        <v>0</v>
      </c>
      <c r="E61" s="407">
        <f t="shared" si="16"/>
        <v>740000</v>
      </c>
      <c r="F61" s="407">
        <f t="shared" si="16"/>
        <v>740000</v>
      </c>
      <c r="G61" s="407">
        <f t="shared" si="16"/>
        <v>0</v>
      </c>
      <c r="H61" s="407">
        <f t="shared" si="16"/>
        <v>0</v>
      </c>
      <c r="I61" s="407">
        <f t="shared" si="16"/>
        <v>158538.6</v>
      </c>
      <c r="J61" s="407">
        <f t="shared" si="16"/>
        <v>581461.4</v>
      </c>
      <c r="K61" s="230"/>
    </row>
    <row r="62" spans="1:22" ht="37.200000000000003" customHeight="1" x14ac:dyDescent="0.6">
      <c r="A62" s="385" t="str">
        <f>+[2]ระบบการควบคุมฯ!A660</f>
        <v>1)</v>
      </c>
      <c r="B62" s="224" t="str">
        <f>+[2]ระบบการควบคุมฯ!B660</f>
        <v>โครงการพัฒนาส่งเสริมความปลอดภัยของผู้เรียน ครูและบุคลากรทางการศึกษาและสถานศึกษา 50,000 บาท</v>
      </c>
      <c r="C62" s="383" t="str">
        <f>+[2]ระบบการควบคุมฯ!C642</f>
        <v xml:space="preserve">ศธ04002/ว5273 ลว.27 ต.ค.67 ครั้งที่ 1 โอนครั้งที่ 19 </v>
      </c>
      <c r="D62" s="346">
        <f>+[2]ระบบการควบคุมฯ!D660</f>
        <v>0</v>
      </c>
      <c r="E62" s="346">
        <f>+[2]ระบบการควบคุมฯ!E660</f>
        <v>50000</v>
      </c>
      <c r="F62" s="346">
        <f>+[2]ระบบการควบคุมฯ!F660</f>
        <v>50000</v>
      </c>
      <c r="G62" s="378">
        <f>+[2]ระบบการควบคุมฯ!G660+[2]ระบบการควบคุมฯ!H660</f>
        <v>0</v>
      </c>
      <c r="H62" s="378">
        <f>+[2]ระบบการควบคุมฯ!I660+[2]ระบบการควบคุมฯ!J660</f>
        <v>0</v>
      </c>
      <c r="I62" s="404">
        <f>+[2]ระบบการควบคุมฯ!K660+[2]ระบบการควบคุมฯ!L660</f>
        <v>0</v>
      </c>
      <c r="J62" s="346">
        <f t="shared" ref="J62:J75" si="17">+F62-G62-H62-I62</f>
        <v>50000</v>
      </c>
      <c r="K62" s="223" t="s">
        <v>12</v>
      </c>
    </row>
    <row r="63" spans="1:22" ht="37.200000000000003" customHeight="1" x14ac:dyDescent="0.6">
      <c r="A63" s="385" t="str">
        <f>+[2]ระบบการควบคุมฯ!A661</f>
        <v>2)</v>
      </c>
      <c r="B63" s="224" t="str">
        <f>+[2]ระบบการควบคุมฯ!B661</f>
        <v>โครงการเพิ่มโอกาสและความเสมอภาคทางการศึกษา 50,000 บาท</v>
      </c>
      <c r="C63" s="383" t="str">
        <f>+C62</f>
        <v xml:space="preserve">ศธ04002/ว5273 ลว.27 ต.ค.67 ครั้งที่ 1 โอนครั้งที่ 19 </v>
      </c>
      <c r="D63" s="346">
        <f>+[2]ระบบการควบคุมฯ!D661</f>
        <v>0</v>
      </c>
      <c r="E63" s="346">
        <f>+[2]ระบบการควบคุมฯ!E661</f>
        <v>50000</v>
      </c>
      <c r="F63" s="346">
        <f>+[2]ระบบการควบคุมฯ!F661</f>
        <v>50000</v>
      </c>
      <c r="G63" s="378">
        <f>+[2]ระบบการควบคุมฯ!G661+[2]ระบบการควบคุมฯ!H661</f>
        <v>0</v>
      </c>
      <c r="H63" s="378">
        <f>+[2]ระบบการควบคุมฯ!I661+[2]ระบบการควบคุมฯ!J661</f>
        <v>0</v>
      </c>
      <c r="I63" s="404">
        <f>+[2]ระบบการควบคุมฯ!K661+[2]ระบบการควบคุมฯ!L661</f>
        <v>0</v>
      </c>
      <c r="J63" s="346">
        <f t="shared" si="17"/>
        <v>50000</v>
      </c>
      <c r="K63" s="225" t="s">
        <v>12</v>
      </c>
    </row>
    <row r="64" spans="1:22" ht="55.8" x14ac:dyDescent="0.6">
      <c r="A64" s="385" t="str">
        <f>+[2]ระบบการควบคุมฯ!A662</f>
        <v>3)</v>
      </c>
      <c r="B64" s="408" t="str">
        <f>+[2]ระบบการควบคุมฯ!B662</f>
        <v>โครงการยกระดับคุณภาพการศึกษา 900,000 บาท อนุมัติครั้ที่ 1  240,000 บาท</v>
      </c>
      <c r="C64" s="409" t="str">
        <f>+C63</f>
        <v xml:space="preserve">ศธ04002/ว5273 ลว.27 ต.ค.67 ครั้งที่ 1 โอนครั้งที่ 19 </v>
      </c>
      <c r="D64" s="359">
        <f>+[2]ระบบการควบคุมฯ!D662</f>
        <v>0</v>
      </c>
      <c r="E64" s="359">
        <f>+[2]ระบบการควบคุมฯ!E662</f>
        <v>179360</v>
      </c>
      <c r="F64" s="359">
        <f>+[2]ระบบการควบคุมฯ!F662</f>
        <v>179360</v>
      </c>
      <c r="G64" s="378">
        <f>+[2]ระบบการควบคุมฯ!G662+[2]ระบบการควบคุมฯ!H662</f>
        <v>0</v>
      </c>
      <c r="H64" s="378">
        <f>+[2]ระบบการควบคุมฯ!I662+[2]ระบบการควบคุมฯ!J662</f>
        <v>0</v>
      </c>
      <c r="I64" s="404">
        <f>+[2]ระบบการควบคุมฯ!K662+[2]ระบบการควบคุมฯ!L662</f>
        <v>0</v>
      </c>
      <c r="J64" s="346">
        <f t="shared" si="17"/>
        <v>179360</v>
      </c>
      <c r="K64" s="410" t="s">
        <v>13</v>
      </c>
    </row>
    <row r="65" spans="1:11" ht="55.8" x14ac:dyDescent="0.6">
      <c r="A65" s="385" t="str">
        <f>+[2]ระบบการควบคุมฯ!A663</f>
        <v>3.1)</v>
      </c>
      <c r="B65" s="408" t="str">
        <f>+[2]ระบบการควบคุมฯ!B663</f>
        <v>โครงการเพิ่มประสิทธิภาพการจัดการเรียนรู้ที่ส่งเสริมสมรรถนะด้านความฉลาดรู้ ตามแนวทางการประเมิน PISA 18,140 บาท</v>
      </c>
      <c r="C65" s="409" t="str">
        <f>+C64</f>
        <v xml:space="preserve">ศธ04002/ว5273 ลว.27 ต.ค.67 ครั้งที่ 1 โอนครั้งที่ 19 </v>
      </c>
      <c r="D65" s="359">
        <f>+[2]ระบบการควบคุมฯ!D663</f>
        <v>0</v>
      </c>
      <c r="E65" s="359">
        <f>+[2]ระบบการควบคุมฯ!E663</f>
        <v>18140</v>
      </c>
      <c r="F65" s="359">
        <f>+[2]ระบบการควบคุมฯ!F663</f>
        <v>18140</v>
      </c>
      <c r="G65" s="378">
        <f>+[2]ระบบการควบคุมฯ!G663+[2]ระบบการควบคุมฯ!H663</f>
        <v>0</v>
      </c>
      <c r="H65" s="378">
        <f>+[2]ระบบการควบคุมฯ!I663+[2]ระบบการควบคุมฯ!J663</f>
        <v>0</v>
      </c>
      <c r="I65" s="404">
        <f>+[2]ระบบการควบคุมฯ!K663+[2]ระบบการควบคุมฯ!L663</f>
        <v>15330</v>
      </c>
      <c r="J65" s="346">
        <f t="shared" si="17"/>
        <v>2810</v>
      </c>
      <c r="K65" s="410" t="s">
        <v>13</v>
      </c>
    </row>
    <row r="66" spans="1:11" ht="37.200000000000003" hidden="1" customHeight="1" x14ac:dyDescent="0.6">
      <c r="A66" s="411" t="str">
        <f>+[2]ระบบการควบคุมฯ!A664</f>
        <v>3.2)</v>
      </c>
      <c r="B66" s="408" t="str">
        <f>+[2]ระบบการควบคุมฯ!B664</f>
        <v>โครงการบ้านนักวิทยาศาสตร์น้อย ประเทศไทย ระดับประถมศึกษา 21,250 บาท</v>
      </c>
      <c r="C66" s="409" t="str">
        <f>+C65</f>
        <v xml:space="preserve">ศธ04002/ว5273 ลว.27 ต.ค.67 ครั้งที่ 1 โอนครั้งที่ 19 </v>
      </c>
      <c r="D66" s="359">
        <f>+[2]ระบบการควบคุมฯ!D664</f>
        <v>0</v>
      </c>
      <c r="E66" s="359">
        <f>+[2]ระบบการควบคุมฯ!E664</f>
        <v>21250</v>
      </c>
      <c r="F66" s="359">
        <f>+[2]ระบบการควบคุมฯ!F664</f>
        <v>21250</v>
      </c>
      <c r="G66" s="378">
        <f>+[2]ระบบการควบคุมฯ!G664+[2]ระบบการควบคุมฯ!H664</f>
        <v>0</v>
      </c>
      <c r="H66" s="378">
        <f>+[2]ระบบการควบคุมฯ!I664+[2]ระบบการควบคุมฯ!J664</f>
        <v>0</v>
      </c>
      <c r="I66" s="378">
        <f>+[2]ระบบการควบคุมฯ!K664+[2]ระบบการควบคุมฯ!L664</f>
        <v>21250</v>
      </c>
      <c r="J66" s="359">
        <f t="shared" si="17"/>
        <v>0</v>
      </c>
      <c r="K66" s="410" t="s">
        <v>13</v>
      </c>
    </row>
    <row r="67" spans="1:11" ht="37.200000000000003" hidden="1" customHeight="1" x14ac:dyDescent="0.6">
      <c r="A67" s="411" t="str">
        <f>+[2]ระบบการควบคุมฯ!A665</f>
        <v>3.3)</v>
      </c>
      <c r="B67" s="408" t="str">
        <f>+[2]ระบบการควบคุมฯ!B665</f>
        <v>โครงการบ้านนักวิทยาศาสตร์น้อย ประเทศไทย ระดับปฐมวัย 21,250 บาท</v>
      </c>
      <c r="C67" s="409" t="str">
        <f>+C66</f>
        <v xml:space="preserve">ศธ04002/ว5273 ลว.27 ต.ค.67 ครั้งที่ 1 โอนครั้งที่ 19 </v>
      </c>
      <c r="D67" s="359">
        <f>+[2]ระบบการควบคุมฯ!D665</f>
        <v>0</v>
      </c>
      <c r="E67" s="359">
        <f>+[2]ระบบการควบคุมฯ!E665</f>
        <v>21250</v>
      </c>
      <c r="F67" s="359">
        <f>+[2]ระบบการควบคุมฯ!F665</f>
        <v>21250</v>
      </c>
      <c r="G67" s="378">
        <f>+[2]ระบบการควบคุมฯ!G665+[2]ระบบการควบคุมฯ!H665</f>
        <v>0</v>
      </c>
      <c r="H67" s="378">
        <f>+[2]ระบบการควบคุมฯ!I665+[2]ระบบการควบคุมฯ!J665</f>
        <v>0</v>
      </c>
      <c r="I67" s="378">
        <f>+[2]ระบบการควบคุมฯ!K665+[2]ระบบการควบคุมฯ!L665</f>
        <v>21250</v>
      </c>
      <c r="J67" s="359">
        <f t="shared" si="17"/>
        <v>0</v>
      </c>
      <c r="K67" s="410" t="s">
        <v>13</v>
      </c>
    </row>
    <row r="68" spans="1:11" ht="37.200000000000003" hidden="1" customHeight="1" x14ac:dyDescent="0.6">
      <c r="A68" s="411" t="str">
        <f>+[2]ระบบการควบคุมฯ!A666</f>
        <v>4)</v>
      </c>
      <c r="B68" s="408" t="str">
        <f>+[2]ระบบการควบคุมฯ!B666</f>
        <v>โครงการเพิ่มประสิทธิภาพการบริหารจัดการศึกษา 800,000 บาท อนุมัติครั้งที่ 1 (4000,000 บาท)</v>
      </c>
      <c r="C68" s="409" t="str">
        <f>+C64</f>
        <v xml:space="preserve">ศธ04002/ว5273 ลว.27 ต.ค.67 ครั้งที่ 1 โอนครั้งที่ 19 </v>
      </c>
      <c r="D68" s="359">
        <f>+[2]ระบบการควบคุมฯ!D666</f>
        <v>0</v>
      </c>
      <c r="E68" s="359">
        <f>+[2]ระบบการควบคุมฯ!E666</f>
        <v>167730</v>
      </c>
      <c r="F68" s="359">
        <f>+[2]ระบบการควบคุมฯ!F666</f>
        <v>167730</v>
      </c>
      <c r="G68" s="378">
        <f>+[2]ระบบการควบคุมฯ!G666+[2]ระบบการควบคุมฯ!H666</f>
        <v>0</v>
      </c>
      <c r="H68" s="378">
        <f>+[2]ระบบการควบคุมฯ!I666+[2]ระบบการควบคุมฯ!J666</f>
        <v>0</v>
      </c>
      <c r="I68" s="378">
        <f>+[2]ระบบการควบคุมฯ!K666+[2]ระบบการควบคุมฯ!L666</f>
        <v>29485</v>
      </c>
      <c r="J68" s="359">
        <f t="shared" si="17"/>
        <v>138245</v>
      </c>
      <c r="K68" s="410" t="s">
        <v>13</v>
      </c>
    </row>
    <row r="69" spans="1:11" ht="37.200000000000003" hidden="1" customHeight="1" x14ac:dyDescent="0.6">
      <c r="A69" s="411" t="str">
        <f>+[2]ระบบการควบคุมฯ!A667</f>
        <v>4.1)</v>
      </c>
      <c r="B69" s="408" t="str">
        <f>+[2]ระบบการควบคุมฯ!B667</f>
        <v>โครงการพัฒนาศักยภาพบุคลากรทางการศึกษาสังกัดสพป.ปทุมธานี เขต 2</v>
      </c>
      <c r="C69" s="409" t="str">
        <f>+C68</f>
        <v xml:space="preserve">ศธ04002/ว5273 ลว.27 ต.ค.67 ครั้งที่ 1 โอนครั้งที่ 19 </v>
      </c>
      <c r="D69" s="359">
        <f>+[2]ระบบการควบคุมฯ!D667</f>
        <v>0</v>
      </c>
      <c r="E69" s="359">
        <f>+[2]ระบบการควบคุมฯ!E667</f>
        <v>58570</v>
      </c>
      <c r="F69" s="359">
        <f>+[2]ระบบการควบคุมฯ!F667</f>
        <v>58570</v>
      </c>
      <c r="G69" s="378">
        <f>+[2]ระบบการควบคุมฯ!G667+[2]ระบบการควบคุมฯ!H667</f>
        <v>0</v>
      </c>
      <c r="H69" s="378">
        <f>+[2]ระบบการควบคุมฯ!I667+[2]ระบบการควบคุมฯ!J667</f>
        <v>0</v>
      </c>
      <c r="I69" s="378">
        <f>+[2]ระบบการควบคุมฯ!K667+[2]ระบบการควบคุมฯ!L667</f>
        <v>47372.6</v>
      </c>
      <c r="J69" s="359">
        <f t="shared" si="17"/>
        <v>11197.400000000001</v>
      </c>
      <c r="K69" s="410" t="s">
        <v>273</v>
      </c>
    </row>
    <row r="70" spans="1:11" ht="55.8" hidden="1" customHeight="1" x14ac:dyDescent="0.6">
      <c r="A70" s="411" t="str">
        <f>+[2]ระบบการควบคุมฯ!A668</f>
        <v>4.2)</v>
      </c>
      <c r="B70" s="408" t="str">
        <f>+[2]ระบบการควบคุมฯ!B668</f>
        <v>โครงการยกย่องเชิดชูเกียรติข้าราชการครูและบุคลากรทางการศึกษา</v>
      </c>
      <c r="C70" s="409" t="str">
        <f>+C69</f>
        <v xml:space="preserve">ศธ04002/ว5273 ลว.27 ต.ค.67 ครั้งที่ 1 โอนครั้งที่ 19 </v>
      </c>
      <c r="D70" s="359">
        <f>+[2]ระบบการควบคุมฯ!D668</f>
        <v>0</v>
      </c>
      <c r="E70" s="359">
        <f>+[2]ระบบการควบคุมฯ!E668</f>
        <v>59700</v>
      </c>
      <c r="F70" s="359">
        <f>+[2]ระบบการควบคุมฯ!F668</f>
        <v>59700</v>
      </c>
      <c r="G70" s="378">
        <f>+[2]ระบบการควบคุมฯ!G668+[2]ระบบการควบคุมฯ!H668</f>
        <v>0</v>
      </c>
      <c r="H70" s="378">
        <f>+[2]ระบบการควบคุมฯ!I668+[2]ระบบการควบคุมฯ!J668</f>
        <v>0</v>
      </c>
      <c r="I70" s="378">
        <f>+[2]ระบบการควบคุมฯ!K668+[2]ระบบการควบคุมฯ!L668</f>
        <v>0</v>
      </c>
      <c r="J70" s="359">
        <f t="shared" si="17"/>
        <v>59700</v>
      </c>
      <c r="K70" s="410" t="s">
        <v>273</v>
      </c>
    </row>
    <row r="71" spans="1:11" ht="46.95" hidden="1" customHeight="1" x14ac:dyDescent="0.6">
      <c r="A71" s="411" t="str">
        <f>+[2]ระบบการควบคุมฯ!A669</f>
        <v>4.3)</v>
      </c>
      <c r="B71" s="408" t="str">
        <f>+[2]ระบบการควบคุมฯ!B669</f>
        <v>โครงการประชุมผู้บริหารสถานศึกษา</v>
      </c>
      <c r="C71" s="1278" t="str">
        <f>+C70</f>
        <v xml:space="preserve">ศธ04002/ว5273 ลว.27 ต.ค.67 ครั้งที่ 1 โอนครั้งที่ 19 </v>
      </c>
      <c r="D71" s="359">
        <f>+[2]ระบบการควบคุมฯ!D669</f>
        <v>0</v>
      </c>
      <c r="E71" s="359">
        <f>+[2]ระบบการควบคุมฯ!E669</f>
        <v>17000</v>
      </c>
      <c r="F71" s="359">
        <f>+[2]ระบบการควบคุมฯ!F669</f>
        <v>17000</v>
      </c>
      <c r="G71" s="378">
        <f>+[2]ระบบการควบคุมฯ!G669+[2]ระบบการควบคุมฯ!H669</f>
        <v>0</v>
      </c>
      <c r="H71" s="378">
        <f>+[2]ระบบการควบคุมฯ!I669+[2]ระบบการควบคุมฯ!J669</f>
        <v>0</v>
      </c>
      <c r="I71" s="378">
        <f>+[2]ระบบการควบคุมฯ!K669+[2]ระบบการควบคุมฯ!L669</f>
        <v>17000</v>
      </c>
      <c r="J71" s="359">
        <f t="shared" si="17"/>
        <v>0</v>
      </c>
      <c r="K71" s="95" t="s">
        <v>16</v>
      </c>
    </row>
    <row r="72" spans="1:11" ht="37.200000000000003" hidden="1" customHeight="1" x14ac:dyDescent="0.6">
      <c r="A72" s="411" t="str">
        <f>+[2]ระบบการควบคุมฯ!A670</f>
        <v>4.4)</v>
      </c>
      <c r="B72" s="408" t="str">
        <f>+[2]ระบบการควบคุมฯ!B670</f>
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</v>
      </c>
      <c r="C72" s="1278" t="str">
        <f>+C71</f>
        <v xml:space="preserve">ศธ04002/ว5273 ลว.27 ต.ค.67 ครั้งที่ 1 โอนครั้งที่ 19 </v>
      </c>
      <c r="D72" s="359">
        <f>+[2]ระบบการควบคุมฯ!D670</f>
        <v>0</v>
      </c>
      <c r="E72" s="359">
        <f>+[2]ระบบการควบคุมฯ!E670</f>
        <v>97000</v>
      </c>
      <c r="F72" s="359">
        <f>+[2]ระบบการควบคุมฯ!F670</f>
        <v>97000</v>
      </c>
      <c r="G72" s="378">
        <f>+[2]ระบบการควบคุมฯ!G670+[2]ระบบการควบคุมฯ!H670</f>
        <v>0</v>
      </c>
      <c r="H72" s="378">
        <f>+[2]ระบบการควบคุมฯ!I670+[2]ระบบการควบคุมฯ!J670</f>
        <v>0</v>
      </c>
      <c r="I72" s="378">
        <f>+[2]ระบบการควบคุมฯ!K670+[2]ระบบการควบคุมฯ!L670</f>
        <v>6851</v>
      </c>
      <c r="J72" s="359">
        <f t="shared" si="17"/>
        <v>90149</v>
      </c>
      <c r="K72" s="95" t="s">
        <v>13</v>
      </c>
    </row>
    <row r="73" spans="1:11" ht="37.200000000000003" hidden="1" customHeight="1" x14ac:dyDescent="0.6">
      <c r="A73" s="411"/>
      <c r="B73" s="408"/>
      <c r="C73" s="409"/>
      <c r="D73" s="359"/>
      <c r="E73" s="359"/>
      <c r="F73" s="359"/>
      <c r="G73" s="378"/>
      <c r="H73" s="378"/>
      <c r="I73" s="378"/>
      <c r="J73" s="359"/>
      <c r="K73" s="95"/>
    </row>
    <row r="74" spans="1:11" ht="20.399999999999999" hidden="1" customHeight="1" x14ac:dyDescent="0.6">
      <c r="A74" s="385">
        <f>+[2]ระบบการควบคุมฯ!A674</f>
        <v>0</v>
      </c>
      <c r="B74" s="224">
        <f>+[2]ระบบการควบคุมฯ!B674</f>
        <v>0</v>
      </c>
      <c r="C74" s="383">
        <f>+[4]ระบบการควบคุมฯ!C197</f>
        <v>0</v>
      </c>
      <c r="D74" s="346">
        <f>+[2]ระบบการควบคุมฯ!D674</f>
        <v>0</v>
      </c>
      <c r="E74" s="346">
        <f>+[2]ระบบการควบคุมฯ!E674</f>
        <v>0</v>
      </c>
      <c r="F74" s="346">
        <f>+[2]ระบบการควบคุมฯ!F674</f>
        <v>0</v>
      </c>
      <c r="G74" s="346">
        <f>+[2]ระบบการควบคุมฯ!G674</f>
        <v>0</v>
      </c>
      <c r="H74" s="346">
        <f>+[2]ระบบการควบคุมฯ!H674</f>
        <v>0</v>
      </c>
      <c r="I74" s="346">
        <f>+[2]ระบบการควบคุมฯ!K674+[2]ระบบการควบคุมฯ!L674</f>
        <v>0</v>
      </c>
      <c r="J74" s="346">
        <f t="shared" si="17"/>
        <v>0</v>
      </c>
      <c r="K74" s="225" t="s">
        <v>75</v>
      </c>
    </row>
    <row r="75" spans="1:11" ht="20.399999999999999" hidden="1" customHeight="1" x14ac:dyDescent="0.6">
      <c r="A75" s="385">
        <f>+[2]ระบบการควบคุมฯ!A675</f>
        <v>0</v>
      </c>
      <c r="B75" s="224">
        <f>+[2]ระบบการควบคุมฯ!B675</f>
        <v>0</v>
      </c>
      <c r="C75" s="383">
        <f>+[4]ระบบการควบคุมฯ!C198</f>
        <v>0</v>
      </c>
      <c r="D75" s="346">
        <f>+[2]ระบบการควบคุมฯ!D675</f>
        <v>0</v>
      </c>
      <c r="E75" s="346">
        <f>+[2]ระบบการควบคุมฯ!E675</f>
        <v>0</v>
      </c>
      <c r="F75" s="346">
        <f>+[2]ระบบการควบคุมฯ!F675</f>
        <v>0</v>
      </c>
      <c r="G75" s="346">
        <f>+[2]ระบบการควบคุมฯ!G675</f>
        <v>0</v>
      </c>
      <c r="H75" s="346">
        <f>+[2]ระบบการควบคุมฯ!H675</f>
        <v>0</v>
      </c>
      <c r="I75" s="346">
        <f>+[2]ระบบการควบคุมฯ!K675+[2]ระบบการควบคุมฯ!L675</f>
        <v>0</v>
      </c>
      <c r="J75" s="346">
        <f t="shared" si="17"/>
        <v>0</v>
      </c>
      <c r="K75" s="225"/>
    </row>
    <row r="76" spans="1:11" ht="55.8" hidden="1" customHeight="1" x14ac:dyDescent="0.6">
      <c r="A76" s="385"/>
      <c r="B76" s="231"/>
      <c r="C76" s="412"/>
      <c r="D76" s="413"/>
      <c r="E76" s="413"/>
      <c r="F76" s="413"/>
      <c r="G76" s="413"/>
      <c r="H76" s="413"/>
      <c r="I76" s="413"/>
      <c r="J76" s="414"/>
      <c r="K76" s="225"/>
    </row>
    <row r="77" spans="1:11" ht="93" hidden="1" customHeight="1" x14ac:dyDescent="0.6">
      <c r="A77" s="415" t="str">
        <f>+[3]ระบบการควบคุมฯ!A357</f>
        <v>2.1.2.2</v>
      </c>
      <c r="B77" s="232" t="str">
        <f>+[3]ระบบการควบคุมฯ!B357</f>
        <v>งบเพิ่มประสิทธิผลกลยุทธ์ของ สพฐ. 1,500,000 บาท</v>
      </c>
      <c r="C77" s="416" t="str">
        <f>+[3]ระบบการควบคุมฯ!C357</f>
        <v>ศธ04002/ว4881 ลว.27 ต.ค.65 โอนครั้งที่ 16  3,000,000</v>
      </c>
      <c r="D77" s="343">
        <f>SUM(D78:D94)</f>
        <v>0</v>
      </c>
      <c r="E77" s="343">
        <f t="shared" ref="E77:J77" si="18">SUM(E78:E94)</f>
        <v>0</v>
      </c>
      <c r="F77" s="343">
        <f t="shared" si="18"/>
        <v>0</v>
      </c>
      <c r="G77" s="343">
        <f t="shared" si="18"/>
        <v>0</v>
      </c>
      <c r="H77" s="343">
        <f t="shared" si="18"/>
        <v>0</v>
      </c>
      <c r="I77" s="343">
        <f t="shared" si="18"/>
        <v>0</v>
      </c>
      <c r="J77" s="343">
        <f t="shared" si="18"/>
        <v>0</v>
      </c>
      <c r="K77" s="343">
        <f>SUM(K78:K94)</f>
        <v>0</v>
      </c>
    </row>
    <row r="78" spans="1:11" ht="20.399999999999999" hidden="1" customHeight="1" x14ac:dyDescent="0.6">
      <c r="A78" s="411" t="str">
        <f>+[2]ระบบการควบคุมฯ!A682</f>
        <v>1)</v>
      </c>
      <c r="B78" s="217" t="str">
        <f>+[2]ระบบการควบคุมฯ!B682</f>
        <v>โครงการงานศิลปหัตถกรรม 300000 บาท</v>
      </c>
      <c r="C78" s="417" t="str">
        <f>+[2]ระบบการควบคุมฯ!C682</f>
        <v>ศธ04002/ว4850 ลว.17 ต.ค.66 โอนครั้งที่ 3  /ศธ04002/ว817 ลว.22 กพ 67 โอนครั้งที่ 191</v>
      </c>
      <c r="D78" s="359">
        <f>+[2]ระบบการควบคุมฯ!D682</f>
        <v>0</v>
      </c>
      <c r="E78" s="359">
        <f>+[2]ระบบการควบคุมฯ!E682</f>
        <v>0</v>
      </c>
      <c r="F78" s="359">
        <f>+D78+E78</f>
        <v>0</v>
      </c>
      <c r="G78" s="378"/>
      <c r="H78" s="378"/>
      <c r="I78" s="378"/>
      <c r="J78" s="359">
        <f t="shared" ref="J78:J94" si="19">+F78-G78-H78-I78</f>
        <v>0</v>
      </c>
      <c r="K78" s="95" t="s">
        <v>12</v>
      </c>
    </row>
    <row r="79" spans="1:11" ht="55.8" hidden="1" customHeight="1" x14ac:dyDescent="0.6">
      <c r="A79" s="411" t="str">
        <f>+[2]ระบบการควบคุมฯ!A683</f>
        <v>2)</v>
      </c>
      <c r="B79" s="217" t="str">
        <f>+[2]ระบบการควบคุมฯ!B683</f>
        <v>โครงการอบรมครูผู้ช่วย 200000 บาท เหลือ 55000</v>
      </c>
      <c r="C79" s="216" t="str">
        <f>+[2]ระบบการควบคุมฯ!C683</f>
        <v>ศธ04002/ว4850 ลว.17 ต.ค.66 ครั้งที่ 1 โอนครั้งที่ 3</v>
      </c>
      <c r="D79" s="359"/>
      <c r="E79" s="359"/>
      <c r="F79" s="359"/>
      <c r="G79" s="378"/>
      <c r="H79" s="378"/>
      <c r="I79" s="378"/>
      <c r="J79" s="359">
        <f t="shared" si="19"/>
        <v>0</v>
      </c>
      <c r="K79" s="95" t="s">
        <v>17</v>
      </c>
    </row>
    <row r="80" spans="1:11" ht="55.8" hidden="1" customHeight="1" x14ac:dyDescent="0.6">
      <c r="A80" s="411" t="str">
        <f>+[2]ระบบการควบคุมฯ!A684</f>
        <v>3)</v>
      </c>
      <c r="B80" s="217">
        <f>+[2]ระบบการควบคุมฯ!B684</f>
        <v>0</v>
      </c>
      <c r="C80" s="216">
        <f>+[2]ระบบการควบคุมฯ!C684</f>
        <v>0</v>
      </c>
      <c r="D80" s="359">
        <f>+[3]ระบบการควบคุมฯ!D420</f>
        <v>0</v>
      </c>
      <c r="E80" s="359">
        <f>+[2]ระบบการควบคุมฯ!E684</f>
        <v>0</v>
      </c>
      <c r="F80" s="359">
        <f t="shared" ref="F80:F94" si="20">SUM(D80:E80)</f>
        <v>0</v>
      </c>
      <c r="G80" s="359">
        <f>+'[2]บริหารสำนักงานเขต 3720 1000'!I906+'[2]บริหารสำนักงานเขต 3720 1000'!J906</f>
        <v>0</v>
      </c>
      <c r="H80" s="359">
        <f>+'[2]บริหารสำนักงานเขต 3720 1000'!K906+'[2]บริหารสำนักงานเขต 3720 1000'!L906</f>
        <v>0</v>
      </c>
      <c r="I80" s="359">
        <f>+[2]ระบบการควบคุมฯ!K684+[2]ระบบการควบคุมฯ!L684</f>
        <v>0</v>
      </c>
      <c r="J80" s="359">
        <f t="shared" si="19"/>
        <v>0</v>
      </c>
      <c r="K80" s="95" t="s">
        <v>75</v>
      </c>
    </row>
    <row r="81" spans="1:11" ht="93" hidden="1" customHeight="1" x14ac:dyDescent="0.6">
      <c r="A81" s="411" t="str">
        <f>+[2]ระบบการควบคุมฯ!A685</f>
        <v>4)</v>
      </c>
      <c r="B81" s="217">
        <f>+[2]ระบบการควบคุมฯ!B685</f>
        <v>0</v>
      </c>
      <c r="C81" s="216">
        <f>+[2]ระบบการควบคุมฯ!C685</f>
        <v>0</v>
      </c>
      <c r="D81" s="359">
        <f>+[3]ระบบการควบคุมฯ!D421</f>
        <v>0</v>
      </c>
      <c r="E81" s="359">
        <f>+[2]ระบบการควบคุมฯ!E685</f>
        <v>0</v>
      </c>
      <c r="F81" s="359">
        <f t="shared" si="20"/>
        <v>0</v>
      </c>
      <c r="G81" s="359">
        <f>+'[2]บริหารสำนักงานเขต 3720 1000'!I936+'[2]บริหารสำนักงานเขต 3720 1000'!J936</f>
        <v>0</v>
      </c>
      <c r="H81" s="359">
        <f>+'[2]บริหารสำนักงานเขต 3720 1000'!K936+'[2]บริหารสำนักงานเขต 3720 1000'!L936</f>
        <v>0</v>
      </c>
      <c r="I81" s="359">
        <f>+'[2]บริหารสำนักงานเขต 3720 1000'!M936+'[2]บริหารสำนักงานเขต 3720 1000'!N936</f>
        <v>0</v>
      </c>
      <c r="J81" s="359">
        <f t="shared" si="19"/>
        <v>0</v>
      </c>
      <c r="K81" s="95" t="s">
        <v>12</v>
      </c>
    </row>
    <row r="82" spans="1:11" ht="20.399999999999999" hidden="1" customHeight="1" x14ac:dyDescent="0.6">
      <c r="A82" s="411" t="str">
        <f>+[2]ระบบการควบคุมฯ!A686</f>
        <v>5)</v>
      </c>
      <c r="B82" s="217">
        <f>+[2]ระบบการควบคุมฯ!B686</f>
        <v>0</v>
      </c>
      <c r="C82" s="216">
        <f>+[2]ระบบการควบคุมฯ!C686</f>
        <v>0</v>
      </c>
      <c r="D82" s="359">
        <f>+[3]ระบบการควบคุมฯ!D422</f>
        <v>0</v>
      </c>
      <c r="E82" s="359">
        <f>+[2]ระบบการควบคุมฯ!E686</f>
        <v>0</v>
      </c>
      <c r="F82" s="359">
        <f t="shared" si="20"/>
        <v>0</v>
      </c>
      <c r="G82" s="359">
        <f>+[2]ระบบการควบคุมฯ!G686+[2]ระบบการควบคุมฯ!H686</f>
        <v>0</v>
      </c>
      <c r="H82" s="359">
        <f>+[2]ระบบการควบคุมฯ!I686+[2]ระบบการควบคุมฯ!J686</f>
        <v>0</v>
      </c>
      <c r="I82" s="359">
        <f>+[2]ระบบการควบคุมฯ!K686+[2]ระบบการควบคุมฯ!L686</f>
        <v>0</v>
      </c>
      <c r="J82" s="359">
        <f t="shared" si="19"/>
        <v>0</v>
      </c>
      <c r="K82" s="95" t="s">
        <v>50</v>
      </c>
    </row>
    <row r="83" spans="1:11" ht="93" hidden="1" customHeight="1" x14ac:dyDescent="0.6">
      <c r="A83" s="411" t="str">
        <f>+[2]ระบบการควบคุมฯ!A687</f>
        <v>6)</v>
      </c>
      <c r="B83" s="217">
        <f>+[2]ระบบการควบคุมฯ!B687</f>
        <v>0</v>
      </c>
      <c r="C83" s="216">
        <f>+[2]ระบบการควบคุมฯ!C687</f>
        <v>0</v>
      </c>
      <c r="D83" s="359">
        <f>+[3]ระบบการควบคุมฯ!D424</f>
        <v>0</v>
      </c>
      <c r="E83" s="359">
        <f>+[2]ระบบการควบคุมฯ!E687</f>
        <v>0</v>
      </c>
      <c r="F83" s="359">
        <f t="shared" si="20"/>
        <v>0</v>
      </c>
      <c r="G83" s="359">
        <f>+[2]ระบบการควบคุมฯ!G687+[2]ระบบการควบคุมฯ!H687</f>
        <v>0</v>
      </c>
      <c r="H83" s="359">
        <f>+[2]ระบบการควบคุมฯ!I687+[2]ระบบการควบคุมฯ!J687</f>
        <v>0</v>
      </c>
      <c r="I83" s="359">
        <f>+[2]ระบบการควบคุมฯ!K687+[2]ระบบการควบคุมฯ!L687</f>
        <v>0</v>
      </c>
      <c r="J83" s="359">
        <f t="shared" si="19"/>
        <v>0</v>
      </c>
      <c r="K83" s="95"/>
    </row>
    <row r="84" spans="1:11" ht="93" hidden="1" customHeight="1" x14ac:dyDescent="0.6">
      <c r="A84" s="411" t="str">
        <f>+[2]ระบบการควบคุมฯ!A688</f>
        <v>6)</v>
      </c>
      <c r="B84" s="217">
        <f>+[2]ระบบการควบคุมฯ!B688</f>
        <v>0</v>
      </c>
      <c r="C84" s="216">
        <f>+[2]ระบบการควบคุมฯ!C688</f>
        <v>0</v>
      </c>
      <c r="D84" s="359">
        <f>+[3]ระบบการควบคุมฯ!D425</f>
        <v>0</v>
      </c>
      <c r="E84" s="359">
        <f>+[2]ระบบการควบคุมฯ!E688</f>
        <v>0</v>
      </c>
      <c r="F84" s="359">
        <f t="shared" si="20"/>
        <v>0</v>
      </c>
      <c r="G84" s="359">
        <f>+[2]ระบบการควบคุมฯ!G688+[2]ระบบการควบคุมฯ!H688</f>
        <v>0</v>
      </c>
      <c r="H84" s="359">
        <f>+[2]ระบบการควบคุมฯ!I688+[2]ระบบการควบคุมฯ!J688</f>
        <v>0</v>
      </c>
      <c r="I84" s="359">
        <f>+[2]ระบบการควบคุมฯ!K688+[2]ระบบการควบคุมฯ!L688</f>
        <v>0</v>
      </c>
      <c r="J84" s="359">
        <f t="shared" si="19"/>
        <v>0</v>
      </c>
      <c r="K84" s="95" t="s">
        <v>50</v>
      </c>
    </row>
    <row r="85" spans="1:11" ht="93" hidden="1" customHeight="1" x14ac:dyDescent="0.6">
      <c r="A85" s="411" t="str">
        <f>+[2]ระบบการควบคุมฯ!A689</f>
        <v>7)</v>
      </c>
      <c r="B85" s="217">
        <f>+[2]ระบบการควบคุมฯ!B689</f>
        <v>0</v>
      </c>
      <c r="C85" s="216">
        <f>+[2]ระบบการควบคุมฯ!C689</f>
        <v>0</v>
      </c>
      <c r="D85" s="359">
        <f>+[3]ระบบการควบคุมฯ!D426</f>
        <v>0</v>
      </c>
      <c r="E85" s="359">
        <f>+[2]ระบบการควบคุมฯ!E689</f>
        <v>0</v>
      </c>
      <c r="F85" s="359">
        <f t="shared" si="20"/>
        <v>0</v>
      </c>
      <c r="G85" s="359">
        <f>+[2]ระบบการควบคุมฯ!G689+[2]ระบบการควบคุมฯ!H689</f>
        <v>0</v>
      </c>
      <c r="H85" s="359">
        <f>+[2]ระบบการควบคุมฯ!I689+[2]ระบบการควบคุมฯ!J689</f>
        <v>0</v>
      </c>
      <c r="I85" s="359">
        <f>+[2]ระบบการควบคุมฯ!K689+[2]ระบบการควบคุมฯ!L689</f>
        <v>0</v>
      </c>
      <c r="J85" s="359">
        <f t="shared" si="19"/>
        <v>0</v>
      </c>
      <c r="K85" s="95" t="s">
        <v>50</v>
      </c>
    </row>
    <row r="86" spans="1:11" ht="93" hidden="1" customHeight="1" x14ac:dyDescent="0.6">
      <c r="A86" s="411" t="str">
        <f>+[2]ระบบการควบคุมฯ!A690</f>
        <v>8)</v>
      </c>
      <c r="B86" s="217">
        <f>+[2]ระบบการควบคุมฯ!B690</f>
        <v>0</v>
      </c>
      <c r="C86" s="216">
        <f>+[2]ระบบการควบคุมฯ!C690</f>
        <v>0</v>
      </c>
      <c r="D86" s="359">
        <f>+[3]ระบบการควบคุมฯ!D427</f>
        <v>0</v>
      </c>
      <c r="E86" s="359">
        <f>+[2]ระบบการควบคุมฯ!E690</f>
        <v>0</v>
      </c>
      <c r="F86" s="359">
        <f t="shared" si="20"/>
        <v>0</v>
      </c>
      <c r="G86" s="359">
        <f>+[2]ระบบการควบคุมฯ!G690+[2]ระบบการควบคุมฯ!H690</f>
        <v>0</v>
      </c>
      <c r="H86" s="359">
        <f>+[2]ระบบการควบคุมฯ!I690+[2]ระบบการควบคุมฯ!J690</f>
        <v>0</v>
      </c>
      <c r="I86" s="359">
        <f>+[2]ระบบการควบคุมฯ!K690+[2]ระบบการควบคุมฯ!L690</f>
        <v>0</v>
      </c>
      <c r="J86" s="359">
        <f t="shared" si="19"/>
        <v>0</v>
      </c>
      <c r="K86" s="95" t="s">
        <v>50</v>
      </c>
    </row>
    <row r="87" spans="1:11" ht="93" hidden="1" customHeight="1" x14ac:dyDescent="0.6">
      <c r="A87" s="411" t="str">
        <f>+[2]ระบบการควบคุมฯ!A691</f>
        <v>9)</v>
      </c>
      <c r="B87" s="217">
        <f>+[2]ระบบการควบคุมฯ!B691</f>
        <v>0</v>
      </c>
      <c r="C87" s="216">
        <f>+[2]ระบบการควบคุมฯ!C691</f>
        <v>0</v>
      </c>
      <c r="D87" s="359">
        <f>+[3]ระบบการควบคุมฯ!D428</f>
        <v>0</v>
      </c>
      <c r="E87" s="359">
        <f>+[2]ระบบการควบคุมฯ!E691</f>
        <v>0</v>
      </c>
      <c r="F87" s="359">
        <f t="shared" si="20"/>
        <v>0</v>
      </c>
      <c r="G87" s="359">
        <f>+[2]ระบบการควบคุมฯ!G691+[2]ระบบการควบคุมฯ!H691</f>
        <v>0</v>
      </c>
      <c r="H87" s="359">
        <f>+[2]ระบบการควบคุมฯ!I691+[2]ระบบการควบคุมฯ!J691</f>
        <v>0</v>
      </c>
      <c r="I87" s="359">
        <f>+[2]ระบบการควบคุมฯ!K691+[2]ระบบการควบคุมฯ!L691</f>
        <v>0</v>
      </c>
      <c r="J87" s="359">
        <f t="shared" si="19"/>
        <v>0</v>
      </c>
      <c r="K87" s="95" t="s">
        <v>50</v>
      </c>
    </row>
    <row r="88" spans="1:11" ht="93" hidden="1" customHeight="1" x14ac:dyDescent="0.6">
      <c r="A88" s="411" t="str">
        <f>+[2]ระบบการควบคุมฯ!A692</f>
        <v>10)</v>
      </c>
      <c r="B88" s="217">
        <f>+[2]ระบบการควบคุมฯ!B692</f>
        <v>0</v>
      </c>
      <c r="C88" s="216">
        <f>+[2]ระบบการควบคุมฯ!C692</f>
        <v>0</v>
      </c>
      <c r="D88" s="359">
        <f>+[3]ระบบการควบคุมฯ!D429</f>
        <v>0</v>
      </c>
      <c r="E88" s="359">
        <f>+[2]ระบบการควบคุมฯ!E692</f>
        <v>0</v>
      </c>
      <c r="F88" s="359">
        <f t="shared" si="20"/>
        <v>0</v>
      </c>
      <c r="G88" s="359">
        <f>+[2]ระบบการควบคุมฯ!G692+[2]ระบบการควบคุมฯ!H692</f>
        <v>0</v>
      </c>
      <c r="H88" s="359">
        <f>+[2]ระบบการควบคุมฯ!I692+[2]ระบบการควบคุมฯ!J692</f>
        <v>0</v>
      </c>
      <c r="I88" s="359">
        <f>+[2]ระบบการควบคุมฯ!K692+[2]ระบบการควบคุมฯ!L692</f>
        <v>0</v>
      </c>
      <c r="J88" s="359">
        <f t="shared" si="19"/>
        <v>0</v>
      </c>
      <c r="K88" s="95" t="s">
        <v>50</v>
      </c>
    </row>
    <row r="89" spans="1:11" ht="93" hidden="1" customHeight="1" x14ac:dyDescent="0.6">
      <c r="A89" s="411" t="str">
        <f>+[2]ระบบการควบคุมฯ!A693</f>
        <v>11)</v>
      </c>
      <c r="B89" s="217">
        <f>+[2]ระบบการควบคุมฯ!B693</f>
        <v>0</v>
      </c>
      <c r="C89" s="216">
        <f>+[2]ระบบการควบคุมฯ!C693</f>
        <v>0</v>
      </c>
      <c r="D89" s="359">
        <f>+[3]ระบบการควบคุมฯ!D430</f>
        <v>0</v>
      </c>
      <c r="E89" s="359">
        <f>+[2]ระบบการควบคุมฯ!E693</f>
        <v>0</v>
      </c>
      <c r="F89" s="359">
        <f t="shared" si="20"/>
        <v>0</v>
      </c>
      <c r="G89" s="359">
        <f>+[2]ระบบการควบคุมฯ!G693+[2]ระบบการควบคุมฯ!H693</f>
        <v>0</v>
      </c>
      <c r="H89" s="359">
        <f>+[2]ระบบการควบคุมฯ!I693+[2]ระบบการควบคุมฯ!J693</f>
        <v>0</v>
      </c>
      <c r="I89" s="359">
        <f>+[2]ระบบการควบคุมฯ!K693+[2]ระบบการควบคุมฯ!L693</f>
        <v>0</v>
      </c>
      <c r="J89" s="359">
        <f t="shared" si="19"/>
        <v>0</v>
      </c>
      <c r="K89" s="95" t="s">
        <v>50</v>
      </c>
    </row>
    <row r="90" spans="1:11" ht="93" hidden="1" customHeight="1" x14ac:dyDescent="0.6">
      <c r="A90" s="411" t="str">
        <f>+[2]ระบบการควบคุมฯ!A694</f>
        <v>12)</v>
      </c>
      <c r="B90" s="217">
        <f>+[2]ระบบการควบคุมฯ!B694</f>
        <v>0</v>
      </c>
      <c r="C90" s="216">
        <f>+[2]ระบบการควบคุมฯ!C694</f>
        <v>0</v>
      </c>
      <c r="D90" s="359">
        <f>+[3]ระบบการควบคุมฯ!D431</f>
        <v>0</v>
      </c>
      <c r="E90" s="359">
        <f>+[2]ระบบการควบคุมฯ!E694</f>
        <v>0</v>
      </c>
      <c r="F90" s="359">
        <f t="shared" si="20"/>
        <v>0</v>
      </c>
      <c r="G90" s="359">
        <f>+[2]ระบบการควบคุมฯ!G694+[2]ระบบการควบคุมฯ!H694</f>
        <v>0</v>
      </c>
      <c r="H90" s="359">
        <f>+[2]ระบบการควบคุมฯ!I694+[2]ระบบการควบคุมฯ!J694</f>
        <v>0</v>
      </c>
      <c r="I90" s="359">
        <f>+[2]ระบบการควบคุมฯ!K694+[2]ระบบการควบคุมฯ!L694</f>
        <v>0</v>
      </c>
      <c r="J90" s="359">
        <f t="shared" si="19"/>
        <v>0</v>
      </c>
      <c r="K90" s="95" t="s">
        <v>50</v>
      </c>
    </row>
    <row r="91" spans="1:11" ht="74.400000000000006" hidden="1" customHeight="1" x14ac:dyDescent="0.6">
      <c r="A91" s="411" t="str">
        <f>+[2]ระบบการควบคุมฯ!A695</f>
        <v>13)</v>
      </c>
      <c r="B91" s="217">
        <f>+[2]ระบบการควบคุมฯ!B695</f>
        <v>0</v>
      </c>
      <c r="C91" s="216">
        <f>+[2]ระบบการควบคุมฯ!C695</f>
        <v>0</v>
      </c>
      <c r="D91" s="359">
        <f>+[3]ระบบการควบคุมฯ!D432</f>
        <v>0</v>
      </c>
      <c r="E91" s="359">
        <f>+[2]ระบบการควบคุมฯ!E695</f>
        <v>0</v>
      </c>
      <c r="F91" s="359">
        <f t="shared" si="20"/>
        <v>0</v>
      </c>
      <c r="G91" s="359">
        <f>+[2]ระบบการควบคุมฯ!G695+[2]ระบบการควบคุมฯ!H695</f>
        <v>0</v>
      </c>
      <c r="H91" s="359">
        <f>+[2]ระบบการควบคุมฯ!I695+[2]ระบบการควบคุมฯ!J695</f>
        <v>0</v>
      </c>
      <c r="I91" s="359">
        <f>+[2]ระบบการควบคุมฯ!K695+[2]ระบบการควบคุมฯ!L695</f>
        <v>0</v>
      </c>
      <c r="J91" s="359">
        <f t="shared" si="19"/>
        <v>0</v>
      </c>
      <c r="K91" s="95" t="s">
        <v>50</v>
      </c>
    </row>
    <row r="92" spans="1:11" ht="93" hidden="1" customHeight="1" x14ac:dyDescent="0.6">
      <c r="A92" s="411" t="str">
        <f>+[2]ระบบการควบคุมฯ!A696</f>
        <v>14)</v>
      </c>
      <c r="B92" s="217">
        <f>+[2]ระบบการควบคุมฯ!B696</f>
        <v>0</v>
      </c>
      <c r="C92" s="216">
        <f>+[2]ระบบการควบคุมฯ!C696</f>
        <v>0</v>
      </c>
      <c r="D92" s="359">
        <f>+[3]ระบบการควบคุมฯ!D433</f>
        <v>0</v>
      </c>
      <c r="E92" s="359">
        <f>+[2]ระบบการควบคุมฯ!E696</f>
        <v>0</v>
      </c>
      <c r="F92" s="359">
        <f t="shared" si="20"/>
        <v>0</v>
      </c>
      <c r="G92" s="359">
        <f>+[2]ระบบการควบคุมฯ!G696+[2]ระบบการควบคุมฯ!H696</f>
        <v>0</v>
      </c>
      <c r="H92" s="359">
        <f>+[2]ระบบการควบคุมฯ!I696+[2]ระบบการควบคุมฯ!J696</f>
        <v>0</v>
      </c>
      <c r="I92" s="359">
        <f>+[2]ระบบการควบคุมฯ!K696+[2]ระบบการควบคุมฯ!L696</f>
        <v>0</v>
      </c>
      <c r="J92" s="359">
        <f t="shared" si="19"/>
        <v>0</v>
      </c>
      <c r="K92" s="95" t="s">
        <v>14</v>
      </c>
    </row>
    <row r="93" spans="1:11" ht="93" hidden="1" customHeight="1" x14ac:dyDescent="0.6">
      <c r="A93" s="411" t="str">
        <f>+[2]ระบบการควบคุมฯ!A697</f>
        <v>15)</v>
      </c>
      <c r="B93" s="217">
        <f>+[2]ระบบการควบคุมฯ!B697</f>
        <v>0</v>
      </c>
      <c r="C93" s="216">
        <f>+[2]ระบบการควบคุมฯ!C697</f>
        <v>0</v>
      </c>
      <c r="D93" s="359">
        <f>+[3]ระบบการควบคุมฯ!D434</f>
        <v>0</v>
      </c>
      <c r="E93" s="359">
        <f>+[2]ระบบการควบคุมฯ!E697</f>
        <v>0</v>
      </c>
      <c r="F93" s="359">
        <f t="shared" si="20"/>
        <v>0</v>
      </c>
      <c r="G93" s="359">
        <f>+[2]ระบบการควบคุมฯ!G697+[2]ระบบการควบคุมฯ!H697</f>
        <v>0</v>
      </c>
      <c r="H93" s="359">
        <f>+[2]ระบบการควบคุมฯ!I697+[2]ระบบการควบคุมฯ!J697</f>
        <v>0</v>
      </c>
      <c r="I93" s="359">
        <f>+[2]ระบบการควบคุมฯ!K697+[2]ระบบการควบคุมฯ!L697</f>
        <v>0</v>
      </c>
      <c r="J93" s="359">
        <f t="shared" si="19"/>
        <v>0</v>
      </c>
      <c r="K93" s="95" t="s">
        <v>50</v>
      </c>
    </row>
    <row r="94" spans="1:11" ht="20.399999999999999" hidden="1" customHeight="1" x14ac:dyDescent="0.6">
      <c r="A94" s="411" t="str">
        <f>+[2]ระบบการควบคุมฯ!A698</f>
        <v>16)</v>
      </c>
      <c r="B94" s="217">
        <f>+[2]ระบบการควบคุมฯ!B698</f>
        <v>0</v>
      </c>
      <c r="C94" s="216">
        <f>+[2]ระบบการควบคุมฯ!C698</f>
        <v>0</v>
      </c>
      <c r="D94" s="359">
        <f>+[3]ระบบการควบคุมฯ!D435</f>
        <v>0</v>
      </c>
      <c r="E94" s="359">
        <f>+[2]ระบบการควบคุมฯ!E698</f>
        <v>0</v>
      </c>
      <c r="F94" s="359">
        <f t="shared" si="20"/>
        <v>0</v>
      </c>
      <c r="G94" s="359">
        <f>+[2]ระบบการควบคุมฯ!G698+[2]ระบบการควบคุมฯ!H698</f>
        <v>0</v>
      </c>
      <c r="H94" s="359">
        <f>+[2]ระบบการควบคุมฯ!I698+[2]ระบบการควบคุมฯ!J698</f>
        <v>0</v>
      </c>
      <c r="I94" s="359">
        <f>+[2]ระบบการควบคุมฯ!K698+[2]ระบบการควบคุมฯ!L698</f>
        <v>0</v>
      </c>
      <c r="J94" s="359">
        <f t="shared" si="19"/>
        <v>0</v>
      </c>
      <c r="K94" s="95" t="s">
        <v>50</v>
      </c>
    </row>
    <row r="95" spans="1:11" ht="20.399999999999999" hidden="1" customHeight="1" x14ac:dyDescent="0.6">
      <c r="A95" s="418" t="str">
        <f>+[2]ระบบการควบคุมฯ!A878</f>
        <v>2.1.2</v>
      </c>
      <c r="B95" s="419" t="str">
        <f>+[2]ระบบการควบคุมฯ!B878</f>
        <v>กิจกรรมการสนับสนุนการศึกษาขั้นพื้นฐาน</v>
      </c>
      <c r="C95" s="392" t="e">
        <f>+[2]ระบบการควบคุมฯ!#REF!</f>
        <v>#REF!</v>
      </c>
      <c r="D95" s="393">
        <f t="shared" ref="D95:J95" si="21">+D96</f>
        <v>0</v>
      </c>
      <c r="E95" s="393">
        <f t="shared" si="21"/>
        <v>0</v>
      </c>
      <c r="F95" s="393">
        <f t="shared" si="21"/>
        <v>0</v>
      </c>
      <c r="G95" s="393">
        <f t="shared" si="21"/>
        <v>0</v>
      </c>
      <c r="H95" s="393">
        <f t="shared" si="21"/>
        <v>0</v>
      </c>
      <c r="I95" s="393">
        <f t="shared" si="21"/>
        <v>0</v>
      </c>
      <c r="J95" s="393">
        <f t="shared" si="21"/>
        <v>0</v>
      </c>
      <c r="K95" s="196"/>
    </row>
    <row r="96" spans="1:11" ht="20.399999999999999" hidden="1" customHeight="1" x14ac:dyDescent="0.6">
      <c r="A96" s="420"/>
      <c r="B96" s="421" t="str">
        <f>+[2]ระบบการควบคุมฯ!B901</f>
        <v xml:space="preserve"> งบดำเนินงาน 67112xx </v>
      </c>
      <c r="C96" s="422" t="str">
        <f>+[2]ระบบการควบคุมฯ!C879</f>
        <v>20004 37201000 2000000</v>
      </c>
      <c r="D96" s="340">
        <f t="shared" ref="D96:J96" si="22">+D97+D107</f>
        <v>0</v>
      </c>
      <c r="E96" s="340">
        <f t="shared" si="22"/>
        <v>0</v>
      </c>
      <c r="F96" s="340">
        <f t="shared" si="22"/>
        <v>0</v>
      </c>
      <c r="G96" s="340">
        <f t="shared" si="22"/>
        <v>0</v>
      </c>
      <c r="H96" s="340">
        <f t="shared" si="22"/>
        <v>0</v>
      </c>
      <c r="I96" s="340">
        <f t="shared" si="22"/>
        <v>0</v>
      </c>
      <c r="J96" s="340">
        <f t="shared" si="22"/>
        <v>0</v>
      </c>
      <c r="K96" s="198"/>
    </row>
    <row r="97" spans="1:11" ht="37.200000000000003" hidden="1" customHeight="1" x14ac:dyDescent="0.6">
      <c r="A97" s="366" t="str">
        <f>+[2]ระบบการควบคุมฯ!A881</f>
        <v>2.1.2.1</v>
      </c>
      <c r="B97" s="212" t="str">
        <f>+[2]ระบบการควบคุมฯ!B909</f>
        <v>งบประจำ บริหารจัดการสำนักงาน</v>
      </c>
      <c r="C97" s="396" t="str">
        <f>+[2]ระบบการควบคุมฯ!C909</f>
        <v>20004 35000200 200000</v>
      </c>
      <c r="D97" s="423">
        <f>SUM(D98:D106)</f>
        <v>0</v>
      </c>
      <c r="E97" s="423">
        <f t="shared" ref="E97:J97" si="23">SUM(E98:E106)</f>
        <v>0</v>
      </c>
      <c r="F97" s="423">
        <f t="shared" si="23"/>
        <v>0</v>
      </c>
      <c r="G97" s="423">
        <f t="shared" si="23"/>
        <v>0</v>
      </c>
      <c r="H97" s="423">
        <f t="shared" si="23"/>
        <v>0</v>
      </c>
      <c r="I97" s="423">
        <f t="shared" si="23"/>
        <v>0</v>
      </c>
      <c r="J97" s="423">
        <f t="shared" si="23"/>
        <v>0</v>
      </c>
      <c r="K97" s="423"/>
    </row>
    <row r="98" spans="1:11" ht="20.399999999999999" hidden="1" customHeight="1" x14ac:dyDescent="0.6">
      <c r="A98" s="373" t="str">
        <f>+[2]ระบบการควบคุมฯ!A911</f>
        <v>(1</v>
      </c>
      <c r="B98" s="399" t="str">
        <f>+[2]ระบบการควบคุมฯ!B883</f>
        <v>ค้าจ้างเหมาบริการ ลูกจ้างสพป.ปท.2 15000x7คน ครั้งที่ 4</v>
      </c>
      <c r="C98" s="399" t="str">
        <f>+[2]ระบบการควบคุมฯ!C883</f>
        <v>ศธ04002/ว3225 ลว.30 กค 67ครั้งที่ 4 โอนครั้งที่ 265  887,000</v>
      </c>
      <c r="D98" s="400"/>
      <c r="E98" s="233"/>
      <c r="F98" s="354"/>
      <c r="G98" s="375"/>
      <c r="H98" s="375"/>
      <c r="I98" s="375"/>
      <c r="J98" s="375">
        <f t="shared" ref="J98:J106" si="24">+F98-G98-H98-I98</f>
        <v>0</v>
      </c>
      <c r="K98" s="215"/>
    </row>
    <row r="99" spans="1:11" ht="20.399999999999999" hidden="1" customHeight="1" x14ac:dyDescent="0.6">
      <c r="A99" s="373" t="str">
        <f>+[2]ระบบการควบคุมฯ!A912</f>
        <v>(2</v>
      </c>
      <c r="B99" s="399" t="str">
        <f>+[2]ระบบการควบคุมฯ!B884</f>
        <v>ค่าใช้จ่ายในการประชุมราชการ ค่าใช้จ่ายในการฝึกอบรม จัดงาน 350,000 บาท อนุมัติ 170,000 บาท/90,000 บาท/50,000 บาท ครั้งที่ 4</v>
      </c>
      <c r="C99" s="399">
        <f>+[2]ระบบการควบคุมฯ!C884</f>
        <v>0</v>
      </c>
      <c r="D99" s="400"/>
      <c r="E99" s="233"/>
      <c r="F99" s="354"/>
      <c r="G99" s="375"/>
      <c r="H99" s="375"/>
      <c r="I99" s="375"/>
      <c r="J99" s="375">
        <f t="shared" si="24"/>
        <v>0</v>
      </c>
      <c r="K99" s="215"/>
    </row>
    <row r="100" spans="1:11" ht="20.399999999999999" hidden="1" customHeight="1" x14ac:dyDescent="0.6">
      <c r="A100" s="373" t="str">
        <f>+[2]ระบบการควบคุมฯ!A913</f>
        <v>(3</v>
      </c>
      <c r="B100" s="399" t="str">
        <f>+[2]ระบบการควบคุมฯ!B885</f>
        <v>ค่าใช้จ่ายในการประชุม อ.ก.ค.ศ. เขตพื้นที่การศึกษา 150,000 บาท</v>
      </c>
      <c r="C100" s="399">
        <f>+[2]ระบบการควบคุมฯ!C885</f>
        <v>0</v>
      </c>
      <c r="D100" s="400"/>
      <c r="E100" s="233"/>
      <c r="F100" s="354"/>
      <c r="G100" s="375"/>
      <c r="H100" s="375"/>
      <c r="I100" s="375"/>
      <c r="J100" s="375">
        <f t="shared" si="24"/>
        <v>0</v>
      </c>
      <c r="K100" s="215"/>
    </row>
    <row r="101" spans="1:11" ht="20.399999999999999" hidden="1" customHeight="1" x14ac:dyDescent="0.6">
      <c r="A101" s="373" t="str">
        <f>+[2]ระบบการควบคุมฯ!A914</f>
        <v>(4</v>
      </c>
      <c r="B101" s="399" t="str">
        <f>+[2]ระบบการควบคุมฯ!B886</f>
        <v>ค่าใช้จ่ายในการเดินทางไปราชการ 150,000 บาท</v>
      </c>
      <c r="C101" s="399" t="str">
        <f>+[2]ระบบการควบคุมฯ!C886</f>
        <v>ศธ04002/ว3225 ลว.30 กค 67ครั้งที่ 4 โอนครั้งที่ 265  887,000</v>
      </c>
      <c r="D101" s="400"/>
      <c r="E101" s="126"/>
      <c r="F101" s="354"/>
      <c r="G101" s="375"/>
      <c r="H101" s="375"/>
      <c r="I101" s="375"/>
      <c r="J101" s="375">
        <f t="shared" si="24"/>
        <v>0</v>
      </c>
      <c r="K101" s="88"/>
    </row>
    <row r="102" spans="1:11" ht="20.399999999999999" hidden="1" customHeight="1" x14ac:dyDescent="0.6">
      <c r="A102" s="373" t="str">
        <f>+[2]ระบบการควบคุมฯ!A915</f>
        <v>(5</v>
      </c>
      <c r="B102" s="399" t="str">
        <f>+[2]ระบบการควบคุมฯ!B887</f>
        <v>ค่าซ่อมแซมและบำรุงรักษาทรัพย์สิน 200,000 บาท อนุมัติ 100,000 บาท</v>
      </c>
      <c r="C102" s="399" t="str">
        <f>+[2]ระบบการควบคุมฯ!C887</f>
        <v>ศธ04002/ว3225 ลว.30 กค 67ครั้งที่ 4 โอนครั้งที่ 265  887,000</v>
      </c>
      <c r="D102" s="400"/>
      <c r="E102" s="234"/>
      <c r="F102" s="354"/>
      <c r="G102" s="375"/>
      <c r="H102" s="375"/>
      <c r="I102" s="375"/>
      <c r="J102" s="375">
        <f t="shared" si="24"/>
        <v>0</v>
      </c>
      <c r="K102" s="215"/>
    </row>
    <row r="103" spans="1:11" ht="20.399999999999999" hidden="1" customHeight="1" x14ac:dyDescent="0.6">
      <c r="A103" s="373" t="str">
        <f>+[2]ระบบการควบคุมฯ!A916</f>
        <v>(6</v>
      </c>
      <c r="B103" s="399" t="str">
        <f>+[2]ระบบการควบคุมฯ!B888</f>
        <v>ค่าวัสดุสำนักงาน</v>
      </c>
      <c r="C103" s="399" t="str">
        <f>+[2]ระบบการควบคุมฯ!C888</f>
        <v>ศธ04002/ว3225 ลว.30 กค 67ครั้งที่ 4 โอนครั้งที่ 265  887,000</v>
      </c>
      <c r="D103" s="400"/>
      <c r="E103" s="233"/>
      <c r="F103" s="354"/>
      <c r="G103" s="375"/>
      <c r="H103" s="375"/>
      <c r="I103" s="375"/>
      <c r="J103" s="375">
        <f t="shared" si="24"/>
        <v>0</v>
      </c>
      <c r="K103" s="218"/>
    </row>
    <row r="104" spans="1:11" ht="37.200000000000003" hidden="1" customHeight="1" x14ac:dyDescent="0.6">
      <c r="A104" s="373" t="str">
        <f>+[2]ระบบการควบคุมฯ!A917</f>
        <v>(7</v>
      </c>
      <c r="B104" s="399" t="str">
        <f>+[2]ระบบการควบคุมฯ!B889</f>
        <v>ค่าน้ำมันเชื้อเพลิงและหล่อลื่น 200,000 บาท อนุมัติ 100,000 บาท</v>
      </c>
      <c r="C104" s="399" t="str">
        <f>+[2]ระบบการควบคุมฯ!C889</f>
        <v>ศธ04002/ว3225 ลว.30 กค 67ครั้งที่ 4 โอนครั้งที่ 265  887,000</v>
      </c>
      <c r="D104" s="400"/>
      <c r="E104" s="233"/>
      <c r="F104" s="354"/>
      <c r="G104" s="375"/>
      <c r="H104" s="375"/>
      <c r="I104" s="375"/>
      <c r="J104" s="375">
        <f t="shared" si="24"/>
        <v>0</v>
      </c>
      <c r="K104" s="218"/>
    </row>
    <row r="105" spans="1:11" ht="37.200000000000003" hidden="1" customHeight="1" x14ac:dyDescent="0.6">
      <c r="A105" s="373" t="str">
        <f>+[2]ระบบการควบคุมฯ!A918</f>
        <v>(8</v>
      </c>
      <c r="B105" s="399" t="str">
        <f>+[2]ระบบการควบคุมฯ!B890</f>
        <v xml:space="preserve">ค่าสาธารณูปโภค    100,000 บาท </v>
      </c>
      <c r="C105" s="399" t="str">
        <f>+[2]ระบบการควบคุมฯ!C890</f>
        <v>ศธ04002/ว3225 ลว.30 กค 67ครั้งที่ 4 โอนครั้งที่ 265  887,000</v>
      </c>
      <c r="D105" s="400"/>
      <c r="E105" s="233"/>
      <c r="F105" s="354"/>
      <c r="G105" s="375"/>
      <c r="H105" s="375"/>
      <c r="I105" s="375"/>
      <c r="J105" s="375">
        <f t="shared" si="24"/>
        <v>0</v>
      </c>
      <c r="K105" s="227"/>
    </row>
    <row r="106" spans="1:11" ht="37.200000000000003" hidden="1" customHeight="1" x14ac:dyDescent="0.6">
      <c r="A106" s="373" t="str">
        <f>+[2]ระบบการควบคุมฯ!A919</f>
        <v>(8.1</v>
      </c>
      <c r="B106" s="399" t="str">
        <f>+[2]ระบบการควบคุมฯ!B891</f>
        <v>อื่นๆ (รายการนอกเหนือ(1-(7 และหรือถัวจ่ายให้รายการ (1 -(7 โดยเฉพาะรายการที่ (7 ) 390000</v>
      </c>
      <c r="C106" s="399" t="str">
        <f>+[2]ระบบการควบคุมฯ!C891</f>
        <v>ที่ ศธ04002/ว2531/26 มิย 66 ครั้ง 619 180000+อบรมครูเหลือ55000และครั้งที่ 4ว322 /30 กค 67</v>
      </c>
      <c r="D106" s="400"/>
      <c r="E106" s="233"/>
      <c r="F106" s="354"/>
      <c r="G106" s="375"/>
      <c r="H106" s="375"/>
      <c r="I106" s="375"/>
      <c r="J106" s="375">
        <f t="shared" si="24"/>
        <v>0</v>
      </c>
      <c r="K106" s="227"/>
    </row>
    <row r="107" spans="1:11" ht="93" hidden="1" customHeight="1" x14ac:dyDescent="0.6">
      <c r="A107" s="424" t="str">
        <f>+[2]ระบบการควบคุมฯ!A921</f>
        <v>2.1.3.4</v>
      </c>
      <c r="B107" s="235" t="str">
        <f>+[2]ระบบการควบคุมฯ!B897</f>
        <v>งบพัฒนาเพื่อพัฒนาคุณภาพการศึกษา 1,500,000 บาท</v>
      </c>
      <c r="C107" s="425">
        <f>+[2]ระบบการควบคุมฯ!C897</f>
        <v>0</v>
      </c>
      <c r="D107" s="426">
        <f t="shared" ref="D107:J107" si="25">+D108+D117</f>
        <v>0</v>
      </c>
      <c r="E107" s="426">
        <f t="shared" si="25"/>
        <v>0</v>
      </c>
      <c r="F107" s="426">
        <f t="shared" si="25"/>
        <v>0</v>
      </c>
      <c r="G107" s="426">
        <f t="shared" si="25"/>
        <v>0</v>
      </c>
      <c r="H107" s="426">
        <f t="shared" si="25"/>
        <v>0</v>
      </c>
      <c r="I107" s="426">
        <f t="shared" si="25"/>
        <v>0</v>
      </c>
      <c r="J107" s="426">
        <f t="shared" si="25"/>
        <v>0</v>
      </c>
      <c r="K107" s="236"/>
    </row>
    <row r="108" spans="1:11" ht="93" hidden="1" customHeight="1" x14ac:dyDescent="0.6">
      <c r="A108" s="427" t="str">
        <f>+[2]ระบบการควบคุมฯ!A922</f>
        <v>2.1.3.4.1</v>
      </c>
      <c r="B108" s="428" t="str">
        <f>+[2]ระบบการควบคุมฯ!B922</f>
        <v>งบกลยุทธ์ ของสพป.ปท.2 500,000 บาท (ประถม 449450) (20004 66 05164 05272)</v>
      </c>
      <c r="C108" s="428" t="str">
        <f>+[2]ระบบการควบคุมฯ!C909</f>
        <v>20004 35000200 200000</v>
      </c>
      <c r="D108" s="429">
        <f t="shared" ref="D108:J108" si="26">SUM(D109:D115)</f>
        <v>0</v>
      </c>
      <c r="E108" s="429">
        <f t="shared" si="26"/>
        <v>0</v>
      </c>
      <c r="F108" s="429">
        <f t="shared" si="26"/>
        <v>0</v>
      </c>
      <c r="G108" s="429">
        <f t="shared" si="26"/>
        <v>0</v>
      </c>
      <c r="H108" s="429">
        <f t="shared" si="26"/>
        <v>0</v>
      </c>
      <c r="I108" s="429">
        <f t="shared" si="26"/>
        <v>0</v>
      </c>
      <c r="J108" s="429">
        <f t="shared" si="26"/>
        <v>0</v>
      </c>
      <c r="K108" s="430"/>
    </row>
    <row r="109" spans="1:11" ht="20.399999999999999" hidden="1" customHeight="1" x14ac:dyDescent="0.6">
      <c r="A109" s="376" t="str">
        <f>+[2]ระบบการควบคุมฯ!A899</f>
        <v>1)</v>
      </c>
      <c r="B109" s="402" t="str">
        <f>+[2]ระบบการควบคุมฯ!B899</f>
        <v>โครงการประชุมเชิงปฏิบัติการและศึกษาดูงาน เพื่อพัฒนาศักยภาพผู้บริหรการศึกษาผู้บริหารสถานศึกษาและบุคลากรทางการศึกษา สพป.ปทุมธานี เขต 2</v>
      </c>
      <c r="C109" s="402" t="str">
        <f>+[2]ระบบการควบคุมฯ!C899</f>
        <v>ศธ04002/ว3225 ลว.30 กค 67ครั้งที่ 4 โอนครั้งที่ 265</v>
      </c>
      <c r="D109" s="403"/>
      <c r="E109" s="377"/>
      <c r="F109" s="359"/>
      <c r="G109" s="378"/>
      <c r="H109" s="378"/>
      <c r="I109" s="378"/>
      <c r="J109" s="378">
        <f t="shared" ref="J109" si="27">+F109-G109-H109-I109</f>
        <v>0</v>
      </c>
      <c r="K109" s="95" t="s">
        <v>50</v>
      </c>
    </row>
    <row r="110" spans="1:11" ht="20.399999999999999" hidden="1" customHeight="1" x14ac:dyDescent="0.6">
      <c r="A110" s="411"/>
      <c r="B110" s="408"/>
      <c r="C110" s="409"/>
      <c r="D110" s="359"/>
      <c r="E110" s="359">
        <f>+[2]ระบบการควบคุมฯ!F924</f>
        <v>0</v>
      </c>
      <c r="F110" s="359">
        <f>SUM(D110:E110)</f>
        <v>0</v>
      </c>
      <c r="G110" s="359">
        <f>+[2]ระบบการควบคุมฯ!G924+[2]ระบบการควบคุมฯ!H924</f>
        <v>0</v>
      </c>
      <c r="H110" s="359">
        <f>+[2]ระบบการควบคุมฯ!I924+[2]ระบบการควบคุมฯ!J924</f>
        <v>0</v>
      </c>
      <c r="I110" s="359">
        <f>+[2]ระบบการควบคุมฯ!K924+[2]ระบบการควบคุมฯ!L924</f>
        <v>0</v>
      </c>
      <c r="J110" s="359">
        <f>+F110-G110-H110-I110</f>
        <v>0</v>
      </c>
      <c r="K110" s="410"/>
    </row>
    <row r="111" spans="1:11" ht="20.399999999999999" hidden="1" customHeight="1" x14ac:dyDescent="0.6">
      <c r="A111" s="411"/>
      <c r="B111" s="408"/>
      <c r="C111" s="409"/>
      <c r="D111" s="359"/>
      <c r="E111" s="359"/>
      <c r="F111" s="359"/>
      <c r="G111" s="359"/>
      <c r="H111" s="359"/>
      <c r="I111" s="359"/>
      <c r="J111" s="359"/>
      <c r="K111" s="95"/>
    </row>
    <row r="112" spans="1:11" ht="20.399999999999999" hidden="1" customHeight="1" x14ac:dyDescent="0.6">
      <c r="A112" s="411"/>
      <c r="B112" s="408"/>
      <c r="C112" s="409"/>
      <c r="D112" s="359"/>
      <c r="E112" s="359"/>
      <c r="F112" s="359"/>
      <c r="G112" s="359"/>
      <c r="H112" s="359"/>
      <c r="I112" s="359"/>
      <c r="J112" s="359"/>
      <c r="K112" s="95"/>
    </row>
    <row r="113" spans="1:11" ht="20.399999999999999" hidden="1" customHeight="1" x14ac:dyDescent="0.6">
      <c r="A113" s="411"/>
      <c r="B113" s="408"/>
      <c r="C113" s="409"/>
      <c r="D113" s="359"/>
      <c r="E113" s="359"/>
      <c r="F113" s="359"/>
      <c r="G113" s="359"/>
      <c r="H113" s="359"/>
      <c r="I113" s="359"/>
      <c r="J113" s="359"/>
      <c r="K113" s="95"/>
    </row>
    <row r="114" spans="1:11" ht="20.399999999999999" hidden="1" customHeight="1" x14ac:dyDescent="0.6">
      <c r="A114" s="411"/>
      <c r="B114" s="408"/>
      <c r="C114" s="409"/>
      <c r="D114" s="359"/>
      <c r="E114" s="359"/>
      <c r="F114" s="359"/>
      <c r="G114" s="359"/>
      <c r="H114" s="359"/>
      <c r="I114" s="359"/>
      <c r="J114" s="359"/>
      <c r="K114" s="95"/>
    </row>
    <row r="115" spans="1:11" ht="37.200000000000003" hidden="1" customHeight="1" x14ac:dyDescent="0.6">
      <c r="A115" s="411"/>
      <c r="B115" s="408"/>
      <c r="C115" s="409"/>
      <c r="D115" s="359"/>
      <c r="E115" s="359"/>
      <c r="F115" s="359"/>
      <c r="G115" s="359"/>
      <c r="H115" s="359"/>
      <c r="I115" s="359"/>
      <c r="J115" s="359"/>
      <c r="K115" s="95"/>
    </row>
    <row r="116" spans="1:11" ht="93" hidden="1" customHeight="1" x14ac:dyDescent="0.6">
      <c r="A116" s="411"/>
      <c r="B116" s="408"/>
      <c r="C116" s="409"/>
      <c r="D116" s="359"/>
      <c r="E116" s="359"/>
      <c r="F116" s="359"/>
      <c r="G116" s="359"/>
      <c r="H116" s="359"/>
      <c r="I116" s="359"/>
      <c r="J116" s="431"/>
      <c r="K116" s="95"/>
    </row>
    <row r="117" spans="1:11" ht="55.8" hidden="1" customHeight="1" x14ac:dyDescent="0.6">
      <c r="A117" s="432" t="str">
        <f>+[2]ระบบการควบคุมฯ!A925</f>
        <v>2.1.3.4.2</v>
      </c>
      <c r="B117" s="433" t="str">
        <f>+[2]ระบบการควบคุมฯ!B925</f>
        <v>งบเพิ่มประสิทธิผลกลยุทธ์ของ สพฐ. 1,500,000 บาท (20004 66 05164 05272)</v>
      </c>
      <c r="C117" s="434" t="str">
        <f>+[2]ระบบการควบคุมฯ!C925</f>
        <v>ที่ ศธ 04002/ว824/1 มีค 66  ครั้งที่ 352</v>
      </c>
      <c r="D117" s="435">
        <f t="shared" ref="D117:J117" si="28">SUM(D118:D123)</f>
        <v>0</v>
      </c>
      <c r="E117" s="435">
        <f t="shared" si="28"/>
        <v>0</v>
      </c>
      <c r="F117" s="435">
        <f t="shared" si="28"/>
        <v>0</v>
      </c>
      <c r="G117" s="435">
        <f t="shared" si="28"/>
        <v>0</v>
      </c>
      <c r="H117" s="435">
        <f t="shared" si="28"/>
        <v>0</v>
      </c>
      <c r="I117" s="435">
        <f t="shared" si="28"/>
        <v>0</v>
      </c>
      <c r="J117" s="435">
        <f t="shared" si="28"/>
        <v>0</v>
      </c>
      <c r="K117" s="436" t="s">
        <v>15</v>
      </c>
    </row>
    <row r="118" spans="1:11" ht="93" hidden="1" customHeight="1" x14ac:dyDescent="0.6">
      <c r="A118" s="411" t="str">
        <f>+[2]ระบบการควบคุมฯ!A928</f>
        <v>1)</v>
      </c>
      <c r="B118" s="217" t="str">
        <f>+[2]ระบบการควบคุมฯ!B928</f>
        <v>โครงการพัฒนาศักยภาพการบริหารจัดการ 100,000 บาท</v>
      </c>
      <c r="C118" s="417" t="str">
        <f>+[2]ระบบการควบคุมฯ!C928</f>
        <v>บันทึกกลุ่มนโยบายและแผน ลว.27 มค 66 ดอกลักษณ์</v>
      </c>
      <c r="D118" s="359"/>
      <c r="E118" s="359">
        <f>+[2]ระบบการควบคุมฯ!E928</f>
        <v>0</v>
      </c>
      <c r="F118" s="359">
        <f>+D118+E118</f>
        <v>0</v>
      </c>
      <c r="G118" s="359">
        <f>+[2]ระบบการควบคุมฯ!G928+[2]ระบบการควบคุมฯ!H928</f>
        <v>0</v>
      </c>
      <c r="H118" s="359">
        <f>+[2]ระบบการควบคุมฯ!I928+[2]ระบบการควบคุมฯ!J928</f>
        <v>0</v>
      </c>
      <c r="I118" s="359">
        <f>+[2]ระบบการควบคุมฯ!K928+[2]ระบบการควบคุมฯ!L928</f>
        <v>0</v>
      </c>
      <c r="J118" s="359">
        <f>+F118-G118-H118-I118</f>
        <v>0</v>
      </c>
      <c r="K118" s="95" t="s">
        <v>50</v>
      </c>
    </row>
    <row r="119" spans="1:11" ht="55.8" x14ac:dyDescent="0.6">
      <c r="A119" s="411" t="str">
        <f>+[2]ระบบการควบคุมฯ!A929</f>
        <v>2)</v>
      </c>
      <c r="B119" s="217" t="str">
        <f>+[2]ระบบการควบคุมฯ!B929</f>
        <v>โครงการเสริมสร้างความรู้ความเข้าใจระบบการประเมินวิทยฐานดิจิทัล(DPA) 30,000 บาท</v>
      </c>
      <c r="C119" s="417" t="str">
        <f>+[2]ระบบการควบคุมฯ!C929</f>
        <v>บันทึกกลุ่มนโยบายและแผน ลว.26 มค 66 น้ำผึ้ง</v>
      </c>
      <c r="D119" s="359"/>
      <c r="E119" s="359">
        <f>+[2]ระบบการควบคุมฯ!E929</f>
        <v>0</v>
      </c>
      <c r="F119" s="359">
        <f>+D119+E119</f>
        <v>0</v>
      </c>
      <c r="G119" s="359">
        <f>+[2]ระบบการควบคุมฯ!G929+[2]ระบบการควบคุมฯ!H929</f>
        <v>0</v>
      </c>
      <c r="H119" s="359">
        <f>+[2]ระบบการควบคุมฯ!I929+[2]ระบบการควบคุมฯ!J929</f>
        <v>0</v>
      </c>
      <c r="I119" s="359">
        <f>+[2]ระบบการควบคุมฯ!K929+[2]ระบบการควบคุมฯ!L929</f>
        <v>0</v>
      </c>
      <c r="J119" s="359">
        <f>+F119-G119-H119-I119</f>
        <v>0</v>
      </c>
      <c r="K119" s="437" t="s">
        <v>98</v>
      </c>
    </row>
    <row r="120" spans="1:11" ht="93" x14ac:dyDescent="0.6">
      <c r="A120" s="411" t="str">
        <f>+[2]ระบบการควบคุมฯ!A930</f>
        <v>3)</v>
      </c>
      <c r="B120" s="217" t="str">
        <f>+[2]ระบบการควบคุมฯ!B930</f>
        <v>โครงการเครือข่ายความร่วมมือเพื่อพัฒนาการเรียนรู้และการมีส่วนร่วมในทุกภาคส่วน 85000 บาท</v>
      </c>
      <c r="C120" s="417" t="s">
        <v>147</v>
      </c>
      <c r="D120" s="359"/>
      <c r="E120" s="359">
        <f>+[2]ระบบการควบคุมฯ!E930</f>
        <v>0</v>
      </c>
      <c r="F120" s="359">
        <f>+D120+E120</f>
        <v>0</v>
      </c>
      <c r="G120" s="359">
        <f>+[2]ระบบการควบคุมฯ!G930+[2]ระบบการควบคุมฯ!H930</f>
        <v>0</v>
      </c>
      <c r="H120" s="359">
        <f>+[2]ระบบการควบคุมฯ!I930+[2]ระบบการควบคุมฯ!J930</f>
        <v>0</v>
      </c>
      <c r="I120" s="359">
        <f>+[2]ระบบการควบคุมฯ!K930+[2]ระบบการควบคุมฯ!L930</f>
        <v>0</v>
      </c>
      <c r="J120" s="359">
        <f>+F120-G120-H120-I120</f>
        <v>0</v>
      </c>
      <c r="K120" s="95" t="s">
        <v>50</v>
      </c>
    </row>
    <row r="121" spans="1:11" ht="20.399999999999999" customHeight="1" x14ac:dyDescent="0.6">
      <c r="A121" s="411" t="str">
        <f>+[2]ระบบการควบคุมฯ!A931</f>
        <v>4)</v>
      </c>
      <c r="B121" s="217" t="str">
        <f>+[2]ระบบการควบคุมฯ!B931</f>
        <v>โครงการส่งเสริมศักยภาพตามการเรียนรู้ที่หลากหลาย 150,000 บาท</v>
      </c>
      <c r="C121" s="417" t="str">
        <f>+[2]ระบบการควบคุมฯ!C931</f>
        <v xml:space="preserve">บท.แผนลว. 31 มี.ค. 66 </v>
      </c>
      <c r="D121" s="359"/>
      <c r="E121" s="359">
        <f>+[2]ระบบการควบคุมฯ!E931</f>
        <v>0</v>
      </c>
      <c r="F121" s="359">
        <f>+D121+E121</f>
        <v>0</v>
      </c>
      <c r="G121" s="359">
        <f>+[2]ระบบการควบคุมฯ!G931+[2]ระบบการควบคุมฯ!H931</f>
        <v>0</v>
      </c>
      <c r="H121" s="359">
        <f>+[2]ระบบการควบคุมฯ!I931+[2]ระบบการควบคุมฯ!J931</f>
        <v>0</v>
      </c>
      <c r="I121" s="359">
        <f>+[2]ระบบการควบคุมฯ!K931+[2]ระบบการควบคุมฯ!L931</f>
        <v>0</v>
      </c>
      <c r="J121" s="359">
        <f>+F121-G121-H121-I121</f>
        <v>0</v>
      </c>
      <c r="K121" s="95" t="s">
        <v>50</v>
      </c>
    </row>
    <row r="122" spans="1:11" ht="93" x14ac:dyDescent="0.6">
      <c r="A122" s="411" t="str">
        <f>+[2]ระบบการควบคุมฯ!A932</f>
        <v>6)</v>
      </c>
      <c r="B122" s="408" t="str">
        <f>+[2]ระบบการควบคุมฯ!B932</f>
        <v>สำนักงานเขตพื้นที่การศึกษาประถมศึกษาปทุมธานี เขต 2 : องค์กรคุณธรรมต้นแบบสู่ความยั่งยืน</v>
      </c>
      <c r="C122" s="409" t="str">
        <f>+[2]ระบบการควบคุมฯ!C932</f>
        <v>บันทึกกลุ่มนโยบายและแผน ลว.27 มีค 66 ศน จิราภรณ์</v>
      </c>
      <c r="D122" s="359"/>
      <c r="E122" s="359">
        <f>+[2]ระบบการควบคุมฯ!F932</f>
        <v>0</v>
      </c>
      <c r="F122" s="359">
        <f>SUM(D122:E122)</f>
        <v>0</v>
      </c>
      <c r="G122" s="359">
        <f>+[2]ระบบการควบคุมฯ!G932+[2]ระบบการควบคุมฯ!H932</f>
        <v>0</v>
      </c>
      <c r="H122" s="359">
        <f>+[2]ระบบการควบคุมฯ!I932+[2]ระบบการควบคุมฯ!J932</f>
        <v>0</v>
      </c>
      <c r="I122" s="359">
        <f>+[2]ระบบการควบคุมฯ!K932+[2]ระบบการควบคุมฯ!L932</f>
        <v>0</v>
      </c>
      <c r="J122" s="359">
        <f>+F122-G122-H122-I122</f>
        <v>0</v>
      </c>
      <c r="K122" s="95" t="s">
        <v>50</v>
      </c>
    </row>
    <row r="123" spans="1:11" x14ac:dyDescent="0.6">
      <c r="A123" s="411"/>
      <c r="B123" s="217"/>
      <c r="C123" s="216"/>
      <c r="D123" s="359"/>
      <c r="E123" s="359"/>
      <c r="F123" s="359"/>
      <c r="G123" s="359"/>
      <c r="H123" s="359"/>
      <c r="I123" s="359"/>
      <c r="J123" s="359"/>
      <c r="K123" s="95"/>
    </row>
    <row r="124" spans="1:11" x14ac:dyDescent="0.6">
      <c r="A124" s="373"/>
      <c r="B124" s="238" t="s">
        <v>18</v>
      </c>
      <c r="C124" s="219"/>
      <c r="D124" s="375">
        <f>+D8</f>
        <v>1260000</v>
      </c>
      <c r="E124" s="375">
        <f t="shared" ref="E124:J124" si="29">+E8</f>
        <v>740000</v>
      </c>
      <c r="F124" s="375">
        <f t="shared" si="29"/>
        <v>2000000</v>
      </c>
      <c r="G124" s="375">
        <f t="shared" si="29"/>
        <v>0</v>
      </c>
      <c r="H124" s="375">
        <f t="shared" si="29"/>
        <v>0</v>
      </c>
      <c r="I124" s="375">
        <f t="shared" si="29"/>
        <v>786101.33</v>
      </c>
      <c r="J124" s="375">
        <f t="shared" si="29"/>
        <v>1213898.67</v>
      </c>
      <c r="K124" s="218"/>
    </row>
    <row r="125" spans="1:11" x14ac:dyDescent="0.6">
      <c r="A125" s="239"/>
      <c r="B125" s="240" t="s">
        <v>19</v>
      </c>
      <c r="C125" s="210"/>
      <c r="D125" s="438"/>
      <c r="E125" s="439"/>
      <c r="F125" s="181">
        <f>SUM(G125:J125)</f>
        <v>100</v>
      </c>
      <c r="G125" s="440">
        <f>+G124*100/F124</f>
        <v>0</v>
      </c>
      <c r="H125" s="441">
        <v>0</v>
      </c>
      <c r="I125" s="438">
        <f>+I124*100/F124</f>
        <v>39.305066500000002</v>
      </c>
      <c r="J125" s="442">
        <f>+J124*100/F124</f>
        <v>60.694933499999998</v>
      </c>
      <c r="K125" s="241"/>
    </row>
    <row r="126" spans="1:11" x14ac:dyDescent="0.6">
      <c r="A126" s="242"/>
      <c r="B126" s="243"/>
      <c r="C126" s="443"/>
      <c r="D126" s="444"/>
      <c r="E126" s="444"/>
      <c r="F126" s="1332" t="s">
        <v>148</v>
      </c>
      <c r="G126" s="1332"/>
      <c r="H126" s="1332"/>
      <c r="I126" s="1332"/>
      <c r="J126" s="445"/>
      <c r="K126" s="446"/>
    </row>
    <row r="127" spans="1:11" x14ac:dyDescent="0.6">
      <c r="A127" s="242"/>
      <c r="B127" s="243"/>
      <c r="C127" s="443"/>
      <c r="D127" s="444"/>
      <c r="E127" s="444"/>
      <c r="F127" s="444"/>
      <c r="G127" s="244"/>
      <c r="H127" s="244"/>
      <c r="I127" s="244"/>
      <c r="J127" s="244"/>
      <c r="K127" s="446"/>
    </row>
    <row r="128" spans="1:11" x14ac:dyDescent="0.6">
      <c r="A128" s="447" t="s">
        <v>149</v>
      </c>
      <c r="B128" s="448"/>
      <c r="C128" s="449"/>
      <c r="D128" s="444"/>
      <c r="E128" s="244"/>
      <c r="F128" s="244"/>
      <c r="G128" s="244"/>
      <c r="H128" s="244"/>
      <c r="I128" s="450"/>
      <c r="J128" s="244"/>
      <c r="K128" s="446"/>
    </row>
    <row r="129" spans="1:11" x14ac:dyDescent="0.6">
      <c r="A129" s="451" t="s">
        <v>150</v>
      </c>
      <c r="B129" s="451"/>
      <c r="C129" s="452"/>
      <c r="D129" s="453"/>
      <c r="E129" s="454"/>
      <c r="F129" s="455" t="s">
        <v>20</v>
      </c>
      <c r="G129" s="456" t="s">
        <v>151</v>
      </c>
      <c r="H129" s="244" t="s">
        <v>152</v>
      </c>
      <c r="I129" s="454"/>
      <c r="J129" s="244"/>
      <c r="K129" s="446"/>
    </row>
    <row r="130" spans="1:11" x14ac:dyDescent="0.6">
      <c r="A130" s="447" t="s">
        <v>52</v>
      </c>
      <c r="B130" s="457"/>
      <c r="C130" s="449"/>
      <c r="D130" s="458" t="s">
        <v>153</v>
      </c>
      <c r="E130" s="244"/>
      <c r="F130" s="244"/>
      <c r="G130" s="244"/>
      <c r="H130" s="244" t="s">
        <v>154</v>
      </c>
      <c r="I130" s="244"/>
      <c r="J130" s="244"/>
      <c r="K130" s="446"/>
    </row>
    <row r="131" spans="1:11" x14ac:dyDescent="0.6">
      <c r="D131" s="22"/>
      <c r="E131" s="22"/>
      <c r="F131" s="22"/>
      <c r="G131" s="22"/>
      <c r="H131" s="22"/>
      <c r="I131" s="22"/>
    </row>
    <row r="132" spans="1:11" x14ac:dyDescent="0.6">
      <c r="D132" s="22"/>
      <c r="E132" s="22"/>
      <c r="F132" s="22"/>
      <c r="G132" s="22"/>
      <c r="H132" s="22"/>
      <c r="I132" s="22"/>
    </row>
    <row r="133" spans="1:11" x14ac:dyDescent="0.6">
      <c r="D133" s="22"/>
      <c r="E133" s="22"/>
      <c r="F133" s="22"/>
      <c r="G133" s="22"/>
      <c r="H133" s="22"/>
      <c r="I133" s="22"/>
    </row>
    <row r="134" spans="1:11" x14ac:dyDescent="0.6">
      <c r="D134" s="22"/>
      <c r="E134" s="22"/>
      <c r="F134" s="22"/>
      <c r="G134" s="22"/>
      <c r="H134" s="22"/>
      <c r="I134" s="22"/>
    </row>
    <row r="135" spans="1:11" x14ac:dyDescent="0.6">
      <c r="D135" s="22"/>
      <c r="E135" s="22"/>
      <c r="F135" s="22"/>
      <c r="G135" s="22"/>
      <c r="H135" s="22"/>
      <c r="I135" s="22"/>
    </row>
    <row r="136" spans="1:11" x14ac:dyDescent="0.6">
      <c r="D136" s="22"/>
      <c r="E136" s="22"/>
      <c r="F136" s="22"/>
      <c r="G136" s="22"/>
      <c r="H136" s="22"/>
      <c r="I136" s="22"/>
    </row>
    <row r="137" spans="1:11" x14ac:dyDescent="0.6">
      <c r="D137" s="22"/>
      <c r="E137" s="22"/>
      <c r="F137" s="22"/>
      <c r="G137" s="22"/>
      <c r="H137" s="22"/>
      <c r="I137" s="22"/>
    </row>
    <row r="138" spans="1:11" x14ac:dyDescent="0.6">
      <c r="D138" s="22"/>
      <c r="E138" s="22"/>
      <c r="F138" s="22"/>
      <c r="G138" s="22"/>
      <c r="H138" s="22"/>
      <c r="I138" s="22"/>
    </row>
    <row r="139" spans="1:11" x14ac:dyDescent="0.6">
      <c r="D139" s="22"/>
      <c r="E139" s="22"/>
      <c r="F139" s="22"/>
      <c r="G139" s="22"/>
      <c r="H139" s="22"/>
      <c r="I139" s="22"/>
    </row>
    <row r="140" spans="1:11" x14ac:dyDescent="0.6">
      <c r="D140" s="22"/>
      <c r="E140" s="22"/>
      <c r="F140" s="22"/>
      <c r="G140" s="22"/>
      <c r="H140" s="22"/>
      <c r="I140" s="22"/>
    </row>
    <row r="141" spans="1:11" x14ac:dyDescent="0.6">
      <c r="D141" s="22"/>
      <c r="E141" s="22"/>
      <c r="F141" s="22"/>
      <c r="G141" s="22"/>
      <c r="H141" s="22"/>
      <c r="I141" s="22"/>
    </row>
    <row r="142" spans="1:11" x14ac:dyDescent="0.6">
      <c r="D142" s="22"/>
      <c r="E142" s="22"/>
      <c r="F142" s="22"/>
      <c r="G142" s="22"/>
      <c r="H142" s="22"/>
      <c r="I142" s="22"/>
    </row>
    <row r="143" spans="1:11" x14ac:dyDescent="0.6">
      <c r="D143" s="22"/>
      <c r="E143" s="22"/>
      <c r="F143" s="22"/>
      <c r="G143" s="22"/>
      <c r="H143" s="22"/>
      <c r="I143" s="22"/>
    </row>
    <row r="144" spans="1:11" x14ac:dyDescent="0.6">
      <c r="D144" s="22"/>
      <c r="E144" s="22"/>
      <c r="F144" s="22"/>
      <c r="G144" s="22"/>
      <c r="H144" s="22"/>
      <c r="I144" s="22"/>
    </row>
    <row r="145" spans="4:9" x14ac:dyDescent="0.6">
      <c r="D145" s="22"/>
      <c r="E145" s="22"/>
      <c r="F145" s="22"/>
      <c r="G145" s="22"/>
      <c r="H145" s="22"/>
      <c r="I145" s="22"/>
    </row>
    <row r="146" spans="4:9" x14ac:dyDescent="0.6">
      <c r="D146" s="22"/>
      <c r="E146" s="22"/>
      <c r="F146" s="22"/>
      <c r="G146" s="22"/>
      <c r="H146" s="22"/>
      <c r="I146" s="22"/>
    </row>
    <row r="147" spans="4:9" x14ac:dyDescent="0.6">
      <c r="D147" s="22"/>
      <c r="E147" s="22"/>
      <c r="F147" s="22"/>
      <c r="G147" s="22"/>
      <c r="H147" s="22"/>
      <c r="I147" s="22"/>
    </row>
    <row r="148" spans="4:9" x14ac:dyDescent="0.6">
      <c r="D148" s="22"/>
      <c r="E148" s="22"/>
      <c r="F148" s="22"/>
      <c r="G148" s="22"/>
      <c r="H148" s="22"/>
      <c r="I148" s="22"/>
    </row>
    <row r="149" spans="4:9" x14ac:dyDescent="0.6">
      <c r="D149" s="22"/>
      <c r="E149" s="22"/>
      <c r="F149" s="22"/>
      <c r="G149" s="22"/>
      <c r="H149" s="22"/>
      <c r="I149" s="22"/>
    </row>
    <row r="150" spans="4:9" x14ac:dyDescent="0.6">
      <c r="D150" s="22"/>
      <c r="E150" s="22"/>
      <c r="F150" s="22"/>
      <c r="G150" s="22"/>
      <c r="H150" s="22"/>
      <c r="I150" s="22"/>
    </row>
    <row r="151" spans="4:9" x14ac:dyDescent="0.6">
      <c r="D151" s="22"/>
      <c r="E151" s="22"/>
      <c r="F151" s="22"/>
      <c r="G151" s="22"/>
      <c r="H151" s="22"/>
      <c r="I151" s="22"/>
    </row>
    <row r="152" spans="4:9" x14ac:dyDescent="0.6">
      <c r="D152" s="22"/>
      <c r="E152" s="22"/>
      <c r="F152" s="22"/>
      <c r="G152" s="22"/>
      <c r="H152" s="22"/>
      <c r="I152" s="22"/>
    </row>
    <row r="153" spans="4:9" x14ac:dyDescent="0.6">
      <c r="D153" s="22"/>
      <c r="E153" s="22"/>
      <c r="F153" s="22"/>
      <c r="G153" s="22"/>
      <c r="H153" s="22"/>
      <c r="I153" s="22"/>
    </row>
    <row r="154" spans="4:9" x14ac:dyDescent="0.6">
      <c r="D154" s="22"/>
      <c r="E154" s="22"/>
      <c r="F154" s="22"/>
      <c r="G154" s="22"/>
      <c r="H154" s="22"/>
      <c r="I154" s="22"/>
    </row>
    <row r="155" spans="4:9" x14ac:dyDescent="0.6">
      <c r="D155" s="22"/>
      <c r="E155" s="22"/>
      <c r="F155" s="22"/>
      <c r="G155" s="22"/>
      <c r="H155" s="22"/>
      <c r="I155" s="22"/>
    </row>
    <row r="156" spans="4:9" x14ac:dyDescent="0.6">
      <c r="D156" s="22"/>
      <c r="E156" s="22"/>
      <c r="F156" s="22"/>
      <c r="G156" s="22"/>
      <c r="H156" s="22"/>
      <c r="I156" s="22"/>
    </row>
    <row r="157" spans="4:9" x14ac:dyDescent="0.6">
      <c r="D157" s="22"/>
      <c r="E157" s="22"/>
      <c r="F157" s="22"/>
      <c r="G157" s="22"/>
      <c r="H157" s="22"/>
      <c r="I157" s="22"/>
    </row>
    <row r="158" spans="4:9" x14ac:dyDescent="0.6">
      <c r="D158" s="22"/>
      <c r="E158" s="22"/>
      <c r="F158" s="22"/>
      <c r="G158" s="22"/>
      <c r="H158" s="22"/>
      <c r="I158" s="22"/>
    </row>
    <row r="159" spans="4:9" x14ac:dyDescent="0.6">
      <c r="D159" s="22"/>
      <c r="E159" s="22"/>
      <c r="F159" s="22"/>
      <c r="G159" s="22"/>
      <c r="H159" s="22"/>
      <c r="I159" s="22"/>
    </row>
    <row r="160" spans="4:9" x14ac:dyDescent="0.6">
      <c r="D160" s="22"/>
      <c r="E160" s="22"/>
      <c r="F160" s="22"/>
      <c r="G160" s="22"/>
      <c r="H160" s="22"/>
      <c r="I160" s="22"/>
    </row>
    <row r="161" spans="4:9" x14ac:dyDescent="0.6">
      <c r="D161" s="22"/>
      <c r="E161" s="22"/>
      <c r="F161" s="22"/>
      <c r="G161" s="22"/>
      <c r="H161" s="22"/>
      <c r="I161" s="22"/>
    </row>
    <row r="162" spans="4:9" x14ac:dyDescent="0.6">
      <c r="D162" s="22"/>
      <c r="E162" s="22"/>
      <c r="F162" s="22"/>
      <c r="G162" s="22"/>
      <c r="H162" s="22"/>
      <c r="I162" s="22"/>
    </row>
    <row r="163" spans="4:9" x14ac:dyDescent="0.6">
      <c r="D163" s="22"/>
      <c r="E163" s="22"/>
      <c r="F163" s="22"/>
      <c r="G163" s="22"/>
      <c r="H163" s="22"/>
      <c r="I163" s="22"/>
    </row>
    <row r="164" spans="4:9" x14ac:dyDescent="0.6">
      <c r="D164" s="22"/>
      <c r="E164" s="22"/>
      <c r="F164" s="22"/>
      <c r="G164" s="22"/>
      <c r="H164" s="22"/>
      <c r="I164" s="22"/>
    </row>
    <row r="165" spans="4:9" x14ac:dyDescent="0.6">
      <c r="D165" s="22"/>
      <c r="E165" s="22"/>
      <c r="F165" s="22"/>
      <c r="G165" s="22"/>
      <c r="H165" s="22"/>
      <c r="I165" s="22"/>
    </row>
    <row r="166" spans="4:9" x14ac:dyDescent="0.6">
      <c r="D166" s="22"/>
      <c r="E166" s="22"/>
      <c r="F166" s="22"/>
      <c r="G166" s="22"/>
      <c r="H166" s="22"/>
      <c r="I166" s="22"/>
    </row>
    <row r="167" spans="4:9" x14ac:dyDescent="0.6">
      <c r="D167" s="22"/>
      <c r="E167" s="22"/>
      <c r="F167" s="22"/>
      <c r="G167" s="22"/>
      <c r="H167" s="22"/>
      <c r="I167" s="22"/>
    </row>
    <row r="168" spans="4:9" x14ac:dyDescent="0.6">
      <c r="D168" s="22"/>
      <c r="E168" s="22"/>
      <c r="F168" s="22"/>
      <c r="G168" s="22"/>
      <c r="H168" s="22"/>
      <c r="I168" s="22"/>
    </row>
    <row r="169" spans="4:9" x14ac:dyDescent="0.6">
      <c r="D169" s="22"/>
      <c r="E169" s="22"/>
      <c r="F169" s="22"/>
      <c r="G169" s="22"/>
      <c r="H169" s="22"/>
      <c r="I169" s="22"/>
    </row>
    <row r="170" spans="4:9" x14ac:dyDescent="0.6">
      <c r="D170" s="22"/>
      <c r="E170" s="22"/>
      <c r="F170" s="22"/>
      <c r="G170" s="22"/>
      <c r="H170" s="22"/>
      <c r="I170" s="22"/>
    </row>
    <row r="171" spans="4:9" x14ac:dyDescent="0.6">
      <c r="D171" s="22"/>
      <c r="E171" s="22"/>
      <c r="F171" s="22"/>
      <c r="G171" s="22"/>
      <c r="H171" s="22"/>
      <c r="I171" s="22"/>
    </row>
    <row r="172" spans="4:9" x14ac:dyDescent="0.6">
      <c r="D172" s="22"/>
      <c r="E172" s="22"/>
      <c r="F172" s="22"/>
      <c r="G172" s="22"/>
      <c r="H172" s="22"/>
      <c r="I172" s="22"/>
    </row>
    <row r="173" spans="4:9" x14ac:dyDescent="0.6">
      <c r="D173" s="22"/>
      <c r="E173" s="22"/>
      <c r="F173" s="22"/>
      <c r="G173" s="22"/>
      <c r="H173" s="22"/>
      <c r="I173" s="22"/>
    </row>
    <row r="174" spans="4:9" x14ac:dyDescent="0.6">
      <c r="D174" s="22"/>
      <c r="E174" s="22"/>
      <c r="F174" s="22"/>
      <c r="G174" s="22"/>
      <c r="H174" s="22"/>
      <c r="I174" s="22"/>
    </row>
    <row r="175" spans="4:9" x14ac:dyDescent="0.6">
      <c r="D175" s="22"/>
      <c r="E175" s="22"/>
      <c r="F175" s="22"/>
      <c r="G175" s="22"/>
      <c r="H175" s="22"/>
      <c r="I175" s="22"/>
    </row>
    <row r="176" spans="4:9" x14ac:dyDescent="0.6">
      <c r="D176" s="22"/>
      <c r="E176" s="22"/>
      <c r="F176" s="22"/>
      <c r="G176" s="22"/>
      <c r="H176" s="22"/>
      <c r="I176" s="22"/>
    </row>
    <row r="177" spans="4:9" x14ac:dyDescent="0.6">
      <c r="D177" s="22"/>
      <c r="E177" s="22"/>
      <c r="F177" s="22"/>
      <c r="G177" s="22"/>
      <c r="H177" s="22"/>
      <c r="I177" s="22"/>
    </row>
    <row r="178" spans="4:9" x14ac:dyDescent="0.6">
      <c r="D178" s="22"/>
      <c r="E178" s="22"/>
      <c r="F178" s="22"/>
      <c r="G178" s="22"/>
      <c r="H178" s="22"/>
      <c r="I178" s="22"/>
    </row>
    <row r="179" spans="4:9" x14ac:dyDescent="0.6">
      <c r="D179" s="22"/>
      <c r="E179" s="22"/>
      <c r="F179" s="22"/>
      <c r="G179" s="22"/>
      <c r="H179" s="22"/>
      <c r="I179" s="22"/>
    </row>
    <row r="180" spans="4:9" x14ac:dyDescent="0.6">
      <c r="D180" s="22"/>
      <c r="E180" s="22"/>
      <c r="F180" s="22"/>
      <c r="G180" s="22"/>
      <c r="H180" s="22"/>
      <c r="I180" s="22"/>
    </row>
    <row r="181" spans="4:9" x14ac:dyDescent="0.6">
      <c r="D181" s="22"/>
      <c r="E181" s="22"/>
      <c r="F181" s="22"/>
      <c r="G181" s="22"/>
      <c r="H181" s="22"/>
      <c r="I181" s="22"/>
    </row>
    <row r="182" spans="4:9" x14ac:dyDescent="0.6">
      <c r="D182" s="22"/>
      <c r="E182" s="22"/>
      <c r="F182" s="22"/>
      <c r="G182" s="22"/>
      <c r="H182" s="22"/>
      <c r="I182" s="22"/>
    </row>
    <row r="183" spans="4:9" x14ac:dyDescent="0.6">
      <c r="D183" s="22"/>
      <c r="E183" s="22"/>
      <c r="F183" s="22"/>
      <c r="G183" s="22"/>
      <c r="H183" s="22"/>
      <c r="I183" s="22"/>
    </row>
    <row r="184" spans="4:9" x14ac:dyDescent="0.6">
      <c r="D184" s="22"/>
      <c r="E184" s="22"/>
      <c r="F184" s="22"/>
      <c r="G184" s="22"/>
      <c r="H184" s="22"/>
      <c r="I184" s="22"/>
    </row>
    <row r="185" spans="4:9" x14ac:dyDescent="0.6">
      <c r="D185" s="22"/>
      <c r="E185" s="22"/>
      <c r="F185" s="22"/>
      <c r="G185" s="22"/>
      <c r="H185" s="22"/>
      <c r="I185" s="22"/>
    </row>
    <row r="186" spans="4:9" x14ac:dyDescent="0.6">
      <c r="D186" s="22"/>
      <c r="E186" s="22"/>
      <c r="F186" s="22"/>
      <c r="G186" s="22"/>
      <c r="H186" s="22"/>
      <c r="I186" s="22"/>
    </row>
    <row r="187" spans="4:9" x14ac:dyDescent="0.6">
      <c r="D187" s="22"/>
      <c r="E187" s="22"/>
      <c r="F187" s="22"/>
      <c r="G187" s="22"/>
      <c r="H187" s="22"/>
      <c r="I187" s="22"/>
    </row>
    <row r="188" spans="4:9" x14ac:dyDescent="0.6">
      <c r="D188" s="22"/>
      <c r="E188" s="22"/>
      <c r="F188" s="22"/>
      <c r="G188" s="22"/>
      <c r="H188" s="22"/>
      <c r="I188" s="22"/>
    </row>
    <row r="189" spans="4:9" x14ac:dyDescent="0.6">
      <c r="D189" s="22"/>
      <c r="E189" s="22"/>
      <c r="F189" s="22"/>
      <c r="G189" s="22"/>
      <c r="H189" s="22"/>
      <c r="I189" s="22"/>
    </row>
    <row r="190" spans="4:9" x14ac:dyDescent="0.6">
      <c r="D190" s="22"/>
      <c r="E190" s="22"/>
      <c r="F190" s="22"/>
      <c r="G190" s="22"/>
      <c r="H190" s="22"/>
      <c r="I190" s="22"/>
    </row>
    <row r="191" spans="4:9" x14ac:dyDescent="0.6">
      <c r="D191" s="22"/>
      <c r="E191" s="22"/>
      <c r="F191" s="22"/>
      <c r="G191" s="22"/>
      <c r="H191" s="22"/>
      <c r="I191" s="22"/>
    </row>
    <row r="192" spans="4:9" x14ac:dyDescent="0.6">
      <c r="D192" s="22"/>
      <c r="E192" s="22"/>
      <c r="F192" s="22"/>
      <c r="G192" s="22"/>
      <c r="H192" s="22"/>
      <c r="I192" s="22"/>
    </row>
    <row r="193" spans="4:9" x14ac:dyDescent="0.6">
      <c r="D193" s="22"/>
      <c r="E193" s="22"/>
      <c r="F193" s="22"/>
      <c r="G193" s="22"/>
      <c r="H193" s="22"/>
      <c r="I193" s="22"/>
    </row>
    <row r="194" spans="4:9" x14ac:dyDescent="0.6">
      <c r="D194" s="22"/>
      <c r="E194" s="22"/>
      <c r="F194" s="22"/>
      <c r="G194" s="22"/>
      <c r="H194" s="22"/>
      <c r="I194" s="22"/>
    </row>
    <row r="195" spans="4:9" x14ac:dyDescent="0.6">
      <c r="D195" s="22"/>
      <c r="E195" s="22"/>
      <c r="F195" s="22"/>
      <c r="G195" s="22"/>
      <c r="H195" s="22"/>
      <c r="I195" s="22"/>
    </row>
    <row r="196" spans="4:9" x14ac:dyDescent="0.6">
      <c r="D196" s="22"/>
      <c r="E196" s="22"/>
      <c r="F196" s="22"/>
      <c r="G196" s="22"/>
      <c r="H196" s="22"/>
      <c r="I196" s="22"/>
    </row>
    <row r="197" spans="4:9" x14ac:dyDescent="0.6">
      <c r="D197" s="22"/>
      <c r="E197" s="22"/>
      <c r="F197" s="22"/>
      <c r="G197" s="22"/>
      <c r="H197" s="22"/>
      <c r="I197" s="22"/>
    </row>
    <row r="198" spans="4:9" x14ac:dyDescent="0.6">
      <c r="D198" s="22"/>
      <c r="E198" s="22"/>
      <c r="F198" s="22"/>
      <c r="G198" s="22"/>
      <c r="H198" s="22"/>
      <c r="I198" s="22"/>
    </row>
    <row r="199" spans="4:9" x14ac:dyDescent="0.6">
      <c r="D199" s="22"/>
      <c r="E199" s="22"/>
      <c r="F199" s="22"/>
      <c r="G199" s="22"/>
      <c r="H199" s="22"/>
      <c r="I199" s="22"/>
    </row>
    <row r="200" spans="4:9" x14ac:dyDescent="0.6">
      <c r="D200" s="22"/>
      <c r="E200" s="22"/>
      <c r="F200" s="22"/>
      <c r="G200" s="22"/>
      <c r="H200" s="22"/>
      <c r="I200" s="22"/>
    </row>
    <row r="201" spans="4:9" x14ac:dyDescent="0.6">
      <c r="D201" s="22"/>
      <c r="E201" s="22"/>
      <c r="F201" s="22"/>
      <c r="G201" s="22"/>
      <c r="H201" s="22"/>
      <c r="I201" s="22"/>
    </row>
    <row r="202" spans="4:9" x14ac:dyDescent="0.6">
      <c r="D202" s="22"/>
      <c r="E202" s="22"/>
      <c r="F202" s="22"/>
      <c r="G202" s="22"/>
      <c r="H202" s="22"/>
      <c r="I202" s="22"/>
    </row>
    <row r="203" spans="4:9" x14ac:dyDescent="0.6">
      <c r="D203" s="22"/>
      <c r="E203" s="22"/>
      <c r="F203" s="22"/>
      <c r="G203" s="22"/>
      <c r="H203" s="22"/>
      <c r="I203" s="22"/>
    </row>
    <row r="204" spans="4:9" x14ac:dyDescent="0.6">
      <c r="D204" s="22"/>
      <c r="E204" s="22"/>
      <c r="F204" s="22"/>
      <c r="G204" s="22"/>
      <c r="H204" s="22"/>
      <c r="I204" s="22"/>
    </row>
    <row r="205" spans="4:9" x14ac:dyDescent="0.6">
      <c r="D205" s="22"/>
      <c r="E205" s="22"/>
      <c r="F205" s="22"/>
      <c r="G205" s="22"/>
      <c r="H205" s="22"/>
      <c r="I205" s="22"/>
    </row>
    <row r="206" spans="4:9" x14ac:dyDescent="0.6">
      <c r="D206" s="22"/>
      <c r="E206" s="22"/>
      <c r="F206" s="22"/>
      <c r="G206" s="22"/>
      <c r="H206" s="22"/>
      <c r="I206" s="22"/>
    </row>
    <row r="207" spans="4:9" x14ac:dyDescent="0.6">
      <c r="D207" s="22"/>
      <c r="E207" s="22"/>
      <c r="F207" s="22"/>
      <c r="G207" s="22"/>
      <c r="H207" s="22"/>
      <c r="I207" s="22"/>
    </row>
    <row r="208" spans="4:9" x14ac:dyDescent="0.6">
      <c r="D208" s="22"/>
      <c r="E208" s="22"/>
      <c r="F208" s="22"/>
      <c r="G208" s="22"/>
      <c r="H208" s="22"/>
      <c r="I208" s="22"/>
    </row>
    <row r="209" spans="4:9" x14ac:dyDescent="0.6">
      <c r="D209" s="22"/>
      <c r="E209" s="22"/>
      <c r="F209" s="22"/>
      <c r="G209" s="22"/>
      <c r="H209" s="22"/>
      <c r="I209" s="22"/>
    </row>
    <row r="210" spans="4:9" x14ac:dyDescent="0.6">
      <c r="D210" s="22"/>
      <c r="E210" s="22"/>
      <c r="F210" s="22"/>
      <c r="G210" s="22"/>
      <c r="H210" s="22"/>
      <c r="I210" s="22"/>
    </row>
    <row r="211" spans="4:9" x14ac:dyDescent="0.6">
      <c r="D211" s="22"/>
      <c r="E211" s="22"/>
      <c r="F211" s="22"/>
      <c r="G211" s="22"/>
      <c r="H211" s="22"/>
      <c r="I211" s="22"/>
    </row>
    <row r="212" spans="4:9" x14ac:dyDescent="0.6">
      <c r="D212" s="22"/>
      <c r="E212" s="22"/>
      <c r="F212" s="22"/>
      <c r="G212" s="22"/>
      <c r="H212" s="22"/>
      <c r="I212" s="22"/>
    </row>
    <row r="213" spans="4:9" x14ac:dyDescent="0.6">
      <c r="D213" s="22"/>
      <c r="E213" s="22"/>
      <c r="F213" s="22"/>
      <c r="G213" s="22"/>
      <c r="H213" s="22"/>
      <c r="I213" s="22"/>
    </row>
    <row r="214" spans="4:9" x14ac:dyDescent="0.6">
      <c r="D214" s="22"/>
      <c r="E214" s="22"/>
      <c r="F214" s="22"/>
      <c r="G214" s="22"/>
      <c r="H214" s="22"/>
      <c r="I214" s="22"/>
    </row>
    <row r="215" spans="4:9" x14ac:dyDescent="0.6">
      <c r="D215" s="22"/>
      <c r="E215" s="22"/>
      <c r="F215" s="22"/>
      <c r="G215" s="22"/>
      <c r="H215" s="22"/>
      <c r="I215" s="22"/>
    </row>
    <row r="216" spans="4:9" x14ac:dyDescent="0.6">
      <c r="D216" s="22"/>
      <c r="E216" s="22"/>
      <c r="F216" s="22"/>
      <c r="G216" s="22"/>
      <c r="H216" s="22"/>
      <c r="I216" s="22"/>
    </row>
    <row r="217" spans="4:9" x14ac:dyDescent="0.6">
      <c r="D217" s="22"/>
      <c r="E217" s="22"/>
      <c r="F217" s="22"/>
      <c r="G217" s="22"/>
      <c r="H217" s="22"/>
      <c r="I217" s="22"/>
    </row>
    <row r="218" spans="4:9" x14ac:dyDescent="0.6">
      <c r="D218" s="22"/>
      <c r="E218" s="22"/>
      <c r="F218" s="22"/>
      <c r="G218" s="22"/>
      <c r="H218" s="22"/>
      <c r="I218" s="22"/>
    </row>
    <row r="219" spans="4:9" x14ac:dyDescent="0.6">
      <c r="D219" s="22"/>
      <c r="E219" s="22"/>
      <c r="F219" s="22"/>
      <c r="G219" s="22"/>
      <c r="H219" s="22"/>
      <c r="I219" s="22"/>
    </row>
    <row r="220" spans="4:9" x14ac:dyDescent="0.6">
      <c r="D220" s="22"/>
      <c r="E220" s="22"/>
      <c r="F220" s="22"/>
      <c r="G220" s="22"/>
      <c r="H220" s="22"/>
      <c r="I220" s="22"/>
    </row>
    <row r="221" spans="4:9" x14ac:dyDescent="0.6">
      <c r="D221" s="22"/>
      <c r="E221" s="22"/>
      <c r="F221" s="22"/>
      <c r="G221" s="22"/>
      <c r="H221" s="22"/>
      <c r="I221" s="22"/>
    </row>
    <row r="222" spans="4:9" x14ac:dyDescent="0.6">
      <c r="D222" s="22"/>
      <c r="E222" s="22"/>
      <c r="F222" s="22"/>
      <c r="G222" s="22"/>
      <c r="H222" s="22"/>
      <c r="I222" s="22"/>
    </row>
    <row r="223" spans="4:9" x14ac:dyDescent="0.6">
      <c r="D223" s="22"/>
      <c r="E223" s="22"/>
      <c r="F223" s="22"/>
      <c r="G223" s="22"/>
      <c r="H223" s="22"/>
      <c r="I223" s="22"/>
    </row>
    <row r="224" spans="4:9" x14ac:dyDescent="0.6">
      <c r="D224" s="22"/>
      <c r="E224" s="22"/>
      <c r="F224" s="22"/>
      <c r="G224" s="22"/>
      <c r="H224" s="22"/>
      <c r="I224" s="22"/>
    </row>
    <row r="225" spans="4:9" x14ac:dyDescent="0.6">
      <c r="D225" s="22"/>
      <c r="E225" s="22"/>
      <c r="F225" s="22"/>
      <c r="G225" s="22"/>
      <c r="H225" s="22"/>
      <c r="I225" s="22"/>
    </row>
    <row r="226" spans="4:9" x14ac:dyDescent="0.6">
      <c r="D226" s="22"/>
      <c r="E226" s="22"/>
      <c r="F226" s="22"/>
      <c r="G226" s="22"/>
      <c r="H226" s="22"/>
      <c r="I226" s="22"/>
    </row>
    <row r="227" spans="4:9" x14ac:dyDescent="0.6">
      <c r="D227" s="22"/>
      <c r="E227" s="22"/>
      <c r="F227" s="22"/>
      <c r="G227" s="22"/>
      <c r="H227" s="22"/>
      <c r="I227" s="22"/>
    </row>
    <row r="228" spans="4:9" x14ac:dyDescent="0.6">
      <c r="D228" s="22"/>
      <c r="E228" s="22"/>
      <c r="F228" s="22"/>
      <c r="G228" s="22"/>
      <c r="H228" s="22"/>
      <c r="I228" s="22"/>
    </row>
    <row r="229" spans="4:9" x14ac:dyDescent="0.6">
      <c r="D229" s="22"/>
      <c r="E229" s="22"/>
      <c r="F229" s="22"/>
      <c r="G229" s="22"/>
      <c r="H229" s="22"/>
      <c r="I229" s="22"/>
    </row>
    <row r="230" spans="4:9" x14ac:dyDescent="0.6">
      <c r="D230" s="22"/>
      <c r="E230" s="22"/>
      <c r="F230" s="22"/>
      <c r="G230" s="22"/>
      <c r="H230" s="22"/>
      <c r="I230" s="22"/>
    </row>
    <row r="231" spans="4:9" x14ac:dyDescent="0.6">
      <c r="D231" s="22"/>
      <c r="E231" s="22"/>
      <c r="F231" s="22"/>
      <c r="G231" s="22"/>
      <c r="H231" s="22"/>
      <c r="I231" s="22"/>
    </row>
    <row r="232" spans="4:9" x14ac:dyDescent="0.6">
      <c r="D232" s="22"/>
      <c r="E232" s="22"/>
      <c r="F232" s="22"/>
      <c r="G232" s="22"/>
      <c r="H232" s="22"/>
      <c r="I232" s="22"/>
    </row>
    <row r="233" spans="4:9" x14ac:dyDescent="0.6">
      <c r="D233" s="22"/>
      <c r="E233" s="22"/>
      <c r="F233" s="22"/>
      <c r="G233" s="22"/>
      <c r="H233" s="22"/>
      <c r="I233" s="22"/>
    </row>
    <row r="234" spans="4:9" x14ac:dyDescent="0.6">
      <c r="D234" s="22"/>
      <c r="E234" s="22"/>
      <c r="F234" s="22"/>
      <c r="G234" s="22"/>
      <c r="H234" s="22"/>
      <c r="I234" s="22"/>
    </row>
    <row r="235" spans="4:9" x14ac:dyDescent="0.6">
      <c r="D235" s="22"/>
      <c r="E235" s="22"/>
      <c r="F235" s="22"/>
      <c r="G235" s="22"/>
      <c r="H235" s="22"/>
      <c r="I235" s="22"/>
    </row>
    <row r="236" spans="4:9" x14ac:dyDescent="0.6">
      <c r="D236" s="22"/>
      <c r="E236" s="22"/>
      <c r="F236" s="22"/>
      <c r="G236" s="22"/>
      <c r="H236" s="22"/>
      <c r="I236" s="22"/>
    </row>
    <row r="237" spans="4:9" x14ac:dyDescent="0.6">
      <c r="D237" s="22"/>
      <c r="E237" s="22"/>
      <c r="F237" s="22"/>
      <c r="G237" s="22"/>
      <c r="H237" s="22"/>
      <c r="I237" s="22"/>
    </row>
    <row r="238" spans="4:9" x14ac:dyDescent="0.6">
      <c r="D238" s="22"/>
      <c r="E238" s="22"/>
      <c r="F238" s="22"/>
      <c r="G238" s="22"/>
      <c r="H238" s="22"/>
      <c r="I238" s="22"/>
    </row>
    <row r="239" spans="4:9" x14ac:dyDescent="0.6">
      <c r="D239" s="22"/>
      <c r="E239" s="22"/>
      <c r="F239" s="22"/>
      <c r="G239" s="22"/>
      <c r="H239" s="22"/>
      <c r="I239" s="22"/>
    </row>
    <row r="240" spans="4:9" x14ac:dyDescent="0.6">
      <c r="D240" s="22"/>
      <c r="E240" s="22"/>
      <c r="F240" s="22"/>
      <c r="G240" s="22"/>
      <c r="H240" s="22"/>
      <c r="I240" s="22"/>
    </row>
    <row r="241" spans="4:9" x14ac:dyDescent="0.6">
      <c r="D241" s="22"/>
      <c r="E241" s="22"/>
      <c r="F241" s="22"/>
      <c r="G241" s="22"/>
      <c r="H241" s="22"/>
      <c r="I241" s="22"/>
    </row>
    <row r="242" spans="4:9" x14ac:dyDescent="0.6">
      <c r="D242" s="22"/>
      <c r="E242" s="22"/>
      <c r="F242" s="22"/>
      <c r="G242" s="22"/>
      <c r="H242" s="22"/>
      <c r="I242" s="22"/>
    </row>
    <row r="243" spans="4:9" x14ac:dyDescent="0.6">
      <c r="D243" s="22"/>
      <c r="E243" s="22"/>
      <c r="F243" s="22"/>
      <c r="G243" s="22"/>
      <c r="H243" s="22"/>
      <c r="I243" s="22"/>
    </row>
    <row r="244" spans="4:9" x14ac:dyDescent="0.6">
      <c r="D244" s="22"/>
      <c r="E244" s="22"/>
      <c r="F244" s="22"/>
      <c r="G244" s="22"/>
      <c r="H244" s="22"/>
      <c r="I244" s="22"/>
    </row>
    <row r="245" spans="4:9" x14ac:dyDescent="0.6">
      <c r="D245" s="22"/>
      <c r="E245" s="22"/>
      <c r="F245" s="22"/>
      <c r="G245" s="22"/>
      <c r="H245" s="22"/>
      <c r="I245" s="22"/>
    </row>
    <row r="246" spans="4:9" x14ac:dyDescent="0.6">
      <c r="D246" s="22"/>
      <c r="E246" s="22"/>
      <c r="F246" s="22"/>
      <c r="G246" s="22"/>
      <c r="H246" s="22"/>
      <c r="I246" s="22"/>
    </row>
    <row r="247" spans="4:9" x14ac:dyDescent="0.6">
      <c r="D247" s="22"/>
      <c r="E247" s="22"/>
      <c r="F247" s="22"/>
      <c r="G247" s="22"/>
      <c r="H247" s="22"/>
      <c r="I247" s="22"/>
    </row>
    <row r="248" spans="4:9" x14ac:dyDescent="0.6">
      <c r="D248" s="22"/>
      <c r="E248" s="22"/>
      <c r="F248" s="22"/>
      <c r="G248" s="22"/>
      <c r="H248" s="22"/>
      <c r="I248" s="22"/>
    </row>
    <row r="249" spans="4:9" x14ac:dyDescent="0.6">
      <c r="D249" s="22"/>
      <c r="E249" s="22"/>
      <c r="F249" s="22"/>
      <c r="G249" s="22"/>
      <c r="H249" s="22"/>
      <c r="I249" s="22"/>
    </row>
    <row r="250" spans="4:9" x14ac:dyDescent="0.6">
      <c r="D250" s="22"/>
      <c r="E250" s="22"/>
      <c r="F250" s="22"/>
      <c r="G250" s="22"/>
      <c r="H250" s="22"/>
      <c r="I250" s="22"/>
    </row>
    <row r="251" spans="4:9" x14ac:dyDescent="0.6">
      <c r="D251" s="22"/>
      <c r="E251" s="22"/>
      <c r="F251" s="22"/>
      <c r="G251" s="22"/>
      <c r="H251" s="22"/>
      <c r="I251" s="22"/>
    </row>
    <row r="252" spans="4:9" x14ac:dyDescent="0.6">
      <c r="D252" s="22"/>
      <c r="E252" s="22"/>
      <c r="F252" s="22"/>
      <c r="G252" s="22"/>
      <c r="H252" s="22"/>
      <c r="I252" s="22"/>
    </row>
    <row r="253" spans="4:9" x14ac:dyDescent="0.6">
      <c r="D253" s="22"/>
      <c r="E253" s="22"/>
      <c r="F253" s="22"/>
      <c r="G253" s="22"/>
      <c r="H253" s="22"/>
      <c r="I253" s="22"/>
    </row>
    <row r="254" spans="4:9" x14ac:dyDescent="0.6">
      <c r="D254" s="22"/>
      <c r="E254" s="22"/>
      <c r="F254" s="22"/>
      <c r="G254" s="22"/>
      <c r="H254" s="22"/>
      <c r="I254" s="22"/>
    </row>
    <row r="255" spans="4:9" x14ac:dyDescent="0.6">
      <c r="D255" s="22"/>
      <c r="E255" s="22"/>
      <c r="F255" s="22"/>
      <c r="G255" s="22"/>
      <c r="H255" s="22"/>
      <c r="I255" s="22"/>
    </row>
    <row r="256" spans="4:9" x14ac:dyDescent="0.6">
      <c r="D256" s="22"/>
      <c r="E256" s="22"/>
      <c r="F256" s="22"/>
      <c r="G256" s="22"/>
      <c r="H256" s="22"/>
      <c r="I256" s="22"/>
    </row>
    <row r="257" spans="4:9" x14ac:dyDescent="0.6">
      <c r="D257" s="22"/>
      <c r="E257" s="22"/>
      <c r="F257" s="22"/>
      <c r="G257" s="22"/>
      <c r="H257" s="22"/>
      <c r="I257" s="22"/>
    </row>
    <row r="258" spans="4:9" x14ac:dyDescent="0.6">
      <c r="D258" s="22"/>
      <c r="E258" s="22"/>
      <c r="F258" s="22"/>
      <c r="G258" s="22"/>
      <c r="H258" s="22"/>
      <c r="I258" s="22"/>
    </row>
    <row r="259" spans="4:9" x14ac:dyDescent="0.6">
      <c r="D259" s="22"/>
      <c r="E259" s="22"/>
      <c r="F259" s="22"/>
      <c r="G259" s="22"/>
      <c r="H259" s="22"/>
      <c r="I259" s="22"/>
    </row>
    <row r="260" spans="4:9" x14ac:dyDescent="0.6">
      <c r="D260" s="22"/>
      <c r="E260" s="22"/>
      <c r="F260" s="22"/>
      <c r="G260" s="22"/>
      <c r="H260" s="22"/>
      <c r="I260" s="22"/>
    </row>
    <row r="261" spans="4:9" x14ac:dyDescent="0.6">
      <c r="D261" s="22"/>
      <c r="E261" s="22"/>
      <c r="F261" s="22"/>
      <c r="G261" s="22"/>
      <c r="H261" s="22"/>
      <c r="I261" s="22"/>
    </row>
    <row r="262" spans="4:9" x14ac:dyDescent="0.6">
      <c r="D262" s="22"/>
      <c r="E262" s="22"/>
      <c r="F262" s="22"/>
      <c r="G262" s="22"/>
      <c r="H262" s="22"/>
      <c r="I262" s="22"/>
    </row>
    <row r="263" spans="4:9" x14ac:dyDescent="0.6">
      <c r="D263" s="22"/>
      <c r="E263" s="22"/>
      <c r="F263" s="22"/>
      <c r="G263" s="22"/>
      <c r="H263" s="22"/>
      <c r="I263" s="22"/>
    </row>
    <row r="264" spans="4:9" x14ac:dyDescent="0.6">
      <c r="D264" s="22"/>
      <c r="E264" s="22"/>
      <c r="F264" s="22"/>
      <c r="G264" s="22"/>
      <c r="H264" s="22"/>
      <c r="I264" s="22"/>
    </row>
    <row r="265" spans="4:9" x14ac:dyDescent="0.6">
      <c r="D265" s="22"/>
      <c r="E265" s="22"/>
      <c r="F265" s="22"/>
      <c r="G265" s="22"/>
      <c r="H265" s="22"/>
      <c r="I265" s="22"/>
    </row>
    <row r="266" spans="4:9" x14ac:dyDescent="0.6">
      <c r="D266" s="22"/>
      <c r="E266" s="22"/>
      <c r="F266" s="22"/>
      <c r="G266" s="22"/>
      <c r="H266" s="22"/>
      <c r="I266" s="22"/>
    </row>
    <row r="267" spans="4:9" x14ac:dyDescent="0.6">
      <c r="D267" s="22"/>
      <c r="E267" s="22"/>
      <c r="F267" s="22"/>
      <c r="G267" s="22"/>
      <c r="H267" s="22"/>
      <c r="I267" s="22"/>
    </row>
    <row r="268" spans="4:9" x14ac:dyDescent="0.6">
      <c r="D268" s="22"/>
      <c r="E268" s="22"/>
      <c r="F268" s="22"/>
      <c r="G268" s="22"/>
      <c r="H268" s="22"/>
      <c r="I268" s="22"/>
    </row>
    <row r="269" spans="4:9" x14ac:dyDescent="0.6">
      <c r="D269" s="22"/>
      <c r="E269" s="22"/>
      <c r="F269" s="22"/>
      <c r="G269" s="22"/>
      <c r="H269" s="22"/>
      <c r="I269" s="22"/>
    </row>
    <row r="270" spans="4:9" x14ac:dyDescent="0.6">
      <c r="D270" s="22"/>
      <c r="E270" s="22"/>
      <c r="F270" s="22"/>
      <c r="G270" s="22"/>
      <c r="H270" s="22"/>
      <c r="I270" s="22"/>
    </row>
    <row r="271" spans="4:9" x14ac:dyDescent="0.6">
      <c r="D271" s="22"/>
      <c r="E271" s="22"/>
      <c r="F271" s="22"/>
      <c r="G271" s="22"/>
      <c r="H271" s="22"/>
      <c r="I271" s="22"/>
    </row>
    <row r="272" spans="4:9" x14ac:dyDescent="0.6">
      <c r="D272" s="22"/>
      <c r="E272" s="22"/>
      <c r="F272" s="22"/>
      <c r="G272" s="22"/>
      <c r="H272" s="22"/>
      <c r="I272" s="22"/>
    </row>
    <row r="273" spans="4:9" x14ac:dyDescent="0.6">
      <c r="D273" s="22"/>
      <c r="E273" s="22"/>
      <c r="F273" s="22"/>
      <c r="G273" s="22"/>
      <c r="H273" s="22"/>
      <c r="I273" s="22"/>
    </row>
    <row r="274" spans="4:9" x14ac:dyDescent="0.6">
      <c r="D274" s="22"/>
      <c r="E274" s="22"/>
      <c r="F274" s="22"/>
      <c r="G274" s="22"/>
      <c r="H274" s="22"/>
      <c r="I274" s="22"/>
    </row>
    <row r="275" spans="4:9" x14ac:dyDescent="0.6">
      <c r="D275" s="22"/>
      <c r="E275" s="22"/>
      <c r="F275" s="22"/>
      <c r="G275" s="22"/>
      <c r="H275" s="22"/>
      <c r="I275" s="22"/>
    </row>
    <row r="276" spans="4:9" x14ac:dyDescent="0.6">
      <c r="D276" s="22"/>
      <c r="E276" s="22"/>
      <c r="F276" s="22"/>
      <c r="G276" s="22"/>
      <c r="H276" s="22"/>
      <c r="I276" s="22"/>
    </row>
    <row r="277" spans="4:9" x14ac:dyDescent="0.6">
      <c r="D277" s="22"/>
      <c r="E277" s="22"/>
      <c r="F277" s="22"/>
      <c r="G277" s="22"/>
      <c r="H277" s="22"/>
      <c r="I277" s="22"/>
    </row>
    <row r="278" spans="4:9" x14ac:dyDescent="0.6">
      <c r="D278" s="22"/>
      <c r="E278" s="22"/>
      <c r="F278" s="22"/>
      <c r="G278" s="22"/>
      <c r="H278" s="22"/>
      <c r="I278" s="22"/>
    </row>
    <row r="279" spans="4:9" x14ac:dyDescent="0.6">
      <c r="D279" s="22"/>
      <c r="E279" s="22"/>
      <c r="F279" s="22"/>
      <c r="G279" s="22"/>
      <c r="H279" s="22"/>
      <c r="I279" s="22"/>
    </row>
    <row r="280" spans="4:9" x14ac:dyDescent="0.6">
      <c r="D280" s="22"/>
      <c r="E280" s="22"/>
      <c r="F280" s="22"/>
      <c r="G280" s="22"/>
      <c r="H280" s="22"/>
      <c r="I280" s="22"/>
    </row>
    <row r="281" spans="4:9" x14ac:dyDescent="0.6">
      <c r="D281" s="22"/>
      <c r="E281" s="22"/>
      <c r="F281" s="22"/>
      <c r="G281" s="22"/>
      <c r="H281" s="22"/>
      <c r="I281" s="22"/>
    </row>
    <row r="282" spans="4:9" x14ac:dyDescent="0.6">
      <c r="D282" s="22"/>
      <c r="E282" s="22"/>
      <c r="F282" s="22"/>
      <c r="G282" s="22"/>
      <c r="H282" s="22"/>
      <c r="I282" s="22"/>
    </row>
    <row r="283" spans="4:9" x14ac:dyDescent="0.6">
      <c r="D283" s="22"/>
      <c r="E283" s="22"/>
      <c r="F283" s="22"/>
      <c r="G283" s="22"/>
      <c r="H283" s="22"/>
      <c r="I283" s="22"/>
    </row>
    <row r="284" spans="4:9" x14ac:dyDescent="0.6">
      <c r="D284" s="22"/>
      <c r="E284" s="22"/>
      <c r="F284" s="22"/>
      <c r="G284" s="22"/>
      <c r="H284" s="22"/>
      <c r="I284" s="22"/>
    </row>
    <row r="285" spans="4:9" x14ac:dyDescent="0.6">
      <c r="D285" s="22"/>
      <c r="E285" s="22"/>
      <c r="F285" s="22"/>
      <c r="G285" s="22"/>
      <c r="H285" s="22"/>
      <c r="I285" s="22"/>
    </row>
    <row r="286" spans="4:9" x14ac:dyDescent="0.6">
      <c r="D286" s="22"/>
      <c r="E286" s="22"/>
      <c r="F286" s="22"/>
      <c r="G286" s="22"/>
      <c r="H286" s="22"/>
      <c r="I286" s="22"/>
    </row>
    <row r="287" spans="4:9" x14ac:dyDescent="0.6">
      <c r="D287" s="22"/>
      <c r="E287" s="22"/>
      <c r="F287" s="22"/>
      <c r="G287" s="22"/>
      <c r="H287" s="22"/>
      <c r="I287" s="22"/>
    </row>
    <row r="288" spans="4:9" x14ac:dyDescent="0.6">
      <c r="D288" s="22"/>
      <c r="E288" s="22"/>
      <c r="F288" s="22"/>
      <c r="G288" s="22"/>
      <c r="H288" s="22"/>
      <c r="I288" s="22"/>
    </row>
    <row r="289" spans="4:9" x14ac:dyDescent="0.6">
      <c r="D289" s="22"/>
      <c r="E289" s="22"/>
      <c r="F289" s="22"/>
      <c r="G289" s="22"/>
      <c r="H289" s="22"/>
      <c r="I289" s="22"/>
    </row>
    <row r="290" spans="4:9" x14ac:dyDescent="0.6">
      <c r="D290" s="22"/>
      <c r="E290" s="22"/>
      <c r="F290" s="22"/>
      <c r="G290" s="22"/>
      <c r="H290" s="22"/>
      <c r="I290" s="22"/>
    </row>
    <row r="291" spans="4:9" x14ac:dyDescent="0.6">
      <c r="D291" s="22"/>
      <c r="E291" s="22"/>
      <c r="F291" s="22"/>
      <c r="G291" s="22"/>
      <c r="H291" s="22"/>
      <c r="I291" s="22"/>
    </row>
    <row r="292" spans="4:9" x14ac:dyDescent="0.6">
      <c r="D292" s="22"/>
      <c r="E292" s="22"/>
      <c r="F292" s="22"/>
      <c r="G292" s="22"/>
      <c r="H292" s="22"/>
      <c r="I292" s="22"/>
    </row>
    <row r="293" spans="4:9" x14ac:dyDescent="0.6">
      <c r="D293" s="22"/>
      <c r="E293" s="22"/>
      <c r="F293" s="22"/>
      <c r="G293" s="22"/>
      <c r="H293" s="22"/>
      <c r="I293" s="22"/>
    </row>
    <row r="294" spans="4:9" x14ac:dyDescent="0.6">
      <c r="D294" s="22"/>
      <c r="E294" s="22"/>
      <c r="F294" s="22"/>
      <c r="G294" s="22"/>
      <c r="H294" s="22"/>
      <c r="I294" s="22"/>
    </row>
    <row r="295" spans="4:9" x14ac:dyDescent="0.6">
      <c r="D295" s="22"/>
      <c r="E295" s="22"/>
      <c r="F295" s="22"/>
      <c r="G295" s="22"/>
      <c r="H295" s="22"/>
      <c r="I295" s="22"/>
    </row>
    <row r="296" spans="4:9" x14ac:dyDescent="0.6">
      <c r="D296" s="22"/>
      <c r="E296" s="22"/>
      <c r="F296" s="22"/>
      <c r="G296" s="22"/>
      <c r="H296" s="22"/>
      <c r="I296" s="22"/>
    </row>
    <row r="297" spans="4:9" x14ac:dyDescent="0.6">
      <c r="D297" s="22"/>
      <c r="E297" s="22"/>
      <c r="F297" s="22"/>
      <c r="G297" s="22"/>
      <c r="H297" s="22"/>
      <c r="I297" s="22"/>
    </row>
    <row r="298" spans="4:9" x14ac:dyDescent="0.6">
      <c r="D298" s="22"/>
      <c r="E298" s="22"/>
      <c r="F298" s="22"/>
      <c r="G298" s="22"/>
      <c r="H298" s="22"/>
      <c r="I298" s="22"/>
    </row>
    <row r="299" spans="4:9" x14ac:dyDescent="0.6">
      <c r="D299" s="22"/>
      <c r="E299" s="22"/>
      <c r="F299" s="22"/>
      <c r="G299" s="22"/>
      <c r="H299" s="22"/>
      <c r="I299" s="22"/>
    </row>
    <row r="300" spans="4:9" x14ac:dyDescent="0.6">
      <c r="D300" s="22"/>
      <c r="E300" s="22"/>
      <c r="F300" s="22"/>
      <c r="G300" s="22"/>
      <c r="H300" s="22"/>
      <c r="I300" s="22"/>
    </row>
    <row r="301" spans="4:9" x14ac:dyDescent="0.6">
      <c r="D301" s="22"/>
      <c r="E301" s="22"/>
      <c r="F301" s="22"/>
      <c r="G301" s="22"/>
      <c r="H301" s="22"/>
      <c r="I301" s="22"/>
    </row>
    <row r="302" spans="4:9" x14ac:dyDescent="0.6">
      <c r="D302" s="22"/>
      <c r="E302" s="22"/>
      <c r="F302" s="22"/>
      <c r="G302" s="22"/>
      <c r="H302" s="22"/>
      <c r="I302" s="22"/>
    </row>
    <row r="303" spans="4:9" x14ac:dyDescent="0.6">
      <c r="D303" s="22"/>
      <c r="E303" s="22"/>
      <c r="F303" s="22"/>
      <c r="G303" s="22"/>
      <c r="H303" s="22"/>
      <c r="I303" s="22"/>
    </row>
    <row r="304" spans="4:9" x14ac:dyDescent="0.6">
      <c r="D304" s="22"/>
      <c r="E304" s="22"/>
      <c r="F304" s="22"/>
      <c r="G304" s="22"/>
      <c r="H304" s="22"/>
      <c r="I304" s="22"/>
    </row>
    <row r="305" spans="4:9" x14ac:dyDescent="0.6">
      <c r="D305" s="22"/>
      <c r="E305" s="22"/>
      <c r="F305" s="22"/>
      <c r="G305" s="22"/>
      <c r="H305" s="22"/>
      <c r="I305" s="22"/>
    </row>
    <row r="306" spans="4:9" x14ac:dyDescent="0.6">
      <c r="D306" s="22"/>
      <c r="E306" s="22"/>
      <c r="F306" s="22"/>
      <c r="G306" s="22"/>
      <c r="H306" s="22"/>
      <c r="I306" s="22"/>
    </row>
    <row r="307" spans="4:9" x14ac:dyDescent="0.6">
      <c r="D307" s="22"/>
      <c r="E307" s="22"/>
      <c r="F307" s="22"/>
      <c r="G307" s="22"/>
      <c r="H307" s="22"/>
      <c r="I307" s="22"/>
    </row>
    <row r="308" spans="4:9" x14ac:dyDescent="0.6">
      <c r="D308" s="22"/>
      <c r="E308" s="22"/>
      <c r="F308" s="22"/>
      <c r="G308" s="22"/>
      <c r="H308" s="22"/>
      <c r="I308" s="22"/>
    </row>
    <row r="309" spans="4:9" x14ac:dyDescent="0.6">
      <c r="D309" s="22"/>
      <c r="E309" s="22"/>
      <c r="F309" s="22"/>
      <c r="G309" s="22"/>
      <c r="H309" s="22"/>
      <c r="I309" s="22"/>
    </row>
    <row r="310" spans="4:9" x14ac:dyDescent="0.6">
      <c r="D310" s="22"/>
      <c r="E310" s="22"/>
      <c r="F310" s="22"/>
      <c r="G310" s="22"/>
      <c r="H310" s="22"/>
      <c r="I310" s="22"/>
    </row>
    <row r="311" spans="4:9" x14ac:dyDescent="0.6">
      <c r="D311" s="22"/>
      <c r="E311" s="22"/>
      <c r="F311" s="22"/>
      <c r="G311" s="22"/>
      <c r="H311" s="22"/>
      <c r="I311" s="22"/>
    </row>
    <row r="312" spans="4:9" x14ac:dyDescent="0.6">
      <c r="D312" s="22"/>
      <c r="E312" s="22"/>
      <c r="F312" s="22"/>
      <c r="G312" s="22"/>
      <c r="H312" s="22"/>
      <c r="I312" s="22"/>
    </row>
    <row r="313" spans="4:9" x14ac:dyDescent="0.6">
      <c r="D313" s="22"/>
      <c r="E313" s="22"/>
      <c r="F313" s="22"/>
      <c r="G313" s="22"/>
      <c r="H313" s="22"/>
      <c r="I313" s="22"/>
    </row>
    <row r="314" spans="4:9" x14ac:dyDescent="0.6">
      <c r="D314" s="22"/>
      <c r="E314" s="22"/>
      <c r="F314" s="22"/>
      <c r="G314" s="22"/>
      <c r="H314" s="22"/>
      <c r="I314" s="22"/>
    </row>
    <row r="315" spans="4:9" x14ac:dyDescent="0.6">
      <c r="D315" s="22"/>
      <c r="E315" s="22"/>
      <c r="F315" s="22"/>
      <c r="G315" s="22"/>
      <c r="H315" s="22"/>
      <c r="I315" s="22"/>
    </row>
    <row r="316" spans="4:9" x14ac:dyDescent="0.6">
      <c r="D316" s="22"/>
      <c r="E316" s="22"/>
      <c r="F316" s="22"/>
      <c r="G316" s="22"/>
      <c r="H316" s="22"/>
      <c r="I316" s="22"/>
    </row>
    <row r="317" spans="4:9" x14ac:dyDescent="0.6">
      <c r="D317" s="22"/>
      <c r="E317" s="22"/>
      <c r="F317" s="22"/>
      <c r="G317" s="22"/>
      <c r="H317" s="22"/>
      <c r="I317" s="22"/>
    </row>
    <row r="318" spans="4:9" x14ac:dyDescent="0.6">
      <c r="D318" s="22"/>
      <c r="E318" s="22"/>
      <c r="F318" s="22"/>
      <c r="G318" s="22"/>
      <c r="H318" s="22"/>
      <c r="I318" s="22"/>
    </row>
    <row r="319" spans="4:9" x14ac:dyDescent="0.6">
      <c r="D319" s="22"/>
      <c r="E319" s="22"/>
      <c r="F319" s="22"/>
      <c r="G319" s="22"/>
      <c r="H319" s="22"/>
      <c r="I319" s="22"/>
    </row>
    <row r="320" spans="4:9" x14ac:dyDescent="0.6">
      <c r="D320" s="22"/>
      <c r="E320" s="22"/>
      <c r="F320" s="22"/>
      <c r="G320" s="22"/>
      <c r="H320" s="22"/>
      <c r="I320" s="22"/>
    </row>
    <row r="321" spans="4:9" x14ac:dyDescent="0.6">
      <c r="D321" s="22"/>
      <c r="E321" s="22"/>
      <c r="F321" s="22"/>
      <c r="G321" s="22"/>
      <c r="H321" s="22"/>
      <c r="I321" s="22"/>
    </row>
    <row r="322" spans="4:9" x14ac:dyDescent="0.6">
      <c r="D322" s="22"/>
      <c r="E322" s="22"/>
      <c r="F322" s="22"/>
      <c r="G322" s="22"/>
      <c r="H322" s="22"/>
      <c r="I322" s="22"/>
    </row>
    <row r="323" spans="4:9" x14ac:dyDescent="0.6">
      <c r="D323" s="22"/>
      <c r="E323" s="22"/>
      <c r="F323" s="22"/>
      <c r="G323" s="22"/>
      <c r="H323" s="22"/>
      <c r="I323" s="22"/>
    </row>
    <row r="324" spans="4:9" x14ac:dyDescent="0.6">
      <c r="D324" s="22"/>
      <c r="E324" s="22"/>
      <c r="F324" s="22"/>
      <c r="G324" s="22"/>
      <c r="H324" s="22"/>
      <c r="I324" s="22"/>
    </row>
    <row r="325" spans="4:9" x14ac:dyDescent="0.6">
      <c r="D325" s="22"/>
      <c r="E325" s="22"/>
      <c r="F325" s="22"/>
      <c r="G325" s="22"/>
      <c r="H325" s="22"/>
      <c r="I325" s="22"/>
    </row>
    <row r="326" spans="4:9" x14ac:dyDescent="0.6">
      <c r="D326" s="22"/>
      <c r="E326" s="22"/>
      <c r="F326" s="22"/>
      <c r="G326" s="22"/>
      <c r="H326" s="22"/>
      <c r="I326" s="22"/>
    </row>
    <row r="327" spans="4:9" x14ac:dyDescent="0.6">
      <c r="D327" s="22"/>
      <c r="E327" s="22"/>
      <c r="F327" s="22"/>
      <c r="G327" s="22"/>
      <c r="H327" s="22"/>
      <c r="I327" s="22"/>
    </row>
    <row r="328" spans="4:9" x14ac:dyDescent="0.6">
      <c r="D328" s="22"/>
      <c r="E328" s="22"/>
      <c r="F328" s="22"/>
      <c r="G328" s="22"/>
      <c r="H328" s="22"/>
      <c r="I328" s="22"/>
    </row>
    <row r="329" spans="4:9" x14ac:dyDescent="0.6">
      <c r="D329" s="22"/>
      <c r="E329" s="22"/>
      <c r="F329" s="22"/>
      <c r="G329" s="22"/>
      <c r="H329" s="22"/>
      <c r="I329" s="22"/>
    </row>
    <row r="330" spans="4:9" x14ac:dyDescent="0.6">
      <c r="D330" s="22"/>
      <c r="E330" s="22"/>
      <c r="F330" s="22"/>
      <c r="G330" s="22"/>
      <c r="H330" s="22"/>
      <c r="I330" s="22"/>
    </row>
    <row r="331" spans="4:9" x14ac:dyDescent="0.6">
      <c r="D331" s="22"/>
      <c r="E331" s="22"/>
      <c r="F331" s="22"/>
      <c r="G331" s="22"/>
      <c r="H331" s="22"/>
      <c r="I331" s="22"/>
    </row>
    <row r="332" spans="4:9" x14ac:dyDescent="0.6">
      <c r="D332" s="22"/>
      <c r="E332" s="22"/>
      <c r="F332" s="22"/>
      <c r="G332" s="22"/>
      <c r="H332" s="22"/>
      <c r="I332" s="22"/>
    </row>
    <row r="333" spans="4:9" x14ac:dyDescent="0.6">
      <c r="D333" s="22"/>
      <c r="E333" s="22"/>
      <c r="F333" s="22"/>
      <c r="G333" s="22"/>
      <c r="H333" s="22"/>
      <c r="I333" s="22"/>
    </row>
    <row r="334" spans="4:9" x14ac:dyDescent="0.6">
      <c r="D334" s="22"/>
      <c r="E334" s="22"/>
      <c r="F334" s="22"/>
      <c r="G334" s="22"/>
      <c r="H334" s="22"/>
      <c r="I334" s="22"/>
    </row>
    <row r="335" spans="4:9" x14ac:dyDescent="0.6">
      <c r="D335" s="22"/>
      <c r="E335" s="22"/>
      <c r="F335" s="22"/>
      <c r="G335" s="22"/>
      <c r="H335" s="22"/>
      <c r="I335" s="22"/>
    </row>
    <row r="336" spans="4:9" x14ac:dyDescent="0.6">
      <c r="D336" s="22"/>
      <c r="E336" s="22"/>
      <c r="F336" s="22"/>
      <c r="G336" s="22"/>
      <c r="H336" s="22"/>
      <c r="I336" s="22"/>
    </row>
    <row r="337" spans="4:9" x14ac:dyDescent="0.6">
      <c r="D337" s="22"/>
      <c r="E337" s="22"/>
      <c r="F337" s="22"/>
      <c r="G337" s="22"/>
      <c r="H337" s="22"/>
      <c r="I337" s="22"/>
    </row>
    <row r="338" spans="4:9" x14ac:dyDescent="0.6">
      <c r="D338" s="22"/>
      <c r="E338" s="22"/>
      <c r="F338" s="22"/>
      <c r="G338" s="22"/>
      <c r="H338" s="22"/>
      <c r="I338" s="22"/>
    </row>
    <row r="339" spans="4:9" x14ac:dyDescent="0.6">
      <c r="D339" s="22"/>
      <c r="E339" s="22"/>
      <c r="F339" s="22"/>
      <c r="G339" s="22"/>
      <c r="H339" s="22"/>
      <c r="I339" s="22"/>
    </row>
    <row r="340" spans="4:9" x14ac:dyDescent="0.6">
      <c r="D340" s="22"/>
      <c r="E340" s="22"/>
      <c r="F340" s="22"/>
      <c r="G340" s="22"/>
      <c r="H340" s="22"/>
      <c r="I340" s="22"/>
    </row>
    <row r="341" spans="4:9" x14ac:dyDescent="0.6">
      <c r="D341" s="22"/>
      <c r="E341" s="22"/>
      <c r="F341" s="22"/>
      <c r="G341" s="22"/>
      <c r="H341" s="22"/>
      <c r="I341" s="22"/>
    </row>
    <row r="342" spans="4:9" x14ac:dyDescent="0.6">
      <c r="D342" s="22"/>
      <c r="E342" s="22"/>
      <c r="F342" s="22"/>
      <c r="G342" s="22"/>
      <c r="H342" s="22"/>
      <c r="I342" s="22"/>
    </row>
    <row r="343" spans="4:9" x14ac:dyDescent="0.6">
      <c r="D343" s="22"/>
      <c r="E343" s="22"/>
      <c r="F343" s="22"/>
      <c r="G343" s="22"/>
      <c r="H343" s="22"/>
      <c r="I343" s="22"/>
    </row>
    <row r="344" spans="4:9" x14ac:dyDescent="0.6">
      <c r="D344" s="22"/>
      <c r="E344" s="22"/>
      <c r="F344" s="22"/>
      <c r="G344" s="22"/>
      <c r="H344" s="22"/>
      <c r="I344" s="22"/>
    </row>
    <row r="345" spans="4:9" x14ac:dyDescent="0.6">
      <c r="D345" s="22"/>
      <c r="E345" s="22"/>
      <c r="F345" s="22"/>
      <c r="G345" s="22"/>
      <c r="H345" s="22"/>
      <c r="I345" s="22"/>
    </row>
    <row r="346" spans="4:9" x14ac:dyDescent="0.6">
      <c r="D346" s="22"/>
      <c r="E346" s="22"/>
      <c r="F346" s="22"/>
      <c r="G346" s="22"/>
      <c r="H346" s="22"/>
      <c r="I346" s="22"/>
    </row>
    <row r="347" spans="4:9" x14ac:dyDescent="0.6">
      <c r="D347" s="22"/>
      <c r="E347" s="22"/>
      <c r="F347" s="22"/>
      <c r="G347" s="22"/>
      <c r="H347" s="22"/>
      <c r="I347" s="22"/>
    </row>
    <row r="348" spans="4:9" x14ac:dyDescent="0.6">
      <c r="D348" s="22"/>
      <c r="E348" s="22"/>
      <c r="F348" s="22"/>
      <c r="G348" s="22"/>
      <c r="H348" s="22"/>
      <c r="I348" s="22"/>
    </row>
    <row r="349" spans="4:9" x14ac:dyDescent="0.6">
      <c r="D349" s="22"/>
      <c r="E349" s="22"/>
      <c r="F349" s="22"/>
      <c r="G349" s="22"/>
      <c r="H349" s="22"/>
      <c r="I349" s="22"/>
    </row>
    <row r="350" spans="4:9" x14ac:dyDescent="0.6">
      <c r="D350" s="22"/>
      <c r="E350" s="22"/>
      <c r="F350" s="22"/>
      <c r="G350" s="22"/>
      <c r="H350" s="22"/>
      <c r="I350" s="22"/>
    </row>
    <row r="351" spans="4:9" x14ac:dyDescent="0.6">
      <c r="D351" s="22"/>
      <c r="E351" s="22"/>
      <c r="F351" s="22"/>
      <c r="G351" s="22"/>
      <c r="H351" s="22"/>
      <c r="I351" s="22"/>
    </row>
    <row r="352" spans="4:9" x14ac:dyDescent="0.6">
      <c r="D352" s="22"/>
      <c r="E352" s="22"/>
      <c r="F352" s="22"/>
      <c r="G352" s="22"/>
      <c r="H352" s="22"/>
      <c r="I352" s="22"/>
    </row>
    <row r="353" spans="4:9" x14ac:dyDescent="0.6">
      <c r="D353" s="22"/>
      <c r="E353" s="22"/>
      <c r="F353" s="22"/>
      <c r="G353" s="22"/>
      <c r="H353" s="22"/>
      <c r="I353" s="22"/>
    </row>
    <row r="354" spans="4:9" x14ac:dyDescent="0.6">
      <c r="D354" s="22"/>
      <c r="E354" s="22"/>
      <c r="F354" s="22"/>
      <c r="G354" s="22"/>
      <c r="H354" s="22"/>
      <c r="I354" s="22"/>
    </row>
    <row r="355" spans="4:9" x14ac:dyDescent="0.6">
      <c r="D355" s="22"/>
      <c r="E355" s="22"/>
      <c r="F355" s="22"/>
      <c r="G355" s="22"/>
      <c r="H355" s="22"/>
      <c r="I355" s="22"/>
    </row>
    <row r="356" spans="4:9" x14ac:dyDescent="0.6">
      <c r="D356" s="22"/>
      <c r="E356" s="22"/>
      <c r="F356" s="22"/>
      <c r="G356" s="22"/>
      <c r="H356" s="22"/>
      <c r="I356" s="22"/>
    </row>
    <row r="357" spans="4:9" x14ac:dyDescent="0.6">
      <c r="D357" s="22"/>
      <c r="E357" s="22"/>
      <c r="F357" s="22"/>
      <c r="G357" s="22"/>
      <c r="H357" s="22"/>
      <c r="I357" s="22"/>
    </row>
    <row r="358" spans="4:9" x14ac:dyDescent="0.6">
      <c r="D358" s="22"/>
      <c r="E358" s="22"/>
      <c r="F358" s="22"/>
      <c r="G358" s="22"/>
      <c r="H358" s="22"/>
      <c r="I358" s="22"/>
    </row>
    <row r="359" spans="4:9" x14ac:dyDescent="0.6">
      <c r="D359" s="22"/>
      <c r="E359" s="22"/>
      <c r="F359" s="22"/>
      <c r="G359" s="22"/>
      <c r="H359" s="22"/>
      <c r="I359" s="22"/>
    </row>
    <row r="360" spans="4:9" x14ac:dyDescent="0.6">
      <c r="D360" s="22"/>
      <c r="E360" s="22"/>
      <c r="F360" s="22"/>
      <c r="G360" s="22"/>
      <c r="H360" s="22"/>
      <c r="I360" s="22"/>
    </row>
    <row r="361" spans="4:9" x14ac:dyDescent="0.6">
      <c r="D361" s="22"/>
      <c r="E361" s="22"/>
      <c r="F361" s="22"/>
      <c r="G361" s="22"/>
      <c r="H361" s="22"/>
      <c r="I361" s="22"/>
    </row>
    <row r="362" spans="4:9" x14ac:dyDescent="0.6">
      <c r="D362" s="22"/>
      <c r="E362" s="22"/>
      <c r="F362" s="22"/>
      <c r="G362" s="22"/>
      <c r="H362" s="22"/>
      <c r="I362" s="22"/>
    </row>
    <row r="363" spans="4:9" x14ac:dyDescent="0.6">
      <c r="D363" s="22"/>
      <c r="E363" s="22"/>
      <c r="F363" s="22"/>
      <c r="G363" s="22"/>
      <c r="H363" s="22"/>
      <c r="I363" s="22"/>
    </row>
    <row r="364" spans="4:9" x14ac:dyDescent="0.6">
      <c r="D364" s="22"/>
      <c r="E364" s="22"/>
      <c r="F364" s="22"/>
      <c r="G364" s="22"/>
      <c r="H364" s="22"/>
      <c r="I364" s="22"/>
    </row>
    <row r="365" spans="4:9" x14ac:dyDescent="0.6">
      <c r="D365" s="22"/>
      <c r="E365" s="22"/>
      <c r="F365" s="22"/>
      <c r="G365" s="22"/>
      <c r="H365" s="22"/>
      <c r="I365" s="22"/>
    </row>
    <row r="366" spans="4:9" x14ac:dyDescent="0.6">
      <c r="D366" s="22"/>
      <c r="E366" s="22"/>
      <c r="F366" s="22"/>
      <c r="G366" s="22"/>
      <c r="H366" s="22"/>
      <c r="I366" s="22"/>
    </row>
    <row r="367" spans="4:9" x14ac:dyDescent="0.6">
      <c r="D367" s="22"/>
      <c r="E367" s="22"/>
      <c r="F367" s="22"/>
      <c r="G367" s="22"/>
      <c r="H367" s="22"/>
      <c r="I367" s="22"/>
    </row>
    <row r="368" spans="4:9" x14ac:dyDescent="0.6">
      <c r="D368" s="22"/>
      <c r="E368" s="22"/>
      <c r="F368" s="22"/>
      <c r="G368" s="22"/>
      <c r="H368" s="22"/>
      <c r="I368" s="22"/>
    </row>
    <row r="369" spans="4:9" x14ac:dyDescent="0.6">
      <c r="D369" s="22"/>
      <c r="E369" s="22"/>
      <c r="F369" s="22"/>
      <c r="G369" s="22"/>
      <c r="H369" s="22"/>
      <c r="I369" s="22"/>
    </row>
    <row r="370" spans="4:9" x14ac:dyDescent="0.6">
      <c r="D370" s="22"/>
      <c r="E370" s="22"/>
      <c r="F370" s="22"/>
      <c r="G370" s="22"/>
      <c r="H370" s="22"/>
      <c r="I370" s="22"/>
    </row>
    <row r="371" spans="4:9" x14ac:dyDescent="0.6">
      <c r="D371" s="22"/>
      <c r="E371" s="22"/>
      <c r="F371" s="22"/>
      <c r="G371" s="22"/>
      <c r="H371" s="22"/>
      <c r="I371" s="22"/>
    </row>
    <row r="372" spans="4:9" x14ac:dyDescent="0.6">
      <c r="D372" s="22"/>
      <c r="E372" s="22"/>
      <c r="F372" s="22"/>
      <c r="G372" s="22"/>
      <c r="H372" s="22"/>
      <c r="I372" s="22"/>
    </row>
    <row r="373" spans="4:9" x14ac:dyDescent="0.6">
      <c r="D373" s="22"/>
      <c r="E373" s="22"/>
      <c r="F373" s="22"/>
      <c r="G373" s="22"/>
      <c r="H373" s="22"/>
      <c r="I373" s="22"/>
    </row>
    <row r="374" spans="4:9" x14ac:dyDescent="0.6">
      <c r="D374" s="22"/>
      <c r="E374" s="22"/>
      <c r="F374" s="22"/>
      <c r="G374" s="22"/>
      <c r="H374" s="22"/>
      <c r="I374" s="22"/>
    </row>
    <row r="375" spans="4:9" x14ac:dyDescent="0.6">
      <c r="D375" s="22"/>
      <c r="E375" s="22"/>
      <c r="F375" s="22"/>
      <c r="G375" s="22"/>
      <c r="H375" s="22"/>
      <c r="I375" s="22"/>
    </row>
    <row r="376" spans="4:9" x14ac:dyDescent="0.6">
      <c r="D376" s="22"/>
      <c r="E376" s="22"/>
      <c r="F376" s="22"/>
      <c r="G376" s="22"/>
      <c r="H376" s="22"/>
      <c r="I376" s="22"/>
    </row>
    <row r="377" spans="4:9" x14ac:dyDescent="0.6">
      <c r="D377" s="22"/>
      <c r="E377" s="22"/>
      <c r="F377" s="22"/>
      <c r="G377" s="22"/>
      <c r="H377" s="22"/>
      <c r="I377" s="22"/>
    </row>
    <row r="378" spans="4:9" x14ac:dyDescent="0.6">
      <c r="D378" s="22"/>
      <c r="E378" s="22"/>
      <c r="F378" s="22"/>
      <c r="G378" s="22"/>
      <c r="H378" s="22"/>
      <c r="I378" s="22"/>
    </row>
    <row r="379" spans="4:9" x14ac:dyDescent="0.6">
      <c r="D379" s="22"/>
      <c r="E379" s="22"/>
      <c r="F379" s="22"/>
      <c r="G379" s="22"/>
      <c r="H379" s="22"/>
      <c r="I379" s="22"/>
    </row>
    <row r="380" spans="4:9" x14ac:dyDescent="0.6">
      <c r="D380" s="22"/>
      <c r="E380" s="22"/>
      <c r="F380" s="22"/>
      <c r="G380" s="22"/>
      <c r="H380" s="22"/>
      <c r="I380" s="22"/>
    </row>
    <row r="381" spans="4:9" x14ac:dyDescent="0.6">
      <c r="D381" s="22"/>
      <c r="E381" s="22"/>
      <c r="F381" s="22"/>
      <c r="G381" s="22"/>
      <c r="H381" s="22"/>
      <c r="I381" s="22"/>
    </row>
    <row r="382" spans="4:9" x14ac:dyDescent="0.6">
      <c r="D382" s="22"/>
      <c r="E382" s="22"/>
      <c r="F382" s="22"/>
      <c r="G382" s="22"/>
      <c r="H382" s="22"/>
      <c r="I382" s="22"/>
    </row>
    <row r="383" spans="4:9" x14ac:dyDescent="0.6">
      <c r="D383" s="22"/>
      <c r="E383" s="22"/>
      <c r="F383" s="22"/>
      <c r="G383" s="22"/>
      <c r="H383" s="22"/>
      <c r="I383" s="22"/>
    </row>
    <row r="384" spans="4:9" x14ac:dyDescent="0.6">
      <c r="D384" s="22"/>
      <c r="E384" s="22"/>
      <c r="F384" s="22"/>
      <c r="G384" s="22"/>
      <c r="H384" s="22"/>
      <c r="I384" s="22"/>
    </row>
    <row r="385" spans="4:9" x14ac:dyDescent="0.6">
      <c r="D385" s="22"/>
      <c r="E385" s="22"/>
      <c r="F385" s="22"/>
      <c r="G385" s="22"/>
      <c r="H385" s="22"/>
      <c r="I385" s="22"/>
    </row>
    <row r="386" spans="4:9" x14ac:dyDescent="0.6">
      <c r="D386" s="22"/>
      <c r="E386" s="22"/>
      <c r="F386" s="22"/>
      <c r="G386" s="22"/>
      <c r="H386" s="22"/>
      <c r="I386" s="22"/>
    </row>
    <row r="387" spans="4:9" x14ac:dyDescent="0.6">
      <c r="D387" s="22"/>
      <c r="E387" s="22"/>
      <c r="F387" s="22"/>
      <c r="G387" s="22"/>
      <c r="H387" s="22"/>
      <c r="I387" s="22"/>
    </row>
    <row r="388" spans="4:9" x14ac:dyDescent="0.6">
      <c r="D388" s="22"/>
      <c r="E388" s="22"/>
      <c r="F388" s="22"/>
      <c r="G388" s="22"/>
      <c r="H388" s="22"/>
      <c r="I388" s="22"/>
    </row>
    <row r="389" spans="4:9" x14ac:dyDescent="0.6">
      <c r="D389" s="22"/>
      <c r="E389" s="22"/>
      <c r="F389" s="22"/>
      <c r="G389" s="22"/>
      <c r="H389" s="22"/>
      <c r="I389" s="22"/>
    </row>
    <row r="390" spans="4:9" x14ac:dyDescent="0.6">
      <c r="D390" s="22"/>
      <c r="E390" s="22"/>
      <c r="F390" s="22"/>
      <c r="G390" s="22"/>
      <c r="H390" s="22"/>
      <c r="I390" s="22"/>
    </row>
    <row r="391" spans="4:9" x14ac:dyDescent="0.6">
      <c r="D391" s="22"/>
      <c r="E391" s="22"/>
      <c r="F391" s="22"/>
      <c r="G391" s="22"/>
      <c r="H391" s="22"/>
      <c r="I391" s="22"/>
    </row>
    <row r="392" spans="4:9" x14ac:dyDescent="0.6">
      <c r="D392" s="22"/>
      <c r="E392" s="22"/>
      <c r="F392" s="22"/>
      <c r="G392" s="22"/>
      <c r="H392" s="22"/>
      <c r="I392" s="22"/>
    </row>
    <row r="393" spans="4:9" x14ac:dyDescent="0.6">
      <c r="D393" s="22"/>
      <c r="E393" s="22"/>
      <c r="F393" s="22"/>
      <c r="G393" s="22"/>
      <c r="H393" s="22"/>
      <c r="I393" s="22"/>
    </row>
    <row r="394" spans="4:9" x14ac:dyDescent="0.6">
      <c r="D394" s="22"/>
      <c r="E394" s="22"/>
      <c r="F394" s="22"/>
      <c r="G394" s="22"/>
      <c r="H394" s="22"/>
      <c r="I394" s="22"/>
    </row>
    <row r="395" spans="4:9" x14ac:dyDescent="0.6">
      <c r="D395" s="22"/>
      <c r="E395" s="22"/>
      <c r="F395" s="22"/>
      <c r="G395" s="22"/>
      <c r="H395" s="22"/>
      <c r="I395" s="22"/>
    </row>
    <row r="396" spans="4:9" x14ac:dyDescent="0.6">
      <c r="D396" s="22"/>
      <c r="E396" s="22"/>
      <c r="F396" s="22"/>
      <c r="G396" s="22"/>
      <c r="H396" s="22"/>
      <c r="I396" s="22"/>
    </row>
    <row r="397" spans="4:9" x14ac:dyDescent="0.6">
      <c r="D397" s="22"/>
      <c r="E397" s="22"/>
      <c r="F397" s="22"/>
      <c r="G397" s="22"/>
      <c r="H397" s="22"/>
      <c r="I397" s="22"/>
    </row>
    <row r="398" spans="4:9" x14ac:dyDescent="0.6">
      <c r="D398" s="22"/>
      <c r="E398" s="22"/>
      <c r="F398" s="22"/>
      <c r="G398" s="22"/>
      <c r="H398" s="22"/>
      <c r="I398" s="22"/>
    </row>
    <row r="399" spans="4:9" x14ac:dyDescent="0.6">
      <c r="D399" s="22"/>
      <c r="E399" s="22"/>
      <c r="F399" s="22"/>
      <c r="G399" s="22"/>
      <c r="H399" s="22"/>
      <c r="I399" s="22"/>
    </row>
    <row r="400" spans="4:9" x14ac:dyDescent="0.6">
      <c r="D400" s="22"/>
      <c r="E400" s="22"/>
      <c r="F400" s="22"/>
      <c r="G400" s="22"/>
      <c r="H400" s="22"/>
      <c r="I400" s="22"/>
    </row>
    <row r="401" spans="4:9" x14ac:dyDescent="0.6">
      <c r="D401" s="22"/>
      <c r="E401" s="22"/>
      <c r="F401" s="22"/>
      <c r="G401" s="22"/>
      <c r="H401" s="22"/>
      <c r="I401" s="22"/>
    </row>
    <row r="402" spans="4:9" x14ac:dyDescent="0.6">
      <c r="D402" s="22"/>
      <c r="E402" s="22"/>
      <c r="F402" s="22"/>
      <c r="G402" s="22"/>
      <c r="H402" s="22"/>
      <c r="I402" s="22"/>
    </row>
    <row r="403" spans="4:9" x14ac:dyDescent="0.6">
      <c r="D403" s="22"/>
      <c r="E403" s="22"/>
      <c r="F403" s="22"/>
      <c r="G403" s="22"/>
      <c r="H403" s="22"/>
      <c r="I403" s="22"/>
    </row>
    <row r="404" spans="4:9" x14ac:dyDescent="0.6">
      <c r="D404" s="22"/>
      <c r="E404" s="22"/>
      <c r="F404" s="22"/>
      <c r="G404" s="22"/>
      <c r="H404" s="22"/>
      <c r="I404" s="22"/>
    </row>
    <row r="405" spans="4:9" x14ac:dyDescent="0.6">
      <c r="D405" s="22"/>
      <c r="E405" s="22"/>
      <c r="F405" s="22"/>
      <c r="G405" s="22"/>
      <c r="H405" s="22"/>
      <c r="I405" s="22"/>
    </row>
    <row r="406" spans="4:9" x14ac:dyDescent="0.6">
      <c r="D406" s="22"/>
      <c r="E406" s="22"/>
      <c r="F406" s="22"/>
      <c r="G406" s="22"/>
      <c r="H406" s="22"/>
      <c r="I406" s="22"/>
    </row>
    <row r="407" spans="4:9" x14ac:dyDescent="0.6">
      <c r="D407" s="22"/>
      <c r="E407" s="22"/>
      <c r="F407" s="22"/>
      <c r="G407" s="22"/>
      <c r="H407" s="22"/>
      <c r="I407" s="22"/>
    </row>
    <row r="408" spans="4:9" x14ac:dyDescent="0.6">
      <c r="D408" s="22"/>
      <c r="E408" s="22"/>
      <c r="F408" s="22"/>
      <c r="G408" s="22"/>
      <c r="H408" s="22"/>
      <c r="I408" s="22"/>
    </row>
    <row r="409" spans="4:9" x14ac:dyDescent="0.6">
      <c r="D409" s="22"/>
      <c r="E409" s="22"/>
      <c r="F409" s="22"/>
      <c r="G409" s="22"/>
      <c r="H409" s="22"/>
      <c r="I409" s="22"/>
    </row>
    <row r="410" spans="4:9" x14ac:dyDescent="0.6">
      <c r="D410" s="22"/>
      <c r="E410" s="22"/>
      <c r="F410" s="22"/>
      <c r="G410" s="22"/>
      <c r="H410" s="22"/>
      <c r="I410" s="22"/>
    </row>
    <row r="411" spans="4:9" x14ac:dyDescent="0.6">
      <c r="D411" s="22"/>
      <c r="E411" s="22"/>
      <c r="F411" s="22"/>
      <c r="G411" s="22"/>
      <c r="H411" s="22"/>
      <c r="I411" s="22"/>
    </row>
    <row r="412" spans="4:9" x14ac:dyDescent="0.6">
      <c r="D412" s="22"/>
      <c r="E412" s="22"/>
      <c r="F412" s="22"/>
      <c r="G412" s="22"/>
      <c r="H412" s="22"/>
      <c r="I412" s="22"/>
    </row>
    <row r="413" spans="4:9" x14ac:dyDescent="0.6">
      <c r="D413" s="22"/>
      <c r="E413" s="22"/>
      <c r="F413" s="22"/>
      <c r="G413" s="22"/>
      <c r="H413" s="22"/>
      <c r="I413" s="22"/>
    </row>
    <row r="414" spans="4:9" x14ac:dyDescent="0.6">
      <c r="D414" s="22"/>
      <c r="E414" s="22"/>
      <c r="F414" s="22"/>
      <c r="G414" s="22"/>
      <c r="H414" s="22"/>
      <c r="I414" s="22"/>
    </row>
    <row r="415" spans="4:9" x14ac:dyDescent="0.6">
      <c r="D415" s="22"/>
      <c r="E415" s="22"/>
      <c r="F415" s="22"/>
      <c r="G415" s="22"/>
      <c r="H415" s="22"/>
      <c r="I415" s="22"/>
    </row>
    <row r="416" spans="4:9" x14ac:dyDescent="0.6">
      <c r="D416" s="22"/>
      <c r="E416" s="22"/>
      <c r="F416" s="22"/>
      <c r="G416" s="22"/>
      <c r="H416" s="22"/>
      <c r="I416" s="22"/>
    </row>
    <row r="417" spans="4:9" x14ac:dyDescent="0.6">
      <c r="D417" s="22"/>
      <c r="E417" s="22"/>
      <c r="F417" s="22"/>
      <c r="G417" s="22"/>
      <c r="H417" s="22"/>
      <c r="I417" s="22"/>
    </row>
    <row r="418" spans="4:9" x14ac:dyDescent="0.6">
      <c r="D418" s="22"/>
      <c r="E418" s="22"/>
      <c r="F418" s="22"/>
      <c r="G418" s="22"/>
      <c r="H418" s="22"/>
      <c r="I418" s="22"/>
    </row>
    <row r="419" spans="4:9" x14ac:dyDescent="0.6">
      <c r="D419" s="22"/>
      <c r="E419" s="22"/>
      <c r="F419" s="22"/>
      <c r="G419" s="22"/>
      <c r="H419" s="22"/>
      <c r="I419" s="22"/>
    </row>
    <row r="420" spans="4:9" x14ac:dyDescent="0.6">
      <c r="D420" s="22"/>
      <c r="E420" s="22"/>
      <c r="F420" s="22"/>
      <c r="G420" s="22"/>
      <c r="H420" s="22"/>
      <c r="I420" s="22"/>
    </row>
    <row r="421" spans="4:9" x14ac:dyDescent="0.6">
      <c r="D421" s="22"/>
      <c r="E421" s="22"/>
      <c r="F421" s="22"/>
      <c r="G421" s="22"/>
      <c r="H421" s="22"/>
      <c r="I421" s="22"/>
    </row>
    <row r="422" spans="4:9" x14ac:dyDescent="0.6">
      <c r="D422" s="22"/>
      <c r="E422" s="22"/>
      <c r="F422" s="22"/>
      <c r="G422" s="22"/>
      <c r="H422" s="22"/>
      <c r="I422" s="22"/>
    </row>
    <row r="423" spans="4:9" x14ac:dyDescent="0.6">
      <c r="D423" s="22"/>
      <c r="E423" s="22"/>
      <c r="F423" s="22"/>
      <c r="G423" s="22"/>
      <c r="H423" s="22"/>
      <c r="I423" s="22"/>
    </row>
    <row r="424" spans="4:9" x14ac:dyDescent="0.6">
      <c r="D424" s="22"/>
      <c r="E424" s="22"/>
      <c r="F424" s="22"/>
      <c r="G424" s="22"/>
      <c r="H424" s="22"/>
      <c r="I424" s="22"/>
    </row>
    <row r="425" spans="4:9" x14ac:dyDescent="0.6">
      <c r="D425" s="22"/>
      <c r="E425" s="22"/>
      <c r="F425" s="22"/>
      <c r="G425" s="22"/>
      <c r="H425" s="22"/>
      <c r="I425" s="22"/>
    </row>
    <row r="426" spans="4:9" x14ac:dyDescent="0.6">
      <c r="D426" s="22"/>
      <c r="E426" s="22"/>
      <c r="F426" s="22"/>
      <c r="G426" s="22"/>
      <c r="H426" s="22"/>
      <c r="I426" s="22"/>
    </row>
    <row r="427" spans="4:9" x14ac:dyDescent="0.6">
      <c r="D427" s="22"/>
      <c r="E427" s="22"/>
      <c r="F427" s="22"/>
      <c r="G427" s="22"/>
      <c r="H427" s="22"/>
      <c r="I427" s="22"/>
    </row>
    <row r="428" spans="4:9" x14ac:dyDescent="0.6">
      <c r="D428" s="22"/>
      <c r="E428" s="22"/>
      <c r="F428" s="22"/>
      <c r="G428" s="22"/>
      <c r="H428" s="22"/>
      <c r="I428" s="22"/>
    </row>
    <row r="429" spans="4:9" x14ac:dyDescent="0.6">
      <c r="D429" s="22"/>
      <c r="E429" s="22"/>
      <c r="F429" s="22"/>
      <c r="G429" s="22"/>
      <c r="H429" s="22"/>
      <c r="I429" s="22"/>
    </row>
    <row r="430" spans="4:9" x14ac:dyDescent="0.6">
      <c r="D430" s="22"/>
      <c r="E430" s="22"/>
      <c r="F430" s="22"/>
      <c r="G430" s="22"/>
      <c r="H430" s="22"/>
      <c r="I430" s="22"/>
    </row>
    <row r="431" spans="4:9" x14ac:dyDescent="0.6">
      <c r="D431" s="22"/>
      <c r="E431" s="22"/>
      <c r="F431" s="22"/>
      <c r="G431" s="22"/>
      <c r="H431" s="22"/>
      <c r="I431" s="22"/>
    </row>
    <row r="432" spans="4:9" x14ac:dyDescent="0.6">
      <c r="D432" s="22"/>
      <c r="E432" s="22"/>
      <c r="F432" s="22"/>
      <c r="G432" s="22"/>
      <c r="H432" s="22"/>
      <c r="I432" s="22"/>
    </row>
    <row r="433" spans="4:9" x14ac:dyDescent="0.6">
      <c r="D433" s="22"/>
      <c r="E433" s="22"/>
      <c r="F433" s="22"/>
      <c r="G433" s="22"/>
      <c r="H433" s="22"/>
      <c r="I433" s="22"/>
    </row>
    <row r="434" spans="4:9" x14ac:dyDescent="0.6">
      <c r="D434" s="22"/>
      <c r="E434" s="22"/>
      <c r="F434" s="22"/>
      <c r="G434" s="22"/>
      <c r="H434" s="22"/>
      <c r="I434" s="22"/>
    </row>
    <row r="435" spans="4:9" x14ac:dyDescent="0.6">
      <c r="D435" s="22"/>
      <c r="E435" s="22"/>
      <c r="F435" s="22"/>
      <c r="G435" s="22"/>
      <c r="H435" s="22"/>
      <c r="I435" s="22"/>
    </row>
    <row r="436" spans="4:9" x14ac:dyDescent="0.6">
      <c r="D436" s="22"/>
      <c r="E436" s="22"/>
      <c r="F436" s="22"/>
      <c r="G436" s="22"/>
      <c r="H436" s="22"/>
      <c r="I436" s="22"/>
    </row>
    <row r="437" spans="4:9" x14ac:dyDescent="0.6">
      <c r="D437" s="22"/>
      <c r="E437" s="22"/>
      <c r="F437" s="22"/>
      <c r="G437" s="22"/>
      <c r="H437" s="22"/>
      <c r="I437" s="22"/>
    </row>
    <row r="438" spans="4:9" x14ac:dyDescent="0.6">
      <c r="D438" s="22"/>
      <c r="E438" s="22"/>
      <c r="F438" s="22"/>
      <c r="G438" s="22"/>
      <c r="H438" s="22"/>
      <c r="I438" s="22"/>
    </row>
    <row r="439" spans="4:9" x14ac:dyDescent="0.6">
      <c r="D439" s="22"/>
      <c r="E439" s="22"/>
      <c r="F439" s="22"/>
      <c r="G439" s="22"/>
      <c r="H439" s="22"/>
      <c r="I439" s="22"/>
    </row>
    <row r="440" spans="4:9" x14ac:dyDescent="0.6">
      <c r="D440" s="22"/>
      <c r="E440" s="22"/>
      <c r="F440" s="22"/>
      <c r="G440" s="22"/>
      <c r="H440" s="22"/>
      <c r="I440" s="22"/>
    </row>
    <row r="441" spans="4:9" x14ac:dyDescent="0.6">
      <c r="D441" s="22"/>
      <c r="E441" s="22"/>
      <c r="F441" s="22"/>
      <c r="G441" s="22"/>
      <c r="H441" s="22"/>
      <c r="I441" s="22"/>
    </row>
    <row r="442" spans="4:9" x14ac:dyDescent="0.6">
      <c r="D442" s="22"/>
      <c r="E442" s="22"/>
      <c r="F442" s="22"/>
      <c r="G442" s="22"/>
      <c r="H442" s="22"/>
      <c r="I442" s="22"/>
    </row>
    <row r="443" spans="4:9" x14ac:dyDescent="0.6">
      <c r="D443" s="22"/>
      <c r="E443" s="22"/>
      <c r="F443" s="22"/>
      <c r="G443" s="22"/>
      <c r="H443" s="22"/>
      <c r="I443" s="22"/>
    </row>
    <row r="444" spans="4:9" x14ac:dyDescent="0.6">
      <c r="D444" s="22"/>
      <c r="E444" s="22"/>
      <c r="F444" s="22"/>
      <c r="G444" s="22"/>
      <c r="H444" s="22"/>
      <c r="I444" s="22"/>
    </row>
    <row r="445" spans="4:9" x14ac:dyDescent="0.6">
      <c r="D445" s="22"/>
      <c r="E445" s="22"/>
      <c r="F445" s="22"/>
      <c r="G445" s="22"/>
      <c r="H445" s="22"/>
      <c r="I445" s="22"/>
    </row>
    <row r="446" spans="4:9" x14ac:dyDescent="0.6">
      <c r="D446" s="22"/>
      <c r="E446" s="22"/>
      <c r="F446" s="22"/>
      <c r="G446" s="22"/>
      <c r="H446" s="22"/>
      <c r="I446" s="22"/>
    </row>
    <row r="447" spans="4:9" x14ac:dyDescent="0.6">
      <c r="D447" s="22"/>
      <c r="E447" s="22"/>
      <c r="F447" s="22"/>
      <c r="G447" s="22"/>
      <c r="H447" s="22"/>
      <c r="I447" s="22"/>
    </row>
    <row r="448" spans="4:9" x14ac:dyDescent="0.6">
      <c r="D448" s="22"/>
      <c r="E448" s="22"/>
      <c r="F448" s="22"/>
      <c r="G448" s="22"/>
      <c r="H448" s="22"/>
      <c r="I448" s="22"/>
    </row>
    <row r="449" spans="4:9" x14ac:dyDescent="0.6">
      <c r="D449" s="22"/>
      <c r="E449" s="22"/>
      <c r="F449" s="22"/>
      <c r="G449" s="22"/>
      <c r="H449" s="22"/>
      <c r="I449" s="22"/>
    </row>
    <row r="450" spans="4:9" x14ac:dyDescent="0.6">
      <c r="D450" s="22"/>
      <c r="E450" s="22"/>
      <c r="F450" s="22"/>
      <c r="G450" s="22"/>
      <c r="H450" s="22"/>
      <c r="I450" s="22"/>
    </row>
    <row r="451" spans="4:9" x14ac:dyDescent="0.6">
      <c r="D451" s="22"/>
      <c r="E451" s="22"/>
      <c r="F451" s="22"/>
      <c r="G451" s="22"/>
      <c r="H451" s="22"/>
      <c r="I451" s="22"/>
    </row>
    <row r="452" spans="4:9" x14ac:dyDescent="0.6">
      <c r="D452" s="22"/>
      <c r="E452" s="22"/>
      <c r="F452" s="22"/>
      <c r="G452" s="22"/>
      <c r="H452" s="22"/>
      <c r="I452" s="22"/>
    </row>
    <row r="453" spans="4:9" x14ac:dyDescent="0.6">
      <c r="D453" s="22"/>
      <c r="E453" s="22"/>
      <c r="F453" s="22"/>
      <c r="G453" s="22"/>
      <c r="H453" s="22"/>
      <c r="I453" s="22"/>
    </row>
    <row r="454" spans="4:9" x14ac:dyDescent="0.6">
      <c r="D454" s="22"/>
      <c r="E454" s="22"/>
      <c r="F454" s="22"/>
      <c r="G454" s="22"/>
      <c r="H454" s="22"/>
      <c r="I454" s="22"/>
    </row>
    <row r="455" spans="4:9" x14ac:dyDescent="0.6">
      <c r="D455" s="22"/>
      <c r="E455" s="22"/>
      <c r="F455" s="22"/>
      <c r="G455" s="22"/>
      <c r="H455" s="22"/>
      <c r="I455" s="22"/>
    </row>
    <row r="456" spans="4:9" x14ac:dyDescent="0.6">
      <c r="D456" s="22"/>
      <c r="E456" s="22"/>
      <c r="F456" s="22"/>
      <c r="G456" s="22"/>
      <c r="H456" s="22"/>
      <c r="I456" s="22"/>
    </row>
    <row r="457" spans="4:9" x14ac:dyDescent="0.6">
      <c r="D457" s="22"/>
      <c r="E457" s="22"/>
      <c r="F457" s="22"/>
      <c r="G457" s="22"/>
      <c r="H457" s="22"/>
      <c r="I457" s="22"/>
    </row>
    <row r="458" spans="4:9" x14ac:dyDescent="0.6">
      <c r="D458" s="22"/>
      <c r="E458" s="22"/>
      <c r="F458" s="22"/>
      <c r="G458" s="22"/>
      <c r="H458" s="22"/>
      <c r="I458" s="22"/>
    </row>
    <row r="459" spans="4:9" x14ac:dyDescent="0.6">
      <c r="D459" s="22"/>
      <c r="E459" s="22"/>
      <c r="F459" s="22"/>
      <c r="G459" s="22"/>
      <c r="H459" s="22"/>
      <c r="I459" s="22"/>
    </row>
    <row r="460" spans="4:9" x14ac:dyDescent="0.6">
      <c r="D460" s="22"/>
      <c r="E460" s="22"/>
      <c r="F460" s="22"/>
      <c r="G460" s="22"/>
      <c r="H460" s="22"/>
      <c r="I460" s="22"/>
    </row>
    <row r="461" spans="4:9" x14ac:dyDescent="0.6">
      <c r="D461" s="22"/>
      <c r="E461" s="22"/>
      <c r="F461" s="22"/>
      <c r="G461" s="22"/>
      <c r="H461" s="22"/>
      <c r="I461" s="22"/>
    </row>
    <row r="462" spans="4:9" x14ac:dyDescent="0.6">
      <c r="D462" s="22"/>
      <c r="E462" s="22"/>
      <c r="F462" s="22"/>
      <c r="G462" s="22"/>
      <c r="H462" s="22"/>
      <c r="I462" s="22"/>
    </row>
    <row r="463" spans="4:9" x14ac:dyDescent="0.6">
      <c r="D463" s="22"/>
      <c r="E463" s="22"/>
      <c r="F463" s="22"/>
      <c r="G463" s="22"/>
      <c r="H463" s="22"/>
      <c r="I463" s="22"/>
    </row>
    <row r="464" spans="4:9" x14ac:dyDescent="0.6">
      <c r="D464" s="22"/>
      <c r="E464" s="22"/>
      <c r="F464" s="22"/>
      <c r="G464" s="22"/>
      <c r="H464" s="22"/>
      <c r="I464" s="22"/>
    </row>
    <row r="465" spans="4:9" x14ac:dyDescent="0.6">
      <c r="D465" s="22"/>
      <c r="E465" s="22"/>
      <c r="F465" s="22"/>
      <c r="G465" s="22"/>
      <c r="H465" s="22"/>
      <c r="I465" s="22"/>
    </row>
    <row r="466" spans="4:9" x14ac:dyDescent="0.6">
      <c r="D466" s="22"/>
      <c r="E466" s="22"/>
      <c r="F466" s="22"/>
      <c r="G466" s="22"/>
      <c r="H466" s="22"/>
      <c r="I466" s="22"/>
    </row>
    <row r="467" spans="4:9" x14ac:dyDescent="0.6">
      <c r="D467" s="22"/>
      <c r="E467" s="22"/>
      <c r="F467" s="22"/>
      <c r="G467" s="22"/>
      <c r="H467" s="22"/>
      <c r="I467" s="22"/>
    </row>
    <row r="468" spans="4:9" x14ac:dyDescent="0.6">
      <c r="D468" s="22"/>
      <c r="E468" s="22"/>
      <c r="F468" s="22"/>
      <c r="G468" s="22"/>
      <c r="H468" s="22"/>
      <c r="I468" s="22"/>
    </row>
    <row r="469" spans="4:9" x14ac:dyDescent="0.6">
      <c r="D469" s="22"/>
      <c r="E469" s="22"/>
      <c r="F469" s="22"/>
      <c r="G469" s="22"/>
      <c r="H469" s="22"/>
      <c r="I469" s="22"/>
    </row>
    <row r="470" spans="4:9" x14ac:dyDescent="0.6">
      <c r="D470" s="22"/>
      <c r="E470" s="22"/>
      <c r="F470" s="22"/>
      <c r="G470" s="22"/>
      <c r="H470" s="22"/>
      <c r="I470" s="22"/>
    </row>
    <row r="471" spans="4:9" x14ac:dyDescent="0.6">
      <c r="D471" s="22"/>
      <c r="E471" s="22"/>
      <c r="F471" s="22"/>
      <c r="G471" s="22"/>
      <c r="H471" s="22"/>
      <c r="I471" s="22"/>
    </row>
    <row r="472" spans="4:9" x14ac:dyDescent="0.6">
      <c r="D472" s="22"/>
      <c r="E472" s="22"/>
      <c r="F472" s="22"/>
      <c r="G472" s="22"/>
      <c r="H472" s="22"/>
      <c r="I472" s="22"/>
    </row>
    <row r="473" spans="4:9" x14ac:dyDescent="0.6">
      <c r="D473" s="22"/>
      <c r="E473" s="22"/>
      <c r="F473" s="22"/>
      <c r="G473" s="22"/>
      <c r="H473" s="22"/>
      <c r="I473" s="22"/>
    </row>
    <row r="474" spans="4:9" x14ac:dyDescent="0.6">
      <c r="D474" s="22"/>
      <c r="E474" s="22"/>
      <c r="F474" s="22"/>
      <c r="G474" s="22"/>
      <c r="H474" s="22"/>
      <c r="I474" s="22"/>
    </row>
    <row r="475" spans="4:9" x14ac:dyDescent="0.6">
      <c r="D475" s="22"/>
      <c r="E475" s="22"/>
      <c r="F475" s="22"/>
      <c r="G475" s="22"/>
      <c r="H475" s="22"/>
      <c r="I475" s="22"/>
    </row>
    <row r="476" spans="4:9" x14ac:dyDescent="0.6">
      <c r="D476" s="22"/>
      <c r="E476" s="22"/>
      <c r="F476" s="22"/>
      <c r="G476" s="22"/>
      <c r="H476" s="22"/>
      <c r="I476" s="22"/>
    </row>
    <row r="477" spans="4:9" x14ac:dyDescent="0.6">
      <c r="D477" s="22"/>
      <c r="E477" s="22"/>
      <c r="F477" s="22"/>
      <c r="G477" s="22"/>
      <c r="H477" s="22"/>
      <c r="I477" s="22"/>
    </row>
    <row r="478" spans="4:9" x14ac:dyDescent="0.6">
      <c r="D478" s="22"/>
      <c r="E478" s="22"/>
      <c r="F478" s="22"/>
      <c r="G478" s="22"/>
      <c r="H478" s="22"/>
      <c r="I478" s="22"/>
    </row>
    <row r="479" spans="4:9" x14ac:dyDescent="0.6">
      <c r="D479" s="22"/>
      <c r="E479" s="22"/>
      <c r="F479" s="22"/>
      <c r="G479" s="22"/>
      <c r="H479" s="22"/>
      <c r="I479" s="22"/>
    </row>
    <row r="480" spans="4:9" x14ac:dyDescent="0.6">
      <c r="D480" s="22"/>
      <c r="E480" s="22"/>
      <c r="F480" s="22"/>
      <c r="G480" s="22"/>
      <c r="H480" s="22"/>
      <c r="I480" s="22"/>
    </row>
    <row r="481" spans="4:9" x14ac:dyDescent="0.6">
      <c r="D481" s="22"/>
      <c r="E481" s="22"/>
      <c r="F481" s="22"/>
      <c r="G481" s="22"/>
      <c r="H481" s="22"/>
      <c r="I481" s="22"/>
    </row>
    <row r="482" spans="4:9" x14ac:dyDescent="0.6">
      <c r="D482" s="22"/>
      <c r="E482" s="22"/>
      <c r="F482" s="22"/>
      <c r="G482" s="22"/>
      <c r="H482" s="22"/>
      <c r="I482" s="22"/>
    </row>
    <row r="483" spans="4:9" x14ac:dyDescent="0.6">
      <c r="D483" s="22"/>
      <c r="E483" s="22"/>
      <c r="F483" s="22"/>
      <c r="G483" s="22"/>
      <c r="H483" s="22"/>
      <c r="I483" s="22"/>
    </row>
    <row r="484" spans="4:9" x14ac:dyDescent="0.6">
      <c r="D484" s="22"/>
      <c r="E484" s="22"/>
      <c r="F484" s="22"/>
      <c r="G484" s="22"/>
      <c r="H484" s="22"/>
      <c r="I484" s="22"/>
    </row>
    <row r="485" spans="4:9" x14ac:dyDescent="0.6">
      <c r="D485" s="22"/>
      <c r="E485" s="22"/>
      <c r="F485" s="22"/>
      <c r="G485" s="22"/>
      <c r="H485" s="22"/>
      <c r="I485" s="22"/>
    </row>
    <row r="486" spans="4:9" x14ac:dyDescent="0.6">
      <c r="D486" s="22"/>
      <c r="E486" s="22"/>
      <c r="F486" s="22"/>
      <c r="G486" s="22"/>
      <c r="H486" s="22"/>
      <c r="I486" s="22"/>
    </row>
    <row r="487" spans="4:9" x14ac:dyDescent="0.6">
      <c r="D487" s="22"/>
      <c r="E487" s="22"/>
      <c r="F487" s="22"/>
      <c r="G487" s="22"/>
      <c r="H487" s="22"/>
      <c r="I487" s="22"/>
    </row>
    <row r="488" spans="4:9" x14ac:dyDescent="0.6">
      <c r="D488" s="22"/>
      <c r="E488" s="22"/>
      <c r="F488" s="22"/>
      <c r="G488" s="22"/>
      <c r="H488" s="22"/>
      <c r="I488" s="22"/>
    </row>
    <row r="489" spans="4:9" x14ac:dyDescent="0.6">
      <c r="D489" s="22"/>
      <c r="E489" s="22"/>
      <c r="F489" s="22"/>
      <c r="G489" s="22"/>
      <c r="H489" s="22"/>
      <c r="I489" s="22"/>
    </row>
    <row r="490" spans="4:9" x14ac:dyDescent="0.6">
      <c r="D490" s="22"/>
      <c r="E490" s="22"/>
      <c r="F490" s="22"/>
      <c r="G490" s="22"/>
      <c r="H490" s="22"/>
      <c r="I490" s="22"/>
    </row>
    <row r="491" spans="4:9" x14ac:dyDescent="0.6">
      <c r="D491" s="22"/>
      <c r="E491" s="22"/>
      <c r="F491" s="22"/>
      <c r="G491" s="22"/>
      <c r="H491" s="22"/>
      <c r="I491" s="22"/>
    </row>
    <row r="492" spans="4:9" x14ac:dyDescent="0.6">
      <c r="D492" s="22"/>
      <c r="E492" s="22"/>
      <c r="F492" s="22"/>
      <c r="G492" s="22"/>
      <c r="H492" s="22"/>
      <c r="I492" s="22"/>
    </row>
    <row r="493" spans="4:9" x14ac:dyDescent="0.6">
      <c r="D493" s="22"/>
      <c r="E493" s="22"/>
      <c r="F493" s="22"/>
      <c r="G493" s="22"/>
      <c r="H493" s="22"/>
      <c r="I493" s="22"/>
    </row>
    <row r="494" spans="4:9" x14ac:dyDescent="0.6">
      <c r="D494" s="22"/>
      <c r="E494" s="22"/>
      <c r="F494" s="22"/>
      <c r="G494" s="22"/>
      <c r="H494" s="22"/>
      <c r="I494" s="22"/>
    </row>
    <row r="495" spans="4:9" x14ac:dyDescent="0.6">
      <c r="D495" s="22"/>
      <c r="E495" s="22"/>
      <c r="F495" s="22"/>
      <c r="G495" s="22"/>
      <c r="H495" s="22"/>
      <c r="I495" s="22"/>
    </row>
    <row r="496" spans="4:9" x14ac:dyDescent="0.6">
      <c r="D496" s="22"/>
      <c r="E496" s="22"/>
      <c r="F496" s="22"/>
      <c r="G496" s="22"/>
      <c r="H496" s="22"/>
      <c r="I496" s="22"/>
    </row>
    <row r="497" spans="4:9" x14ac:dyDescent="0.6">
      <c r="D497" s="22"/>
      <c r="E497" s="22"/>
      <c r="F497" s="22"/>
      <c r="G497" s="22"/>
      <c r="H497" s="22"/>
      <c r="I497" s="22"/>
    </row>
    <row r="498" spans="4:9" x14ac:dyDescent="0.6">
      <c r="D498" s="22"/>
      <c r="E498" s="22"/>
      <c r="F498" s="22"/>
      <c r="G498" s="22"/>
      <c r="H498" s="22"/>
      <c r="I498" s="22"/>
    </row>
    <row r="499" spans="4:9" x14ac:dyDescent="0.6">
      <c r="D499" s="22"/>
      <c r="E499" s="22"/>
      <c r="F499" s="22"/>
      <c r="G499" s="22"/>
      <c r="H499" s="22"/>
      <c r="I499" s="22"/>
    </row>
    <row r="500" spans="4:9" x14ac:dyDescent="0.6">
      <c r="D500" s="22"/>
      <c r="E500" s="22"/>
      <c r="F500" s="22"/>
      <c r="G500" s="22"/>
      <c r="H500" s="22"/>
      <c r="I500" s="22"/>
    </row>
    <row r="501" spans="4:9" x14ac:dyDescent="0.6">
      <c r="D501" s="22"/>
      <c r="E501" s="22"/>
      <c r="F501" s="22"/>
      <c r="G501" s="22"/>
      <c r="H501" s="22"/>
      <c r="I501" s="22"/>
    </row>
    <row r="502" spans="4:9" x14ac:dyDescent="0.6">
      <c r="D502" s="22"/>
      <c r="E502" s="22"/>
      <c r="F502" s="22"/>
      <c r="G502" s="22"/>
      <c r="H502" s="22"/>
      <c r="I502" s="22"/>
    </row>
    <row r="503" spans="4:9" x14ac:dyDescent="0.6">
      <c r="D503" s="22"/>
      <c r="E503" s="22"/>
      <c r="F503" s="22"/>
      <c r="G503" s="22"/>
      <c r="H503" s="22"/>
      <c r="I503" s="22"/>
    </row>
    <row r="504" spans="4:9" x14ac:dyDescent="0.6">
      <c r="D504" s="22"/>
      <c r="E504" s="22"/>
      <c r="F504" s="22"/>
      <c r="G504" s="22"/>
      <c r="H504" s="22"/>
      <c r="I504" s="22"/>
    </row>
    <row r="505" spans="4:9" x14ac:dyDescent="0.6">
      <c r="D505" s="22"/>
      <c r="E505" s="22"/>
      <c r="F505" s="22"/>
      <c r="G505" s="22"/>
      <c r="H505" s="22"/>
      <c r="I505" s="22"/>
    </row>
    <row r="506" spans="4:9" x14ac:dyDescent="0.6">
      <c r="D506" s="22"/>
      <c r="E506" s="22"/>
      <c r="F506" s="22"/>
      <c r="G506" s="22"/>
      <c r="H506" s="22"/>
      <c r="I506" s="22"/>
    </row>
    <row r="507" spans="4:9" x14ac:dyDescent="0.6">
      <c r="D507" s="22"/>
      <c r="E507" s="22"/>
      <c r="F507" s="22"/>
      <c r="G507" s="22"/>
      <c r="H507" s="22"/>
      <c r="I507" s="22"/>
    </row>
    <row r="508" spans="4:9" x14ac:dyDescent="0.6">
      <c r="D508" s="22"/>
      <c r="E508" s="22"/>
      <c r="F508" s="22"/>
      <c r="G508" s="22"/>
      <c r="H508" s="22"/>
      <c r="I508" s="22"/>
    </row>
    <row r="509" spans="4:9" x14ac:dyDescent="0.6">
      <c r="D509" s="22"/>
      <c r="E509" s="22"/>
      <c r="F509" s="22"/>
      <c r="G509" s="22"/>
      <c r="H509" s="22"/>
      <c r="I509" s="22"/>
    </row>
    <row r="510" spans="4:9" x14ac:dyDescent="0.6">
      <c r="D510" s="22"/>
      <c r="E510" s="22"/>
      <c r="F510" s="22"/>
      <c r="G510" s="22"/>
      <c r="H510" s="22"/>
      <c r="I510" s="22"/>
    </row>
    <row r="511" spans="4:9" x14ac:dyDescent="0.6">
      <c r="D511" s="22"/>
      <c r="E511" s="22"/>
      <c r="F511" s="22"/>
      <c r="G511" s="22"/>
      <c r="H511" s="22"/>
      <c r="I511" s="22"/>
    </row>
    <row r="512" spans="4:9" x14ac:dyDescent="0.6">
      <c r="D512" s="22"/>
      <c r="E512" s="22"/>
      <c r="F512" s="22"/>
      <c r="G512" s="22"/>
      <c r="H512" s="22"/>
      <c r="I512" s="22"/>
    </row>
    <row r="513" spans="4:9" x14ac:dyDescent="0.6">
      <c r="D513" s="22"/>
      <c r="E513" s="22"/>
      <c r="F513" s="22"/>
      <c r="G513" s="22"/>
      <c r="H513" s="22"/>
      <c r="I513" s="22"/>
    </row>
    <row r="514" spans="4:9" x14ac:dyDescent="0.6">
      <c r="D514" s="22"/>
      <c r="E514" s="22"/>
      <c r="F514" s="22"/>
      <c r="G514" s="22"/>
      <c r="H514" s="22"/>
      <c r="I514" s="22"/>
    </row>
    <row r="515" spans="4:9" x14ac:dyDescent="0.6">
      <c r="D515" s="22"/>
      <c r="E515" s="22"/>
      <c r="F515" s="22"/>
      <c r="G515" s="22"/>
      <c r="H515" s="22"/>
      <c r="I515" s="22"/>
    </row>
    <row r="516" spans="4:9" x14ac:dyDescent="0.6">
      <c r="D516" s="22"/>
      <c r="E516" s="22"/>
      <c r="F516" s="22"/>
      <c r="G516" s="22"/>
      <c r="H516" s="22"/>
      <c r="I516" s="22"/>
    </row>
    <row r="517" spans="4:9" x14ac:dyDescent="0.6">
      <c r="D517" s="22"/>
      <c r="E517" s="22"/>
      <c r="F517" s="22"/>
      <c r="G517" s="22"/>
      <c r="H517" s="22"/>
      <c r="I517" s="22"/>
    </row>
    <row r="518" spans="4:9" x14ac:dyDescent="0.6">
      <c r="D518" s="22"/>
      <c r="E518" s="22"/>
      <c r="F518" s="22"/>
      <c r="G518" s="22"/>
      <c r="H518" s="22"/>
      <c r="I518" s="22"/>
    </row>
    <row r="519" spans="4:9" x14ac:dyDescent="0.6">
      <c r="D519" s="22"/>
      <c r="E519" s="22"/>
      <c r="F519" s="22"/>
      <c r="G519" s="22"/>
      <c r="H519" s="22"/>
      <c r="I519" s="22"/>
    </row>
    <row r="520" spans="4:9" x14ac:dyDescent="0.6">
      <c r="D520" s="22"/>
      <c r="E520" s="22"/>
      <c r="F520" s="22"/>
      <c r="G520" s="22"/>
      <c r="H520" s="22"/>
      <c r="I520" s="22"/>
    </row>
    <row r="521" spans="4:9" x14ac:dyDescent="0.6">
      <c r="D521" s="22"/>
      <c r="E521" s="22"/>
      <c r="F521" s="22"/>
      <c r="G521" s="22"/>
      <c r="H521" s="22"/>
      <c r="I521" s="22"/>
    </row>
    <row r="522" spans="4:9" x14ac:dyDescent="0.6">
      <c r="D522" s="22"/>
      <c r="E522" s="22"/>
      <c r="F522" s="22"/>
      <c r="G522" s="22"/>
      <c r="H522" s="22"/>
      <c r="I522" s="22"/>
    </row>
    <row r="523" spans="4:9" x14ac:dyDescent="0.6">
      <c r="D523" s="22"/>
      <c r="E523" s="22"/>
      <c r="F523" s="22"/>
      <c r="G523" s="22"/>
      <c r="H523" s="22"/>
      <c r="I523" s="22"/>
    </row>
    <row r="524" spans="4:9" x14ac:dyDescent="0.6">
      <c r="D524" s="22"/>
      <c r="E524" s="22"/>
      <c r="F524" s="22"/>
      <c r="G524" s="22"/>
      <c r="H524" s="22"/>
      <c r="I524" s="22"/>
    </row>
    <row r="525" spans="4:9" x14ac:dyDescent="0.6">
      <c r="D525" s="22"/>
      <c r="E525" s="22"/>
      <c r="F525" s="22"/>
      <c r="G525" s="22"/>
      <c r="H525" s="22"/>
      <c r="I525" s="22"/>
    </row>
    <row r="526" spans="4:9" x14ac:dyDescent="0.6">
      <c r="D526" s="22"/>
      <c r="E526" s="22"/>
      <c r="F526" s="22"/>
      <c r="G526" s="22"/>
      <c r="H526" s="22"/>
      <c r="I526" s="22"/>
    </row>
    <row r="527" spans="4:9" x14ac:dyDescent="0.6">
      <c r="D527" s="22"/>
      <c r="E527" s="22"/>
      <c r="F527" s="22"/>
      <c r="G527" s="22"/>
      <c r="H527" s="22"/>
      <c r="I527" s="22"/>
    </row>
    <row r="528" spans="4:9" x14ac:dyDescent="0.6">
      <c r="D528" s="22"/>
      <c r="E528" s="22"/>
      <c r="F528" s="22"/>
      <c r="G528" s="22"/>
      <c r="H528" s="22"/>
      <c r="I528" s="22"/>
    </row>
    <row r="529" spans="4:9" x14ac:dyDescent="0.6">
      <c r="D529" s="22"/>
      <c r="E529" s="22"/>
      <c r="F529" s="22"/>
      <c r="G529" s="22"/>
      <c r="H529" s="22"/>
      <c r="I529" s="22"/>
    </row>
    <row r="530" spans="4:9" x14ac:dyDescent="0.6">
      <c r="D530" s="22"/>
      <c r="E530" s="22"/>
      <c r="F530" s="22"/>
      <c r="G530" s="22"/>
      <c r="H530" s="22"/>
      <c r="I530" s="22"/>
    </row>
    <row r="531" spans="4:9" x14ac:dyDescent="0.6">
      <c r="D531" s="22"/>
      <c r="E531" s="22"/>
      <c r="F531" s="22"/>
      <c r="G531" s="22"/>
      <c r="H531" s="22"/>
      <c r="I531" s="22"/>
    </row>
    <row r="532" spans="4:9" x14ac:dyDescent="0.6">
      <c r="D532" s="22"/>
      <c r="E532" s="22"/>
      <c r="F532" s="22"/>
      <c r="G532" s="22"/>
      <c r="H532" s="22"/>
      <c r="I532" s="22"/>
    </row>
    <row r="533" spans="4:9" x14ac:dyDescent="0.6">
      <c r="D533" s="22"/>
      <c r="E533" s="22"/>
      <c r="F533" s="22"/>
      <c r="G533" s="22"/>
      <c r="H533" s="22"/>
      <c r="I533" s="22"/>
    </row>
    <row r="534" spans="4:9" x14ac:dyDescent="0.6">
      <c r="D534" s="22"/>
      <c r="E534" s="22"/>
      <c r="F534" s="22"/>
      <c r="G534" s="22"/>
      <c r="H534" s="22"/>
      <c r="I534" s="22"/>
    </row>
    <row r="535" spans="4:9" x14ac:dyDescent="0.6">
      <c r="D535" s="22"/>
      <c r="E535" s="22"/>
      <c r="F535" s="22"/>
      <c r="G535" s="22"/>
      <c r="H535" s="22"/>
      <c r="I535" s="22"/>
    </row>
    <row r="536" spans="4:9" x14ac:dyDescent="0.6">
      <c r="D536" s="22"/>
      <c r="E536" s="22"/>
      <c r="F536" s="22"/>
      <c r="G536" s="22"/>
      <c r="H536" s="22"/>
      <c r="I536" s="22"/>
    </row>
    <row r="537" spans="4:9" x14ac:dyDescent="0.6">
      <c r="D537" s="22"/>
      <c r="E537" s="22"/>
      <c r="F537" s="22"/>
      <c r="G537" s="22"/>
      <c r="H537" s="22"/>
      <c r="I537" s="22"/>
    </row>
    <row r="538" spans="4:9" x14ac:dyDescent="0.6">
      <c r="D538" s="22"/>
      <c r="E538" s="22"/>
      <c r="F538" s="22"/>
      <c r="G538" s="22"/>
      <c r="H538" s="22"/>
      <c r="I538" s="22"/>
    </row>
    <row r="539" spans="4:9" x14ac:dyDescent="0.6">
      <c r="D539" s="22"/>
      <c r="E539" s="22"/>
      <c r="F539" s="22"/>
      <c r="G539" s="22"/>
      <c r="H539" s="22"/>
      <c r="I539" s="22"/>
    </row>
    <row r="540" spans="4:9" x14ac:dyDescent="0.6">
      <c r="D540" s="22"/>
      <c r="E540" s="22"/>
      <c r="F540" s="22"/>
      <c r="G540" s="22"/>
      <c r="H540" s="22"/>
      <c r="I540" s="22"/>
    </row>
    <row r="541" spans="4:9" x14ac:dyDescent="0.6">
      <c r="D541" s="22"/>
      <c r="E541" s="22"/>
      <c r="F541" s="22"/>
      <c r="G541" s="22"/>
      <c r="H541" s="22"/>
      <c r="I541" s="22"/>
    </row>
    <row r="542" spans="4:9" x14ac:dyDescent="0.6">
      <c r="D542" s="22"/>
      <c r="E542" s="22"/>
      <c r="F542" s="22"/>
      <c r="G542" s="22"/>
      <c r="H542" s="22"/>
      <c r="I542" s="22"/>
    </row>
    <row r="543" spans="4:9" x14ac:dyDescent="0.6">
      <c r="D543" s="22"/>
      <c r="E543" s="22"/>
      <c r="F543" s="22"/>
      <c r="G543" s="22"/>
      <c r="H543" s="22"/>
      <c r="I543" s="22"/>
    </row>
    <row r="544" spans="4:9" x14ac:dyDescent="0.6">
      <c r="D544" s="22"/>
      <c r="E544" s="22"/>
      <c r="F544" s="22"/>
      <c r="G544" s="22"/>
      <c r="H544" s="22"/>
      <c r="I544" s="22"/>
    </row>
    <row r="545" spans="4:9" x14ac:dyDescent="0.6">
      <c r="D545" s="22"/>
      <c r="E545" s="22"/>
      <c r="F545" s="22"/>
      <c r="G545" s="22"/>
      <c r="H545" s="22"/>
      <c r="I545" s="22"/>
    </row>
    <row r="546" spans="4:9" x14ac:dyDescent="0.6">
      <c r="D546" s="22"/>
      <c r="E546" s="22"/>
      <c r="F546" s="22"/>
      <c r="G546" s="22"/>
      <c r="H546" s="22"/>
      <c r="I546" s="22"/>
    </row>
    <row r="547" spans="4:9" x14ac:dyDescent="0.6">
      <c r="D547" s="22"/>
      <c r="E547" s="22"/>
      <c r="F547" s="22"/>
      <c r="G547" s="22"/>
      <c r="H547" s="22"/>
      <c r="I547" s="22"/>
    </row>
    <row r="548" spans="4:9" x14ac:dyDescent="0.6">
      <c r="D548" s="22"/>
      <c r="E548" s="22"/>
      <c r="F548" s="22"/>
      <c r="G548" s="22"/>
      <c r="H548" s="22"/>
      <c r="I548" s="22"/>
    </row>
    <row r="549" spans="4:9" x14ac:dyDescent="0.6">
      <c r="D549" s="22"/>
      <c r="E549" s="22"/>
      <c r="F549" s="22"/>
      <c r="G549" s="22"/>
      <c r="H549" s="22"/>
      <c r="I549" s="22"/>
    </row>
    <row r="550" spans="4:9" x14ac:dyDescent="0.6">
      <c r="D550" s="22"/>
      <c r="E550" s="22"/>
      <c r="F550" s="22"/>
      <c r="G550" s="22"/>
      <c r="H550" s="22"/>
      <c r="I550" s="22"/>
    </row>
    <row r="551" spans="4:9" x14ac:dyDescent="0.6">
      <c r="D551" s="22"/>
      <c r="E551" s="22"/>
      <c r="F551" s="22"/>
      <c r="G551" s="22"/>
      <c r="H551" s="22"/>
      <c r="I551" s="22"/>
    </row>
    <row r="552" spans="4:9" x14ac:dyDescent="0.6">
      <c r="D552" s="22"/>
      <c r="E552" s="22"/>
      <c r="F552" s="22"/>
      <c r="G552" s="22"/>
      <c r="H552" s="22"/>
      <c r="I552" s="22"/>
    </row>
    <row r="553" spans="4:9" x14ac:dyDescent="0.6">
      <c r="D553" s="22"/>
      <c r="E553" s="22"/>
      <c r="F553" s="22"/>
      <c r="G553" s="22"/>
      <c r="H553" s="22"/>
      <c r="I553" s="22"/>
    </row>
    <row r="554" spans="4:9" x14ac:dyDescent="0.6">
      <c r="D554" s="22"/>
      <c r="E554" s="22"/>
      <c r="F554" s="22"/>
      <c r="G554" s="22"/>
      <c r="H554" s="22"/>
      <c r="I554" s="22"/>
    </row>
    <row r="555" spans="4:9" x14ac:dyDescent="0.6">
      <c r="D555" s="22"/>
      <c r="E555" s="22"/>
      <c r="F555" s="22"/>
      <c r="G555" s="22"/>
      <c r="H555" s="22"/>
      <c r="I555" s="22"/>
    </row>
    <row r="556" spans="4:9" x14ac:dyDescent="0.6">
      <c r="D556" s="22"/>
      <c r="E556" s="22"/>
      <c r="F556" s="22"/>
      <c r="G556" s="22"/>
      <c r="H556" s="22"/>
      <c r="I556" s="22"/>
    </row>
    <row r="557" spans="4:9" x14ac:dyDescent="0.6">
      <c r="D557" s="22"/>
      <c r="E557" s="22"/>
      <c r="F557" s="22"/>
      <c r="G557" s="22"/>
      <c r="H557" s="22"/>
      <c r="I557" s="22"/>
    </row>
    <row r="558" spans="4:9" x14ac:dyDescent="0.6">
      <c r="D558" s="22"/>
      <c r="E558" s="22"/>
      <c r="F558" s="22"/>
      <c r="G558" s="22"/>
      <c r="H558" s="22"/>
      <c r="I558" s="22"/>
    </row>
    <row r="559" spans="4:9" x14ac:dyDescent="0.6">
      <c r="D559" s="22"/>
      <c r="E559" s="22"/>
      <c r="F559" s="22"/>
      <c r="G559" s="22"/>
      <c r="H559" s="22"/>
      <c r="I559" s="22"/>
    </row>
    <row r="560" spans="4:9" x14ac:dyDescent="0.6">
      <c r="D560" s="22"/>
      <c r="E560" s="22"/>
      <c r="F560" s="22"/>
      <c r="G560" s="22"/>
      <c r="H560" s="22"/>
      <c r="I560" s="22"/>
    </row>
    <row r="561" spans="4:9" x14ac:dyDescent="0.6">
      <c r="D561" s="22"/>
      <c r="E561" s="22"/>
      <c r="F561" s="22"/>
      <c r="G561" s="22"/>
      <c r="H561" s="22"/>
      <c r="I561" s="22"/>
    </row>
    <row r="562" spans="4:9" x14ac:dyDescent="0.6">
      <c r="D562" s="22"/>
      <c r="E562" s="22"/>
      <c r="F562" s="22"/>
      <c r="G562" s="22"/>
      <c r="H562" s="22"/>
      <c r="I562" s="22"/>
    </row>
    <row r="563" spans="4:9" x14ac:dyDescent="0.6">
      <c r="D563" s="22"/>
      <c r="E563" s="22"/>
      <c r="F563" s="22"/>
      <c r="G563" s="22"/>
      <c r="H563" s="22"/>
      <c r="I563" s="22"/>
    </row>
    <row r="564" spans="4:9" x14ac:dyDescent="0.6">
      <c r="D564" s="22"/>
      <c r="E564" s="22"/>
      <c r="F564" s="22"/>
      <c r="G564" s="22"/>
      <c r="H564" s="22"/>
      <c r="I564" s="22"/>
    </row>
    <row r="565" spans="4:9" x14ac:dyDescent="0.6">
      <c r="D565" s="22"/>
      <c r="E565" s="22"/>
      <c r="F565" s="22"/>
      <c r="G565" s="22"/>
      <c r="H565" s="22"/>
      <c r="I565" s="22"/>
    </row>
    <row r="566" spans="4:9" x14ac:dyDescent="0.6">
      <c r="D566" s="22"/>
      <c r="E566" s="22"/>
      <c r="F566" s="22"/>
      <c r="G566" s="22"/>
      <c r="H566" s="22"/>
      <c r="I566" s="22"/>
    </row>
    <row r="567" spans="4:9" x14ac:dyDescent="0.6">
      <c r="D567" s="22"/>
      <c r="E567" s="22"/>
      <c r="F567" s="22"/>
      <c r="G567" s="22"/>
      <c r="H567" s="22"/>
      <c r="I567" s="22"/>
    </row>
    <row r="568" spans="4:9" x14ac:dyDescent="0.6">
      <c r="D568" s="22"/>
      <c r="E568" s="22"/>
      <c r="F568" s="22"/>
      <c r="G568" s="22"/>
      <c r="H568" s="22"/>
      <c r="I568" s="22"/>
    </row>
    <row r="569" spans="4:9" x14ac:dyDescent="0.6">
      <c r="D569" s="22"/>
      <c r="E569" s="22"/>
      <c r="F569" s="22"/>
      <c r="G569" s="22"/>
      <c r="H569" s="22"/>
      <c r="I569" s="22"/>
    </row>
    <row r="570" spans="4:9" x14ac:dyDescent="0.6">
      <c r="D570" s="22"/>
      <c r="E570" s="22"/>
      <c r="F570" s="22"/>
      <c r="G570" s="22"/>
      <c r="H570" s="22"/>
      <c r="I570" s="22"/>
    </row>
    <row r="571" spans="4:9" x14ac:dyDescent="0.6">
      <c r="D571" s="22"/>
      <c r="E571" s="22"/>
      <c r="F571" s="22"/>
      <c r="G571" s="22"/>
      <c r="H571" s="22"/>
      <c r="I571" s="22"/>
    </row>
    <row r="572" spans="4:9" x14ac:dyDescent="0.6">
      <c r="D572" s="22"/>
      <c r="E572" s="22"/>
      <c r="F572" s="22"/>
      <c r="G572" s="22"/>
      <c r="H572" s="22"/>
      <c r="I572" s="22"/>
    </row>
    <row r="573" spans="4:9" x14ac:dyDescent="0.6">
      <c r="D573" s="22"/>
      <c r="E573" s="22"/>
      <c r="F573" s="22"/>
      <c r="G573" s="22"/>
      <c r="H573" s="22"/>
      <c r="I573" s="22"/>
    </row>
    <row r="574" spans="4:9" x14ac:dyDescent="0.6">
      <c r="D574" s="22"/>
      <c r="E574" s="22"/>
      <c r="F574" s="22"/>
      <c r="G574" s="22"/>
      <c r="H574" s="22"/>
      <c r="I574" s="22"/>
    </row>
    <row r="575" spans="4:9" x14ac:dyDescent="0.6">
      <c r="D575" s="22"/>
      <c r="E575" s="22"/>
      <c r="F575" s="22"/>
      <c r="G575" s="22"/>
      <c r="H575" s="22"/>
      <c r="I575" s="22"/>
    </row>
    <row r="576" spans="4:9" x14ac:dyDescent="0.6">
      <c r="D576" s="22"/>
      <c r="E576" s="22"/>
      <c r="F576" s="22"/>
      <c r="G576" s="22"/>
      <c r="H576" s="22"/>
      <c r="I576" s="22"/>
    </row>
    <row r="577" spans="4:9" x14ac:dyDescent="0.6">
      <c r="D577" s="22"/>
      <c r="E577" s="22"/>
      <c r="F577" s="22"/>
      <c r="G577" s="22"/>
      <c r="H577" s="22"/>
      <c r="I577" s="22"/>
    </row>
    <row r="578" spans="4:9" x14ac:dyDescent="0.6">
      <c r="D578" s="22"/>
      <c r="E578" s="22"/>
      <c r="F578" s="22"/>
      <c r="G578" s="22"/>
      <c r="H578" s="22"/>
      <c r="I578" s="22"/>
    </row>
    <row r="579" spans="4:9" x14ac:dyDescent="0.6">
      <c r="D579" s="22"/>
      <c r="E579" s="22"/>
      <c r="F579" s="22"/>
      <c r="G579" s="22"/>
      <c r="H579" s="22"/>
      <c r="I579" s="22"/>
    </row>
    <row r="580" spans="4:9" x14ac:dyDescent="0.6">
      <c r="D580" s="22"/>
      <c r="E580" s="22"/>
      <c r="F580" s="22"/>
      <c r="G580" s="22"/>
      <c r="H580" s="22"/>
      <c r="I580" s="22"/>
    </row>
    <row r="581" spans="4:9" x14ac:dyDescent="0.6">
      <c r="D581" s="22"/>
      <c r="E581" s="22"/>
      <c r="F581" s="22"/>
      <c r="G581" s="22"/>
      <c r="H581" s="22"/>
      <c r="I581" s="22"/>
    </row>
    <row r="582" spans="4:9" x14ac:dyDescent="0.6">
      <c r="D582" s="22"/>
      <c r="E582" s="22"/>
      <c r="F582" s="22"/>
      <c r="G582" s="22"/>
      <c r="H582" s="22"/>
      <c r="I582" s="22"/>
    </row>
    <row r="583" spans="4:9" x14ac:dyDescent="0.6">
      <c r="D583" s="22"/>
      <c r="E583" s="22"/>
      <c r="F583" s="22"/>
      <c r="G583" s="22"/>
      <c r="H583" s="22"/>
      <c r="I583" s="22"/>
    </row>
    <row r="584" spans="4:9" x14ac:dyDescent="0.6">
      <c r="D584" s="22"/>
      <c r="E584" s="22"/>
      <c r="F584" s="22"/>
      <c r="G584" s="22"/>
      <c r="H584" s="22"/>
      <c r="I584" s="22"/>
    </row>
    <row r="585" spans="4:9" x14ac:dyDescent="0.6">
      <c r="D585" s="22"/>
      <c r="E585" s="22"/>
      <c r="F585" s="22"/>
      <c r="G585" s="22"/>
      <c r="H585" s="22"/>
      <c r="I585" s="22"/>
    </row>
    <row r="586" spans="4:9" x14ac:dyDescent="0.6">
      <c r="D586" s="22"/>
      <c r="E586" s="22"/>
      <c r="F586" s="22"/>
      <c r="G586" s="22"/>
      <c r="H586" s="22"/>
      <c r="I586" s="22"/>
    </row>
    <row r="587" spans="4:9" x14ac:dyDescent="0.6">
      <c r="D587" s="22"/>
      <c r="E587" s="22"/>
      <c r="F587" s="22"/>
      <c r="G587" s="22"/>
      <c r="H587" s="22"/>
      <c r="I587" s="22"/>
    </row>
    <row r="588" spans="4:9" x14ac:dyDescent="0.6">
      <c r="D588" s="22"/>
      <c r="E588" s="22"/>
      <c r="F588" s="22"/>
      <c r="G588" s="22"/>
      <c r="H588" s="22"/>
      <c r="I588" s="22"/>
    </row>
    <row r="589" spans="4:9" x14ac:dyDescent="0.6">
      <c r="D589" s="22"/>
      <c r="E589" s="22"/>
      <c r="F589" s="22"/>
      <c r="G589" s="22"/>
      <c r="H589" s="22"/>
      <c r="I589" s="22"/>
    </row>
    <row r="590" spans="4:9" x14ac:dyDescent="0.6">
      <c r="D590" s="22"/>
      <c r="E590" s="22"/>
      <c r="F590" s="22"/>
      <c r="G590" s="22"/>
      <c r="H590" s="22"/>
      <c r="I590" s="22"/>
    </row>
    <row r="591" spans="4:9" x14ac:dyDescent="0.6">
      <c r="D591" s="22"/>
      <c r="E591" s="22"/>
      <c r="F591" s="22"/>
      <c r="G591" s="22"/>
      <c r="H591" s="22"/>
      <c r="I591" s="22"/>
    </row>
    <row r="592" spans="4:9" x14ac:dyDescent="0.6">
      <c r="D592" s="22"/>
      <c r="E592" s="22"/>
      <c r="F592" s="22"/>
      <c r="G592" s="22"/>
      <c r="H592" s="22"/>
      <c r="I592" s="22"/>
    </row>
    <row r="593" spans="4:9" x14ac:dyDescent="0.6">
      <c r="D593" s="22"/>
      <c r="E593" s="22"/>
      <c r="F593" s="22"/>
      <c r="G593" s="22"/>
      <c r="H593" s="22"/>
      <c r="I593" s="22"/>
    </row>
    <row r="594" spans="4:9" x14ac:dyDescent="0.6">
      <c r="D594" s="22"/>
      <c r="E594" s="22"/>
      <c r="F594" s="22"/>
      <c r="G594" s="22"/>
      <c r="H594" s="22"/>
      <c r="I594" s="22"/>
    </row>
    <row r="595" spans="4:9" x14ac:dyDescent="0.6">
      <c r="D595" s="22"/>
      <c r="E595" s="22"/>
      <c r="F595" s="22"/>
      <c r="G595" s="22"/>
      <c r="H595" s="22"/>
      <c r="I595" s="22"/>
    </row>
    <row r="596" spans="4:9" x14ac:dyDescent="0.6">
      <c r="D596" s="22"/>
      <c r="E596" s="22"/>
      <c r="F596" s="22"/>
      <c r="G596" s="22"/>
      <c r="H596" s="22"/>
      <c r="I596" s="22"/>
    </row>
    <row r="597" spans="4:9" x14ac:dyDescent="0.6">
      <c r="D597" s="22"/>
      <c r="E597" s="22"/>
      <c r="F597" s="22"/>
      <c r="G597" s="22"/>
      <c r="H597" s="22"/>
      <c r="I597" s="22"/>
    </row>
    <row r="598" spans="4:9" x14ac:dyDescent="0.6">
      <c r="D598" s="22"/>
      <c r="E598" s="22"/>
      <c r="F598" s="22"/>
      <c r="G598" s="22"/>
      <c r="H598" s="22"/>
      <c r="I598" s="22"/>
    </row>
    <row r="599" spans="4:9" x14ac:dyDescent="0.6">
      <c r="D599" s="22"/>
      <c r="E599" s="22"/>
      <c r="F599" s="22"/>
      <c r="G599" s="22"/>
      <c r="H599" s="22"/>
      <c r="I599" s="22"/>
    </row>
    <row r="600" spans="4:9" x14ac:dyDescent="0.6">
      <c r="D600" s="22"/>
      <c r="E600" s="22"/>
      <c r="F600" s="22"/>
      <c r="G600" s="22"/>
      <c r="H600" s="22"/>
      <c r="I600" s="22"/>
    </row>
    <row r="601" spans="4:9" x14ac:dyDescent="0.6">
      <c r="D601" s="22"/>
      <c r="E601" s="22"/>
      <c r="F601" s="22"/>
      <c r="G601" s="22"/>
      <c r="H601" s="22"/>
      <c r="I601" s="22"/>
    </row>
    <row r="602" spans="4:9" x14ac:dyDescent="0.6">
      <c r="D602" s="22"/>
      <c r="E602" s="22"/>
      <c r="F602" s="22"/>
      <c r="G602" s="22"/>
      <c r="H602" s="22"/>
      <c r="I602" s="22"/>
    </row>
    <row r="603" spans="4:9" x14ac:dyDescent="0.6">
      <c r="D603" s="22"/>
      <c r="E603" s="22"/>
      <c r="F603" s="22"/>
      <c r="G603" s="22"/>
      <c r="H603" s="22"/>
      <c r="I603" s="22"/>
    </row>
    <row r="604" spans="4:9" x14ac:dyDescent="0.6">
      <c r="D604" s="22"/>
      <c r="E604" s="22"/>
      <c r="F604" s="22"/>
      <c r="G604" s="22"/>
      <c r="H604" s="22"/>
      <c r="I604" s="22"/>
    </row>
    <row r="605" spans="4:9" x14ac:dyDescent="0.6">
      <c r="D605" s="22"/>
      <c r="E605" s="22"/>
      <c r="F605" s="22"/>
      <c r="G605" s="22"/>
      <c r="H605" s="22"/>
      <c r="I605" s="22"/>
    </row>
    <row r="606" spans="4:9" x14ac:dyDescent="0.6">
      <c r="D606" s="22"/>
      <c r="E606" s="22"/>
      <c r="F606" s="22"/>
      <c r="G606" s="22"/>
      <c r="H606" s="22"/>
      <c r="I606" s="22"/>
    </row>
    <row r="607" spans="4:9" x14ac:dyDescent="0.6">
      <c r="D607" s="22"/>
      <c r="E607" s="22"/>
      <c r="F607" s="22"/>
      <c r="G607" s="22"/>
      <c r="H607" s="22"/>
      <c r="I607" s="22"/>
    </row>
    <row r="608" spans="4:9" x14ac:dyDescent="0.6">
      <c r="D608" s="22"/>
      <c r="E608" s="22"/>
      <c r="F608" s="22"/>
      <c r="G608" s="22"/>
      <c r="H608" s="22"/>
      <c r="I608" s="22"/>
    </row>
    <row r="609" spans="4:9" x14ac:dyDescent="0.6">
      <c r="D609" s="22"/>
      <c r="E609" s="22"/>
      <c r="F609" s="22"/>
      <c r="G609" s="22"/>
      <c r="H609" s="22"/>
      <c r="I609" s="22"/>
    </row>
    <row r="610" spans="4:9" x14ac:dyDescent="0.6">
      <c r="D610" s="22"/>
      <c r="E610" s="22"/>
      <c r="F610" s="22"/>
      <c r="G610" s="22"/>
      <c r="H610" s="22"/>
      <c r="I610" s="22"/>
    </row>
    <row r="611" spans="4:9" x14ac:dyDescent="0.6">
      <c r="D611" s="22"/>
      <c r="E611" s="22"/>
      <c r="F611" s="22"/>
      <c r="G611" s="22"/>
      <c r="H611" s="22"/>
      <c r="I611" s="22"/>
    </row>
    <row r="612" spans="4:9" x14ac:dyDescent="0.6">
      <c r="D612" s="22"/>
      <c r="E612" s="22"/>
      <c r="F612" s="22"/>
      <c r="G612" s="22"/>
      <c r="H612" s="22"/>
      <c r="I612" s="22"/>
    </row>
    <row r="613" spans="4:9" x14ac:dyDescent="0.6">
      <c r="D613" s="22"/>
      <c r="E613" s="22"/>
      <c r="F613" s="22"/>
      <c r="G613" s="22"/>
      <c r="H613" s="22"/>
      <c r="I613" s="22"/>
    </row>
    <row r="614" spans="4:9" x14ac:dyDescent="0.6">
      <c r="D614" s="22"/>
      <c r="E614" s="22"/>
      <c r="F614" s="22"/>
      <c r="G614" s="22"/>
      <c r="H614" s="22"/>
      <c r="I614" s="22"/>
    </row>
    <row r="615" spans="4:9" x14ac:dyDescent="0.6">
      <c r="D615" s="22"/>
      <c r="E615" s="22"/>
      <c r="F615" s="22"/>
      <c r="G615" s="22"/>
      <c r="H615" s="22"/>
      <c r="I615" s="22"/>
    </row>
    <row r="616" spans="4:9" x14ac:dyDescent="0.6">
      <c r="D616" s="22"/>
      <c r="E616" s="22"/>
      <c r="F616" s="22"/>
      <c r="G616" s="22"/>
      <c r="H616" s="22"/>
      <c r="I616" s="22"/>
    </row>
    <row r="617" spans="4:9" x14ac:dyDescent="0.6">
      <c r="D617" s="22"/>
      <c r="E617" s="22"/>
      <c r="F617" s="22"/>
      <c r="G617" s="22"/>
      <c r="H617" s="22"/>
      <c r="I617" s="22"/>
    </row>
    <row r="618" spans="4:9" x14ac:dyDescent="0.6">
      <c r="D618" s="22"/>
      <c r="E618" s="22"/>
      <c r="F618" s="22"/>
      <c r="G618" s="22"/>
      <c r="H618" s="22"/>
      <c r="I618" s="22"/>
    </row>
    <row r="619" spans="4:9" x14ac:dyDescent="0.6">
      <c r="D619" s="22"/>
      <c r="E619" s="22"/>
      <c r="F619" s="22"/>
      <c r="G619" s="22"/>
      <c r="H619" s="22"/>
      <c r="I619" s="22"/>
    </row>
    <row r="620" spans="4:9" x14ac:dyDescent="0.6">
      <c r="D620" s="22"/>
      <c r="E620" s="22"/>
      <c r="F620" s="22"/>
      <c r="G620" s="22"/>
      <c r="H620" s="22"/>
      <c r="I620" s="22"/>
    </row>
    <row r="621" spans="4:9" x14ac:dyDescent="0.6">
      <c r="D621" s="22"/>
      <c r="E621" s="22"/>
      <c r="F621" s="22"/>
      <c r="G621" s="22"/>
      <c r="H621" s="22"/>
      <c r="I621" s="22"/>
    </row>
    <row r="622" spans="4:9" x14ac:dyDescent="0.6">
      <c r="D622" s="22"/>
      <c r="E622" s="22"/>
      <c r="F622" s="22"/>
      <c r="G622" s="22"/>
      <c r="H622" s="22"/>
      <c r="I622" s="22"/>
    </row>
    <row r="623" spans="4:9" x14ac:dyDescent="0.6">
      <c r="D623" s="22"/>
      <c r="E623" s="22"/>
      <c r="F623" s="22"/>
      <c r="G623" s="22"/>
      <c r="H623" s="22"/>
      <c r="I623" s="22"/>
    </row>
    <row r="624" spans="4:9" x14ac:dyDescent="0.6">
      <c r="D624" s="22"/>
      <c r="E624" s="22"/>
      <c r="F624" s="22"/>
      <c r="G624" s="22"/>
      <c r="H624" s="22"/>
      <c r="I624" s="22"/>
    </row>
    <row r="625" spans="4:9" x14ac:dyDescent="0.6">
      <c r="D625" s="22"/>
      <c r="E625" s="22"/>
      <c r="F625" s="22"/>
      <c r="G625" s="22"/>
      <c r="H625" s="22"/>
      <c r="I625" s="22"/>
    </row>
    <row r="626" spans="4:9" x14ac:dyDescent="0.6">
      <c r="D626" s="22"/>
      <c r="E626" s="22"/>
      <c r="F626" s="22"/>
      <c r="G626" s="22"/>
      <c r="H626" s="22"/>
      <c r="I626" s="22"/>
    </row>
    <row r="627" spans="4:9" x14ac:dyDescent="0.6">
      <c r="D627" s="22"/>
      <c r="E627" s="22"/>
      <c r="F627" s="22"/>
      <c r="G627" s="22"/>
      <c r="H627" s="22"/>
      <c r="I627" s="22"/>
    </row>
    <row r="628" spans="4:9" x14ac:dyDescent="0.6">
      <c r="D628" s="22"/>
      <c r="E628" s="22"/>
      <c r="F628" s="22"/>
      <c r="G628" s="22"/>
      <c r="H628" s="22"/>
      <c r="I628" s="22"/>
    </row>
    <row r="629" spans="4:9" x14ac:dyDescent="0.6">
      <c r="D629" s="22"/>
      <c r="E629" s="22"/>
      <c r="F629" s="22"/>
      <c r="G629" s="22"/>
      <c r="H629" s="22"/>
      <c r="I629" s="22"/>
    </row>
    <row r="630" spans="4:9" x14ac:dyDescent="0.6">
      <c r="D630" s="22"/>
      <c r="E630" s="22"/>
      <c r="F630" s="22"/>
      <c r="G630" s="22"/>
      <c r="H630" s="22"/>
      <c r="I630" s="22"/>
    </row>
    <row r="631" spans="4:9" x14ac:dyDescent="0.6">
      <c r="D631" s="22"/>
      <c r="E631" s="22"/>
      <c r="F631" s="22"/>
      <c r="G631" s="22"/>
      <c r="H631" s="22"/>
      <c r="I631" s="22"/>
    </row>
    <row r="632" spans="4:9" x14ac:dyDescent="0.6">
      <c r="D632" s="22"/>
      <c r="E632" s="22"/>
      <c r="F632" s="22"/>
      <c r="G632" s="22"/>
      <c r="H632" s="22"/>
      <c r="I632" s="22"/>
    </row>
    <row r="633" spans="4:9" x14ac:dyDescent="0.6">
      <c r="D633" s="22"/>
      <c r="E633" s="22"/>
      <c r="F633" s="22"/>
      <c r="G633" s="22"/>
      <c r="H633" s="22"/>
      <c r="I633" s="22"/>
    </row>
    <row r="634" spans="4:9" x14ac:dyDescent="0.6">
      <c r="D634" s="22"/>
      <c r="E634" s="22"/>
      <c r="F634" s="22"/>
      <c r="G634" s="22"/>
      <c r="H634" s="22"/>
      <c r="I634" s="22"/>
    </row>
    <row r="635" spans="4:9" x14ac:dyDescent="0.6">
      <c r="D635" s="22"/>
      <c r="E635" s="22"/>
      <c r="F635" s="22"/>
      <c r="G635" s="22"/>
      <c r="H635" s="22"/>
      <c r="I635" s="22"/>
    </row>
    <row r="636" spans="4:9" x14ac:dyDescent="0.6">
      <c r="D636" s="22"/>
      <c r="E636" s="22"/>
      <c r="F636" s="22"/>
      <c r="G636" s="22"/>
      <c r="H636" s="22"/>
      <c r="I636" s="22"/>
    </row>
    <row r="637" spans="4:9" x14ac:dyDescent="0.6">
      <c r="D637" s="22"/>
      <c r="E637" s="22"/>
      <c r="F637" s="22"/>
      <c r="G637" s="22"/>
      <c r="H637" s="22"/>
      <c r="I637" s="22"/>
    </row>
    <row r="638" spans="4:9" x14ac:dyDescent="0.6">
      <c r="D638" s="22"/>
      <c r="E638" s="22"/>
      <c r="F638" s="22"/>
      <c r="G638" s="22"/>
      <c r="H638" s="22"/>
      <c r="I638" s="22"/>
    </row>
    <row r="639" spans="4:9" x14ac:dyDescent="0.6">
      <c r="D639" s="22"/>
      <c r="E639" s="22"/>
      <c r="F639" s="22"/>
      <c r="G639" s="22"/>
      <c r="H639" s="22"/>
      <c r="I639" s="22"/>
    </row>
    <row r="640" spans="4:9" x14ac:dyDescent="0.6">
      <c r="D640" s="22"/>
      <c r="E640" s="22"/>
      <c r="F640" s="22"/>
      <c r="G640" s="22"/>
      <c r="H640" s="22"/>
      <c r="I640" s="22"/>
    </row>
    <row r="641" spans="4:9" x14ac:dyDescent="0.6">
      <c r="D641" s="22"/>
      <c r="E641" s="22"/>
      <c r="F641" s="22"/>
      <c r="G641" s="22"/>
      <c r="H641" s="22"/>
      <c r="I641" s="22"/>
    </row>
    <row r="642" spans="4:9" x14ac:dyDescent="0.6">
      <c r="D642" s="22"/>
      <c r="E642" s="22"/>
      <c r="F642" s="22"/>
      <c r="G642" s="22"/>
      <c r="H642" s="22"/>
      <c r="I642" s="22"/>
    </row>
    <row r="643" spans="4:9" x14ac:dyDescent="0.6">
      <c r="D643" s="22"/>
      <c r="E643" s="22"/>
      <c r="F643" s="22"/>
      <c r="G643" s="22"/>
      <c r="H643" s="22"/>
      <c r="I643" s="22"/>
    </row>
    <row r="644" spans="4:9" x14ac:dyDescent="0.6">
      <c r="D644" s="22"/>
      <c r="E644" s="22"/>
      <c r="F644" s="22"/>
      <c r="G644" s="22"/>
      <c r="H644" s="22"/>
      <c r="I644" s="22"/>
    </row>
    <row r="645" spans="4:9" x14ac:dyDescent="0.6">
      <c r="D645" s="22"/>
      <c r="E645" s="22"/>
      <c r="F645" s="22"/>
      <c r="G645" s="22"/>
      <c r="H645" s="22"/>
      <c r="I645" s="22"/>
    </row>
    <row r="646" spans="4:9" x14ac:dyDescent="0.6">
      <c r="D646" s="22"/>
      <c r="E646" s="22"/>
      <c r="F646" s="22"/>
      <c r="G646" s="22"/>
      <c r="H646" s="22"/>
      <c r="I646" s="22"/>
    </row>
    <row r="647" spans="4:9" x14ac:dyDescent="0.6">
      <c r="D647" s="22"/>
      <c r="E647" s="22"/>
      <c r="F647" s="22"/>
      <c r="G647" s="22"/>
      <c r="H647" s="22"/>
      <c r="I647" s="22"/>
    </row>
    <row r="648" spans="4:9" x14ac:dyDescent="0.6">
      <c r="D648" s="22"/>
      <c r="E648" s="22"/>
      <c r="F648" s="22"/>
      <c r="G648" s="22"/>
      <c r="H648" s="22"/>
      <c r="I648" s="22"/>
    </row>
    <row r="649" spans="4:9" x14ac:dyDescent="0.6">
      <c r="D649" s="22"/>
      <c r="E649" s="22"/>
      <c r="F649" s="22"/>
      <c r="G649" s="22"/>
      <c r="H649" s="22"/>
      <c r="I649" s="22"/>
    </row>
    <row r="650" spans="4:9" x14ac:dyDescent="0.6">
      <c r="D650" s="22"/>
      <c r="E650" s="22"/>
      <c r="F650" s="22"/>
      <c r="G650" s="22"/>
      <c r="H650" s="22"/>
      <c r="I650" s="22"/>
    </row>
    <row r="651" spans="4:9" x14ac:dyDescent="0.6">
      <c r="D651" s="22"/>
      <c r="E651" s="22"/>
      <c r="F651" s="22"/>
      <c r="G651" s="22"/>
      <c r="H651" s="22"/>
      <c r="I651" s="22"/>
    </row>
    <row r="652" spans="4:9" x14ac:dyDescent="0.6">
      <c r="D652" s="22"/>
      <c r="E652" s="22"/>
      <c r="F652" s="22"/>
      <c r="G652" s="22"/>
      <c r="H652" s="22"/>
      <c r="I652" s="22"/>
    </row>
    <row r="653" spans="4:9" x14ac:dyDescent="0.6">
      <c r="D653" s="22"/>
      <c r="E653" s="22"/>
      <c r="F653" s="22"/>
      <c r="G653" s="22"/>
      <c r="H653" s="22"/>
      <c r="I653" s="22"/>
    </row>
    <row r="654" spans="4:9" x14ac:dyDescent="0.6">
      <c r="D654" s="22"/>
      <c r="E654" s="22"/>
      <c r="F654" s="22"/>
      <c r="G654" s="22"/>
      <c r="H654" s="22"/>
      <c r="I654" s="22"/>
    </row>
    <row r="655" spans="4:9" x14ac:dyDescent="0.6">
      <c r="D655" s="22"/>
      <c r="E655" s="22"/>
      <c r="F655" s="22"/>
      <c r="G655" s="22"/>
      <c r="H655" s="22"/>
      <c r="I655" s="22"/>
    </row>
    <row r="656" spans="4:9" x14ac:dyDescent="0.6">
      <c r="D656" s="22"/>
      <c r="E656" s="22"/>
      <c r="F656" s="22"/>
      <c r="G656" s="22"/>
      <c r="H656" s="22"/>
      <c r="I656" s="22"/>
    </row>
    <row r="657" spans="4:9" x14ac:dyDescent="0.6">
      <c r="D657" s="22"/>
      <c r="E657" s="22"/>
      <c r="F657" s="22"/>
      <c r="G657" s="22"/>
      <c r="H657" s="22"/>
      <c r="I657" s="22"/>
    </row>
    <row r="658" spans="4:9" x14ac:dyDescent="0.6">
      <c r="D658" s="22"/>
      <c r="E658" s="22"/>
      <c r="F658" s="22"/>
      <c r="G658" s="22"/>
      <c r="H658" s="22"/>
      <c r="I658" s="22"/>
    </row>
    <row r="659" spans="4:9" x14ac:dyDescent="0.6">
      <c r="D659" s="22"/>
      <c r="E659" s="22"/>
      <c r="F659" s="22"/>
      <c r="G659" s="22"/>
      <c r="H659" s="22"/>
      <c r="I659" s="22"/>
    </row>
    <row r="660" spans="4:9" x14ac:dyDescent="0.6">
      <c r="D660" s="22"/>
      <c r="E660" s="22"/>
      <c r="F660" s="22"/>
      <c r="G660" s="22"/>
      <c r="H660" s="22"/>
      <c r="I660" s="22"/>
    </row>
    <row r="661" spans="4:9" x14ac:dyDescent="0.6">
      <c r="D661" s="22"/>
      <c r="E661" s="22"/>
      <c r="F661" s="22"/>
      <c r="G661" s="22"/>
      <c r="H661" s="22"/>
      <c r="I661" s="22"/>
    </row>
    <row r="662" spans="4:9" x14ac:dyDescent="0.6">
      <c r="D662" s="22"/>
      <c r="E662" s="22"/>
      <c r="F662" s="22"/>
      <c r="G662" s="22"/>
      <c r="H662" s="22"/>
      <c r="I662" s="22"/>
    </row>
    <row r="663" spans="4:9" x14ac:dyDescent="0.6">
      <c r="D663" s="22"/>
      <c r="E663" s="22"/>
      <c r="F663" s="22"/>
      <c r="G663" s="22"/>
      <c r="H663" s="22"/>
      <c r="I663" s="22"/>
    </row>
    <row r="664" spans="4:9" x14ac:dyDescent="0.6">
      <c r="D664" s="22"/>
      <c r="E664" s="22"/>
      <c r="F664" s="22"/>
      <c r="G664" s="22"/>
      <c r="H664" s="22"/>
      <c r="I664" s="22"/>
    </row>
    <row r="665" spans="4:9" x14ac:dyDescent="0.6">
      <c r="D665" s="22"/>
      <c r="E665" s="22"/>
      <c r="F665" s="22"/>
      <c r="G665" s="22"/>
      <c r="H665" s="22"/>
      <c r="I665" s="22"/>
    </row>
    <row r="666" spans="4:9" x14ac:dyDescent="0.6">
      <c r="D666" s="22"/>
      <c r="E666" s="22"/>
      <c r="F666" s="22"/>
      <c r="G666" s="22"/>
      <c r="H666" s="22"/>
      <c r="I666" s="22"/>
    </row>
    <row r="667" spans="4:9" x14ac:dyDescent="0.6">
      <c r="D667" s="22"/>
      <c r="E667" s="22"/>
      <c r="F667" s="22"/>
      <c r="G667" s="22"/>
      <c r="H667" s="22"/>
      <c r="I667" s="22"/>
    </row>
    <row r="668" spans="4:9" x14ac:dyDescent="0.6">
      <c r="D668" s="22"/>
      <c r="E668" s="22"/>
      <c r="F668" s="22"/>
      <c r="G668" s="22"/>
      <c r="H668" s="22"/>
      <c r="I668" s="22"/>
    </row>
    <row r="669" spans="4:9" x14ac:dyDescent="0.6">
      <c r="D669" s="22"/>
      <c r="E669" s="22"/>
      <c r="F669" s="22"/>
      <c r="G669" s="22"/>
      <c r="H669" s="22"/>
      <c r="I669" s="22"/>
    </row>
    <row r="670" spans="4:9" x14ac:dyDescent="0.6">
      <c r="D670" s="22"/>
      <c r="E670" s="22"/>
      <c r="F670" s="22"/>
      <c r="G670" s="22"/>
      <c r="H670" s="22"/>
      <c r="I670" s="22"/>
    </row>
    <row r="671" spans="4:9" x14ac:dyDescent="0.6">
      <c r="D671" s="22"/>
      <c r="E671" s="22"/>
      <c r="F671" s="22"/>
      <c r="G671" s="22"/>
      <c r="H671" s="22"/>
      <c r="I671" s="22"/>
    </row>
  </sheetData>
  <sheetProtection algorithmName="SHA-512" hashValue="I9ZZTOCZtqcAX44f6WeABSNZUR0DfsZkIw/73ieWyV2uIJGZPWHp0BWAfvStzAkEOVzBr7AghZT8xCDYjo2CPA==" saltValue="6cNIeWzf6tZpGkUZPb6u+g==" spinCount="100000" sheet="1" objects="1" scenarios="1" formatCells="0" formatColumns="0" formatRows="0" insertColumns="0" insertRows="0" deleteColumns="0" deleteRows="0" sort="0"/>
  <mergeCells count="13">
    <mergeCell ref="A1:K1"/>
    <mergeCell ref="A3:K3"/>
    <mergeCell ref="A4:J4"/>
    <mergeCell ref="A5:A7"/>
    <mergeCell ref="B5:B7"/>
    <mergeCell ref="D5:D6"/>
    <mergeCell ref="E5:E6"/>
    <mergeCell ref="K5:K7"/>
    <mergeCell ref="L5:L6"/>
    <mergeCell ref="N5:O5"/>
    <mergeCell ref="Q5:Q6"/>
    <mergeCell ref="A2:K2"/>
    <mergeCell ref="F126:I126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61FD6-8421-4ACD-85A0-6BE5757161F3}">
  <dimension ref="A1:I432"/>
  <sheetViews>
    <sheetView topLeftCell="A430" workbookViewId="0">
      <selection sqref="A1:I432"/>
    </sheetView>
  </sheetViews>
  <sheetFormatPr defaultRowHeight="13.8" x14ac:dyDescent="0.25"/>
  <cols>
    <col min="2" max="2" width="19" bestFit="1" customWidth="1"/>
    <col min="3" max="3" width="18.69921875" bestFit="1" customWidth="1"/>
    <col min="4" max="4" width="10.09765625" bestFit="1" customWidth="1"/>
    <col min="7" max="7" width="10.09765625" bestFit="1" customWidth="1"/>
    <col min="8" max="8" width="9.8984375" bestFit="1" customWidth="1"/>
  </cols>
  <sheetData>
    <row r="1" spans="1:9" ht="21" x14ac:dyDescent="0.6">
      <c r="A1" s="1319" t="s">
        <v>155</v>
      </c>
      <c r="B1" s="1319"/>
      <c r="C1" s="1319"/>
      <c r="D1" s="1319"/>
      <c r="E1" s="1319"/>
      <c r="F1" s="1319"/>
      <c r="G1" s="1319"/>
      <c r="H1" s="1319"/>
      <c r="I1" s="1319"/>
    </row>
    <row r="2" spans="1:9" ht="21" x14ac:dyDescent="0.6">
      <c r="A2" s="1319" t="s">
        <v>145</v>
      </c>
      <c r="B2" s="1319"/>
      <c r="C2" s="1319"/>
      <c r="D2" s="1319"/>
      <c r="E2" s="1319"/>
      <c r="F2" s="1319"/>
      <c r="G2" s="1319"/>
      <c r="H2" s="1319"/>
      <c r="I2" s="1319"/>
    </row>
    <row r="3" spans="1:9" ht="21" x14ac:dyDescent="0.6">
      <c r="A3" s="1319" t="s">
        <v>0</v>
      </c>
      <c r="B3" s="1319"/>
      <c r="C3" s="1319"/>
      <c r="D3" s="1319"/>
      <c r="E3" s="1319"/>
      <c r="F3" s="1319"/>
      <c r="G3" s="1319"/>
      <c r="H3" s="1319"/>
      <c r="I3" s="1319"/>
    </row>
    <row r="4" spans="1:9" ht="21" x14ac:dyDescent="0.55000000000000004">
      <c r="A4" s="1279"/>
      <c r="B4" s="1349" t="str">
        <f>+[2]งบประจำและงบกลยุทธ์!A4</f>
        <v xml:space="preserve">     ประจำเดือนธันวาคม 2567</v>
      </c>
      <c r="C4" s="1349"/>
      <c r="D4" s="1349"/>
      <c r="E4" s="1349"/>
      <c r="F4" s="1349"/>
      <c r="G4" s="1349"/>
      <c r="H4" s="1349"/>
      <c r="I4" s="1280" t="s">
        <v>156</v>
      </c>
    </row>
    <row r="5" spans="1:9" ht="42" x14ac:dyDescent="0.25">
      <c r="A5" s="459" t="s">
        <v>23</v>
      </c>
      <c r="B5" s="460" t="s">
        <v>24</v>
      </c>
      <c r="C5" s="67" t="s">
        <v>37</v>
      </c>
      <c r="D5" s="66" t="s">
        <v>22</v>
      </c>
      <c r="E5" s="68" t="s">
        <v>3</v>
      </c>
      <c r="F5" s="69" t="s">
        <v>38</v>
      </c>
      <c r="G5" s="68" t="s">
        <v>25</v>
      </c>
      <c r="H5" s="68" t="s">
        <v>5</v>
      </c>
      <c r="I5" s="70" t="s">
        <v>6</v>
      </c>
    </row>
    <row r="6" spans="1:9" ht="18.600000000000001" x14ac:dyDescent="0.25">
      <c r="A6" s="461" t="str">
        <f>+[2]ระบบการควบคุมฯ!A7</f>
        <v>ก</v>
      </c>
      <c r="B6" s="116" t="str">
        <f>+[2]ระบบการควบคุมฯ!B7</f>
        <v xml:space="preserve">แผนงานบุคลากรภาครัฐ </v>
      </c>
      <c r="C6" s="462" t="str">
        <f>+[2]ระบบการควบคุมฯ!C7 [2]ระบบการควบคุมฯ!C7</f>
        <v>20004 1400 0800</v>
      </c>
      <c r="D6" s="463">
        <f>+D7</f>
        <v>3771400</v>
      </c>
      <c r="E6" s="463">
        <f t="shared" ref="E6:H7" si="0">+E7</f>
        <v>0</v>
      </c>
      <c r="F6" s="463">
        <f t="shared" si="0"/>
        <v>0</v>
      </c>
      <c r="G6" s="463">
        <f t="shared" si="0"/>
        <v>2018416.46</v>
      </c>
      <c r="H6" s="463">
        <f t="shared" si="0"/>
        <v>1752983.54</v>
      </c>
      <c r="I6" s="464"/>
    </row>
    <row r="7" spans="1:9" ht="74.400000000000006" x14ac:dyDescent="0.25">
      <c r="A7" s="465">
        <f>+[2]ระบบการควบคุมฯ!A8</f>
        <v>1</v>
      </c>
      <c r="B7" s="466" t="str">
        <f>+[2]ระบบการควบคุมฯ!B8</f>
        <v>ผลผลิตรายการค่าใช้จ่ายบุคลากรภาครัฐ ยกระดับคุณภาพการศึกษาและการเรียนรู้ตลอดชีวิต</v>
      </c>
      <c r="C7" s="466" t="str">
        <f>+[2]ระบบการควบคุมฯ!C8</f>
        <v>20004 1400 0800</v>
      </c>
      <c r="D7" s="467">
        <f>+D8</f>
        <v>3771400</v>
      </c>
      <c r="E7" s="467">
        <f t="shared" si="0"/>
        <v>0</v>
      </c>
      <c r="F7" s="467">
        <f t="shared" si="0"/>
        <v>0</v>
      </c>
      <c r="G7" s="467">
        <f t="shared" si="0"/>
        <v>2018416.46</v>
      </c>
      <c r="H7" s="467">
        <f t="shared" si="0"/>
        <v>1752983.54</v>
      </c>
      <c r="I7" s="468"/>
    </row>
    <row r="8" spans="1:9" ht="74.400000000000006" x14ac:dyDescent="0.25">
      <c r="A8" s="469">
        <f>+[2]ระบบการควบคุมฯ!A10</f>
        <v>1.1000000000000001</v>
      </c>
      <c r="B8" s="71" t="str">
        <f>+[2]ระบบการควบคุมฯ!B10</f>
        <v>กิจกรรมค่าใช้จ่ายบุคลากรภาครัฐของสำนักงานคณะกรรมการการศึกษาขั้นพื้นฐาน</v>
      </c>
      <c r="C8" s="72" t="str">
        <f>+[2]ระบบการควบคุมฯ!C10</f>
        <v>20004 68 79456 00000</v>
      </c>
      <c r="D8" s="470">
        <f>+D9+D15</f>
        <v>3771400</v>
      </c>
      <c r="E8" s="470">
        <f>+E9+E15</f>
        <v>0</v>
      </c>
      <c r="F8" s="470">
        <f>+F9+F15</f>
        <v>0</v>
      </c>
      <c r="G8" s="470">
        <f>+G9+G15</f>
        <v>2018416.46</v>
      </c>
      <c r="H8" s="470">
        <f>+H9+H15</f>
        <v>1752983.54</v>
      </c>
      <c r="I8" s="471"/>
    </row>
    <row r="9" spans="1:9" ht="18.600000000000001" x14ac:dyDescent="0.25">
      <c r="A9" s="472"/>
      <c r="B9" s="473" t="str">
        <f>+[2]ระบบการควบคุมฯ!B12</f>
        <v>งบบุคลากร  6811150</v>
      </c>
      <c r="C9" s="73" t="str">
        <f>+[2]ระบบการควบคุมฯ!C12</f>
        <v>20004 14000800 1000000</v>
      </c>
      <c r="D9" s="474">
        <f>+D10</f>
        <v>2930000</v>
      </c>
      <c r="E9" s="474">
        <f>+E10</f>
        <v>0</v>
      </c>
      <c r="F9" s="474">
        <f>+F10</f>
        <v>0</v>
      </c>
      <c r="G9" s="474">
        <f>+G10</f>
        <v>1570910</v>
      </c>
      <c r="H9" s="474">
        <f>+H10</f>
        <v>1359090</v>
      </c>
      <c r="I9" s="475"/>
    </row>
    <row r="10" spans="1:9" ht="74.400000000000006" x14ac:dyDescent="0.25">
      <c r="A10" s="476" t="str">
        <f>+[2]ระบบการควบคุมฯ!A14</f>
        <v>1.1.1</v>
      </c>
      <c r="B10" s="477" t="str">
        <f>+[2]ระบบการควบคุมฯ!B14</f>
        <v>ค่าตอบแทนพนักงานราชการ 26 อัตรา  5 เดือน(ต.ค.67 - มีค 68) 2,930,000 บาท</v>
      </c>
      <c r="C10" s="478" t="str">
        <f>+[2]ระบบการควบคุมฯ!C14</f>
        <v>ศธ 04002/ว5144 ลว.21 ต.ค.67 ครั้งที่ 2</v>
      </c>
      <c r="D10" s="479">
        <f>+[2]ระบบการควบคุมฯ!F14</f>
        <v>2930000</v>
      </c>
      <c r="E10" s="479">
        <f>+[2]ระบบการควบคุมฯ!G14+[2]ระบบการควบคุมฯ!H14</f>
        <v>0</v>
      </c>
      <c r="F10" s="479">
        <f>+[2]ระบบการควบคุมฯ!I14+[2]ระบบการควบคุมฯ!J14</f>
        <v>0</v>
      </c>
      <c r="G10" s="479">
        <f>+[2]ระบบการควบคุมฯ!K14+[2]ระบบการควบคุมฯ!L14</f>
        <v>1570910</v>
      </c>
      <c r="H10" s="480">
        <f>+D10-E10-F10-G10</f>
        <v>1359090</v>
      </c>
      <c r="I10" s="481" t="s">
        <v>14</v>
      </c>
    </row>
    <row r="11" spans="1:9" ht="93" hidden="1" customHeight="1" x14ac:dyDescent="0.25">
      <c r="A11" s="482" t="str">
        <f>+[2]ระบบการควบคุมฯ!A15</f>
        <v>1.1.1.1</v>
      </c>
      <c r="B11" s="483" t="str">
        <f>+[2]ระบบการควบคุมฯ!B15</f>
        <v>ค่าตอบแทนพนักงานราชการ 27 อัตรา (เมย 67) 607,600 บาท เงินเลื่อนค่าตอบแทนพนักงานราชการ 6 เดือน (ตค 66 -มีค 67) 119,400</v>
      </c>
      <c r="C11" s="484" t="str">
        <f>+[2]ระบบการควบคุมฯ!C15</f>
        <v>ศธ 04002/ว1016 ลว.8 มีค 67 ครั้งที่ 210</v>
      </c>
      <c r="D11" s="485"/>
      <c r="E11" s="485"/>
      <c r="F11" s="485"/>
      <c r="G11" s="485"/>
      <c r="H11" s="486"/>
      <c r="I11" s="487"/>
    </row>
    <row r="12" spans="1:9" ht="74.400000000000006" hidden="1" customHeight="1" x14ac:dyDescent="0.25">
      <c r="A12" s="482" t="str">
        <f>+[2]ระบบการควบคุมฯ!A16</f>
        <v>1.1.1.2</v>
      </c>
      <c r="B12" s="483" t="str">
        <f>+[2]ระบบการควบคุมฯ!B16</f>
        <v>ค่าตอบแทนพนักงานราชการ  อัตรา   3 เดือน (พฤษภาคม 2567 - กรกฎาคม 2567) 1823,000 บาท</v>
      </c>
      <c r="C12" s="484" t="str">
        <f>+[2]ระบบการควบคุมฯ!C16</f>
        <v>ศธ 04002/ว1775 ลว.3 พค 67 โอนครั้งที่ 3</v>
      </c>
      <c r="D12" s="485"/>
      <c r="E12" s="485"/>
      <c r="F12" s="485"/>
      <c r="G12" s="485"/>
      <c r="H12" s="486"/>
      <c r="I12" s="487"/>
    </row>
    <row r="13" spans="1:9" ht="55.8" hidden="1" customHeight="1" x14ac:dyDescent="0.25">
      <c r="A13" s="488" t="str">
        <f>+[2]ระบบการควบคุมฯ!A17</f>
        <v>1.1.1.3</v>
      </c>
      <c r="B13" s="80" t="str">
        <f>+[2]ระบบการควบคุมฯ!B17</f>
        <v>ค่าตอบแทนพนักงานราชการ  อัตรา   1 เดือน (กันยายน 2567) 445,000 บาท</v>
      </c>
      <c r="C13" s="81" t="str">
        <f>+[2]ระบบการควบคุมฯ!C17</f>
        <v>ศธ 04002/ว3380 ลว. 5 สค 67 โอนครั้งที่284</v>
      </c>
      <c r="D13" s="489"/>
      <c r="E13" s="489"/>
      <c r="F13" s="489"/>
      <c r="G13" s="489"/>
      <c r="H13" s="490"/>
      <c r="I13" s="82"/>
    </row>
    <row r="14" spans="1:9" ht="55.8" hidden="1" customHeight="1" x14ac:dyDescent="0.25">
      <c r="A14" s="488" t="str">
        <f>+[2]ระบบการควบคุมฯ!A18</f>
        <v>1.1.1.4</v>
      </c>
      <c r="B14" s="80" t="str">
        <f>+[2]ระบบการควบคุมฯ!B18</f>
        <v>ค่าตอบแทนพนักงานราชการ  อัตรา   1 เดือน (กันยายน 2567) 18,000 บาท</v>
      </c>
      <c r="C14" s="81" t="str">
        <f>+[2]ระบบการควบคุมฯ!C18</f>
        <v>ศธ 04002/ว3844/30 สค 67 ครั้งที่ 373</v>
      </c>
      <c r="D14" s="491"/>
      <c r="E14" s="491"/>
      <c r="F14" s="491"/>
      <c r="G14" s="491"/>
      <c r="H14" s="492"/>
      <c r="I14" s="85"/>
    </row>
    <row r="15" spans="1:9" ht="18.600000000000001" x14ac:dyDescent="0.25">
      <c r="A15" s="472">
        <f>+[2]ระบบการควบคุมฯ!A22</f>
        <v>0</v>
      </c>
      <c r="B15" s="473" t="str">
        <f>+[2]ระบบการควบคุมฯ!B22</f>
        <v xml:space="preserve"> งบดำเนินงาน 6811220</v>
      </c>
      <c r="C15" s="73" t="str">
        <f>+[2]ระบบการควบคุมฯ!C22</f>
        <v>20004 1420 0800 2000000</v>
      </c>
      <c r="D15" s="474">
        <f>SUM(D16:D21)</f>
        <v>841400</v>
      </c>
      <c r="E15" s="474">
        <f>SUM(E16:E21)</f>
        <v>0</v>
      </c>
      <c r="F15" s="474">
        <f>SUM(F16:F21)</f>
        <v>0</v>
      </c>
      <c r="G15" s="474">
        <f>SUM(G16:G21)</f>
        <v>447506.45999999996</v>
      </c>
      <c r="H15" s="474">
        <f>SUM(H16:H21)</f>
        <v>393893.54000000004</v>
      </c>
      <c r="I15" s="475"/>
    </row>
    <row r="16" spans="1:9" ht="111.6" x14ac:dyDescent="0.25">
      <c r="A16" s="493" t="str">
        <f>+[2]ระบบการควบคุมฯ!A24</f>
        <v>1.1.2</v>
      </c>
      <c r="B16" s="74" t="str">
        <f>+[2]ระบบการควบคุมฯ!B24</f>
        <v>เงินสมทบกองทุนประกันสังคมพนักงานราชการ 26 อัตรา (ต.ค.67 - มีค 68)98,000 บาท/เงินสมทบกองทุนทดแทน 12 เดือน (มค67 - ธค 68) จำนวนเงิน 15,000 บาท</v>
      </c>
      <c r="C16" s="75" t="str">
        <f>+[2]ระบบการควบคุมฯ!C24</f>
        <v>ศธ 04002/ว5144 ลว.21 ต.ค.67 ครั้งที่ 2</v>
      </c>
      <c r="D16" s="494">
        <f>+[2]ระบบการควบคุมฯ!F24</f>
        <v>113000</v>
      </c>
      <c r="E16" s="494">
        <f>+[2]ระบบการควบคุมฯ!G24+[2]ระบบการควบคุมฯ!H24</f>
        <v>0</v>
      </c>
      <c r="F16" s="494">
        <f>+[2]ระบบการควบคุมฯ!I24+[2]ระบบการควบคุมฯ!J24</f>
        <v>0</v>
      </c>
      <c r="G16" s="494">
        <f>+[2]ระบบการควบคุมฯ!K24+[2]ระบบการควบคุมฯ!L24</f>
        <v>51000</v>
      </c>
      <c r="H16" s="495">
        <f>+D16-E16-F16-G16</f>
        <v>62000</v>
      </c>
      <c r="I16" s="76" t="s">
        <v>14</v>
      </c>
    </row>
    <row r="17" spans="1:9" ht="55.8" x14ac:dyDescent="0.25">
      <c r="A17" s="496" t="str">
        <f>+[2]ระบบการควบคุมฯ!A25</f>
        <v>1.1.2.1</v>
      </c>
      <c r="B17" s="83" t="str">
        <f>+[2]ระบบการควบคุมฯ!B25</f>
        <v>เงินสมทบกองทุนประกันสังคม จำนวน 6 เดือน  (ตุลาคม 2566 - มีนาคม 2567) 20,300</v>
      </c>
      <c r="C17" s="84" t="str">
        <f>+[2]ระบบการควบคุมฯ!C25</f>
        <v>ศธ 04002/ว1016 ลว.8 มีค 67 โอนครั้งที่ 210</v>
      </c>
      <c r="D17" s="491"/>
      <c r="E17" s="491"/>
      <c r="F17" s="491"/>
      <c r="G17" s="491"/>
      <c r="H17" s="492"/>
      <c r="I17" s="85"/>
    </row>
    <row r="18" spans="1:9" ht="74.400000000000006" hidden="1" customHeight="1" x14ac:dyDescent="0.25">
      <c r="A18" s="497" t="str">
        <f>+[2]ระบบการควบคุมฯ!A26</f>
        <v>1.1.2.2</v>
      </c>
      <c r="B18" s="88" t="str">
        <f>+[2]ระบบการควบคุมฯ!B26</f>
        <v>เงินสมทบกองทุนประกันสังคม จำนวน 3 เดือน  (พฤษภาคม 2567 - กรกฎาคม 2567) 61,000 บาท</v>
      </c>
      <c r="C18" s="104" t="str">
        <f>+[2]ระบบการควบคุมฯ!C26</f>
        <v>ศธ 04002/ว1775 ลว.3 พค 67 โอนครั้งที่ 3</v>
      </c>
      <c r="D18" s="498"/>
      <c r="E18" s="498"/>
      <c r="F18" s="498"/>
      <c r="G18" s="498"/>
      <c r="H18" s="499"/>
      <c r="I18" s="90"/>
    </row>
    <row r="19" spans="1:9" ht="55.8" hidden="1" customHeight="1" x14ac:dyDescent="0.25">
      <c r="A19" s="496" t="str">
        <f>+[2]ระบบการควบคุมฯ!A27</f>
        <v>1.1.2.3</v>
      </c>
      <c r="B19" s="83" t="str">
        <f>+[2]ระบบการควบคุมฯ!B27</f>
        <v>เงินสมทบกองทุนประกันสังคม จำนวน 1 เดือน  (กย 2567) 750บาท</v>
      </c>
      <c r="C19" s="84" t="str">
        <f>+[2]ระบบการควบคุมฯ!C27</f>
        <v>ศธ 04002/ว3844/30 สค 67 ครั้งที่ 373</v>
      </c>
      <c r="D19" s="494"/>
      <c r="E19" s="491"/>
      <c r="F19" s="491"/>
      <c r="G19" s="491"/>
      <c r="H19" s="492"/>
      <c r="I19" s="85"/>
    </row>
    <row r="20" spans="1:9" ht="74.400000000000006" x14ac:dyDescent="0.25">
      <c r="A20" s="493" t="str">
        <f>+[2]ระบบการควบคุมฯ!A32</f>
        <v>1.1.3</v>
      </c>
      <c r="B20" s="74" t="str">
        <f>+[2]ระบบการควบคุมฯ!B32</f>
        <v xml:space="preserve">ค่าเช่าบ้าน  (ตุลาคม  2566 - กพ. 2567) ครั้งที่ 1 728,400 บาท </v>
      </c>
      <c r="C20" s="75" t="str">
        <f>+[2]ระบบการควบคุมฯ!C32</f>
        <v>ศธ 04002/ว5415 ลว4พ.ย.2024 โอนครั้งที่ 42</v>
      </c>
      <c r="D20" s="494">
        <f>+[2]ระบบการควบคุมฯ!F32</f>
        <v>728400</v>
      </c>
      <c r="E20" s="494">
        <f>+[2]ระบบการควบคุมฯ!G32+[2]ระบบการควบคุมฯ!H32</f>
        <v>0</v>
      </c>
      <c r="F20" s="494">
        <f>+[2]ระบบการควบคุมฯ!I32+[2]ระบบการควบคุมฯ!J32</f>
        <v>0</v>
      </c>
      <c r="G20" s="494">
        <f>+[2]ระบบการควบคุมฯ!K32+[2]ระบบการควบคุมฯ!L32</f>
        <v>396506.45999999996</v>
      </c>
      <c r="H20" s="495">
        <f>+D20-E20-F20-G20</f>
        <v>331893.54000000004</v>
      </c>
      <c r="I20" s="76" t="s">
        <v>14</v>
      </c>
    </row>
    <row r="21" spans="1:9" ht="37.200000000000003" hidden="1" customHeight="1" x14ac:dyDescent="0.25">
      <c r="A21" s="500" t="str">
        <f>+[2]ระบบการควบคุมฯ!A33</f>
        <v>1.1.3.1</v>
      </c>
      <c r="B21" s="77" t="str">
        <f>+[2]ระบบการควบคุมฯ!B33</f>
        <v>ค่าเช่าบ้านครั้งที่ 2 (เมย - กค 67) จำนวนเงิน 588,000 บาท</v>
      </c>
      <c r="C21" s="78" t="str">
        <f>+[2]ระบบการควบคุมฯ!C33</f>
        <v>ศธ 04002/ว1767 ลว. 3 พค 67 ครั้งที่ 4</v>
      </c>
      <c r="D21" s="501"/>
      <c r="E21" s="501"/>
      <c r="F21" s="501"/>
      <c r="G21" s="501"/>
      <c r="H21" s="502"/>
      <c r="I21" s="79"/>
    </row>
    <row r="22" spans="1:9" ht="37.200000000000003" hidden="1" customHeight="1" x14ac:dyDescent="0.25">
      <c r="A22" s="488" t="str">
        <f>+[2]ระบบการควบคุมฯ!A34</f>
        <v>1.1.3.2</v>
      </c>
      <c r="B22" s="80" t="str">
        <f>+[2]ระบบการควบคุมฯ!B34</f>
        <v>ค่าเช่าบ้านครั้งที่ 3 (สค-กย 67) จำนวนเงิน 294,000 บาท</v>
      </c>
      <c r="C22" s="81" t="str">
        <f>+[2]ระบบการควบคุมฯ!C34</f>
        <v>ศธ 04002/ว4225 ลว. 10 กย 67 ครั้งที่ 395</v>
      </c>
      <c r="D22" s="489"/>
      <c r="E22" s="489"/>
      <c r="F22" s="489"/>
      <c r="G22" s="489"/>
      <c r="H22" s="490"/>
      <c r="I22" s="82"/>
    </row>
    <row r="23" spans="1:9" ht="37.200000000000003" x14ac:dyDescent="0.25">
      <c r="A23" s="461" t="str">
        <f>+[5]ระบบการควบคุมฯ!A30</f>
        <v>ข</v>
      </c>
      <c r="B23" s="116" t="str">
        <f>+[5]ระบบการควบคุมฯ!B30</f>
        <v xml:space="preserve">แผนงานยุทธศาสตร์พัฒนาคุณภาพการศึกษาและการเรียนรู้ </v>
      </c>
      <c r="C23" s="462" t="str">
        <f>+[2]ระบบการควบคุมฯ!C37</f>
        <v>20004 3300</v>
      </c>
      <c r="D23" s="463">
        <f>+D24+D58+D72+D146+D158</f>
        <v>11794400</v>
      </c>
      <c r="E23" s="463">
        <f t="shared" ref="E23:H23" si="1">+E24+E58+E72+E146+E158</f>
        <v>0</v>
      </c>
      <c r="F23" s="463">
        <f t="shared" si="1"/>
        <v>0</v>
      </c>
      <c r="G23" s="463">
        <f t="shared" si="1"/>
        <v>2739324.19</v>
      </c>
      <c r="H23" s="463">
        <f t="shared" si="1"/>
        <v>9055075.8100000005</v>
      </c>
      <c r="I23" s="463">
        <f>+I24+I72</f>
        <v>0</v>
      </c>
    </row>
    <row r="24" spans="1:9" ht="55.8" x14ac:dyDescent="0.25">
      <c r="A24" s="465">
        <f>+[5]ระบบการควบคุมฯ!A31</f>
        <v>1</v>
      </c>
      <c r="B24" s="466" t="str">
        <f>+[5]ระบบการควบคุมฯ!B31</f>
        <v>โครงการพัฒนาหลักสูตรกระบวนการเรียนการสอน การวัดและประเมินผล</v>
      </c>
      <c r="C24" s="466" t="str">
        <f>+[2]ระบบการควบคุมฯ!C43</f>
        <v>20004 3320 3300 2000000</v>
      </c>
      <c r="D24" s="467">
        <f>+D25+D28+D32+D37+D41+D45+D52+D55</f>
        <v>2400</v>
      </c>
      <c r="E24" s="467">
        <f t="shared" ref="E24:H24" si="2">+E25+E28+E32+E37+E41+E45+E52+E55</f>
        <v>0</v>
      </c>
      <c r="F24" s="467">
        <f t="shared" si="2"/>
        <v>0</v>
      </c>
      <c r="G24" s="467">
        <f t="shared" si="2"/>
        <v>800</v>
      </c>
      <c r="H24" s="467">
        <f t="shared" si="2"/>
        <v>1600</v>
      </c>
      <c r="I24" s="468"/>
    </row>
    <row r="25" spans="1:9" ht="55.8" x14ac:dyDescent="0.25">
      <c r="A25" s="469">
        <f>+[2]ระบบการควบคุมฯ!A46</f>
        <v>1.1000000000000001</v>
      </c>
      <c r="B25" s="71" t="str">
        <f>+[2]ระบบการควบคุมฯ!B46</f>
        <v>กิจกรรมการส่งเสริมและพัฒนาระบบการประกันคุณภาพภายในสถานศึกษา</v>
      </c>
      <c r="C25" s="72" t="str">
        <f>+[2]ระบบการควบคุมฯ!C46</f>
        <v>20004 68 00015 00000</v>
      </c>
      <c r="D25" s="470">
        <f>+D26</f>
        <v>0</v>
      </c>
      <c r="E25" s="470">
        <f>+E26</f>
        <v>0</v>
      </c>
      <c r="F25" s="470">
        <f>+F26</f>
        <v>0</v>
      </c>
      <c r="G25" s="470">
        <f>+G26</f>
        <v>0</v>
      </c>
      <c r="H25" s="470">
        <f>+H26</f>
        <v>0</v>
      </c>
      <c r="I25" s="471"/>
    </row>
    <row r="26" spans="1:9" ht="18.600000000000001" x14ac:dyDescent="0.25">
      <c r="A26" s="472"/>
      <c r="B26" s="86" t="str">
        <f>+[2]ระบบการควบคุมฯ!B47</f>
        <v>งบรายจ่ายอื่น   6811500</v>
      </c>
      <c r="C26" s="87" t="str">
        <f>+[2]ระบบการควบคุมฯ!C47</f>
        <v>20004 31003100 5000002</v>
      </c>
      <c r="D26" s="503">
        <f>SUM(D27:D28)</f>
        <v>0</v>
      </c>
      <c r="E26" s="503">
        <f>SUM(E27:E28)</f>
        <v>0</v>
      </c>
      <c r="F26" s="503">
        <f>SUM(F27:F28)</f>
        <v>0</v>
      </c>
      <c r="G26" s="503">
        <f>SUM(G27:G28)</f>
        <v>0</v>
      </c>
      <c r="H26" s="503">
        <f>SUM(H27:H28)</f>
        <v>0</v>
      </c>
      <c r="I26" s="475"/>
    </row>
    <row r="27" spans="1:9" ht="93" hidden="1" customHeight="1" x14ac:dyDescent="0.25">
      <c r="A27" s="497" t="str">
        <f>+[2]ระบบการควบคุมฯ!A48</f>
        <v>1.1.1</v>
      </c>
      <c r="B27" s="89" t="str">
        <f>+[2]ระบบการควบคุมฯ!B48</f>
        <v>สำหรับสนับสนุนการคัดเลือกสถานศึกษาเพื่อรับรางวัล IQA AWARD ประจำปีการศึกษา 2566</v>
      </c>
      <c r="C27" s="104" t="str">
        <f>+[2]ระบบการควบคุมฯ!C48</f>
        <v>ศธ 04002/ว2416  ลว. 17 มิย 67 โอนครั้งที่ 142</v>
      </c>
      <c r="D27" s="498"/>
      <c r="E27" s="498"/>
      <c r="F27" s="498"/>
      <c r="G27" s="498"/>
      <c r="H27" s="499">
        <f>+D27-E27-F27-G27</f>
        <v>0</v>
      </c>
      <c r="I27" s="90" t="s">
        <v>50</v>
      </c>
    </row>
    <row r="28" spans="1:9" ht="55.8" x14ac:dyDescent="0.25">
      <c r="A28" s="469">
        <f>+[2]ระบบการควบคุมฯ!A52</f>
        <v>1.2</v>
      </c>
      <c r="B28" s="71" t="str">
        <f>+[2]ระบบการควบคุมฯ!B52</f>
        <v>กิจกรรมการยกระดับผลการทดสอบทางการศึกษาระดับชาติที่สอดคล้องกับบริบทพื้นที่</v>
      </c>
      <c r="C28" s="72" t="str">
        <f>+[2]ระบบการควบคุมฯ!C52</f>
        <v>20004 68 00040 00000</v>
      </c>
      <c r="D28" s="470">
        <f>+D29</f>
        <v>0</v>
      </c>
      <c r="E28" s="470">
        <f>+E29</f>
        <v>0</v>
      </c>
      <c r="F28" s="470">
        <f>+F29</f>
        <v>0</v>
      </c>
      <c r="G28" s="470">
        <f>+G29</f>
        <v>0</v>
      </c>
      <c r="H28" s="470">
        <f>+H29</f>
        <v>0</v>
      </c>
      <c r="I28" s="471"/>
    </row>
    <row r="29" spans="1:9" ht="18.600000000000001" x14ac:dyDescent="0.25">
      <c r="A29" s="472"/>
      <c r="B29" s="86" t="str">
        <f>+[2]ระบบการควบคุมฯ!B53</f>
        <v>งบรายจ่ายอื่น   6711500</v>
      </c>
      <c r="C29" s="87" t="str">
        <f>+[2]ระบบการควบคุมฯ!C53</f>
        <v>20004 31003170 5000003</v>
      </c>
      <c r="D29" s="503">
        <f>SUM(D30:D31)</f>
        <v>0</v>
      </c>
      <c r="E29" s="503">
        <f>SUM(E30:E31)</f>
        <v>0</v>
      </c>
      <c r="F29" s="503">
        <f>SUM(F30:F31)</f>
        <v>0</v>
      </c>
      <c r="G29" s="503">
        <f>SUM(G30:G31)</f>
        <v>0</v>
      </c>
      <c r="H29" s="503">
        <f>SUM(H30:H31)</f>
        <v>0</v>
      </c>
      <c r="I29" s="475"/>
    </row>
    <row r="30" spans="1:9" ht="316.2" hidden="1" customHeight="1" x14ac:dyDescent="0.25">
      <c r="A30" s="497" t="str">
        <f>+[2]ระบบการควบคุมฯ!A54</f>
        <v>1.2.1</v>
      </c>
      <c r="B30" s="88" t="str">
        <f>+[2]ระบบการควบคุมฯ!B54</f>
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</c>
      <c r="C30" s="89" t="str">
        <f>+[2]ระบบการควบคุมฯ!C54</f>
        <v>ศธ 04002/ว1463  ลว. 11 เมย 66 โอนครั้งที่ 466</v>
      </c>
      <c r="D30" s="498">
        <f>+[2]ระบบการควบคุมฯ!F54</f>
        <v>0</v>
      </c>
      <c r="E30" s="498">
        <f>+[2]ระบบการควบคุมฯ!G54+[2]ระบบการควบคุมฯ!H54</f>
        <v>0</v>
      </c>
      <c r="F30" s="498">
        <f>+[2]ระบบการควบคุมฯ!I54+[2]ระบบการควบคุมฯ!J54</f>
        <v>0</v>
      </c>
      <c r="G30" s="498">
        <f>+[2]ระบบการควบคุมฯ!K54+[2]ระบบการควบคุมฯ!L54</f>
        <v>0</v>
      </c>
      <c r="H30" s="499">
        <f>+D30-E30-F30-G30</f>
        <v>0</v>
      </c>
      <c r="I30" s="90" t="s">
        <v>50</v>
      </c>
    </row>
    <row r="31" spans="1:9" ht="73.8" hidden="1" customHeight="1" x14ac:dyDescent="0.25">
      <c r="A31" s="497" t="s">
        <v>81</v>
      </c>
      <c r="B31" s="88">
        <f>+[2]ระบบการควบคุมฯ!B55</f>
        <v>0</v>
      </c>
      <c r="C31" s="89">
        <f>+[2]ระบบการควบคุมฯ!C55</f>
        <v>0</v>
      </c>
      <c r="D31" s="498">
        <f>+[2]ระบบการควบคุมฯ!F55</f>
        <v>0</v>
      </c>
      <c r="E31" s="498">
        <f>+[2]ระบบการควบคุมฯ!G55+[2]ระบบการควบคุมฯ!H55</f>
        <v>0</v>
      </c>
      <c r="F31" s="498">
        <f>+[2]ระบบการควบคุมฯ!I55+[2]ระบบการควบคุมฯ!J55</f>
        <v>0</v>
      </c>
      <c r="G31" s="498">
        <f>+[2]ระบบการควบคุมฯ!K55+[2]ระบบการควบคุมฯ!L55</f>
        <v>0</v>
      </c>
      <c r="H31" s="499">
        <f>+D31-E31-F31-G31</f>
        <v>0</v>
      </c>
      <c r="I31" s="91" t="s">
        <v>82</v>
      </c>
    </row>
    <row r="32" spans="1:9" ht="55.8" x14ac:dyDescent="0.25">
      <c r="A32" s="504">
        <f>+[2]ระบบการควบคุมฯ!A58</f>
        <v>1.3</v>
      </c>
      <c r="B32" s="71" t="str">
        <f>+[2]ระบบการควบคุมฯ!B58</f>
        <v>กิจกรรมการขับเคลื่อนการจัดการเรียนรู้วิทยาการคำนวณและการออกแบบเทคโนโลยี</v>
      </c>
      <c r="C32" s="71" t="str">
        <f>+[2]ระบบการควบคุมฯ!C58</f>
        <v>20004 68 00075 00000</v>
      </c>
      <c r="D32" s="505">
        <f>+D33</f>
        <v>0</v>
      </c>
      <c r="E32" s="505">
        <f>+E33</f>
        <v>0</v>
      </c>
      <c r="F32" s="505">
        <f>+F33</f>
        <v>0</v>
      </c>
      <c r="G32" s="505">
        <f>+G33</f>
        <v>0</v>
      </c>
      <c r="H32" s="505">
        <f>+H33</f>
        <v>0</v>
      </c>
      <c r="I32" s="471"/>
    </row>
    <row r="33" spans="1:9" ht="18.600000000000001" x14ac:dyDescent="0.25">
      <c r="A33" s="472"/>
      <c r="B33" s="473" t="str">
        <f>+[2]ระบบการควบคุมฯ!B59</f>
        <v>งบดำเนินงาน   6811200</v>
      </c>
      <c r="C33" s="73" t="str">
        <f>+[2]ระบบการควบคุมฯ!C59</f>
        <v>20004 3320 3300 2000000</v>
      </c>
      <c r="D33" s="474">
        <f>SUM(D34:D36)</f>
        <v>0</v>
      </c>
      <c r="E33" s="474">
        <f t="shared" ref="E33:H33" si="3">SUM(E34:E36)</f>
        <v>0</v>
      </c>
      <c r="F33" s="474">
        <f t="shared" si="3"/>
        <v>0</v>
      </c>
      <c r="G33" s="474">
        <f t="shared" si="3"/>
        <v>0</v>
      </c>
      <c r="H33" s="474">
        <f t="shared" si="3"/>
        <v>0</v>
      </c>
      <c r="I33" s="475"/>
    </row>
    <row r="34" spans="1:9" ht="93" hidden="1" customHeight="1" x14ac:dyDescent="0.25">
      <c r="A34" s="497" t="str">
        <f>+[2]ระบบการควบคุมฯ!A60</f>
        <v>1.3.1</v>
      </c>
      <c r="B34" s="88">
        <f>+[2]ระบบการควบคุมฯ!B60</f>
        <v>0</v>
      </c>
      <c r="C34" s="88">
        <f>+[2]ระบบการควบคุมฯ!C60</f>
        <v>0</v>
      </c>
      <c r="D34" s="498"/>
      <c r="E34" s="498"/>
      <c r="F34" s="498"/>
      <c r="G34" s="494"/>
      <c r="H34" s="499">
        <f>+D34-E34-F34-G34</f>
        <v>0</v>
      </c>
      <c r="I34" s="90" t="s">
        <v>50</v>
      </c>
    </row>
    <row r="35" spans="1:9" ht="409.6" hidden="1" customHeight="1" x14ac:dyDescent="0.25">
      <c r="A35" s="497" t="str">
        <f>+[2]ระบบการควบคุมฯ!A61</f>
        <v>1.3.2</v>
      </c>
      <c r="B35" s="88" t="str">
        <f>+[2]ระบบการควบคุมฯ!B61</f>
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</c>
      <c r="C35" s="88" t="str">
        <f>+[2]ระบบการควบคุมฯ!C61</f>
        <v>ศธ 04002/ว2439 ลว. 17 มค 67 โอนครั้งที่ 139</v>
      </c>
      <c r="D35" s="498"/>
      <c r="E35" s="498"/>
      <c r="F35" s="498"/>
      <c r="G35" s="494"/>
      <c r="H35" s="499">
        <f>+D35-E35-F35-G35</f>
        <v>0</v>
      </c>
      <c r="I35" s="90" t="s">
        <v>50</v>
      </c>
    </row>
    <row r="36" spans="1:9" ht="93" hidden="1" customHeight="1" x14ac:dyDescent="0.25">
      <c r="A36" s="497" t="str">
        <f>+[2]ระบบการควบคุมฯ!A62</f>
        <v>1.1.3</v>
      </c>
      <c r="B36" s="88" t="str">
        <f>+[2]ระบบการควบคุมฯ!B62</f>
        <v>ค่าใช้จ่ายในการสนับสนุนการขับเคลื่อนการยกระดับคุณภาพการเสริมสร้างสมรรถนะผู้เรียนตามแนวทางการประเมินนานาชาติ (PISA)</v>
      </c>
      <c r="C36" s="88" t="str">
        <f>+[2]ระบบการควบคุมฯ!C62</f>
        <v>ศธ 04002/ว3556  ลว. 15 สค 67 โอนครั้งที่ 324</v>
      </c>
      <c r="D36" s="498"/>
      <c r="E36" s="498"/>
      <c r="F36" s="498"/>
      <c r="G36" s="498"/>
      <c r="H36" s="499">
        <f>+D36-E36-F36-G36</f>
        <v>0</v>
      </c>
      <c r="I36" s="90" t="s">
        <v>50</v>
      </c>
    </row>
    <row r="37" spans="1:9" ht="55.8" x14ac:dyDescent="0.25">
      <c r="A37" s="469">
        <f>+[2]ระบบการควบคุมฯ!A65</f>
        <v>1.4</v>
      </c>
      <c r="B37" s="71" t="str">
        <f>+[2]ระบบการควบคุมฯ!B65</f>
        <v>กิจกรรมการพัฒนาระบบธนาคารหน่วยกิต และผลคะแนนการเรียนเฉลี่ยสะสม</v>
      </c>
      <c r="C37" s="71" t="str">
        <f>+[2]ระบบการควบคุมฯ!C65</f>
        <v>20004 68 00088 00000</v>
      </c>
      <c r="D37" s="470">
        <f>+D38</f>
        <v>0</v>
      </c>
      <c r="E37" s="470">
        <f>+E38</f>
        <v>0</v>
      </c>
      <c r="F37" s="470">
        <f>+F38</f>
        <v>0</v>
      </c>
      <c r="G37" s="470">
        <f>+G38</f>
        <v>0</v>
      </c>
      <c r="H37" s="470">
        <f>+H38</f>
        <v>0</v>
      </c>
      <c r="I37" s="471"/>
    </row>
    <row r="38" spans="1:9" ht="18.600000000000001" x14ac:dyDescent="0.25">
      <c r="A38" s="472"/>
      <c r="B38" s="473" t="str">
        <f>+[2]ระบบการควบคุมฯ!B66</f>
        <v>งบรายจ่ายอื่น   6811500</v>
      </c>
      <c r="C38" s="86" t="str">
        <f>+[3]ระบบการควบคุมฯ!C48</f>
        <v>20004 32003100 5000005</v>
      </c>
      <c r="D38" s="474">
        <f>SUM(D39:D40)</f>
        <v>0</v>
      </c>
      <c r="E38" s="474">
        <f>SUM(E39:E40)</f>
        <v>0</v>
      </c>
      <c r="F38" s="474">
        <f>SUM(F39:F40)</f>
        <v>0</v>
      </c>
      <c r="G38" s="474">
        <f>SUM(G39:G40)</f>
        <v>0</v>
      </c>
      <c r="H38" s="474">
        <f>SUM(H39:H40)</f>
        <v>0</v>
      </c>
      <c r="I38" s="475"/>
    </row>
    <row r="39" spans="1:9" ht="111.6" hidden="1" customHeight="1" x14ac:dyDescent="0.25">
      <c r="A39" s="497" t="str">
        <f>+[2]ระบบการควบคุมฯ!A67</f>
        <v>1.4.1</v>
      </c>
      <c r="B39" s="88" t="str">
        <f>+[2]ระบบการควบคุมฯ!B67</f>
        <v xml:space="preserve">ค่าใช้จ่ายในการนิเทศ กำกับ ติดตามการจัดการเรียนรู้วิทยาการคำนวณและการออกแบบเทคโนโลยี (CODING) </v>
      </c>
      <c r="C39" s="92" t="str">
        <f>+[2]ระบบการควบคุมฯ!C67</f>
        <v>ศธ 04002/ว2345 ลว.11 มิย 67 โอนครั้งที่ 118</v>
      </c>
      <c r="D39" s="498"/>
      <c r="E39" s="498"/>
      <c r="F39" s="498"/>
      <c r="G39" s="498"/>
      <c r="H39" s="499">
        <f>+D39-E39-F39-G39</f>
        <v>0</v>
      </c>
      <c r="I39" s="90" t="s">
        <v>83</v>
      </c>
    </row>
    <row r="40" spans="1:9" ht="18.600000000000001" hidden="1" customHeight="1" x14ac:dyDescent="0.25">
      <c r="A40" s="497"/>
      <c r="B40" s="88"/>
      <c r="C40" s="92"/>
      <c r="D40" s="498">
        <f>+[2]ระบบการควบคุมฯ!F68</f>
        <v>0</v>
      </c>
      <c r="E40" s="498">
        <f>+[2]ระบบการควบคุมฯ!G68+[2]ระบบการควบคุมฯ!H68</f>
        <v>0</v>
      </c>
      <c r="F40" s="498">
        <f>+[2]ระบบการควบคุมฯ!I68+[2]ระบบการควบคุมฯ!J68</f>
        <v>0</v>
      </c>
      <c r="G40" s="498">
        <f>+[2]ระบบการควบคุมฯ!K68+[2]ระบบการควบคุมฯ!L68</f>
        <v>0</v>
      </c>
      <c r="H40" s="499">
        <f>+D40-E40-F40-G40</f>
        <v>0</v>
      </c>
      <c r="I40" s="90"/>
    </row>
    <row r="41" spans="1:9" ht="55.8" x14ac:dyDescent="0.25">
      <c r="A41" s="469">
        <f>+[2]ระบบการควบคุมฯ!A69</f>
        <v>1.5</v>
      </c>
      <c r="B41" s="93" t="str">
        <f>+[2]ระบบการควบคุมฯ!B69</f>
        <v>กิจกรรมส่งเสริมและพัฒนาศักยภาพตามพหุปัญญาระดับการศึกษาขั้นพื้นฐาน</v>
      </c>
      <c r="C41" s="94" t="str">
        <f>+[2]ระบบการควบคุมฯ!C69</f>
        <v>20004 68 00107 00000</v>
      </c>
      <c r="D41" s="470">
        <f>+D42</f>
        <v>0</v>
      </c>
      <c r="E41" s="470"/>
      <c r="F41" s="470"/>
      <c r="G41" s="505">
        <f>+[3]ระบบการควบคุมฯ!K48+[3]ระบบการควบคุมฯ!L48</f>
        <v>0</v>
      </c>
      <c r="H41" s="506">
        <f>+D41-E41-F41-G41</f>
        <v>0</v>
      </c>
      <c r="I41" s="71"/>
    </row>
    <row r="42" spans="1:9" ht="18.600000000000001" x14ac:dyDescent="0.25">
      <c r="A42" s="472"/>
      <c r="B42" s="507" t="str">
        <f>+[2]ระบบการควบคุมฯ!B70</f>
        <v>งบรายจ่ายอื่น   6811500</v>
      </c>
      <c r="C42" s="86" t="str">
        <f>+[2]ระบบการควบคุมฯ!C70</f>
        <v>20004 31003100 5000007</v>
      </c>
      <c r="D42" s="474">
        <f>SUM(D43:D44)</f>
        <v>0</v>
      </c>
      <c r="E42" s="474">
        <f>SUM(E43:E44)</f>
        <v>0</v>
      </c>
      <c r="F42" s="474">
        <f>SUM(F43:F44)</f>
        <v>0</v>
      </c>
      <c r="G42" s="474">
        <f>SUM(G43:G44)</f>
        <v>0</v>
      </c>
      <c r="H42" s="474">
        <f>SUM(H43:H44)</f>
        <v>0</v>
      </c>
      <c r="I42" s="474"/>
    </row>
    <row r="43" spans="1:9" ht="130.19999999999999" hidden="1" customHeight="1" x14ac:dyDescent="0.25">
      <c r="A43" s="497" t="str">
        <f>+[2]ระบบการควบคุมฯ!A71</f>
        <v>1.4.1</v>
      </c>
      <c r="B43" s="88" t="str">
        <f>+[2]ระบบการควบคุมฯ!B71</f>
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</c>
      <c r="C43" s="92" t="str">
        <f>+[2]ระบบการควบคุมฯ!C71</f>
        <v>ศธ 04002/ว2988  ลว. 20 ก.ค. 66 โอนครั้งที่ 688 งบ 10800 บาท</v>
      </c>
      <c r="D43" s="498">
        <f>+[2]ระบบการควบคุมฯ!F71</f>
        <v>0</v>
      </c>
      <c r="E43" s="498">
        <f>+[2]ระบบการควบคุมฯ!G71+[2]ระบบการควบคุมฯ!H71</f>
        <v>0</v>
      </c>
      <c r="F43" s="498">
        <f>+[2]ระบบการควบคุมฯ!I71+[2]ระบบการควบคุมฯ!J71</f>
        <v>0</v>
      </c>
      <c r="G43" s="499">
        <f>+[2]ระบบการควบคุมฯ!K71+[2]ระบบการควบคุมฯ!L71</f>
        <v>0</v>
      </c>
      <c r="H43" s="499">
        <f>+D43-E43-F43-G43</f>
        <v>0</v>
      </c>
      <c r="I43" s="508" t="s">
        <v>84</v>
      </c>
    </row>
    <row r="44" spans="1:9" ht="111.6" hidden="1" customHeight="1" x14ac:dyDescent="0.25">
      <c r="A44" s="497" t="str">
        <f>+[2]ระบบการควบคุมฯ!A72</f>
        <v>1.4.2</v>
      </c>
      <c r="B44" s="88" t="str">
        <f>+[2]ระบบการควบคุมฯ!B72</f>
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</c>
      <c r="C44" s="92" t="str">
        <f>+[2]ระบบการควบคุมฯ!C72</f>
        <v xml:space="preserve">ศธ 04002/ว3528  ลว. 22 ส.ค. 66 โอนครั้งที่ 797 </v>
      </c>
      <c r="D44" s="498">
        <f>+[2]ระบบการควบคุมฯ!F72</f>
        <v>0</v>
      </c>
      <c r="E44" s="498">
        <f>+[2]ระบบการควบคุมฯ!G72+[2]ระบบการควบคุมฯ!H72</f>
        <v>0</v>
      </c>
      <c r="F44" s="498">
        <f>+[2]ระบบการควบคุมฯ!I72+[2]ระบบการควบคุมฯ!J72</f>
        <v>0</v>
      </c>
      <c r="G44" s="499">
        <f>+[2]ระบบการควบคุมฯ!K72+[2]ระบบการควบคุมฯ!L72</f>
        <v>0</v>
      </c>
      <c r="H44" s="499">
        <f>+D44-E44-F44-G44</f>
        <v>0</v>
      </c>
      <c r="I44" s="508" t="s">
        <v>84</v>
      </c>
    </row>
    <row r="45" spans="1:9" ht="93" x14ac:dyDescent="0.25">
      <c r="A45" s="469">
        <f>+[2]ระบบการควบคุมฯ!A74</f>
        <v>1.6</v>
      </c>
      <c r="B45" s="93" t="str">
        <f>+[2]ระบบการควบคุมฯ!B74</f>
        <v>กิจกรรมการขับเคลื่อนการจัดการเรียนรู้สตีมศึกษา</v>
      </c>
      <c r="C45" s="94" t="str">
        <f>+[3]ระบบการควบคุมฯ!C51</f>
        <v>20004 6686176 00000</v>
      </c>
      <c r="D45" s="470">
        <f>+D46</f>
        <v>2400</v>
      </c>
      <c r="E45" s="470">
        <f>+E46</f>
        <v>0</v>
      </c>
      <c r="F45" s="470">
        <f>+F46</f>
        <v>0</v>
      </c>
      <c r="G45" s="470">
        <f>+G46</f>
        <v>800</v>
      </c>
      <c r="H45" s="470">
        <f>+H46</f>
        <v>1600</v>
      </c>
      <c r="I45" s="71" t="s">
        <v>50</v>
      </c>
    </row>
    <row r="46" spans="1:9" ht="18.600000000000001" x14ac:dyDescent="0.25">
      <c r="A46" s="472"/>
      <c r="B46" s="507" t="str">
        <f>+[2]ระบบการควบคุมฯ!B75</f>
        <v>งบดำเนินงาน   68112xx</v>
      </c>
      <c r="C46" s="86" t="str">
        <f>+[2]ระบบการควบคุมฯ!C75</f>
        <v>20004 3320 3300 2000000</v>
      </c>
      <c r="D46" s="474">
        <f>SUM(D47:D51)</f>
        <v>2400</v>
      </c>
      <c r="E46" s="474">
        <f>SUM(E47:E51)</f>
        <v>0</v>
      </c>
      <c r="F46" s="474">
        <f>SUM(F47:F51)</f>
        <v>0</v>
      </c>
      <c r="G46" s="474">
        <f>SUM(G47:G51)</f>
        <v>800</v>
      </c>
      <c r="H46" s="474">
        <f>SUM(H47:H51)</f>
        <v>1600</v>
      </c>
      <c r="I46" s="474"/>
    </row>
    <row r="47" spans="1:9" ht="186" x14ac:dyDescent="0.25">
      <c r="A47" s="497" t="str">
        <f>+[2]ระบบการควบคุมฯ!A76</f>
        <v>1.6.1</v>
      </c>
      <c r="B47" s="88" t="str">
        <f>+[2]ระบบการควบคุมฯ!B76</f>
        <v>ค่าใช้จ่ายในการเดินทางเข้าร่วมประชุมเชิงปฏิบัติการฝึกอบรมและพัฒนาศักยภาพครูผู้สอนในประเทศไทยในการจัดการเรียนรู้สตีมศึกษาที่ส่งเสริมและพัฒนาผู้เรียนตามความถนัดและความสนใจ ระหว่างวันที่ 15 – 18 พฤศจิกายน 2567  ณ โรงแรมรอแยล เบญจา กรุงเทพมหานคร</v>
      </c>
      <c r="C47" s="92" t="str">
        <f>+[2]ระบบการควบคุมฯ!C76</f>
        <v>ศธ 04002/ว5614 ลว.18 พย 67 โอนครั้งที่ 67</v>
      </c>
      <c r="D47" s="494">
        <f>+[2]ระบบการควบคุมฯ!F76</f>
        <v>2400</v>
      </c>
      <c r="E47" s="494">
        <f>+[2]ระบบการควบคุมฯ!G76+[2]ระบบการควบคุมฯ!H76</f>
        <v>0</v>
      </c>
      <c r="F47" s="494">
        <f>+[2]ระบบการควบคุมฯ!I76+[2]ระบบการควบคุมฯ!J76</f>
        <v>0</v>
      </c>
      <c r="G47" s="494">
        <f>+[2]ระบบการควบคุมฯ!K76+[2]ระบบการควบคุมฯ!L76</f>
        <v>800</v>
      </c>
      <c r="H47" s="495">
        <f>+D47-E47-F47-G47</f>
        <v>1600</v>
      </c>
      <c r="I47" s="508" t="s">
        <v>50</v>
      </c>
    </row>
    <row r="48" spans="1:9" ht="167.4" x14ac:dyDescent="0.25">
      <c r="A48" s="497" t="str">
        <f>+[2]ระบบการควบคุมฯ!A77</f>
        <v>1.6.2</v>
      </c>
      <c r="B48" s="88" t="str">
        <f>+[2]ระบบการควบคุมฯ!B77</f>
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</c>
      <c r="C48" s="92" t="str">
        <f>+[2]ระบบการควบคุมฯ!C77</f>
        <v>ศธ 04002/ว244 ลว.17 มค 67 โอนครั้งที่ 195</v>
      </c>
      <c r="D48" s="498"/>
      <c r="E48" s="494"/>
      <c r="F48" s="494"/>
      <c r="G48" s="494"/>
      <c r="H48" s="499">
        <f>+D48-E48-F48-G48</f>
        <v>0</v>
      </c>
      <c r="I48" s="508" t="s">
        <v>50</v>
      </c>
    </row>
    <row r="49" spans="1:9" ht="223.2" hidden="1" customHeight="1" x14ac:dyDescent="0.25">
      <c r="A49" s="497" t="str">
        <f>+[2]ระบบการควบคุมฯ!A79</f>
        <v>1.6.3</v>
      </c>
      <c r="B49" s="509" t="str">
        <f>+[2]ระบบการควบคุมฯ!B79</f>
        <v>ค่าใช้จ่ายในการเดินทางเข้าอบรมเชิงปฏิบัติการพัฒนาวิยากรแกนนำการพัฒนาการอ่าน เพื่อส่งเสริมความสามารถในการคิดที่เป็นพื้นฐานในการเรียนรู้สำหรับนักเรียนปฐมวัย ระหว่างวันที่ 11 – 14  มิถุนายน 2567 ณ โรงแรมรอยัล ริเวอร์ กรุงเทพหานคร  2. สพป. ดำเนินการ 15,000 บาท จัดสรรให้รร. 10 ร.ร.ๆละ 1,000 บาท จำนวเงิน 10,000 บาท</v>
      </c>
      <c r="C49" s="92" t="str">
        <f>+[2]ระบบการควบคุมฯ!C79</f>
        <v>ศธ 04002/ว2149 ลว.31 พ.ค.67โอนครั้งที่ 75</v>
      </c>
      <c r="D49" s="498"/>
      <c r="E49" s="498"/>
      <c r="F49" s="498"/>
      <c r="G49" s="499"/>
      <c r="H49" s="499">
        <f>+D49-E49-F49-G49</f>
        <v>0</v>
      </c>
      <c r="I49" s="508" t="s">
        <v>50</v>
      </c>
    </row>
    <row r="50" spans="1:9" ht="93" hidden="1" customHeight="1" x14ac:dyDescent="0.25">
      <c r="A50" s="497" t="str">
        <f>+[2]ระบบการควบคุมฯ!A79</f>
        <v>1.6.3</v>
      </c>
      <c r="B50" s="88"/>
      <c r="C50" s="92"/>
      <c r="D50" s="498">
        <f>+[2]ระบบการควบคุมฯ!D79</f>
        <v>0</v>
      </c>
      <c r="E50" s="498">
        <f>+[2]ระบบการควบคุมฯ!G79+[2]ระบบการควบคุมฯ!H79</f>
        <v>0</v>
      </c>
      <c r="F50" s="498">
        <f>+[2]ระบบการควบคุมฯ!I79+[2]ระบบการควบคุมฯ!J79</f>
        <v>0</v>
      </c>
      <c r="G50" s="498">
        <f>+[2]ระบบการควบคุมฯ!K79+[2]ระบบการควบคุมฯ!L79</f>
        <v>0</v>
      </c>
      <c r="H50" s="499">
        <f>+D50-E50-F50-G50</f>
        <v>0</v>
      </c>
      <c r="I50" s="510" t="s">
        <v>50</v>
      </c>
    </row>
    <row r="51" spans="1:9" ht="18.600000000000001" hidden="1" customHeight="1" x14ac:dyDescent="0.25">
      <c r="A51" s="497"/>
      <c r="B51" s="88"/>
      <c r="C51" s="92"/>
      <c r="D51" s="498">
        <f>+[3]ระบบการควบคุมฯ!F56</f>
        <v>0</v>
      </c>
      <c r="E51" s="498">
        <f>+[3]ระบบการควบคุมฯ!G56+[3]ระบบการควบคุมฯ!H56</f>
        <v>0</v>
      </c>
      <c r="F51" s="498">
        <f>+[3]ระบบการควบคุมฯ!I56+[3]ระบบการควบคุมฯ!J56</f>
        <v>0</v>
      </c>
      <c r="G51" s="499">
        <f>+[3]ระบบการควบคุมฯ!K56+[3]ระบบการควบคุมฯ!L56</f>
        <v>0</v>
      </c>
      <c r="H51" s="499">
        <f>+D51-E51-F51-G51</f>
        <v>0</v>
      </c>
      <c r="I51" s="511"/>
    </row>
    <row r="52" spans="1:9" ht="18.600000000000001" hidden="1" customHeight="1" x14ac:dyDescent="0.25">
      <c r="A52" s="504"/>
      <c r="B52" s="512"/>
      <c r="C52" s="513"/>
      <c r="D52" s="505"/>
      <c r="E52" s="505"/>
      <c r="F52" s="505"/>
      <c r="G52" s="505"/>
      <c r="H52" s="505"/>
      <c r="I52" s="514"/>
    </row>
    <row r="53" spans="1:9" ht="18.600000000000001" x14ac:dyDescent="0.25">
      <c r="A53" s="515">
        <f>+[3]ระบบการควบคุมฯ!A58</f>
        <v>0</v>
      </c>
      <c r="B53" s="101" t="str">
        <f>+[3]ระบบการควบคุมฯ!B58</f>
        <v>งบรายจ่ายอื่น   6611500</v>
      </c>
      <c r="C53" s="516" t="str">
        <f>+[3]ระบบการควบคุมฯ!C58</f>
        <v>20004 31003100 5000003</v>
      </c>
      <c r="D53" s="474">
        <f>+D54</f>
        <v>0</v>
      </c>
      <c r="E53" s="474">
        <f t="shared" ref="E53:H56" si="4">+E54</f>
        <v>0</v>
      </c>
      <c r="F53" s="474">
        <f t="shared" si="4"/>
        <v>0</v>
      </c>
      <c r="G53" s="474">
        <f t="shared" si="4"/>
        <v>0</v>
      </c>
      <c r="H53" s="474">
        <f t="shared" si="4"/>
        <v>0</v>
      </c>
      <c r="I53" s="517"/>
    </row>
    <row r="54" spans="1:9" ht="18.600000000000001" hidden="1" customHeight="1" x14ac:dyDescent="0.25">
      <c r="A54" s="497"/>
      <c r="B54" s="95"/>
      <c r="C54" s="92"/>
      <c r="D54" s="498"/>
      <c r="E54" s="498"/>
      <c r="F54" s="498"/>
      <c r="G54" s="499"/>
      <c r="H54" s="499"/>
      <c r="I54" s="508"/>
    </row>
    <row r="55" spans="1:9" ht="93" x14ac:dyDescent="0.25">
      <c r="A55" s="504">
        <f>+[2]ระบบการควบคุมฯ!A81</f>
        <v>1.7</v>
      </c>
      <c r="B55" s="96" t="str">
        <f>+[2]ระบบการควบคุมฯ!B81</f>
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v>
      </c>
      <c r="C55" s="94" t="str">
        <f>+[2]ระบบการควบคุมฯ!C81</f>
        <v>20004 68 00156 00000</v>
      </c>
      <c r="D55" s="505">
        <f>+D56</f>
        <v>0</v>
      </c>
      <c r="E55" s="505">
        <f t="shared" si="4"/>
        <v>0</v>
      </c>
      <c r="F55" s="505">
        <f t="shared" si="4"/>
        <v>0</v>
      </c>
      <c r="G55" s="505">
        <f t="shared" si="4"/>
        <v>0</v>
      </c>
      <c r="H55" s="505">
        <f t="shared" si="4"/>
        <v>0</v>
      </c>
      <c r="I55" s="514"/>
    </row>
    <row r="56" spans="1:9" ht="18.600000000000001" x14ac:dyDescent="0.25">
      <c r="A56" s="515"/>
      <c r="B56" s="101" t="str">
        <f>+[2]ระบบการควบคุมฯ!B82</f>
        <v>งบรายจ่ายอื่น   6811500</v>
      </c>
      <c r="C56" s="516" t="str">
        <f>+[2]ระบบการควบคุมฯ!C82</f>
        <v>20004 31003170 5000012</v>
      </c>
      <c r="D56" s="474">
        <f>+D57</f>
        <v>0</v>
      </c>
      <c r="E56" s="474">
        <f t="shared" si="4"/>
        <v>0</v>
      </c>
      <c r="F56" s="474">
        <f t="shared" si="4"/>
        <v>0</v>
      </c>
      <c r="G56" s="474">
        <f t="shared" si="4"/>
        <v>0</v>
      </c>
      <c r="H56" s="474">
        <f t="shared" si="4"/>
        <v>0</v>
      </c>
      <c r="I56" s="517"/>
    </row>
    <row r="57" spans="1:9" ht="186" hidden="1" customHeight="1" x14ac:dyDescent="0.25">
      <c r="A57" s="497" t="str">
        <f>+[2]ระบบการควบคุมฯ!A83</f>
        <v>1.6.1</v>
      </c>
      <c r="B57" s="95" t="str">
        <f>+[2]ระบบการควบคุมฯ!B83</f>
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</c>
      <c r="C57" s="92" t="str">
        <f>+[2]ระบบการควบคุมฯ!C83</f>
        <v>ศธ 04002/ว5470 ลว.1 ธ.ค.65 โอนครั้งที่ 102</v>
      </c>
      <c r="D57" s="498">
        <f>+[2]ระบบการควบคุมฯ!F83</f>
        <v>0</v>
      </c>
      <c r="E57" s="498">
        <f>+[2]ระบบการควบคุมฯ!G83+[2]ระบบการควบคุมฯ!H83</f>
        <v>0</v>
      </c>
      <c r="F57" s="498">
        <f>+[2]ระบบการควบคุมฯ!I83+[2]ระบบการควบคุมฯ!J83</f>
        <v>0</v>
      </c>
      <c r="G57" s="499">
        <f>+[2]ระบบการควบคุมฯ!K83+[2]ระบบการควบคุมฯ!L83</f>
        <v>0</v>
      </c>
      <c r="H57" s="499">
        <f>+D57-E57-F57-G57</f>
        <v>0</v>
      </c>
      <c r="I57" s="508" t="s">
        <v>50</v>
      </c>
    </row>
    <row r="58" spans="1:9" ht="55.8" hidden="1" customHeight="1" x14ac:dyDescent="0.25">
      <c r="A58" s="465">
        <f>+[2]ระบบการควบคุมฯ!A85</f>
        <v>2</v>
      </c>
      <c r="B58" s="466" t="str">
        <f>+[2]ระบบการควบคุมฯ!B85</f>
        <v>โครงการพัฒนาสมรรถนะครูและบุคลากรทางการศึกษาเพื่อความเป็นเลิศ</v>
      </c>
      <c r="C58" s="97" t="str">
        <f>+[2]ระบบการควบคุมฯ!C85</f>
        <v>20004 3300 4700</v>
      </c>
      <c r="D58" s="467">
        <f>+D59+D62+D65+D68</f>
        <v>0</v>
      </c>
      <c r="E58" s="467">
        <f t="shared" ref="E58:H58" si="5">+E59+E62+E65+E68</f>
        <v>0</v>
      </c>
      <c r="F58" s="467">
        <f t="shared" si="5"/>
        <v>0</v>
      </c>
      <c r="G58" s="467">
        <f t="shared" si="5"/>
        <v>0</v>
      </c>
      <c r="H58" s="467">
        <f t="shared" si="5"/>
        <v>0</v>
      </c>
      <c r="I58" s="467">
        <f t="shared" ref="E58:I59" si="6">+I59</f>
        <v>0</v>
      </c>
    </row>
    <row r="59" spans="1:9" ht="37.200000000000003" x14ac:dyDescent="0.25">
      <c r="A59" s="469">
        <f>+[5]ระบบการควบคุมฯ!A40</f>
        <v>2.1</v>
      </c>
      <c r="B59" s="518" t="str">
        <f>+[2]ระบบการควบคุมฯ!B87</f>
        <v xml:space="preserve">กิจกรรมพัฒนาการจัดการเรียนการสอนภาษาอังกฤษ </v>
      </c>
      <c r="C59" s="99" t="str">
        <f>+[3]ระบบการควบคุมฯ!C62</f>
        <v>20004 66000 7300000</v>
      </c>
      <c r="D59" s="470">
        <f>+D60</f>
        <v>0</v>
      </c>
      <c r="E59" s="470">
        <f t="shared" si="6"/>
        <v>0</v>
      </c>
      <c r="F59" s="470">
        <f t="shared" si="6"/>
        <v>0</v>
      </c>
      <c r="G59" s="470">
        <f t="shared" si="6"/>
        <v>0</v>
      </c>
      <c r="H59" s="470">
        <f t="shared" si="6"/>
        <v>0</v>
      </c>
      <c r="I59" s="470">
        <f t="shared" si="6"/>
        <v>0</v>
      </c>
    </row>
    <row r="60" spans="1:9" ht="18.600000000000001" x14ac:dyDescent="0.25">
      <c r="A60" s="472"/>
      <c r="B60" s="507" t="e">
        <f>+[2]ระบบการควบคุมฯ!#REF!</f>
        <v>#REF!</v>
      </c>
      <c r="C60" s="100"/>
      <c r="D60" s="474">
        <f t="shared" ref="D60:I60" si="7">SUM(D61)</f>
        <v>0</v>
      </c>
      <c r="E60" s="474">
        <f t="shared" si="7"/>
        <v>0</v>
      </c>
      <c r="F60" s="474">
        <f t="shared" si="7"/>
        <v>0</v>
      </c>
      <c r="G60" s="474">
        <f t="shared" si="7"/>
        <v>0</v>
      </c>
      <c r="H60" s="474">
        <f t="shared" si="7"/>
        <v>0</v>
      </c>
      <c r="I60" s="474">
        <f t="shared" si="7"/>
        <v>0</v>
      </c>
    </row>
    <row r="61" spans="1:9" ht="130.19999999999999" hidden="1" customHeight="1" x14ac:dyDescent="0.25">
      <c r="A61" s="497" t="s">
        <v>31</v>
      </c>
      <c r="B61" s="88" t="str">
        <f>+[3]ระบบการควบคุมฯ!B64</f>
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</c>
      <c r="C61" s="88" t="str">
        <f>+[3]ระบบการควบคุมฯ!C64</f>
        <v>ศธ 04002/ว402 ลว.2 ก.พ.65 โอนครั้งที่ 181</v>
      </c>
      <c r="D61" s="498">
        <f>+[3]ระบบการควบคุมฯ!F64</f>
        <v>0</v>
      </c>
      <c r="E61" s="498"/>
      <c r="F61" s="498">
        <f>+[5]ระบบการควบคุมฯ!I42+[5]ระบบการควบคุมฯ!J42</f>
        <v>0</v>
      </c>
      <c r="G61" s="511">
        <f>+[3]ระบบการควบคุมฯ!K64+[3]ระบบการควบคุมฯ!L64</f>
        <v>0</v>
      </c>
      <c r="H61" s="511">
        <f>+D61-E61-F61-G61</f>
        <v>0</v>
      </c>
      <c r="I61" s="511" t="s">
        <v>45</v>
      </c>
    </row>
    <row r="62" spans="1:9" ht="37.200000000000003" x14ac:dyDescent="0.25">
      <c r="A62" s="504">
        <f>+[3]ระบบการควบคุมฯ!A65</f>
        <v>2.2000000000000002</v>
      </c>
      <c r="B62" s="93" t="str">
        <f>+[3]ระบบการควบคุมฯ!B65</f>
        <v xml:space="preserve">กิจกรรมการพัฒนาครูและบุคลากรทางการศึกษา           </v>
      </c>
      <c r="C62" s="93" t="str">
        <f>+[3]ระบบการควบคุมฯ!C65</f>
        <v>20004 66 00091 00000</v>
      </c>
      <c r="D62" s="505">
        <f>+D63</f>
        <v>0</v>
      </c>
      <c r="E62" s="505">
        <f t="shared" ref="E62:H69" si="8">+E63</f>
        <v>0</v>
      </c>
      <c r="F62" s="505">
        <f t="shared" si="8"/>
        <v>0</v>
      </c>
      <c r="G62" s="505">
        <f t="shared" si="8"/>
        <v>0</v>
      </c>
      <c r="H62" s="505">
        <f t="shared" si="8"/>
        <v>0</v>
      </c>
      <c r="I62" s="514"/>
    </row>
    <row r="63" spans="1:9" ht="18.600000000000001" x14ac:dyDescent="0.25">
      <c r="A63" s="515" t="s">
        <v>46</v>
      </c>
      <c r="B63" s="519" t="str">
        <f>+[2]ระบบการควบคุมฯ!B91</f>
        <v>งบดำเนินงาน   68112xx</v>
      </c>
      <c r="C63" s="101" t="str">
        <f>+[3]ระบบการควบคุมฯ!C66</f>
        <v>20004 32004500 2000000</v>
      </c>
      <c r="D63" s="474">
        <f>+D64</f>
        <v>0</v>
      </c>
      <c r="E63" s="474">
        <f t="shared" si="8"/>
        <v>0</v>
      </c>
      <c r="F63" s="474">
        <f t="shared" si="8"/>
        <v>0</v>
      </c>
      <c r="G63" s="474">
        <f t="shared" si="8"/>
        <v>0</v>
      </c>
      <c r="H63" s="517">
        <f>+D63-E63-F63-G63</f>
        <v>0</v>
      </c>
      <c r="I63" s="517"/>
    </row>
    <row r="64" spans="1:9" ht="93" hidden="1" customHeight="1" x14ac:dyDescent="0.25">
      <c r="A64" s="497" t="s">
        <v>46</v>
      </c>
      <c r="B64" s="88" t="str">
        <f>+[3]ระบบการควบคุมฯ!B67</f>
        <v>ค่าใช้จ่ายในการขยายผลการพัฒนาครูและบุคลากรทางการศึกษาด้วยกระบวนการ  การจัดการเรียนรู้</v>
      </c>
      <c r="C64" s="88" t="str">
        <f>+[3]ระบบการควบคุมฯ!C67</f>
        <v>ศธ 04002/ว2595 ลว.7 ก.ค.65 โอนครั้งที่ 604</v>
      </c>
      <c r="D64" s="498">
        <f>+[3]ระบบการควบคุมฯ!F67</f>
        <v>0</v>
      </c>
      <c r="E64" s="498">
        <f>+[3]ระบบการควบคุมฯ!G67+[3]ระบบการควบคุมฯ!H67</f>
        <v>0</v>
      </c>
      <c r="F64" s="498">
        <f>+[3]ระบบการควบคุมฯ!I67+[3]ระบบการควบคุมฯ!J67</f>
        <v>0</v>
      </c>
      <c r="G64" s="511">
        <f>+[3]ระบบการควบคุมฯ!K67+[3]ระบบการควบคุมฯ!L67</f>
        <v>0</v>
      </c>
      <c r="H64" s="511">
        <f>+D64-E64-F64-G64</f>
        <v>0</v>
      </c>
      <c r="I64" s="508" t="s">
        <v>50</v>
      </c>
    </row>
    <row r="65" spans="1:9" ht="18.600000000000001" x14ac:dyDescent="0.25">
      <c r="A65" s="504">
        <f>+[2]ระบบการควบคุมฯ!A93</f>
        <v>2.2999999999999998</v>
      </c>
      <c r="B65" s="93" t="str">
        <f>+[2]ระบบการควบคุมฯ!B93</f>
        <v xml:space="preserve">กิจกรรมพัฒนาศูนย์ HCEC </v>
      </c>
      <c r="C65" s="93" t="str">
        <f>+[2]ระบบการควบคุมฯ!C93</f>
        <v>20004 67 00103 00000</v>
      </c>
      <c r="D65" s="505">
        <f>+D66</f>
        <v>0</v>
      </c>
      <c r="E65" s="505">
        <f t="shared" si="8"/>
        <v>0</v>
      </c>
      <c r="F65" s="505">
        <f t="shared" si="8"/>
        <v>0</v>
      </c>
      <c r="G65" s="505">
        <f t="shared" si="8"/>
        <v>0</v>
      </c>
      <c r="H65" s="505">
        <f t="shared" si="8"/>
        <v>0</v>
      </c>
      <c r="I65" s="514"/>
    </row>
    <row r="66" spans="1:9" ht="18.600000000000001" x14ac:dyDescent="0.25">
      <c r="A66" s="515"/>
      <c r="B66" s="519" t="str">
        <f>+[2]ระบบการควบคุมฯ!B94</f>
        <v>งบดำเนินงาน   68112xx</v>
      </c>
      <c r="C66" s="102" t="str">
        <f>+[2]ระบบการควบคุมฯ!C94</f>
        <v>20004 31004500 2000000</v>
      </c>
      <c r="D66" s="474">
        <f>+D67</f>
        <v>0</v>
      </c>
      <c r="E66" s="474">
        <f t="shared" si="8"/>
        <v>0</v>
      </c>
      <c r="F66" s="474">
        <f t="shared" si="8"/>
        <v>0</v>
      </c>
      <c r="G66" s="474">
        <f t="shared" si="8"/>
        <v>0</v>
      </c>
      <c r="H66" s="517">
        <f>+D66-E66-F66-G66</f>
        <v>0</v>
      </c>
      <c r="I66" s="517"/>
    </row>
    <row r="67" spans="1:9" ht="111.6" hidden="1" customHeight="1" x14ac:dyDescent="0.25">
      <c r="A67" s="497" t="str">
        <f>+[2]ระบบการควบคุมฯ!A95</f>
        <v>2.3.1</v>
      </c>
      <c r="B67" s="88" t="str">
        <f>+[2]ระบบการควบคุมฯ!B95</f>
        <v>ค่าใช้จ่ายในการเดินทางเข้าร่วมประชุมเชิงปฏิบัติการขับเคลื่อนการพัฒนาภาษาอังกฤษสู่ความเป็นเลิศ ระหว่างวันที่ 3 – 5 เมษายน 2567 ณ โรงแรมริเวอร์ไซด์ กรุงเทพมหานคร</v>
      </c>
      <c r="C67" s="89" t="str">
        <f>+[2]ระบบการควบคุมฯ!C95</f>
        <v>ศธ 04002/ว2163 ลว. 4 มิย 67 โอนครั้งที่ 87</v>
      </c>
      <c r="D67" s="498"/>
      <c r="E67" s="498"/>
      <c r="F67" s="498"/>
      <c r="G67" s="511"/>
      <c r="H67" s="511">
        <f>+D67-E67-F67-G67</f>
        <v>0</v>
      </c>
      <c r="I67" s="508" t="s">
        <v>50</v>
      </c>
    </row>
    <row r="68" spans="1:9" ht="37.200000000000003" x14ac:dyDescent="0.25">
      <c r="A68" s="504">
        <f>+[2]ระบบการควบคุมฯ!A97</f>
        <v>2.4</v>
      </c>
      <c r="B68" s="93" t="str">
        <f>+[2]ระบบการควบคุมฯ!B97</f>
        <v xml:space="preserve">กิจกรรมพัฒนาครูเพื่อการจัดการเรียนรู้สู่ฐานสมรรถนะ  </v>
      </c>
      <c r="C68" s="93" t="str">
        <f>+[2]ระบบการควบคุมฯ!C97</f>
        <v>20004 67 00104 00000</v>
      </c>
      <c r="D68" s="505">
        <f>+D69</f>
        <v>0</v>
      </c>
      <c r="E68" s="505">
        <f t="shared" si="8"/>
        <v>0</v>
      </c>
      <c r="F68" s="505">
        <f t="shared" si="8"/>
        <v>0</v>
      </c>
      <c r="G68" s="505">
        <f t="shared" si="8"/>
        <v>0</v>
      </c>
      <c r="H68" s="505">
        <f t="shared" si="8"/>
        <v>0</v>
      </c>
      <c r="I68" s="514"/>
    </row>
    <row r="69" spans="1:9" ht="18.600000000000001" x14ac:dyDescent="0.25">
      <c r="A69" s="515">
        <f>+[2]ระบบการควบคุมฯ!A98</f>
        <v>0</v>
      </c>
      <c r="B69" s="101" t="str">
        <f>+[2]ระบบการควบคุมฯ!B98</f>
        <v>งบดำเนินงาน   68112xx</v>
      </c>
      <c r="C69" s="101" t="str">
        <f>+[2]ระบบการควบคุมฯ!C98</f>
        <v>20004 31004500 2000000</v>
      </c>
      <c r="D69" s="474">
        <f>+D70</f>
        <v>0</v>
      </c>
      <c r="E69" s="474">
        <f t="shared" si="8"/>
        <v>0</v>
      </c>
      <c r="F69" s="474">
        <f t="shared" si="8"/>
        <v>0</v>
      </c>
      <c r="G69" s="474">
        <f t="shared" si="8"/>
        <v>0</v>
      </c>
      <c r="H69" s="517">
        <f>+D69-E69-F69-G69</f>
        <v>0</v>
      </c>
      <c r="I69" s="517"/>
    </row>
    <row r="70" spans="1:9" ht="148.80000000000001" hidden="1" customHeight="1" x14ac:dyDescent="0.25">
      <c r="A70" s="497" t="str">
        <f>+[2]ระบบการควบคุมฯ!A99</f>
        <v>2.4.1</v>
      </c>
      <c r="B70" s="520" t="str">
        <f>+[2]ระบบการควบคุมฯ!B99</f>
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</c>
      <c r="C70" s="520" t="str">
        <f>+[2]ระบบการควบคุมฯ!C99</f>
        <v>ศธ 04002/ว2072 ลว. 27 พค 67 โอนครั้งที่ 59</v>
      </c>
      <c r="D70" s="521"/>
      <c r="E70" s="498"/>
      <c r="F70" s="498"/>
      <c r="G70" s="511"/>
      <c r="H70" s="522">
        <f>+D70-E70-F70-G70</f>
        <v>0</v>
      </c>
      <c r="I70" s="508" t="s">
        <v>50</v>
      </c>
    </row>
    <row r="71" spans="1:9" ht="18.600000000000001" hidden="1" customHeight="1" x14ac:dyDescent="0.25">
      <c r="A71" s="497"/>
      <c r="B71" s="88"/>
      <c r="C71" s="103"/>
      <c r="D71" s="498"/>
      <c r="E71" s="498"/>
      <c r="F71" s="498"/>
      <c r="G71" s="511"/>
      <c r="H71" s="511"/>
      <c r="I71" s="511"/>
    </row>
    <row r="72" spans="1:9" ht="37.200000000000003" x14ac:dyDescent="0.25">
      <c r="A72" s="465">
        <f>+[2]ระบบการควบคุมฯ!A103</f>
        <v>3</v>
      </c>
      <c r="B72" s="466" t="str">
        <f>+[3]ระบบการควบคุมฯ!B71</f>
        <v>โครงการขับเคลื่อนการพัฒนาการศึกษาที่ยั่งยืน</v>
      </c>
      <c r="C72" s="97" t="str">
        <f>+[2]ระบบการควบคุมฯ!C103</f>
        <v xml:space="preserve">20004 3300630 </v>
      </c>
      <c r="D72" s="467">
        <f>+D73+D78+D81+D89+D92+D103+D109+D117+D128+D143</f>
        <v>11770000</v>
      </c>
      <c r="E72" s="467">
        <f t="shared" ref="E72:H72" si="9">+E73+E78+E81+E89+E92+E103+E109+E117+E128+E143</f>
        <v>0</v>
      </c>
      <c r="F72" s="467">
        <f t="shared" si="9"/>
        <v>0</v>
      </c>
      <c r="G72" s="467">
        <f t="shared" si="9"/>
        <v>2738524.19</v>
      </c>
      <c r="H72" s="467">
        <f t="shared" si="9"/>
        <v>9031475.8100000005</v>
      </c>
      <c r="I72" s="467"/>
    </row>
    <row r="73" spans="1:9" ht="37.200000000000003" x14ac:dyDescent="0.25">
      <c r="A73" s="469">
        <f>+[2]ระบบการควบคุมฯ!A109</f>
        <v>3.1</v>
      </c>
      <c r="B73" s="71" t="str">
        <f>+[2]ระบบการควบคุมฯ!B109</f>
        <v xml:space="preserve">กิจกรรมสานความร่วมมือภาคีเครือข่ายด้านการจัดการศึกษา </v>
      </c>
      <c r="C73" s="72" t="str">
        <f>+[2]ระบบการควบคุมฯ!C109</f>
        <v>20004 68 00078 00000</v>
      </c>
      <c r="D73" s="470">
        <f t="shared" ref="D73:I73" si="10">+D74</f>
        <v>0</v>
      </c>
      <c r="E73" s="470">
        <f t="shared" si="10"/>
        <v>0</v>
      </c>
      <c r="F73" s="470">
        <f t="shared" si="10"/>
        <v>0</v>
      </c>
      <c r="G73" s="470">
        <f t="shared" si="10"/>
        <v>0</v>
      </c>
      <c r="H73" s="470">
        <f t="shared" si="10"/>
        <v>0</v>
      </c>
      <c r="I73" s="470">
        <f t="shared" si="10"/>
        <v>0</v>
      </c>
    </row>
    <row r="74" spans="1:9" ht="18.600000000000001" x14ac:dyDescent="0.25">
      <c r="A74" s="472">
        <f>+[2]ระบบการควบคุมฯ!A110</f>
        <v>1</v>
      </c>
      <c r="B74" s="473" t="str">
        <f>+[2]ระบบการควบคุมฯ!B110</f>
        <v>งบรายจ่ายอื่น   6811500</v>
      </c>
      <c r="C74" s="86"/>
      <c r="D74" s="474">
        <f>SUM(D75:D77)</f>
        <v>0</v>
      </c>
      <c r="E74" s="474">
        <f t="shared" ref="E74:H74" si="11">SUM(E75:E77)</f>
        <v>0</v>
      </c>
      <c r="F74" s="474">
        <f t="shared" si="11"/>
        <v>0</v>
      </c>
      <c r="G74" s="474">
        <f t="shared" si="11"/>
        <v>0</v>
      </c>
      <c r="H74" s="474">
        <f t="shared" si="11"/>
        <v>0</v>
      </c>
      <c r="I74" s="474">
        <f>SUM(I75)</f>
        <v>0</v>
      </c>
    </row>
    <row r="75" spans="1:9" ht="148.80000000000001" hidden="1" customHeight="1" x14ac:dyDescent="0.25">
      <c r="A75" s="497" t="str">
        <f>+[2]ระบบการควบคุมฯ!A112</f>
        <v>3.1.1.1</v>
      </c>
      <c r="B75" s="88" t="str">
        <f>+[2]ระบบการควบคุมฯ!B112</f>
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</c>
      <c r="C75" s="92" t="str">
        <f>+[2]ระบบการควบคุมฯ!C112</f>
        <v>ศธ 04002/ว1915 ลว.  11 พค 66 โอนครั้งที่ 515</v>
      </c>
      <c r="D75" s="498">
        <f>+[2]ระบบการควบคุมฯ!F112</f>
        <v>0</v>
      </c>
      <c r="E75" s="498">
        <f>+[2]ระบบการควบคุมฯ!G112+[2]ระบบการควบคุมฯ!H112</f>
        <v>0</v>
      </c>
      <c r="F75" s="498">
        <f>+[2]ระบบการควบคุมฯ!I112+[2]ระบบการควบคุมฯ!J112</f>
        <v>0</v>
      </c>
      <c r="G75" s="511">
        <f>+[2]ระบบการควบคุมฯ!K112+[2]ระบบการควบคุมฯ!L112</f>
        <v>0</v>
      </c>
      <c r="H75" s="511">
        <f>+D75-E75-F75-G75</f>
        <v>0</v>
      </c>
      <c r="I75" s="508" t="s">
        <v>85</v>
      </c>
    </row>
    <row r="76" spans="1:9" ht="130.19999999999999" hidden="1" customHeight="1" x14ac:dyDescent="0.25">
      <c r="A76" s="497" t="str">
        <f>+[2]ระบบการควบคุมฯ!A113</f>
        <v>3.1.1</v>
      </c>
      <c r="B76" s="88" t="str">
        <f>+[2]ระบบการควบคุมฯ!B113</f>
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</c>
      <c r="C76" s="92" t="str">
        <f>+[2]ระบบการควบคุมฯ!C113</f>
        <v xml:space="preserve">ศธ 04002/ว5680 ลว.  27 ธค  66 โอนครั้งที่ 110 </v>
      </c>
      <c r="D76" s="498"/>
      <c r="E76" s="498"/>
      <c r="F76" s="498"/>
      <c r="G76" s="498"/>
      <c r="H76" s="511">
        <f>+D76-E76-F76-G76</f>
        <v>0</v>
      </c>
      <c r="I76" s="508"/>
    </row>
    <row r="77" spans="1:9" ht="148.80000000000001" hidden="1" customHeight="1" x14ac:dyDescent="0.25">
      <c r="A77" s="497" t="str">
        <f>+[2]ระบบการควบคุมฯ!A114</f>
        <v>3.1.2</v>
      </c>
      <c r="B77" s="88" t="str">
        <f>+[2]ระบบการควบคุมฯ!B114</f>
        <v xml:space="preserve">ค่าใช้จ่ายในการจัดอบรมหลักสูตรผู้นำด้านเทคโนโลยี  เพื่อการศึกษา (ICT Talent) ภาครัฐ รุ่นที่ 5 ระหว่างวันที่ 30 – 31 สิงหาคม 2567  ณ สถานีโทรทัศน์การศึกษาขั้นพื้นฐาน OBEC Channel อาคาร สพฐ. 1 </v>
      </c>
      <c r="C77" s="92" t="str">
        <f>+[2]ระบบการควบคุมฯ!C114</f>
        <v>ศธ 04002/ว3488 ลว.  9 สค 67 โอนครั้งที่ 297</v>
      </c>
      <c r="D77" s="498"/>
      <c r="E77" s="498"/>
      <c r="F77" s="498"/>
      <c r="G77" s="498"/>
      <c r="H77" s="511">
        <f>+D77-E77-F77-G77</f>
        <v>0</v>
      </c>
      <c r="I77" s="508" t="s">
        <v>157</v>
      </c>
    </row>
    <row r="78" spans="1:9" ht="74.400000000000006" x14ac:dyDescent="0.25">
      <c r="A78" s="469">
        <f>+[2]ระบบการควบคุมฯ!A115</f>
        <v>3.2</v>
      </c>
      <c r="B78" s="523" t="str">
        <f>+[2]ระบบการควบคุมฯ!B115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78" s="524" t="str">
        <f>+[2]ระบบการควบคุมฯ!C115</f>
        <v>20004 68 00085 00000</v>
      </c>
      <c r="D78" s="470">
        <f t="shared" ref="D78:I78" si="12">+D79</f>
        <v>0</v>
      </c>
      <c r="E78" s="470">
        <f t="shared" si="12"/>
        <v>0</v>
      </c>
      <c r="F78" s="470">
        <f t="shared" si="12"/>
        <v>0</v>
      </c>
      <c r="G78" s="470">
        <f t="shared" si="12"/>
        <v>0</v>
      </c>
      <c r="H78" s="470">
        <f t="shared" si="12"/>
        <v>0</v>
      </c>
      <c r="I78" s="470">
        <f t="shared" si="12"/>
        <v>0</v>
      </c>
    </row>
    <row r="79" spans="1:9" ht="18.600000000000001" x14ac:dyDescent="0.25">
      <c r="A79" s="472" t="str">
        <f>+[2]ระบบการควบคุมฯ!A116</f>
        <v>3.2.1</v>
      </c>
      <c r="B79" s="525" t="s">
        <v>158</v>
      </c>
      <c r="C79" s="86" t="str">
        <f>+[2]ระบบการควบคุมฯ!C116</f>
        <v>20004 33006300 50000xx</v>
      </c>
      <c r="D79" s="474">
        <f t="shared" ref="D79:I79" si="13">SUM(D80)</f>
        <v>0</v>
      </c>
      <c r="E79" s="474">
        <f t="shared" si="13"/>
        <v>0</v>
      </c>
      <c r="F79" s="474">
        <f t="shared" si="13"/>
        <v>0</v>
      </c>
      <c r="G79" s="474">
        <f t="shared" si="13"/>
        <v>0</v>
      </c>
      <c r="H79" s="474">
        <f t="shared" si="13"/>
        <v>0</v>
      </c>
      <c r="I79" s="474">
        <f t="shared" si="13"/>
        <v>0</v>
      </c>
    </row>
    <row r="80" spans="1:9" ht="111.6" hidden="1" customHeight="1" x14ac:dyDescent="0.25">
      <c r="A80" s="497" t="str">
        <f>+[2]ระบบการควบคุมฯ!A117</f>
        <v>3.2.1.1</v>
      </c>
      <c r="B80" s="88" t="str">
        <f>+[2]ระบบการควบคุมฯ!B117</f>
        <v>เพื่อเป็นค่าใช้จ่ายในการ ดำเนินงานโครงการการป้องกันและลดปัญหาการออกกลางคันของผู้เรียนระดับการศึกษาขั้นพื้นฐาน (โครงการพาน้องกลับมาเรียน)</v>
      </c>
      <c r="C80" s="92" t="str">
        <f>+[2]ระบบการควบคุมฯ!C117</f>
        <v>ศธ 04002/ว2982 ลว.  11 กค 67 โอนครั้งที่ 206</v>
      </c>
      <c r="D80" s="498"/>
      <c r="E80" s="498"/>
      <c r="F80" s="498"/>
      <c r="G80" s="511"/>
      <c r="H80" s="511">
        <f>+D80-E80-F80-G80</f>
        <v>0</v>
      </c>
      <c r="I80" s="508" t="s">
        <v>12</v>
      </c>
    </row>
    <row r="81" spans="1:9" ht="55.8" x14ac:dyDescent="0.25">
      <c r="A81" s="469">
        <f>+[2]ระบบการควบคุมฯ!A122</f>
        <v>3.3</v>
      </c>
      <c r="B81" s="71" t="str">
        <f>+[2]ระบบการควบคุมฯ!B122</f>
        <v>กิจกรรมการยกระดับคุณภาพด้านวิทยาศาสตร์ศึกษาเพื่อความเป็นเลิศ</v>
      </c>
      <c r="C81" s="72" t="str">
        <f>+[2]ระบบการควบคุมฯ!C122</f>
        <v>20004 68 00093 00000</v>
      </c>
      <c r="D81" s="470">
        <f t="shared" ref="D81:I81" si="14">+D82</f>
        <v>30000</v>
      </c>
      <c r="E81" s="470">
        <f t="shared" si="14"/>
        <v>0</v>
      </c>
      <c r="F81" s="470">
        <f t="shared" si="14"/>
        <v>0</v>
      </c>
      <c r="G81" s="470">
        <f t="shared" si="14"/>
        <v>6000</v>
      </c>
      <c r="H81" s="470">
        <f t="shared" si="14"/>
        <v>24000</v>
      </c>
      <c r="I81" s="470">
        <f t="shared" si="14"/>
        <v>0</v>
      </c>
    </row>
    <row r="82" spans="1:9" ht="18.600000000000001" x14ac:dyDescent="0.25">
      <c r="A82" s="472"/>
      <c r="B82" s="473" t="str">
        <f>+[2]ระบบการควบคุมฯ!B123</f>
        <v>งบดำเนินงาน   68112xx</v>
      </c>
      <c r="C82" s="86" t="str">
        <f>+[2]ระบบการควบคุมฯ!C123</f>
        <v>20004 3320 6300 2000000</v>
      </c>
      <c r="D82" s="474">
        <f>SUM(D83:D88)</f>
        <v>30000</v>
      </c>
      <c r="E82" s="474">
        <f>SUM(E83:E88)</f>
        <v>0</v>
      </c>
      <c r="F82" s="474">
        <f>SUM(F83:F88)</f>
        <v>0</v>
      </c>
      <c r="G82" s="474">
        <f>SUM(G83:G88)</f>
        <v>6000</v>
      </c>
      <c r="H82" s="474">
        <f>SUM(H83:H88)</f>
        <v>24000</v>
      </c>
      <c r="I82" s="474">
        <f>SUM(I83)</f>
        <v>0</v>
      </c>
    </row>
    <row r="83" spans="1:9" ht="204.6" x14ac:dyDescent="0.25">
      <c r="A83" s="497" t="str">
        <f>+[2]ระบบการควบคุมฯ!A124</f>
        <v>3.3.1.1</v>
      </c>
      <c r="B83" s="104" t="str">
        <f>+[2]ระบบการควบคุมฯ!B124</f>
        <v xml:space="preserve">1.จัดสรรวัดเขียนเขต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20,000.-บาท  จำนวน 10 โรงเรียน  โรงเรียนละ 2,000.-บาท </v>
      </c>
      <c r="C83" s="92" t="str">
        <f>+[2]ระบบการควบคุมฯ!C124</f>
        <v>ศธ 04002/ว5375 ลว.  1 พย 67 โอนครั้งที่ 37</v>
      </c>
      <c r="D83" s="498">
        <f>+[2]ระบบการควบคุมฯ!F124</f>
        <v>30000</v>
      </c>
      <c r="E83" s="498">
        <f>+[2]ระบบการควบคุมฯ!G124+[2]ระบบการควบคุมฯ!H124</f>
        <v>0</v>
      </c>
      <c r="F83" s="498">
        <f>+[2]ระบบการควบคุมฯ!I124+[2]ระบบการควบคุมฯ!J124</f>
        <v>0</v>
      </c>
      <c r="G83" s="498">
        <f>+[2]ระบบการควบคุมฯ!K124+[2]ระบบการควบคุมฯ!L124</f>
        <v>6000</v>
      </c>
      <c r="H83" s="511">
        <f t="shared" ref="H83:H88" si="15">+D83-E83-F83-G83</f>
        <v>24000</v>
      </c>
      <c r="I83" s="508" t="s">
        <v>159</v>
      </c>
    </row>
    <row r="84" spans="1:9" ht="93" hidden="1" customHeight="1" x14ac:dyDescent="0.25">
      <c r="A84" s="497" t="str">
        <f>+[2]ระบบการควบคุมฯ!A125</f>
        <v>3.3.2</v>
      </c>
      <c r="B84" s="104">
        <f>+[2]ระบบการควบคุมฯ!B125</f>
        <v>0</v>
      </c>
      <c r="C84" s="92">
        <f>+[2]ระบบการควบคุมฯ!C125</f>
        <v>0</v>
      </c>
      <c r="D84" s="498"/>
      <c r="E84" s="498"/>
      <c r="F84" s="498"/>
      <c r="G84" s="511"/>
      <c r="H84" s="511">
        <f t="shared" si="15"/>
        <v>0</v>
      </c>
      <c r="I84" s="508" t="s">
        <v>50</v>
      </c>
    </row>
    <row r="85" spans="1:9" ht="297.60000000000002" hidden="1" customHeight="1" x14ac:dyDescent="0.25">
      <c r="A85" s="497" t="str">
        <f>+[2]ระบบการควบคุมฯ!A127</f>
        <v>3.3.3</v>
      </c>
      <c r="B85" s="104" t="str">
        <f>+[2]ระบบการควบคุมฯ!B126</f>
        <v xml:space="preserve">1.จัดสรรวัดเขียนเขต จำนวน 10,000.-บาท 1.1 ค่าขยายผลการพัฒนาศักยภาพครู โรงเรียนเครือข่ายโครงการวิทยาศาสตร์พลังสิบ ระดับประถมศึกษา
ระดับประถมศึกษา ตามหลักสูตร ป. 6  จำนวนเงิน 10,000.-บาท 1.2  ค่าใช้จ่ายในการดำเนินงานของโรงเรียนศูนย์วิทยาศาสตร์พลังสิบ ระดับประถมศึกษา 
จำนวนเงิน 18,000.-บาท จัดสรรให้กับโรงเรียนเครือข่ายโครงการวิทยาศาสตร์พลังสิบ ระดับประถมศึกษา  จำนวน 10 โรงเรียน  โรงเรียนละ 1,800.-บาท </v>
      </c>
      <c r="C85" s="92" t="str">
        <f>+[2]ระบบการควบคุมฯ!C126</f>
        <v>ศธ 04002/ว2582 ลว.  25 มิย 67 โอนครั้งที่ 165</v>
      </c>
      <c r="D85" s="498"/>
      <c r="E85" s="498"/>
      <c r="F85" s="498"/>
      <c r="G85" s="511"/>
      <c r="H85" s="511">
        <f t="shared" si="15"/>
        <v>0</v>
      </c>
      <c r="I85" s="508" t="s">
        <v>160</v>
      </c>
    </row>
    <row r="86" spans="1:9" ht="74.400000000000006" hidden="1" customHeight="1" x14ac:dyDescent="0.25">
      <c r="A86" s="497" t="str">
        <f>+[2]ระบบการควบคุมฯ!A128</f>
        <v>3.3.4</v>
      </c>
      <c r="B86" s="104">
        <f>+[2]ระบบการควบคุมฯ!B128</f>
        <v>0</v>
      </c>
      <c r="C86" s="92">
        <f>+[2]ระบบการควบคุมฯ!C128</f>
        <v>0</v>
      </c>
      <c r="D86" s="498">
        <f>+[2]ระบบการควบคุมฯ!F128</f>
        <v>0</v>
      </c>
      <c r="E86" s="498">
        <f>+[3]ระบบการควบคุมฯ!G94+[3]ระบบการควบคุมฯ!H94</f>
        <v>0</v>
      </c>
      <c r="F86" s="498">
        <f>+[3]ระบบการควบคุมฯ!I94+[3]ระบบการควบคุมฯ!J94</f>
        <v>0</v>
      </c>
      <c r="G86" s="511">
        <f>+[3]ระบบการควบคุมฯ!K94+[3]ระบบการควบคุมฯ!L94</f>
        <v>0</v>
      </c>
      <c r="H86" s="511">
        <f t="shared" si="15"/>
        <v>0</v>
      </c>
      <c r="I86" s="508" t="s">
        <v>86</v>
      </c>
    </row>
    <row r="87" spans="1:9" ht="37.200000000000003" hidden="1" customHeight="1" x14ac:dyDescent="0.25">
      <c r="A87" s="497" t="str">
        <f>+[2]ระบบการควบคุมฯ!A129</f>
        <v>3.3.5</v>
      </c>
      <c r="B87" s="104">
        <f>+[2]ระบบการควบคุมฯ!B129</f>
        <v>0</v>
      </c>
      <c r="C87" s="92">
        <f>+[2]ระบบการควบคุมฯ!C129</f>
        <v>0</v>
      </c>
      <c r="D87" s="498">
        <f>+[2]ระบบการควบคุมฯ!F129</f>
        <v>0</v>
      </c>
      <c r="E87" s="498">
        <f>+[2]ระบบการควบคุมฯ!G129+[2]ระบบการควบคุมฯ!H129</f>
        <v>0</v>
      </c>
      <c r="F87" s="498">
        <f>+[2]ระบบการควบคุมฯ!I129+[2]ระบบการควบคุมฯ!J129</f>
        <v>0</v>
      </c>
      <c r="G87" s="511">
        <f>+[2]ระบบการควบคุมฯ!K129+[2]ระบบการควบคุมฯ!L129</f>
        <v>0</v>
      </c>
      <c r="H87" s="511">
        <f t="shared" si="15"/>
        <v>0</v>
      </c>
      <c r="I87" s="508" t="s">
        <v>87</v>
      </c>
    </row>
    <row r="88" spans="1:9" ht="223.2" hidden="1" customHeight="1" x14ac:dyDescent="0.25">
      <c r="A88" s="497" t="str">
        <f>+[2]ระบบการควบคุมฯ!A130</f>
        <v>3.3.6</v>
      </c>
      <c r="B88" s="104" t="str">
        <f>+[2]ระบบการควบคุมฯ!B130</f>
        <v xml:space="preserve">ค่าใช้จ่ายในการดำเนินงานโครงการวิทยาศาสตร์พลังสิบระดับประถมศึกษา ดำเนินการเตรียมความพร้อมทางด้านบุคลากร สำหรับเข้ารับการพัฒนาศักยภาพด้านหลักสูตร ด้านการรับนักเรียน ด้านการเรียนรู้  วิทยาศาสตร์ คณิตศาสตร์ และเทคโนโลยีตามบทบาทของโรงเรียนเครือข่าย  จำนวน 10 ร.ร.ๆละ 3,000 บาท                 </v>
      </c>
      <c r="C88" s="92" t="str">
        <f>+[2]ระบบการควบคุมฯ!C130</f>
        <v>ศธ 04002/ว3389 ลว.  16 สค 66 โอนครั้งที่ 764 ยอด 75,000 บาท</v>
      </c>
      <c r="D88" s="498">
        <f>+[2]ระบบการควบคุมฯ!F130</f>
        <v>0</v>
      </c>
      <c r="E88" s="498">
        <f>+[2]ระบบการควบคุมฯ!G130+[2]ระบบการควบคุมฯ!H130</f>
        <v>0</v>
      </c>
      <c r="F88" s="498">
        <f>+[2]ระบบการควบคุมฯ!I130+[2]ระบบการควบคุมฯ!J130</f>
        <v>0</v>
      </c>
      <c r="G88" s="511">
        <f>+[2]ระบบการควบคุมฯ!K130+[2]ระบบการควบคุมฯ!L130</f>
        <v>0</v>
      </c>
      <c r="H88" s="511">
        <f t="shared" si="15"/>
        <v>0</v>
      </c>
      <c r="I88" s="508" t="s">
        <v>88</v>
      </c>
    </row>
    <row r="89" spans="1:9" ht="55.8" x14ac:dyDescent="0.25">
      <c r="A89" s="504">
        <f>+[2]ระบบการควบคุมฯ!A139</f>
        <v>3.4</v>
      </c>
      <c r="B89" s="71" t="str">
        <f>+[3]ระบบการควบคุมฯ!B83</f>
        <v>กิจกรรมอารยเกษตร สืบสาน รักษา ต่อยอด ตามแนวพระราชดำริเศรษฐกิจพอเพียง</v>
      </c>
      <c r="C89" s="72" t="s">
        <v>161</v>
      </c>
      <c r="D89" s="505">
        <f t="shared" ref="D89:I89" si="16">+D90</f>
        <v>0</v>
      </c>
      <c r="E89" s="505">
        <f t="shared" si="16"/>
        <v>0</v>
      </c>
      <c r="F89" s="505">
        <f t="shared" si="16"/>
        <v>0</v>
      </c>
      <c r="G89" s="505">
        <f t="shared" si="16"/>
        <v>0</v>
      </c>
      <c r="H89" s="505">
        <f t="shared" si="16"/>
        <v>0</v>
      </c>
      <c r="I89" s="505">
        <f t="shared" si="16"/>
        <v>0</v>
      </c>
    </row>
    <row r="90" spans="1:9" ht="18.600000000000001" x14ac:dyDescent="0.25">
      <c r="A90" s="472">
        <f>+[2]ระบบการควบคุมฯ!A140</f>
        <v>0</v>
      </c>
      <c r="B90" s="526" t="str">
        <f>+[2]ระบบการควบคุมฯ!B140</f>
        <v>งบรายจ่ายอื่น   6811500</v>
      </c>
      <c r="C90" s="86"/>
      <c r="D90" s="474">
        <f t="shared" ref="D90:I90" si="17">SUM(D91)</f>
        <v>0</v>
      </c>
      <c r="E90" s="474">
        <f t="shared" si="17"/>
        <v>0</v>
      </c>
      <c r="F90" s="474">
        <f t="shared" si="17"/>
        <v>0</v>
      </c>
      <c r="G90" s="474">
        <f t="shared" si="17"/>
        <v>0</v>
      </c>
      <c r="H90" s="474">
        <f t="shared" si="17"/>
        <v>0</v>
      </c>
      <c r="I90" s="474">
        <f t="shared" si="17"/>
        <v>0</v>
      </c>
    </row>
    <row r="91" spans="1:9" ht="409.2" hidden="1" customHeight="1" x14ac:dyDescent="0.25">
      <c r="A91" s="527" t="str">
        <f>+[2]ระบบการควบคุมฯ!A141</f>
        <v>3.4.1</v>
      </c>
      <c r="B91" s="88" t="str">
        <f>+[3]ระบบการควบคุมฯ!B85</f>
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</c>
      <c r="C91" s="92" t="str">
        <f>+[3]ระบบการควบคุมฯ!C91</f>
        <v>20004 66 86178 00000</v>
      </c>
      <c r="D91" s="498"/>
      <c r="E91" s="498">
        <f>+[3]ระบบการควบคุมฯ!G91+[3]ระบบการควบคุมฯ!H91</f>
        <v>0</v>
      </c>
      <c r="F91" s="498">
        <f>+[2]ระบบการควบคุมฯ!I141+[2]ระบบการควบคุมฯ!J141</f>
        <v>0</v>
      </c>
      <c r="G91" s="511">
        <f>+[2]ระบบการควบคุมฯ!K141+[2]ระบบการควบคุมฯ!L141</f>
        <v>0</v>
      </c>
      <c r="H91" s="511">
        <f>+D91-E91-F91-G91</f>
        <v>0</v>
      </c>
      <c r="I91" s="508" t="s">
        <v>70</v>
      </c>
    </row>
    <row r="92" spans="1:9" ht="55.8" x14ac:dyDescent="0.25">
      <c r="A92" s="504">
        <f>+[2]ระบบการควบคุมฯ!A142</f>
        <v>3.5</v>
      </c>
      <c r="B92" s="71" t="str">
        <f>+[2]ระบบการควบคุมฯ!B142</f>
        <v>กิจกรรมหลักบ้านวิทยาศาสตร์น้อยประเทศไทย ระดับประถมศึกษา</v>
      </c>
      <c r="C92" s="72" t="str">
        <f>+[2]ระบบการควบคุมฯ!C142</f>
        <v>20004 68 00108 00000</v>
      </c>
      <c r="D92" s="505">
        <f t="shared" ref="D92:I92" si="18">+D93</f>
        <v>0</v>
      </c>
      <c r="E92" s="505">
        <f t="shared" si="18"/>
        <v>0</v>
      </c>
      <c r="F92" s="505">
        <f t="shared" si="18"/>
        <v>0</v>
      </c>
      <c r="G92" s="505">
        <f t="shared" si="18"/>
        <v>0</v>
      </c>
      <c r="H92" s="505">
        <f t="shared" si="18"/>
        <v>0</v>
      </c>
      <c r="I92" s="505">
        <f t="shared" si="18"/>
        <v>0</v>
      </c>
    </row>
    <row r="93" spans="1:9" ht="18.600000000000001" x14ac:dyDescent="0.25">
      <c r="A93" s="472">
        <f>+[2]ระบบการควบคุมฯ!A144</f>
        <v>1</v>
      </c>
      <c r="B93" s="526" t="str">
        <f>+[2]ระบบการควบคุมฯ!B144</f>
        <v>งบรายจ่ายอื่น   6811500</v>
      </c>
      <c r="C93" s="86"/>
      <c r="D93" s="474">
        <f>SUM(D94:D102)</f>
        <v>0</v>
      </c>
      <c r="E93" s="474">
        <f>SUM(E94:E102)</f>
        <v>0</v>
      </c>
      <c r="F93" s="474">
        <f>SUM(F94:F102)</f>
        <v>0</v>
      </c>
      <c r="G93" s="474">
        <f>SUM(G94:G102)</f>
        <v>0</v>
      </c>
      <c r="H93" s="474">
        <f>SUM(H94:H102)</f>
        <v>0</v>
      </c>
      <c r="I93" s="474">
        <f>SUM(I94)</f>
        <v>0</v>
      </c>
    </row>
    <row r="94" spans="1:9" ht="148.80000000000001" hidden="1" customHeight="1" x14ac:dyDescent="0.25">
      <c r="A94" s="527" t="str">
        <f>+[2]ระบบการควบคุมฯ!A146</f>
        <v>3.5.1</v>
      </c>
      <c r="B94" s="88" t="str">
        <f>+[2]ระบบการควบคุมฯ!B146</f>
        <v xml:space="preserve">ค่าใช้จ่ายดำเนินงานโครงการบ้านนักวิทยาศาสตร์น้อย ประเทศไทย ระดับประถมศึกษา 1.ค่าใช้จ่ายในการนิเทศ ติดตาม และประเมินผล จำนวนเงิน 5,000.00 บาท 2. เพื่อประเมินขอรับตราพระราชทาน จำนวนเงิน 5,000.00 บาท                </v>
      </c>
      <c r="C94" s="92" t="str">
        <f>+[2]ระบบการควบคุมฯ!C146</f>
        <v xml:space="preserve">ศธ 04002/ว5680 ลว.  20 ธค  66 โอนครั้งที่ 100 </v>
      </c>
      <c r="D94" s="498"/>
      <c r="E94" s="498"/>
      <c r="F94" s="498"/>
      <c r="G94" s="498"/>
      <c r="H94" s="511">
        <f t="shared" ref="H94:H99" si="19">+D94-E94-F94-G94</f>
        <v>0</v>
      </c>
      <c r="I94" s="508" t="s">
        <v>162</v>
      </c>
    </row>
    <row r="95" spans="1:9" ht="241.8" hidden="1" customHeight="1" x14ac:dyDescent="0.25">
      <c r="A95" s="527" t="str">
        <f>+[2]ระบบการควบคุมฯ!A147</f>
        <v>3.5.2</v>
      </c>
      <c r="B95" s="88" t="str">
        <f>+[2]ระบบการควบคุมฯ!B147</f>
        <v xml:space="preserve">ค่าใช้จ่ายในการเดินทางของเข้าร่วมการอบรมเชิงปฏิบัติการขั้นเฉพาะทาง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โครงการบ้านนักวิทยาศาสตร์น้อยประเทศไทย ระดับปฐมวัยและระดับประถมศึกษา ปีงบประมาณ พ.ศ. 2567  ระหว่างวันที่ 17 – 30 มีนาคม 2567   ณ โรงแรมบางกอกพาเลส กรุงเทพมหานคร </v>
      </c>
      <c r="C95" s="92" t="str">
        <f>+[2]ระบบการควบคุมฯ!C147</f>
        <v>ศธ 04002/ว920 ลว.  4 มีนาคม 67 โอนครั้งที่ 202</v>
      </c>
      <c r="D95" s="498"/>
      <c r="E95" s="498"/>
      <c r="F95" s="498"/>
      <c r="G95" s="498"/>
      <c r="H95" s="511">
        <f t="shared" si="19"/>
        <v>0</v>
      </c>
      <c r="I95" s="508" t="s">
        <v>163</v>
      </c>
    </row>
    <row r="96" spans="1:9" ht="167.4" hidden="1" customHeight="1" x14ac:dyDescent="0.25">
      <c r="A96" s="527" t="str">
        <f>+[2]ระบบการควบคุมฯ!A148</f>
        <v>3.5.3</v>
      </c>
      <c r="B96" s="88" t="str">
        <f>+[2]ระบบการควบคุมฯ!B148</f>
        <v xml:space="preserve">ค่าใช้จ่ายในการขยายผลการฝึกอบรมเชิงปฏิบัติการขั้นเฉพาะทางในหัวข้อ Mathematics Number , Counting และ Arithmetic ระดับปฐมวัย จำนวนเงิน 10,000.-บาท ระดับประถมศึกษา จำนวนเงิน 10,000.-บาท </v>
      </c>
      <c r="C96" s="92" t="str">
        <f>+[2]ระบบการควบคุมฯ!C148</f>
        <v>ที่ ศธ 04002/ว2151/31 พค 67 ครั้งที่ 79</v>
      </c>
      <c r="D96" s="498"/>
      <c r="E96" s="498"/>
      <c r="F96" s="498"/>
      <c r="G96" s="498"/>
      <c r="H96" s="511">
        <f t="shared" si="19"/>
        <v>0</v>
      </c>
      <c r="I96" s="508" t="s">
        <v>50</v>
      </c>
    </row>
    <row r="97" spans="1:9" ht="111.6" hidden="1" customHeight="1" x14ac:dyDescent="0.25">
      <c r="A97" s="527" t="str">
        <f>+[2]ระบบการควบคุมฯ!A149</f>
        <v>3.5.3</v>
      </c>
      <c r="B97" s="88" t="str">
        <f>+[2]ระบบการควบคุมฯ!B149</f>
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</c>
      <c r="C97" s="92" t="str">
        <f>+[2]ระบบการควบคุมฯ!C149</f>
        <v xml:space="preserve">ศธ 04002/ว248 ลว.  27 มกราคม 66 โอนครั้งที่ 248 </v>
      </c>
      <c r="D97" s="498">
        <f>+[2]ระบบการควบคุมฯ!F149</f>
        <v>0</v>
      </c>
      <c r="E97" s="498">
        <f>+[2]ระบบการควบคุมฯ!G149+[2]ระบบการควบคุมฯ!H149</f>
        <v>0</v>
      </c>
      <c r="F97" s="498">
        <f>+[2]ระบบการควบคุมฯ!I149+[2]ระบบการควบคุมฯ!J149</f>
        <v>0</v>
      </c>
      <c r="G97" s="511">
        <f>+[2]ระบบการควบคุมฯ!K149+[2]ระบบการควบคุมฯ!L149</f>
        <v>0</v>
      </c>
      <c r="H97" s="511">
        <f t="shared" si="19"/>
        <v>0</v>
      </c>
      <c r="I97" s="508" t="s">
        <v>50</v>
      </c>
    </row>
    <row r="98" spans="1:9" ht="204.6" hidden="1" customHeight="1" x14ac:dyDescent="0.25">
      <c r="A98" s="527" t="str">
        <f>+[2]ระบบการควบคุมฯ!A150</f>
        <v>3.5.4</v>
      </c>
      <c r="B98" s="88" t="str">
        <f>+[2]ระบบการควบคุมฯ!B150</f>
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</c>
      <c r="C98" s="92" t="str">
        <f>+[2]ระบบการควบคุมฯ!C150</f>
        <v>ที่ ศธ 04002/ว1282 ลว 29 มีค 66 โอนครั้งที่ 438</v>
      </c>
      <c r="D98" s="498">
        <f>+[2]ระบบการควบคุมฯ!F150</f>
        <v>0</v>
      </c>
      <c r="E98" s="498">
        <f>+[2]ระบบการควบคุมฯ!G150+[2]ระบบการควบคุมฯ!H150</f>
        <v>0</v>
      </c>
      <c r="F98" s="498">
        <f>+[2]ระบบการควบคุมฯ!I150+[2]ระบบการควบคุมฯ!J150</f>
        <v>0</v>
      </c>
      <c r="G98" s="511">
        <f>+[2]ระบบการควบคุมฯ!K150+[2]ระบบการควบคุมฯ!L150</f>
        <v>0</v>
      </c>
      <c r="H98" s="511">
        <f t="shared" si="19"/>
        <v>0</v>
      </c>
      <c r="I98" s="508" t="s">
        <v>50</v>
      </c>
    </row>
    <row r="99" spans="1:9" ht="111.6" hidden="1" customHeight="1" x14ac:dyDescent="0.25">
      <c r="A99" s="527" t="str">
        <f>+[2]ระบบการควบคุมฯ!A151</f>
        <v>3.5.5</v>
      </c>
      <c r="B99" s="88" t="str">
        <f>+[2]ระบบการควบคุมฯ!B151</f>
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</c>
      <c r="C99" s="92" t="str">
        <f>+[2]ระบบการควบคุมฯ!C151</f>
        <v>ที่ ศธ 04002/ว1479 ลว 12 เมย 66 โอนครั้งที่ 472</v>
      </c>
      <c r="D99" s="498">
        <f>+[2]ระบบการควบคุมฯ!F151</f>
        <v>0</v>
      </c>
      <c r="E99" s="498">
        <f>+[2]ระบบการควบคุมฯ!G151+[2]ระบบการควบคุมฯ!H151</f>
        <v>0</v>
      </c>
      <c r="F99" s="498">
        <f>+[2]ระบบการควบคุมฯ!I151+[2]ระบบการควบคุมฯ!J151</f>
        <v>0</v>
      </c>
      <c r="G99" s="511">
        <f>+[2]ระบบการควบคุมฯ!K151+[2]ระบบการควบคุมฯ!L151</f>
        <v>0</v>
      </c>
      <c r="H99" s="511">
        <f t="shared" si="19"/>
        <v>0</v>
      </c>
      <c r="I99" s="508" t="s">
        <v>50</v>
      </c>
    </row>
    <row r="100" spans="1:9" ht="167.4" hidden="1" customHeight="1" x14ac:dyDescent="0.25">
      <c r="A100" s="527" t="str">
        <f>+[2]ระบบการควบคุมฯ!A152</f>
        <v>3.5.6</v>
      </c>
      <c r="B100" s="88" t="str">
        <f>+[2]ระบบการควบคุมฯ!B152</f>
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</c>
      <c r="C100" s="92" t="str">
        <f>+[2]ระบบการควบคุมฯ!C152</f>
        <v>ที่ ศธ04002/ว 2955 ลว. 18 กค 66 ครั้งที่ 683</v>
      </c>
      <c r="D100" s="498">
        <f>+[2]ระบบการควบคุมฯ!F152</f>
        <v>0</v>
      </c>
      <c r="E100" s="498">
        <f>+[2]ระบบการควบคุมฯ!G152+[2]ระบบการควบคุมฯ!H152</f>
        <v>0</v>
      </c>
      <c r="F100" s="498">
        <f>+[2]ระบบการควบคุมฯ!I152+[2]ระบบการควบคุมฯ!J152</f>
        <v>0</v>
      </c>
      <c r="G100" s="511">
        <f>+[2]ระบบการควบคุมฯ!K152+[2]ระบบการควบคุมฯ!L152</f>
        <v>0</v>
      </c>
      <c r="H100" s="511">
        <f>+D100-E100-F100-G100</f>
        <v>0</v>
      </c>
      <c r="I100" s="508" t="s">
        <v>50</v>
      </c>
    </row>
    <row r="101" spans="1:9" ht="111.6" hidden="1" customHeight="1" x14ac:dyDescent="0.25">
      <c r="A101" s="527" t="str">
        <f>+[2]ระบบการควบคุมฯ!A153</f>
        <v>3.5.5</v>
      </c>
      <c r="B101" s="88" t="str">
        <f>+[2]ระบบการควบคุมฯ!B153</f>
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</c>
      <c r="C101" s="92" t="str">
        <f>+[2]ระบบการควบคุมฯ!C153</f>
        <v>ที่ ศธ 04002/ว3310 ลว 15 สค 66 โอนครั้งที่ 748</v>
      </c>
      <c r="D101" s="498">
        <f>+[2]ระบบการควบคุมฯ!F153</f>
        <v>0</v>
      </c>
      <c r="E101" s="498">
        <f>+[2]ระบบการควบคุมฯ!G153+[2]ระบบการควบคุมฯ!H153</f>
        <v>0</v>
      </c>
      <c r="F101" s="498">
        <f>+[2]ระบบการควบคุมฯ!I153+[2]ระบบการควบคุมฯ!J153</f>
        <v>0</v>
      </c>
      <c r="G101" s="511">
        <f>+[2]ระบบการควบคุมฯ!K153+[2]ระบบการควบคุมฯ!L153</f>
        <v>0</v>
      </c>
      <c r="H101" s="511">
        <f>+D101-E101-F101-G101</f>
        <v>0</v>
      </c>
      <c r="I101" s="508" t="s">
        <v>88</v>
      </c>
    </row>
    <row r="102" spans="1:9" ht="223.2" hidden="1" customHeight="1" x14ac:dyDescent="0.25">
      <c r="A102" s="527" t="str">
        <f>+[2]ระบบการควบคุมฯ!A154</f>
        <v>3.5.6</v>
      </c>
      <c r="B102" s="88" t="str">
        <f>+[2]ระบบการควบคุมฯ!B154</f>
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</c>
      <c r="C102" s="92" t="str">
        <f>+[2]ระบบการควบคุมฯ!C154</f>
        <v>ศธ 04002/ว3389 ลว.  16 สค 66 โอนครั้งที่ 764 ยอด 75,000 บาท</v>
      </c>
      <c r="D102" s="498">
        <f>+[2]ระบบการควบคุมฯ!F154</f>
        <v>0</v>
      </c>
      <c r="E102" s="498">
        <f>+[2]ระบบการควบคุมฯ!G154+[2]ระบบการควบคุมฯ!H154</f>
        <v>0</v>
      </c>
      <c r="F102" s="498">
        <f>+[2]ระบบการควบคุมฯ!I154+[2]ระบบการควบคุมฯ!J154</f>
        <v>0</v>
      </c>
      <c r="G102" s="511">
        <f>+[2]ระบบการควบคุมฯ!K154+[2]ระบบการควบคุมฯ!L154</f>
        <v>0</v>
      </c>
      <c r="H102" s="511">
        <f>+D102-E102-F102-G102</f>
        <v>0</v>
      </c>
      <c r="I102" s="508" t="s">
        <v>88</v>
      </c>
    </row>
    <row r="103" spans="1:9" ht="74.400000000000006" x14ac:dyDescent="0.25">
      <c r="A103" s="504">
        <f>+[2]ระบบการควบคุมฯ!A191</f>
        <v>3.6</v>
      </c>
      <c r="B103" s="71" t="str">
        <f>+[2]ระบบการควบคุมฯ!B191</f>
        <v xml:space="preserve">กิจกรรมจัดหาบุคลากรสนับสนุน การปฏิบัติงานให้ราชการ กิจกรรมย่อยครูผู้ทรงคุณค่าแห่งแผ่นดิน </v>
      </c>
      <c r="C103" s="71" t="str">
        <f>+[2]ระบบการควบคุมฯ!C191</f>
        <v>20004 68 00154 86190 00000</v>
      </c>
      <c r="D103" s="505">
        <f t="shared" ref="D103:I103" si="20">+D104</f>
        <v>85000</v>
      </c>
      <c r="E103" s="505">
        <f t="shared" si="20"/>
        <v>0</v>
      </c>
      <c r="F103" s="505">
        <f t="shared" si="20"/>
        <v>0</v>
      </c>
      <c r="G103" s="505">
        <f t="shared" si="20"/>
        <v>0</v>
      </c>
      <c r="H103" s="505">
        <f t="shared" si="20"/>
        <v>85000</v>
      </c>
      <c r="I103" s="505">
        <f t="shared" si="20"/>
        <v>0</v>
      </c>
    </row>
    <row r="104" spans="1:9" ht="18.600000000000001" x14ac:dyDescent="0.25">
      <c r="A104" s="472">
        <f>+[2]ระบบการควบคุมฯ!A192</f>
        <v>0</v>
      </c>
      <c r="B104" s="507" t="str">
        <f>+[2]ระบบการควบคุมฯ!B192</f>
        <v xml:space="preserve"> งบรายจ่ายอื่น 6811500</v>
      </c>
      <c r="C104" s="86" t="str">
        <f>+[2]ระบบการควบคุมฯ!C192</f>
        <v xml:space="preserve">20004 3300 6300 5000006 </v>
      </c>
      <c r="D104" s="474">
        <f t="shared" ref="D104:I104" si="21">SUM(D105)</f>
        <v>85000</v>
      </c>
      <c r="E104" s="474">
        <f t="shared" si="21"/>
        <v>0</v>
      </c>
      <c r="F104" s="474">
        <f t="shared" si="21"/>
        <v>0</v>
      </c>
      <c r="G104" s="474">
        <f t="shared" si="21"/>
        <v>0</v>
      </c>
      <c r="H104" s="474">
        <f t="shared" si="21"/>
        <v>85000</v>
      </c>
      <c r="I104" s="474">
        <f t="shared" si="21"/>
        <v>0</v>
      </c>
    </row>
    <row r="105" spans="1:9" ht="93" x14ac:dyDescent="0.25">
      <c r="A105" s="497" t="str">
        <f>+[2]ระบบการควบคุมฯ!A193</f>
        <v>3.6.1</v>
      </c>
      <c r="B105" s="520" t="str">
        <f>+[2]ระบบการควบคุมฯ!B193</f>
        <v>ค่าตอบแทนการจ้างอัตราจ้างครูผู้ทรงคุณค่าแห่งแผ่นดิน งวดที่ 1 ระยะเวลา 5 เดือน (พฤศจิกายน 2567 – มีนาคม 2568)  1 อัตรา 85,000 บาท</v>
      </c>
      <c r="C105" s="92" t="str">
        <f>+[2]ระบบการควบคุมฯ!C193</f>
        <v>ศธ 04002/ว5124 ลว.18/10/2024 โอนครั้งที่ 1</v>
      </c>
      <c r="D105" s="498">
        <f>+[2]ระบบการควบคุมฯ!F193</f>
        <v>85000</v>
      </c>
      <c r="E105" s="498">
        <f>+[2]ระบบการควบคุมฯ!G193+[2]ระบบการควบคุมฯ!H193</f>
        <v>0</v>
      </c>
      <c r="F105" s="498">
        <f>+[2]ระบบการควบคุมฯ!I193+[2]ระบบการควบคุมฯ!J193</f>
        <v>0</v>
      </c>
      <c r="G105" s="498">
        <f>+[2]ระบบการควบคุมฯ!K193+[2]ระบบการควบคุมฯ!L193</f>
        <v>0</v>
      </c>
      <c r="H105" s="511">
        <f>+D105-E105-F105-G105</f>
        <v>85000</v>
      </c>
      <c r="I105" s="508" t="s">
        <v>14</v>
      </c>
    </row>
    <row r="106" spans="1:9" ht="111.6" hidden="1" customHeight="1" x14ac:dyDescent="0.25">
      <c r="A106" s="497" t="str">
        <f>+[2]ระบบการควบคุมฯ!A194</f>
        <v>3.7.1.1</v>
      </c>
      <c r="B106" s="520" t="str">
        <f>+[2]ระบบการควบคุมฯ!B194</f>
        <v>ค่าตอบแทนการจ้างอัตราจ้างครูผู้ทรงคุณค่าแห่งแผ่นดิน งวดที่ 2 ระยะเวลา 4 เดือน 15 วัน (พฤษภาคม 2567 (15 วัน) – มิถุนายน 2567)  จำนวนเงิน 76,500.-บาท</v>
      </c>
      <c r="C106" s="92" t="str">
        <f>+[2]ระบบการควบคุมฯ!C194</f>
        <v>ศธ 04002/ว1954 ลว.21/5/2024 โอนครั้งที่ 39</v>
      </c>
      <c r="D106" s="491"/>
      <c r="E106" s="491"/>
      <c r="F106" s="491"/>
      <c r="G106" s="528"/>
      <c r="H106" s="528"/>
      <c r="I106" s="529"/>
    </row>
    <row r="107" spans="1:9" ht="74.400000000000006" hidden="1" customHeight="1" x14ac:dyDescent="0.25">
      <c r="A107" s="497" t="str">
        <f>+[2]ระบบการควบคุมฯ!A195</f>
        <v>3.3.1.2</v>
      </c>
      <c r="B107" s="520" t="str">
        <f>+[2]ระบบการควบคุมฯ!B195</f>
        <v>ค่าตอบแทนการจ้างอัตราจ้างครูผู้ทรงคุณค่าแห่งแผ่นดิน โอนกลับส่วนกลาง งวดที่ 1-2  23,500 บาท</v>
      </c>
      <c r="C107" s="92" t="str">
        <f>+[2]ระบบการควบคุมฯ!C195</f>
        <v>ศธ 04002/ว2665 ลว.5/7/2023 โอนครั้งที่ 636</v>
      </c>
      <c r="D107" s="491"/>
      <c r="E107" s="491"/>
      <c r="F107" s="491"/>
      <c r="G107" s="528"/>
      <c r="H107" s="528"/>
      <c r="I107" s="529"/>
    </row>
    <row r="108" spans="1:9" ht="74.400000000000006" hidden="1" customHeight="1" x14ac:dyDescent="0.25">
      <c r="A108" s="497" t="str">
        <f>+[2]ระบบการควบคุมฯ!A196</f>
        <v>3.3.1.3</v>
      </c>
      <c r="B108" s="520" t="str">
        <f>+[2]ระบบการควบคุมฯ!B196</f>
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</c>
      <c r="C108" s="92" t="str">
        <f>+[2]ระบบการควบคุมฯ!C196</f>
        <v>ศธ 04002/ว2666 ลว.5/7/2023 โอนครั้งที่ 640</v>
      </c>
      <c r="D108" s="491"/>
      <c r="E108" s="491"/>
      <c r="F108" s="491"/>
      <c r="G108" s="528"/>
      <c r="H108" s="528"/>
      <c r="I108" s="529"/>
    </row>
    <row r="109" spans="1:9" ht="55.8" x14ac:dyDescent="0.25">
      <c r="A109" s="469">
        <f>+[2]ระบบการควบคุมฯ!A199</f>
        <v>3.7</v>
      </c>
      <c r="B109" s="71" t="str">
        <f>+[2]ระบบการควบคุมฯ!B199</f>
        <v>กิจกรรมจัดหาบุคลากรสนับสนุนการปฏิบัติงานให้ราชการ (คืนครูสำหรับเด็กพิการ)</v>
      </c>
      <c r="C109" s="71" t="str">
        <f>+[2]ระบบการควบคุมฯ!C199</f>
        <v>20004 68 00154 00122</v>
      </c>
      <c r="D109" s="470">
        <f t="shared" ref="D109:I109" si="22">+D110</f>
        <v>1674000</v>
      </c>
      <c r="E109" s="470">
        <f t="shared" si="22"/>
        <v>0</v>
      </c>
      <c r="F109" s="470">
        <f t="shared" si="22"/>
        <v>0</v>
      </c>
      <c r="G109" s="470">
        <f t="shared" si="22"/>
        <v>403258.06</v>
      </c>
      <c r="H109" s="470">
        <f t="shared" si="22"/>
        <v>1270741.94</v>
      </c>
      <c r="I109" s="470">
        <f t="shared" si="22"/>
        <v>0</v>
      </c>
    </row>
    <row r="110" spans="1:9" ht="18.600000000000001" x14ac:dyDescent="0.25">
      <c r="A110" s="472">
        <f>+[2]ระบบการควบคุมฯ!A200</f>
        <v>0</v>
      </c>
      <c r="B110" s="507" t="str">
        <f>+[2]ระบบการควบคุมฯ!B200</f>
        <v xml:space="preserve"> งบรายจ่ายอื่น 6811500</v>
      </c>
      <c r="C110" s="86" t="str">
        <f>+[2]ระบบการควบคุมฯ!C200</f>
        <v>20004 3300 6300 5000001</v>
      </c>
      <c r="D110" s="474">
        <f>SUM(D111:D115)</f>
        <v>1674000</v>
      </c>
      <c r="E110" s="474">
        <f>SUM(E111:E115)</f>
        <v>0</v>
      </c>
      <c r="F110" s="474">
        <f>SUM(F111:F115)</f>
        <v>0</v>
      </c>
      <c r="G110" s="474">
        <f>SUM(G111:G115)</f>
        <v>403258.06</v>
      </c>
      <c r="H110" s="474">
        <f>SUM(H111:H115)</f>
        <v>1270741.94</v>
      </c>
      <c r="I110" s="474">
        <f>SUM(I111)</f>
        <v>0</v>
      </c>
    </row>
    <row r="111" spans="1:9" ht="111.6" x14ac:dyDescent="0.25">
      <c r="A111" s="497" t="str">
        <f>+[2]ระบบการควบคุมฯ!A201</f>
        <v>3.7.1</v>
      </c>
      <c r="B111" s="520" t="str">
        <f>+[2]ระบบการควบคุมฯ!B201</f>
        <v>จ้างเหมาพี่เลี้ยงเด็กพิการ  จำนวน31 อัตรา ครั้งที่ 1 (ตุลาคม 67 -มีค 68) ค่าจ้าง1,674,000 บาท (จ้างชั่วคราวรายเดิม 15 ราย จ้างเหมา 16 ราย</v>
      </c>
      <c r="C111" s="92" t="str">
        <f>+[2]ระบบการควบคุมฯ!C201</f>
        <v>ศธ 04002/ว5326 ลว 30 ตค 66 ครั้งที่ 28</v>
      </c>
      <c r="D111" s="498">
        <f>+[2]ระบบการควบคุมฯ!F201</f>
        <v>1674000</v>
      </c>
      <c r="E111" s="498">
        <f>+[2]ระบบการควบคุมฯ!G201+[2]ระบบการควบคุมฯ!H201</f>
        <v>0</v>
      </c>
      <c r="F111" s="498">
        <f>+[2]ระบบการควบคุมฯ!I201+[2]ระบบการควบคุมฯ!J201</f>
        <v>0</v>
      </c>
      <c r="G111" s="498">
        <f>+[2]ระบบการควบคุมฯ!K201+[2]ระบบการควบคุมฯ!L201</f>
        <v>403258.06</v>
      </c>
      <c r="H111" s="511">
        <f>+D111-E111-F111-G111</f>
        <v>1270741.94</v>
      </c>
      <c r="I111" s="508" t="s">
        <v>14</v>
      </c>
    </row>
    <row r="112" spans="1:9" ht="93" hidden="1" customHeight="1" x14ac:dyDescent="0.25">
      <c r="A112" s="497" t="str">
        <f>+[2]ระบบการควบคุมฯ!A202</f>
        <v>3.7.1.1</v>
      </c>
      <c r="B112" s="520" t="str">
        <f>+[2]ระบบการควบคุมฯ!B202</f>
        <v>พี่เลี้ยงเด็กพิการอัตราจ้างชั่วคราวรายเดือน จำนวน 15 อัตรา ครั้งที่ 2 (พค - สค 67) ค่าจ้าง 576,000 ค่าจ้าง  ประกัน 28,800 บาท</v>
      </c>
      <c r="C112" s="92"/>
      <c r="D112" s="498"/>
      <c r="E112" s="498"/>
      <c r="F112" s="498"/>
      <c r="G112" s="498"/>
      <c r="H112" s="511"/>
      <c r="I112" s="508"/>
    </row>
    <row r="113" spans="1:9" ht="74.400000000000006" hidden="1" customHeight="1" x14ac:dyDescent="0.25">
      <c r="A113" s="497" t="str">
        <f>+[2]ระบบการควบคุมฯ!A204</f>
        <v>3.7.2</v>
      </c>
      <c r="B113" s="520" t="str">
        <f>+[2]ระบบการควบคุมฯ!B204</f>
        <v>ค่าพี่เลี้ยงเด็กพิการจ้างเหมาบริการ จำนวน 15 อัตรา ครั้งที่ 1  ตุลาคม 66- เมย 2567) อัตราละ 9,000 บาท  945,000</v>
      </c>
      <c r="C113" s="92" t="str">
        <f>+[2]ระบบการควบคุมฯ!C204</f>
        <v>ศธ 04002/ว4997 ลว 25 ตค 66 ครั้งที่ 9</v>
      </c>
      <c r="D113" s="498"/>
      <c r="E113" s="498"/>
      <c r="F113" s="498"/>
      <c r="G113" s="498"/>
      <c r="H113" s="511">
        <f>+D113-E113-F113-G113</f>
        <v>0</v>
      </c>
      <c r="I113" s="508" t="s">
        <v>14</v>
      </c>
    </row>
    <row r="114" spans="1:9" ht="93" hidden="1" customHeight="1" x14ac:dyDescent="0.25">
      <c r="A114" s="497" t="str">
        <f>+[2]ระบบการควบคุมฯ!A205</f>
        <v>3.7.2.1</v>
      </c>
      <c r="B114" s="520" t="str">
        <f>+[2]ระบบการควบคุมฯ!B205</f>
        <v>พี่เลี้ยงเด็กพิการจ้างเหมาบริการจำนวน 18 อัตรา ครั้งที่ 2 (พค - สค 2567) อัตราละ 9,000 บาท 612,000 บาท ขาด  36,000 บาท</v>
      </c>
      <c r="C114" s="92" t="str">
        <f>+[2]ระบบการควบคุมฯ!C205</f>
        <v>ศธ 04002/ว1906 ลว 16 พค 67ครั้งที่ 26</v>
      </c>
      <c r="D114" s="491"/>
      <c r="E114" s="491"/>
      <c r="F114" s="491"/>
      <c r="G114" s="528"/>
      <c r="H114" s="528"/>
      <c r="I114" s="529"/>
    </row>
    <row r="115" spans="1:9" ht="130.19999999999999" hidden="1" customHeight="1" x14ac:dyDescent="0.25">
      <c r="A115" s="497" t="str">
        <f>+[2]ระบบการควบคุมฯ!A206</f>
        <v>3.7.2.2</v>
      </c>
      <c r="B115" s="520" t="str">
        <f>+[2]ระบบการควบคุมฯ!B206</f>
        <v>พี่เลี้ยงเด็กพิการจ้างเหมาบริการจำนวน 15 อัตรา ครั้งที่ 3   กย 2567  อัตราละ 9,000 บาท  162,000 บาท อนุมัติครั้งนี้ 182,100 บาท จ้างเหมา 137,692.84 จ้างชั่วคราว 44,407.16</v>
      </c>
      <c r="C115" s="92" t="str">
        <f>+[2]ระบบการควบคุมฯ!C206</f>
        <v>ศธ 04002/ว3222   ลว 30 กค 67 ครั้งที่ 262</v>
      </c>
      <c r="D115" s="491"/>
      <c r="E115" s="491"/>
      <c r="F115" s="491"/>
      <c r="G115" s="528"/>
      <c r="H115" s="528"/>
      <c r="I115" s="529"/>
    </row>
    <row r="116" spans="1:9" ht="18.600000000000001" hidden="1" customHeight="1" x14ac:dyDescent="0.25">
      <c r="A116" s="497">
        <f>+[2]ระบบการควบคุมฯ!A207</f>
        <v>0</v>
      </c>
      <c r="B116" s="520">
        <f>+[2]ระบบการควบคุมฯ!B207</f>
        <v>0</v>
      </c>
      <c r="C116" s="92">
        <f>+[2]ระบบการควบคุมฯ!C207</f>
        <v>0</v>
      </c>
      <c r="D116" s="491"/>
      <c r="E116" s="491"/>
      <c r="F116" s="491"/>
      <c r="G116" s="528"/>
      <c r="H116" s="528"/>
      <c r="I116" s="529"/>
    </row>
    <row r="117" spans="1:9" ht="74.400000000000006" x14ac:dyDescent="0.25">
      <c r="A117" s="469">
        <f>+[2]ระบบการควบคุมฯ!A208</f>
        <v>3.8</v>
      </c>
      <c r="B117" s="71" t="str">
        <f>+[2]ระบบการควบคุมฯ!B208</f>
        <v>กิจกรรมจัดหาบุคลากรสนับสนุนการปฏิบัติงานให้ราชการ (คืนครูสำหรับผู้จบการศึกษาขั้นพื้นฐาน)</v>
      </c>
      <c r="C117" s="71" t="str">
        <f>+[2]ระบบการควบคุมฯ!C208</f>
        <v>20004 68 00154 00153</v>
      </c>
      <c r="D117" s="470">
        <f t="shared" ref="D117:I117" si="23">+D118</f>
        <v>2646000</v>
      </c>
      <c r="E117" s="470">
        <f t="shared" si="23"/>
        <v>0</v>
      </c>
      <c r="F117" s="470">
        <f t="shared" si="23"/>
        <v>0</v>
      </c>
      <c r="G117" s="470">
        <f t="shared" si="23"/>
        <v>481850</v>
      </c>
      <c r="H117" s="470">
        <f t="shared" si="23"/>
        <v>2164150</v>
      </c>
      <c r="I117" s="470">
        <f t="shared" si="23"/>
        <v>0</v>
      </c>
    </row>
    <row r="118" spans="1:9" ht="18.600000000000001" x14ac:dyDescent="0.25">
      <c r="A118" s="472">
        <f>+[2]ระบบการควบคุมฯ!A219</f>
        <v>0</v>
      </c>
      <c r="B118" s="507" t="str">
        <f>+[2]ระบบการควบคุมฯ!B219</f>
        <v xml:space="preserve"> งบรายจ่ายอื่น 6811500</v>
      </c>
      <c r="C118" s="86" t="str">
        <f>+[2]ระบบการควบคุมฯ!C219</f>
        <v>20004 3300 6300 5000005</v>
      </c>
      <c r="D118" s="474">
        <f>SUM(D119:D127)</f>
        <v>2646000</v>
      </c>
      <c r="E118" s="474">
        <f>SUM(E119:E127)</f>
        <v>0</v>
      </c>
      <c r="F118" s="474">
        <f>SUM(F119:F127)</f>
        <v>0</v>
      </c>
      <c r="G118" s="474">
        <f>SUM(G119:G127)</f>
        <v>481850</v>
      </c>
      <c r="H118" s="474">
        <f>SUM(H119:H127)</f>
        <v>2164150</v>
      </c>
      <c r="I118" s="474">
        <f>SUM(I119)</f>
        <v>0</v>
      </c>
    </row>
    <row r="119" spans="1:9" ht="130.19999999999999" x14ac:dyDescent="0.25">
      <c r="A119" s="497" t="str">
        <f>+[2]ระบบการควบคุมฯ!A221</f>
        <v>3.8.1</v>
      </c>
      <c r="B119" s="520" t="str">
        <f>+[2]ระบบการควบคุมฯ!B221</f>
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(ต.ค.67 - มีค 68 ) จำนวนเงิน 216,000.-บาท</v>
      </c>
      <c r="C119" s="520" t="str">
        <f>+[2]ระบบการควบคุมฯ!C221</f>
        <v>ศธ 04002/ว5274 ลว.29/ต.ค./2024 โอนครั้งที่ 18</v>
      </c>
      <c r="D119" s="498">
        <f>+[2]ระบบการควบคุมฯ!F221</f>
        <v>216000</v>
      </c>
      <c r="E119" s="498"/>
      <c r="F119" s="498">
        <f>+[2]ระบบการควบคุมฯ!I221+[2]ระบบการควบคุมฯ!J221</f>
        <v>0</v>
      </c>
      <c r="G119" s="511">
        <f>+[2]ระบบการควบคุมฯ!K221+[2]ระบบการควบคุมฯ!L221</f>
        <v>35100</v>
      </c>
      <c r="H119" s="511">
        <f>+D119-E119-F119-G119</f>
        <v>180900</v>
      </c>
      <c r="I119" s="508" t="s">
        <v>14</v>
      </c>
    </row>
    <row r="120" spans="1:9" ht="93" hidden="1" customHeight="1" x14ac:dyDescent="0.25">
      <c r="A120" s="497" t="str">
        <f>+[2]ระบบการควบคุมฯ!A222</f>
        <v>3.8.1.1</v>
      </c>
      <c r="B120" s="520" t="str">
        <f>+[2]ระบบการควบคุมฯ!B222</f>
        <v>ค่าจ้างบุคลากรปฏิบัติงานในสำนักงานเขตพื้นที่การศึกษาที่ขาดแคลน จำนวน 4 อัตรา   ครั้งที่ 2  (กพ - พค 67) จำนวนเงิน 111,600.-บาท</v>
      </c>
      <c r="C120" s="520" t="str">
        <f>+[2]ระบบการควบคุมฯ!C222</f>
        <v>ศธ 04002/ว507 ลว. 5 กพ 67 โอนครั้งที่ 166</v>
      </c>
      <c r="D120" s="498"/>
      <c r="E120" s="530"/>
      <c r="F120" s="530"/>
      <c r="G120" s="530"/>
      <c r="H120" s="511"/>
      <c r="I120" s="508"/>
    </row>
    <row r="121" spans="1:9" ht="93" hidden="1" customHeight="1" x14ac:dyDescent="0.25">
      <c r="A121" s="497" t="str">
        <f>+[2]ระบบการควบคุมฯ!A223</f>
        <v>3.8.1.2</v>
      </c>
      <c r="B121" s="520" t="str">
        <f>+[2]ระบบการควบคุมฯ!B223</f>
        <v>ค่าจ้างบุคลากรปฏิบัติงานในสำนักงานเขตพื้นที่การศึกษาที่ขาดแคลน จำนวน 4 อัตรา   ครั้งที่ 3  (มิย - สค 67) จำนวนเงิน 110,700.-บาท</v>
      </c>
      <c r="C121" s="520" t="str">
        <f>+[2]ระบบการควบคุมฯ!C223</f>
        <v>ศธ 04002/ว1830 ลว.9 พค 67 โอนครั้งที่ 9</v>
      </c>
      <c r="D121" s="498"/>
      <c r="E121" s="498"/>
      <c r="F121" s="498"/>
      <c r="G121" s="511"/>
      <c r="H121" s="511"/>
      <c r="I121" s="508"/>
    </row>
    <row r="122" spans="1:9" ht="74.400000000000006" hidden="1" customHeight="1" x14ac:dyDescent="0.25">
      <c r="A122" s="497" t="str">
        <f>+[2]ระบบการควบคุมฯ!A224</f>
        <v>3.8.1.3</v>
      </c>
      <c r="B122" s="520">
        <f>+[2]ระบบการควบคุมฯ!B224</f>
        <v>0</v>
      </c>
      <c r="C122" s="520">
        <f>+[2]ระบบการควบคุมฯ!C224</f>
        <v>0</v>
      </c>
      <c r="D122" s="498">
        <f>+[2]ระบบการควบคุมฯ!F224</f>
        <v>0</v>
      </c>
      <c r="E122" s="498">
        <f>+[2]ระบบการควบคุมฯ!G224+[2]ระบบการควบคุมฯ!H224</f>
        <v>0</v>
      </c>
      <c r="F122" s="498">
        <f>+[2]ระบบการควบคุมฯ!I224+[2]ระบบการควบคุมฯ!J224</f>
        <v>0</v>
      </c>
      <c r="G122" s="511">
        <f>+[2]ระบบการควบคุมฯ!K224+[2]ระบบการควบคุมฯ!L224</f>
        <v>0</v>
      </c>
      <c r="H122" s="511">
        <f t="shared" ref="H122:H124" si="24">+D122-E122-F122-G122</f>
        <v>0</v>
      </c>
      <c r="I122" s="508" t="s">
        <v>14</v>
      </c>
    </row>
    <row r="123" spans="1:9" ht="130.19999999999999" x14ac:dyDescent="0.25">
      <c r="A123" s="497" t="str">
        <f>+[2]ระบบการควบคุมฯ!A226</f>
        <v>3.8.2</v>
      </c>
      <c r="B123" s="520" t="str">
        <f>+[2]ระบบการควบคุมฯ!B226</f>
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1(ต.ค.67 - มีค 68)จำนวนเงิน 2,160,000.-บาท   จ้างเหมาเดิม 3 ราย จ้างชั่วคราวเดิม 21</v>
      </c>
      <c r="C123" s="520" t="str">
        <f>+[2]ระบบการควบคุมฯ!C226</f>
        <v>ศธ 04002/ว5274 ลว.29/ต.ค./2024 โอนครั้งที่ 18</v>
      </c>
      <c r="D123" s="498">
        <f>+[2]ระบบการควบคุมฯ!F226</f>
        <v>2160000</v>
      </c>
      <c r="E123" s="498">
        <f>+[2]ระบบการควบคุมฯ!G226+[2]ระบบการควบคุมฯ!H226</f>
        <v>0</v>
      </c>
      <c r="F123" s="498">
        <f>+[2]ระบบการควบคุมฯ!I226+[2]ระบบการควบคุมฯ!J226</f>
        <v>0</v>
      </c>
      <c r="G123" s="498">
        <f>+[2]ระบบการควบคุมฯ!K226+[2]ระบบการควบคุมฯ!L226</f>
        <v>401750</v>
      </c>
      <c r="H123" s="511">
        <f>+D123-E123-F123-G123</f>
        <v>1758250</v>
      </c>
      <c r="I123" s="508" t="s">
        <v>14</v>
      </c>
    </row>
    <row r="124" spans="1:9" ht="111.6" hidden="1" customHeight="1" x14ac:dyDescent="0.25">
      <c r="A124" s="500" t="str">
        <f>+[2]ระบบการควบคุมฯ!A227</f>
        <v>3.8.2.1</v>
      </c>
      <c r="B124" s="531" t="str">
        <f>+[2]ระบบการควบคุมฯ!B227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1,410,000.-บาท </v>
      </c>
      <c r="C124" s="531" t="str">
        <f>+[2]ระบบการควบคุมฯ!C227</f>
        <v>ศธ 04002/ว5274 ลว.29/ต.ค./2024 โอนครั้งที่ 18</v>
      </c>
      <c r="D124" s="501">
        <f>+[2]ระบบการควบคุมฯ!F229</f>
        <v>0</v>
      </c>
      <c r="E124" s="501">
        <f>+[2]ระบบการควบคุมฯ!G229+[2]ระบบการควบคุมฯ!H229</f>
        <v>0</v>
      </c>
      <c r="F124" s="501">
        <f>+[2]ระบบการควบคุมฯ!I229+[2]ระบบการควบคุมฯ!J229</f>
        <v>0</v>
      </c>
      <c r="G124" s="532">
        <f>+[2]ระบบการควบคุมฯ!K229+[2]ระบบการควบคุมฯ!L229</f>
        <v>0</v>
      </c>
      <c r="H124" s="532">
        <f t="shared" si="24"/>
        <v>0</v>
      </c>
      <c r="I124" s="533" t="s">
        <v>14</v>
      </c>
    </row>
    <row r="125" spans="1:9" ht="111.6" hidden="1" customHeight="1" x14ac:dyDescent="0.25">
      <c r="A125" s="482">
        <f>+[2]ระบบการควบคุมฯ!A228</f>
        <v>0</v>
      </c>
      <c r="B125" s="534" t="str">
        <f>+[2]ระบบการควบคุมฯ!B228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(มิย - สค 67) จำนวนเงิน 1,129,500.-บาท </v>
      </c>
      <c r="C125" s="534" t="str">
        <f>+[2]ระบบการควบคุมฯ!C228</f>
        <v>ศธ 04002/ว1830 ลว.9 พค 67 โอนครั้งที่ 9</v>
      </c>
      <c r="D125" s="485"/>
      <c r="E125" s="485"/>
      <c r="F125" s="485"/>
      <c r="G125" s="535"/>
      <c r="H125" s="535"/>
      <c r="I125" s="536"/>
    </row>
    <row r="126" spans="1:9" ht="111.6" hidden="1" customHeight="1" x14ac:dyDescent="0.25">
      <c r="A126" s="488">
        <f>+[2]ระบบการควบคุมฯ!A229</f>
        <v>0</v>
      </c>
      <c r="B126" s="537" t="str">
        <f>+[2]ระบบการควบคุมฯ!B229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21 จ้างเหมา 3)ครั้งที่ 4  (กย 67) จำนวนเงิน 308,8850.-บาท </v>
      </c>
      <c r="C126" s="537" t="str">
        <f>+[2]ระบบการควบคุมฯ!C229</f>
        <v>ศธ 04002/ว3482 ลว.9 สค 67 โอนครั้งที่ 298</v>
      </c>
      <c r="D126" s="489"/>
      <c r="E126" s="489"/>
      <c r="F126" s="489"/>
      <c r="G126" s="538"/>
      <c r="H126" s="538"/>
      <c r="I126" s="539"/>
    </row>
    <row r="127" spans="1:9" ht="74.400000000000006" x14ac:dyDescent="0.25">
      <c r="A127" s="488" t="str">
        <f>+[2]ระบบการควบคุมฯ!A231</f>
        <v>3.8.3</v>
      </c>
      <c r="B127" s="537" t="str">
        <f>+[2]ระบบการควบคุมฯ!B231</f>
        <v xml:space="preserve">ค่าจ้างสำหรับโครงการครูคลังสมอง ครั้งที่ 1  ระยะเวลา     6 เดือน (ตุลาคม 2567 ถึง มีนาคม 2568) อัตราละ 15,000.-บาท </v>
      </c>
      <c r="C127" s="537" t="str">
        <f>+[2]ระบบการควบคุมฯ!C231</f>
        <v>ศธ 04002/ว5512 ลว. 11 พย 67 โอนครั้งที่ 55</v>
      </c>
      <c r="D127" s="489">
        <f>+[2]ระบบการควบคุมฯ!F231</f>
        <v>270000</v>
      </c>
      <c r="E127" s="489">
        <f>+[2]ระบบการควบคุมฯ!G231+[2]ระบบการควบคุมฯ!H231</f>
        <v>0</v>
      </c>
      <c r="F127" s="489">
        <f>+[2]ระบบการควบคุมฯ!I231+[2]ระบบการควบคุมฯ!J231</f>
        <v>0</v>
      </c>
      <c r="G127" s="538">
        <f>+[2]ระบบการควบคุมฯ!K231+[2]ระบบการควบคุมฯ!L231</f>
        <v>45000</v>
      </c>
      <c r="H127" s="538">
        <f>+D127-E127-F127-G127</f>
        <v>225000</v>
      </c>
      <c r="I127" s="539"/>
    </row>
    <row r="128" spans="1:9" ht="74.400000000000006" x14ac:dyDescent="0.25">
      <c r="A128" s="469">
        <f>+[2]ระบบการควบคุมฯ!A233</f>
        <v>3.9</v>
      </c>
      <c r="B128" s="71" t="str">
        <f>+[2]ระบบการควบคุมฯ!B233</f>
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</c>
      <c r="C128" s="71" t="str">
        <f>+[2]ระบบการควบคุมฯ!C233</f>
        <v>20004 68 00154 87195</v>
      </c>
      <c r="D128" s="470">
        <f t="shared" ref="D128:I128" si="25">+D129</f>
        <v>7335000</v>
      </c>
      <c r="E128" s="470">
        <f t="shared" si="25"/>
        <v>0</v>
      </c>
      <c r="F128" s="470">
        <f t="shared" si="25"/>
        <v>0</v>
      </c>
      <c r="G128" s="470">
        <f t="shared" si="25"/>
        <v>1847416.13</v>
      </c>
      <c r="H128" s="470">
        <f t="shared" si="25"/>
        <v>5487583.8700000001</v>
      </c>
      <c r="I128" s="470">
        <f t="shared" si="25"/>
        <v>0</v>
      </c>
    </row>
    <row r="129" spans="1:9" ht="18.600000000000001" x14ac:dyDescent="0.25">
      <c r="A129" s="472">
        <f>+[2]ระบบการควบคุมฯ!A235</f>
        <v>1</v>
      </c>
      <c r="B129" s="540" t="str">
        <f>+[2]ระบบการควบคุมฯ!B235</f>
        <v xml:space="preserve"> งบรายจ่ายอื่น 6811500</v>
      </c>
      <c r="C129" s="86" t="str">
        <f>+[2]ระบบการควบคุมฯ!C235</f>
        <v>20004 33006300 5000007</v>
      </c>
      <c r="D129" s="474">
        <f>SUM(D130:D139)</f>
        <v>7335000</v>
      </c>
      <c r="E129" s="474">
        <f t="shared" ref="E129:H129" si="26">SUM(E130:E139)</f>
        <v>0</v>
      </c>
      <c r="F129" s="474">
        <f t="shared" si="26"/>
        <v>0</v>
      </c>
      <c r="G129" s="474">
        <f t="shared" si="26"/>
        <v>1847416.13</v>
      </c>
      <c r="H129" s="474">
        <f t="shared" si="26"/>
        <v>5487583.8700000001</v>
      </c>
      <c r="I129" s="474">
        <f>SUM(I130)</f>
        <v>0</v>
      </c>
    </row>
    <row r="130" spans="1:9" ht="130.19999999999999" x14ac:dyDescent="0.25">
      <c r="A130" s="497" t="str">
        <f>+[2]ระบบการควบคุมฯ!A237</f>
        <v>3.10.1</v>
      </c>
      <c r="B130" s="520" t="str">
        <f>+[2]ระบบการควบคุมฯ!B237</f>
        <v xml:space="preserve">ค่าจ้างเหมาธุรการโรงเรียนรายเดิมจ้างต่อเนื่อง  อัตราละ 15,000.00 บาท จำนวน 32 อัตรา  (รายเดิมมีประกันสังคม 23 อัตรา จ้างเหมาบริการ 9 อัตรา) ครั้งที่ 1  (ต.ค.67 - 31 มีค 68) จำนวนเงิน 1,080,100.-บาท </v>
      </c>
      <c r="C130" s="92" t="str">
        <f>+[2]ระบบการควบคุมฯ!C237</f>
        <v>ศธ 04002/ว4543ลว.31/ต.ค./2023 โอนครั้งที่ 14</v>
      </c>
      <c r="D130" s="498">
        <f>+[2]ระบบการควบคุมฯ!F237</f>
        <v>2880000</v>
      </c>
      <c r="E130" s="498">
        <f>+[2]ระบบการควบคุมฯ!G237+[2]ระบบการควบคุมฯ!H237</f>
        <v>0</v>
      </c>
      <c r="F130" s="498">
        <f>+[2]ระบบการควบคุมฯ!I237+[2]ระบบการควบคุมฯ!J237</f>
        <v>0</v>
      </c>
      <c r="G130" s="498">
        <f>+[2]ระบบการควบคุมฯ!K237+[2]ระบบการควบคุมฯ!L237</f>
        <v>613516.13</v>
      </c>
      <c r="H130" s="511">
        <f>+D130-E130-F130-G130</f>
        <v>2266483.87</v>
      </c>
      <c r="I130" s="508" t="s">
        <v>14</v>
      </c>
    </row>
    <row r="131" spans="1:9" ht="111.6" hidden="1" customHeight="1" x14ac:dyDescent="0.25">
      <c r="A131" s="500" t="s">
        <v>164</v>
      </c>
      <c r="B131" s="531" t="str">
        <f>+[2]ระบบการควบคุมฯ!B238</f>
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(กพ - พค 67) จำนวนเงิน 1,977,000.-บาท </v>
      </c>
      <c r="C131" s="541" t="str">
        <f>+[2]ระบบการควบคุมฯ!C238</f>
        <v>ศธ 04002/ว507 ลว. 5 กพ 67 โอนครั้งที่ 166</v>
      </c>
      <c r="D131" s="501"/>
      <c r="E131" s="501"/>
      <c r="F131" s="501"/>
      <c r="G131" s="532"/>
      <c r="H131" s="532"/>
      <c r="I131" s="533"/>
    </row>
    <row r="132" spans="1:9" ht="111.6" hidden="1" customHeight="1" x14ac:dyDescent="0.25">
      <c r="A132" s="488" t="str">
        <f>+[2]ระบบการควบคุมฯ!A239</f>
        <v>3.9.1.2</v>
      </c>
      <c r="B132" s="537" t="str">
        <f>+[2]ระบบการควบคุมฯ!B239</f>
        <v xml:space="preserve">ค่าจ้างธุรการโรงเรียนรายเดิมจ้างต่อเนื่อง  ค่าจ้าง 15,000.00 บาท จำนวน 32 อัตรา(รายเดิม 26 จ้างเหมา 6)ครั้งที่ 3  (พค - สค 67) จำนวนเงิน 1,498,500.-บาท </v>
      </c>
      <c r="C132" s="107" t="str">
        <f>+[2]ระบบการควบคุมฯ!C239</f>
        <v>ศธ 04002/ว1830 ลว.9 พค 67 โอนครั้งที่ 9</v>
      </c>
      <c r="D132" s="489"/>
      <c r="E132" s="489"/>
      <c r="F132" s="489"/>
      <c r="G132" s="538"/>
      <c r="H132" s="538"/>
      <c r="I132" s="539"/>
    </row>
    <row r="133" spans="1:9" ht="93" hidden="1" customHeight="1" x14ac:dyDescent="0.25">
      <c r="A133" s="488" t="str">
        <f>+[2]ระบบการควบคุมฯ!A240</f>
        <v>3.9.1.3</v>
      </c>
      <c r="B133" s="537" t="str">
        <f>+[2]ระบบการควบคุมฯ!B240</f>
        <v xml:space="preserve">ค่าจ้างธุรการโรงเรียนรายเดิมจ้างต่อเนื่อง  ค่าจ้าง 15,000.00 บาท จำนวน 32 อัตราครั้งที่ 4  ( กย 67) จำนวนเงิน 411,000.-บาท </v>
      </c>
      <c r="C133" s="107" t="str">
        <f>+[2]ระบบการควบคุมฯ!C240</f>
        <v xml:space="preserve">ศธ 04002/ว3482 ลว.9 สค 67 โอนครั้งที่ 298 </v>
      </c>
      <c r="D133" s="542"/>
      <c r="E133" s="542"/>
      <c r="F133" s="542"/>
      <c r="G133" s="543"/>
      <c r="H133" s="543"/>
      <c r="I133" s="544"/>
    </row>
    <row r="134" spans="1:9" ht="93" x14ac:dyDescent="0.25">
      <c r="A134" s="476" t="str">
        <f>+[2]ระบบการควบคุมฯ!A241</f>
        <v>3.10.2</v>
      </c>
      <c r="B134" s="545" t="str">
        <f>+[2]ระบบการควบคุมฯ!B241</f>
        <v>ค่าจ้างเหมาธุรการโรงเรียนรายเดิมจ้างต่อเนื่อง อัตราละ 9,000.-บาท  จำนวน 20 อัตรา ครั้งที่ 1  (ตค 67 -มีค 68) จำนวนเงิน  1080,100.-บาท</v>
      </c>
      <c r="C134" s="105" t="str">
        <f>+[2]ระบบการควบคุมฯ!C241</f>
        <v>ศธ 04002/ว4236 ลว.25 ตค 67 โอนครั้งที่ 14</v>
      </c>
      <c r="D134" s="479">
        <f>+[2]ระบบการควบคุมฯ!F241</f>
        <v>1080000</v>
      </c>
      <c r="E134" s="479">
        <f>+[2]ระบบการควบคุมฯ!G241+[2]ระบบการควบคุมฯ!H241</f>
        <v>0</v>
      </c>
      <c r="F134" s="479">
        <f>+[2]ระบบการควบคุมฯ!I241+[2]ระบบการควบคุมฯ!J241</f>
        <v>0</v>
      </c>
      <c r="G134" s="479">
        <f>+[2]ระบบการควบคุมฯ!K241+[2]ระบบการควบคุมฯ!L241</f>
        <v>360000</v>
      </c>
      <c r="H134" s="546">
        <f>+D134-E134-F134-G134</f>
        <v>720000</v>
      </c>
      <c r="I134" s="547" t="s">
        <v>14</v>
      </c>
    </row>
    <row r="135" spans="1:9" ht="74.400000000000006" hidden="1" customHeight="1" x14ac:dyDescent="0.25">
      <c r="A135" s="482" t="s">
        <v>165</v>
      </c>
      <c r="B135" s="534" t="str">
        <f>+[2]ระบบการควบคุมฯ!B242</f>
        <v>ค่าจ้างเหมาธุรการโรงเรียนรายเดิมจ้างต่อเนื่อง ค่าจ้าง 9,000.-บาท  จำนวน 20 อัตรา (กพ - พค 67) จำนวนเงิน  708,700.-บาท</v>
      </c>
      <c r="C135" s="106" t="str">
        <f>+[2]ระบบการควบคุมฯ!C242</f>
        <v>ศธ 04002/ว507 ลว. 5 กพ 67 โอนครั้งที่ 166</v>
      </c>
      <c r="D135" s="485"/>
      <c r="E135" s="485"/>
      <c r="F135" s="485"/>
      <c r="G135" s="535"/>
      <c r="H135" s="546">
        <f t="shared" ref="H135:H139" si="27">+D135-E135-F135-G135</f>
        <v>0</v>
      </c>
      <c r="I135" s="547" t="s">
        <v>14</v>
      </c>
    </row>
    <row r="136" spans="1:9" ht="93" hidden="1" customHeight="1" x14ac:dyDescent="0.25">
      <c r="A136" s="488" t="s">
        <v>166</v>
      </c>
      <c r="B136" s="537" t="str">
        <f>+[2]ระบบการควบคุมฯ!B243</f>
        <v>ค่าจ้างเหมาธุรการโรงเรียนรายเดิมจ้างต่อเนื่อง ค่าจ้าง 9,000.-บาท  จำนวน 20 อัตรา ครั้งที่ 3  (พค - สค 67) จำนวนเงิน  540,000.-บาท</v>
      </c>
      <c r="C136" s="107" t="str">
        <f>+[2]ระบบการควบคุมฯ!C243</f>
        <v>ศธ 04002/ว4236 ลว.25 ตค 67 โอนครั้งที่ 14</v>
      </c>
      <c r="D136" s="489"/>
      <c r="E136" s="489"/>
      <c r="F136" s="489"/>
      <c r="G136" s="538"/>
      <c r="H136" s="546">
        <f t="shared" si="27"/>
        <v>0</v>
      </c>
      <c r="I136" s="547" t="s">
        <v>14</v>
      </c>
    </row>
    <row r="137" spans="1:9" ht="93" hidden="1" customHeight="1" x14ac:dyDescent="0.25">
      <c r="A137" s="488" t="s">
        <v>167</v>
      </c>
      <c r="B137" s="537" t="str">
        <f>+[2]ระบบการควบคุมฯ!B244</f>
        <v>ค่าจ้างเหมาธุรการโรงเรียนรายเดิมจ้างต่อเนื่อง ค่าจ้าง 9,000.-บาท  จำนวน 20 อัตรา ครั้งที่ 4  (กย 67) จำนวนเงิน  157,100.-บาท</v>
      </c>
      <c r="C137" s="107" t="str">
        <f>+[2]ระบบการควบคุมฯ!C244</f>
        <v xml:space="preserve">ศธ 04002/ว3482 ลว.9 สค 67 โอนครั้งที่ 298 </v>
      </c>
      <c r="D137" s="489"/>
      <c r="E137" s="489"/>
      <c r="F137" s="489"/>
      <c r="G137" s="538"/>
      <c r="H137" s="546">
        <f t="shared" si="27"/>
        <v>0</v>
      </c>
      <c r="I137" s="547" t="s">
        <v>14</v>
      </c>
    </row>
    <row r="138" spans="1:9" ht="93" x14ac:dyDescent="0.25">
      <c r="A138" s="497" t="str">
        <f>+[2]ระบบการควบคุมฯ!A245</f>
        <v>3.10.3</v>
      </c>
      <c r="B138" s="520" t="str">
        <f>+[2]ระบบการควบคุมฯ!B245</f>
        <v>ค่าจ้างนักการภารโรง ค่าจ้าง 9,000.-บาท จำนวน 60 อัตรา (เดิม 14 จ้างเหมา 3 งบกลางเดิม 43) ครั้งที่ 1  (ตค67 - มีค 68) จำนวนเงิน 3,240,600บาท</v>
      </c>
      <c r="C138" s="92" t="str">
        <f>+[2]ระบบการควบคุมฯ!C245</f>
        <v>ศธ 04002/ว4236 ลว.25 ตค 67 โอนครั้งที่ 14</v>
      </c>
      <c r="D138" s="498">
        <f>+[2]ระบบการควบคุมฯ!F245</f>
        <v>3240000</v>
      </c>
      <c r="E138" s="498">
        <f>+[2]ระบบการควบคุมฯ!G245+[2]ระบบการควบคุมฯ!H245</f>
        <v>0</v>
      </c>
      <c r="F138" s="498">
        <f>+[2]ระบบการควบคุมฯ!I245+[2]ระบบการควบคุมฯ!J245</f>
        <v>0</v>
      </c>
      <c r="G138" s="511">
        <f>+[2]ระบบการควบคุมฯ!K245+[2]ระบบการควบคุมฯ!L245</f>
        <v>866100</v>
      </c>
      <c r="H138" s="511">
        <f t="shared" si="27"/>
        <v>2373900</v>
      </c>
      <c r="I138" s="508" t="s">
        <v>14</v>
      </c>
    </row>
    <row r="139" spans="1:9" ht="148.80000000000001" x14ac:dyDescent="0.25">
      <c r="A139" s="497" t="str">
        <f>+[2]ระบบการควบคุมฯ!A246</f>
        <v>3.10.4</v>
      </c>
      <c r="B139" s="520" t="str">
        <f>+[2]ระบบการควบคุมฯ!B246</f>
        <v>นักการภารโรง กรณีทดแทนลูกจ้างประจำเกษียณอายุและว่างโดยเหตุอื่นระหว่างปี เมื่อสิ้นปีงบประมาณ พ.ศ. 2567 ครั้งที่ 1 ระยะเวลา      5 เดือน (พฤศจิกายน 2567 - มีนาคม 2568) จำนวน 3 อัตราๆละ 9000 บาท</v>
      </c>
      <c r="C139" s="92" t="str">
        <f>+[2]ระบบการควบคุมฯ!C246</f>
        <v>ศธ 04002/ว5486 ลว. 8 พย 67 โอนครั้งที่ 50</v>
      </c>
      <c r="D139" s="498">
        <f>+[2]ระบบการควบคุมฯ!F246</f>
        <v>135000</v>
      </c>
      <c r="E139" s="498">
        <f>+[2]ระบบการควบคุมฯ!G246+[2]ระบบการควบคุมฯ!H246</f>
        <v>0</v>
      </c>
      <c r="F139" s="498">
        <f>+[2]ระบบการควบคุมฯ!I246+[2]ระบบการควบคุมฯ!J246</f>
        <v>0</v>
      </c>
      <c r="G139" s="511">
        <f>+[2]ระบบการควบคุมฯ!K246+[2]ระบบการควบคุมฯ!L246</f>
        <v>7800</v>
      </c>
      <c r="H139" s="511">
        <f t="shared" si="27"/>
        <v>127200</v>
      </c>
      <c r="I139" s="508" t="s">
        <v>14</v>
      </c>
    </row>
    <row r="140" spans="1:9" ht="18.600000000000001" x14ac:dyDescent="0.25">
      <c r="A140" s="548">
        <f>+[2]ระบบการควบคุมฯ!A249</f>
        <v>2</v>
      </c>
      <c r="B140" s="549" t="str">
        <f>+[2]ระบบการควบคุมฯ!B249</f>
        <v xml:space="preserve"> งบรายจ่ายอื่น 6811500</v>
      </c>
      <c r="C140" s="108" t="str">
        <f>+[2]ระบบการควบคุมฯ!C249</f>
        <v>20004 31006100 5000027</v>
      </c>
      <c r="D140" s="550">
        <f>SUM(D141:D142)</f>
        <v>0</v>
      </c>
      <c r="E140" s="550">
        <f>SUM(E141:E142)</f>
        <v>0</v>
      </c>
      <c r="F140" s="550">
        <f>SUM(F141:F142)</f>
        <v>0</v>
      </c>
      <c r="G140" s="550">
        <f>SUM(G141:G142)</f>
        <v>0</v>
      </c>
      <c r="H140" s="550">
        <f>SUM(H141:H142)</f>
        <v>0</v>
      </c>
      <c r="I140" s="551"/>
    </row>
    <row r="141" spans="1:9" ht="55.8" x14ac:dyDescent="0.25">
      <c r="A141" s="488" t="str">
        <f>+[2]ระบบการควบคุมฯ!A250</f>
        <v>3.11.2.1</v>
      </c>
      <c r="B141" s="537" t="str">
        <f>+[2]ระบบการควบคุมฯ!B250</f>
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</c>
      <c r="C141" s="107" t="str">
        <f>+[2]ระบบการควบคุมฯ!C250</f>
        <v>ศธ 04002/ว3430 ลว. 17 สค 66 โอนครั้งที่ 770</v>
      </c>
      <c r="D141" s="489">
        <f>+[2]ระบบการควบคุมฯ!F250</f>
        <v>0</v>
      </c>
      <c r="E141" s="489">
        <f>+[2]ระบบการควบคุมฯ!G250+[2]ระบบการควบคุมฯ!H250</f>
        <v>0</v>
      </c>
      <c r="F141" s="489">
        <f>+[2]ระบบการควบคุมฯ!I250+[2]ระบบการควบคุมฯ!J250</f>
        <v>0</v>
      </c>
      <c r="G141" s="538">
        <f>+[2]ระบบการควบคุมฯ!K250+[2]ระบบการควบคุมฯ!L250</f>
        <v>0</v>
      </c>
      <c r="H141" s="538">
        <f>+D141-E141-F141-G141</f>
        <v>0</v>
      </c>
      <c r="I141" s="539" t="s">
        <v>89</v>
      </c>
    </row>
    <row r="142" spans="1:9" ht="93" x14ac:dyDescent="0.25">
      <c r="A142" s="488" t="str">
        <f>+[2]ระบบการควบคุมฯ!A251</f>
        <v>3.11.2.2</v>
      </c>
      <c r="B142" s="537" t="str">
        <f>+[2]ระบบการควบคุมฯ!B251</f>
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</c>
      <c r="C142" s="107" t="str">
        <f>+[2]ระบบการควบคุมฯ!C251</f>
        <v>ศธ 04002/ว3449 ลว. 17 สค 66 โอนครั้งที่ 777</v>
      </c>
      <c r="D142" s="489">
        <f>+[2]ระบบการควบคุมฯ!F251</f>
        <v>0</v>
      </c>
      <c r="E142" s="489">
        <f>+[2]ระบบการควบคุมฯ!G251+[2]ระบบการควบคุมฯ!H251</f>
        <v>0</v>
      </c>
      <c r="F142" s="489">
        <f>+[2]ระบบการควบคุมฯ!I251+[2]ระบบการควบคุมฯ!J251</f>
        <v>0</v>
      </c>
      <c r="G142" s="538">
        <f>+[2]ระบบการควบคุมฯ!K251+[2]ระบบการควบคุมฯ!L251</f>
        <v>0</v>
      </c>
      <c r="H142" s="538">
        <f>+D142-E142-F142-G142</f>
        <v>0</v>
      </c>
      <c r="I142" s="539" t="s">
        <v>89</v>
      </c>
    </row>
    <row r="143" spans="1:9" ht="37.200000000000003" x14ac:dyDescent="0.25">
      <c r="A143" s="552">
        <f>+[2]ระบบการควบคุมฯ!A253</f>
        <v>3.11</v>
      </c>
      <c r="B143" s="71" t="str">
        <f>+[2]ระบบการควบคุมฯ!B253</f>
        <v xml:space="preserve">กิจกรรมการยกระดับคุณภาพการเรียนรู้ภาษาไทย  </v>
      </c>
      <c r="C143" s="71" t="str">
        <f>+[2]ระบบการควบคุมฯ!C253</f>
        <v>20004 67 96778 00000</v>
      </c>
      <c r="D143" s="470">
        <f t="shared" ref="D143:I143" si="28">+D144</f>
        <v>0</v>
      </c>
      <c r="E143" s="470">
        <f t="shared" si="28"/>
        <v>0</v>
      </c>
      <c r="F143" s="470">
        <f t="shared" si="28"/>
        <v>0</v>
      </c>
      <c r="G143" s="470">
        <f t="shared" si="28"/>
        <v>0</v>
      </c>
      <c r="H143" s="470">
        <f t="shared" si="28"/>
        <v>0</v>
      </c>
      <c r="I143" s="470">
        <f t="shared" si="28"/>
        <v>0</v>
      </c>
    </row>
    <row r="144" spans="1:9" ht="18.600000000000001" x14ac:dyDescent="0.25">
      <c r="A144" s="472">
        <f>+[2]ระบบการควบคุมฯ!A254</f>
        <v>0</v>
      </c>
      <c r="B144" s="553" t="str">
        <f>+[2]ระบบการควบคุมฯ!B254</f>
        <v xml:space="preserve"> งบรายจ่ายอื่น 6811500</v>
      </c>
      <c r="C144" s="86" t="str">
        <f>+[2]ระบบการควบคุมฯ!C254</f>
        <v>20004 31006100 5000029</v>
      </c>
      <c r="D144" s="474">
        <f t="shared" ref="D144:I144" si="29">SUM(D145)</f>
        <v>0</v>
      </c>
      <c r="E144" s="474">
        <f t="shared" si="29"/>
        <v>0</v>
      </c>
      <c r="F144" s="474">
        <f t="shared" si="29"/>
        <v>0</v>
      </c>
      <c r="G144" s="474">
        <f t="shared" si="29"/>
        <v>0</v>
      </c>
      <c r="H144" s="474">
        <f t="shared" si="29"/>
        <v>0</v>
      </c>
      <c r="I144" s="474">
        <f t="shared" si="29"/>
        <v>0</v>
      </c>
    </row>
    <row r="145" spans="1:9" ht="186" hidden="1" customHeight="1" x14ac:dyDescent="0.25">
      <c r="A145" s="497" t="str">
        <f>+[2]ระบบการควบคุมฯ!A255</f>
        <v>3.10.1</v>
      </c>
      <c r="B145" s="554" t="str">
        <f>+[2]ระบบการควบคุมฯ!B255</f>
        <v xml:space="preserve">ค่าใช้จ่ายในการเดินทางเข้าร่วมประชุม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สำหรับครูสอนภาษาไทย ชั้นประถมศึกษาปีที่ 5-6 ระหว่างวันที่ 29 เมษายน - 2 พฤษภาคม 2567  ณ โรงแรมเอเชียแอร์พอร์ท จังหวัดปทุมธานี </v>
      </c>
      <c r="C145" s="92" t="str">
        <f>+[2]ระบบการควบคุมฯ!C255</f>
        <v>ศธ 04002/ว2546 ลว 24 มิย 67 โอนครั้งที่ 152</v>
      </c>
      <c r="D145" s="498"/>
      <c r="E145" s="498"/>
      <c r="F145" s="498"/>
      <c r="G145" s="511"/>
      <c r="H145" s="511">
        <f>+D145-E145-F145-G145</f>
        <v>0</v>
      </c>
      <c r="I145" s="555" t="s">
        <v>168</v>
      </c>
    </row>
    <row r="146" spans="1:9" ht="55.8" x14ac:dyDescent="0.25">
      <c r="A146" s="556">
        <f>+[5]ระบบการควบคุมฯ!A62</f>
        <v>4</v>
      </c>
      <c r="B146" s="118" t="str">
        <f>+[5]ระบบการควบคุมฯ!B62</f>
        <v xml:space="preserve">โครงการเสริมสร้างระเบียบวินัย คุณธรรมและจริยธรรมและคุณลักษณะอันพึงประสงค์  </v>
      </c>
      <c r="C146" s="109" t="str">
        <f>+[3]ระบบการควบคุมฯ!C136</f>
        <v>20004 31006200</v>
      </c>
      <c r="D146" s="557">
        <f>+D147+D153</f>
        <v>0</v>
      </c>
      <c r="E146" s="557">
        <f>+E147+E153</f>
        <v>0</v>
      </c>
      <c r="F146" s="557">
        <f>+F147+F153</f>
        <v>0</v>
      </c>
      <c r="G146" s="557">
        <f>+G147+G153</f>
        <v>0</v>
      </c>
      <c r="H146" s="557">
        <f>+H147+H153</f>
        <v>0</v>
      </c>
      <c r="I146" s="110"/>
    </row>
    <row r="147" spans="1:9" ht="74.400000000000006" x14ac:dyDescent="0.25">
      <c r="A147" s="558">
        <f>+[3]ระบบการควบคุมฯ!A137</f>
        <v>4.0999999999999996</v>
      </c>
      <c r="B147" s="111" t="str">
        <f>+[3]ระบบการควบคุมฯ!B137</f>
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</c>
      <c r="C147" s="111" t="str">
        <f>+[3]ระบบการควบคุมฯ!C137</f>
        <v>20004 66 5203900000</v>
      </c>
      <c r="D147" s="559">
        <f>+D148+D151</f>
        <v>0</v>
      </c>
      <c r="E147" s="559">
        <f t="shared" ref="E147:H147" si="30">+E148+E151</f>
        <v>0</v>
      </c>
      <c r="F147" s="559">
        <f t="shared" si="30"/>
        <v>0</v>
      </c>
      <c r="G147" s="559">
        <f t="shared" si="30"/>
        <v>0</v>
      </c>
      <c r="H147" s="559">
        <f t="shared" si="30"/>
        <v>0</v>
      </c>
      <c r="I147" s="560"/>
    </row>
    <row r="148" spans="1:9" ht="18.600000000000001" x14ac:dyDescent="0.25">
      <c r="A148" s="561"/>
      <c r="B148" s="562" t="str">
        <f>+[3]ระบบการควบคุมฯ!B138</f>
        <v>งบรายจ่ายอื่น 6611500</v>
      </c>
      <c r="C148" s="112" t="str">
        <f>+[3]ระบบการควบคุมฯ!C138</f>
        <v xml:space="preserve">20004 31006200 </v>
      </c>
      <c r="D148" s="563">
        <f>SUM(D149:D150)</f>
        <v>0</v>
      </c>
      <c r="E148" s="563">
        <f>SUM(E149:E150)</f>
        <v>0</v>
      </c>
      <c r="F148" s="563">
        <f>SUM(F149:F150)</f>
        <v>0</v>
      </c>
      <c r="G148" s="563">
        <f>SUM(G149:G150)</f>
        <v>0</v>
      </c>
      <c r="H148" s="563">
        <f>SUM(H149:H150)</f>
        <v>0</v>
      </c>
      <c r="I148" s="113"/>
    </row>
    <row r="149" spans="1:9" ht="186" hidden="1" customHeight="1" x14ac:dyDescent="0.25">
      <c r="A149" s="564" t="str">
        <f>+[3]ระบบการควบคุมฯ!A139</f>
        <v>4.1.1</v>
      </c>
      <c r="B149" s="114" t="str">
        <f>+[2]ระบบการควบคุมฯ!B263</f>
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</c>
      <c r="C149" s="114" t="str">
        <f>+[2]ระบบการควบคุมฯ!C263</f>
        <v xml:space="preserve">ศธ 04002/ว2221 ลว. 5 มิย 2567 โอนครั้งที่ 86  </v>
      </c>
      <c r="D149" s="565"/>
      <c r="E149" s="566"/>
      <c r="F149" s="566"/>
      <c r="G149" s="566"/>
      <c r="H149" s="566">
        <f>+D149-E149-F149-G149</f>
        <v>0</v>
      </c>
      <c r="I149" s="95" t="s">
        <v>72</v>
      </c>
    </row>
    <row r="150" spans="1:9" ht="111.6" hidden="1" customHeight="1" x14ac:dyDescent="0.25">
      <c r="A150" s="564" t="str">
        <f>+[3]ระบบการควบคุมฯ!A140</f>
        <v>4.1.2</v>
      </c>
      <c r="B150" s="114" t="str">
        <f>+[2]ระบบการควบคุมฯ!B264</f>
        <v xml:space="preserve">เข้าร่วมประชุมเชิงปฏิบัติการโครงการลูกเสือดิจิทัล เพื่อการศึกษาขั้นพื้นฐาน  ระหว่างวันที่ 15 - 18 กรกฎาคม 2567 ณ โรงแรมเดอะพาลาสโซ กรุงเทพมหานคร </v>
      </c>
      <c r="C150" s="114" t="str">
        <f>+[2]ระบบการควบคุมฯ!C264</f>
        <v>ศธ 04002/ว2796 ลว.2 ก.ค. 2567 โอนครั้งที่ 175</v>
      </c>
      <c r="D150" s="565"/>
      <c r="E150" s="566"/>
      <c r="F150" s="566"/>
      <c r="G150" s="566"/>
      <c r="H150" s="566">
        <f>+D150-E150-F150-G150</f>
        <v>0</v>
      </c>
      <c r="I150" s="95" t="s">
        <v>72</v>
      </c>
    </row>
    <row r="151" spans="1:9" ht="18.600000000000001" x14ac:dyDescent="0.25">
      <c r="A151" s="472">
        <f>+[2]ระบบการควบคุมฯ!A265</f>
        <v>0</v>
      </c>
      <c r="B151" s="567" t="str">
        <f>+[2]ระบบการควบคุมฯ!B265</f>
        <v>งบรายจ่ายอื่น 6711500</v>
      </c>
      <c r="C151" s="86" t="str">
        <f>+[2]ระบบการควบคุมฯ!C265</f>
        <v>20004 31006200 5000001</v>
      </c>
      <c r="D151" s="474">
        <f>+D152</f>
        <v>0</v>
      </c>
      <c r="E151" s="474">
        <f t="shared" ref="E151:H151" si="31">+E152</f>
        <v>0</v>
      </c>
      <c r="F151" s="474">
        <f t="shared" si="31"/>
        <v>0</v>
      </c>
      <c r="G151" s="474">
        <f t="shared" si="31"/>
        <v>0</v>
      </c>
      <c r="H151" s="474">
        <f t="shared" si="31"/>
        <v>0</v>
      </c>
      <c r="I151" s="474">
        <f>SUM(I152)</f>
        <v>0</v>
      </c>
    </row>
    <row r="152" spans="1:9" ht="74.400000000000006" hidden="1" customHeight="1" x14ac:dyDescent="0.25">
      <c r="A152" s="497" t="str">
        <f>+[2]ระบบการควบคุมฯ!A266</f>
        <v>4.1.3</v>
      </c>
      <c r="B152" s="520" t="str">
        <f>+[2]ระบบการควบคุมฯ!B266</f>
        <v>ค่าใช้จ่ายดำเนินงานโครงการนักธุรกิจน้อยมีคุณธรรมนำสู่เศรษฐกิจสร้างสรรค์  รร ประชาธิปัตย์</v>
      </c>
      <c r="C152" s="92" t="str">
        <f>+[2]ระบบการควบคุมฯ!C266</f>
        <v>ศธ 04002/ว3577 ลว.15 ส.ค. 2567 โอนครั้งที่ 351</v>
      </c>
      <c r="D152" s="498"/>
      <c r="E152" s="498"/>
      <c r="F152" s="498"/>
      <c r="G152" s="498"/>
      <c r="H152" s="511">
        <f>+D152-E152-F152-G152</f>
        <v>0</v>
      </c>
      <c r="I152" s="508" t="s">
        <v>14</v>
      </c>
    </row>
    <row r="153" spans="1:9" ht="55.8" x14ac:dyDescent="0.25">
      <c r="A153" s="558">
        <f>+[3]ระบบการควบคุมฯ!A142</f>
        <v>4.2</v>
      </c>
      <c r="B153" s="152" t="str">
        <f>+[5]ระบบการควบคุมฯ!B63</f>
        <v xml:space="preserve">กิจกรรมส่งเสริมคุณธรรม จริยธรรมและคุณลักษณะอันพึงประสงค์และค่านิยมของชาติ            </v>
      </c>
      <c r="C153" s="152" t="str">
        <f>+[3]ระบบการควบคุมฯ!C142</f>
        <v>20004 66 86179 00000</v>
      </c>
      <c r="D153" s="559">
        <f t="shared" ref="D153:I153" si="32">+D154</f>
        <v>0</v>
      </c>
      <c r="E153" s="559">
        <f t="shared" si="32"/>
        <v>0</v>
      </c>
      <c r="F153" s="559">
        <f t="shared" si="32"/>
        <v>0</v>
      </c>
      <c r="G153" s="559">
        <f t="shared" si="32"/>
        <v>0</v>
      </c>
      <c r="H153" s="559">
        <f t="shared" si="32"/>
        <v>0</v>
      </c>
      <c r="I153" s="559">
        <f t="shared" ca="1" si="32"/>
        <v>0</v>
      </c>
    </row>
    <row r="154" spans="1:9" ht="18.600000000000001" x14ac:dyDescent="0.25">
      <c r="A154" s="568"/>
      <c r="B154" s="516" t="str">
        <f>+[2]ระบบการควบคุมฯ!B269</f>
        <v>งบรายจ่ายอื่น 6811500</v>
      </c>
      <c r="C154" s="516" t="str">
        <f>+[3]ระบบการควบคุมฯ!C143</f>
        <v>20004 31006200 5000007</v>
      </c>
      <c r="D154" s="569">
        <f>SUM(D155:D157)</f>
        <v>0</v>
      </c>
      <c r="E154" s="569">
        <f>SUM(E155:E157)</f>
        <v>0</v>
      </c>
      <c r="F154" s="569">
        <f>SUM(F155:F157)</f>
        <v>0</v>
      </c>
      <c r="G154" s="569">
        <f>SUM(G155:G157)</f>
        <v>0</v>
      </c>
      <c r="H154" s="569">
        <f>SUM(H155:H157)</f>
        <v>0</v>
      </c>
      <c r="I154" s="569">
        <f ca="1">+I154</f>
        <v>0</v>
      </c>
    </row>
    <row r="155" spans="1:9" ht="241.8" hidden="1" customHeight="1" x14ac:dyDescent="0.25">
      <c r="A155" s="564" t="str">
        <f>+[2]ระบบการควบคุมฯ!A270</f>
        <v>4.2.1</v>
      </c>
      <c r="B155" s="114" t="str">
        <f>+[2]ระบบการควบคุมฯ!B270</f>
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</c>
      <c r="C155" s="114" t="str">
        <f>+[2]ระบบการควบคุมฯ!C270</f>
        <v>ศธ 04002/ว58 ลว. 9 มค 66 โอนครั้งที่ 176</v>
      </c>
      <c r="D155" s="565">
        <f>+[2]ระบบการควบคุมฯ!F270</f>
        <v>0</v>
      </c>
      <c r="E155" s="566">
        <f>+'[2]ยุทธศาสตร์เสริมสร้าง 31006200'!I37+'[2]ยุทธศาสตร์เสริมสร้าง 31006200'!J37</f>
        <v>0</v>
      </c>
      <c r="F155" s="566">
        <f>+[2]ระบบการควบคุมฯ!I270+[2]ระบบการควบคุมฯ!J270</f>
        <v>0</v>
      </c>
      <c r="G155" s="566">
        <f>+[2]ระบบการควบคุมฯ!K270+[2]ระบบการควบคุมฯ!L270</f>
        <v>0</v>
      </c>
      <c r="H155" s="566">
        <f>+D155-E155-F155-G155</f>
        <v>0</v>
      </c>
      <c r="I155" s="95" t="s">
        <v>74</v>
      </c>
    </row>
    <row r="156" spans="1:9" ht="167.4" hidden="1" customHeight="1" x14ac:dyDescent="0.25">
      <c r="A156" s="564" t="str">
        <f>+[2]ระบบการควบคุมฯ!A271</f>
        <v>4.2.2</v>
      </c>
      <c r="B156" s="114" t="str">
        <f>+[2]ระบบการควบคุมฯ!B271</f>
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</c>
      <c r="C156" s="114" t="str">
        <f>+[2]ระบบการควบคุมฯ!C271</f>
        <v>ศธ 04002/ว3099 ลว. 3 สค 66 โอนครั้งที่ 719</v>
      </c>
      <c r="D156" s="565">
        <f>+[2]ระบบการควบคุมฯ!F271</f>
        <v>0</v>
      </c>
      <c r="E156" s="566">
        <f>+'[2]ยุทธศาสตร์เสริมสร้าง 31006200'!I38+'[2]ยุทธศาสตร์เสริมสร้าง 31006200'!J38</f>
        <v>0</v>
      </c>
      <c r="F156" s="566">
        <f>+[2]ระบบการควบคุมฯ!I271+[2]ระบบการควบคุมฯ!J271</f>
        <v>0</v>
      </c>
      <c r="G156" s="566">
        <f>+[2]ระบบการควบคุมฯ!K271+[2]ระบบการควบคุมฯ!L271</f>
        <v>0</v>
      </c>
      <c r="H156" s="566">
        <f>+D156-E156-F156-G156</f>
        <v>0</v>
      </c>
      <c r="I156" s="95" t="s">
        <v>90</v>
      </c>
    </row>
    <row r="157" spans="1:9" ht="111.6" hidden="1" customHeight="1" x14ac:dyDescent="0.25">
      <c r="A157" s="564" t="str">
        <f>+[3]ระบบการควบคุมฯ!A146</f>
        <v>4.2.3</v>
      </c>
      <c r="B157" s="114" t="str">
        <f>+[3]ระบบการควบคุมฯ!B146</f>
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</c>
      <c r="C157" s="114" t="str">
        <f>+[3]ระบบการควบคุมฯ!C146</f>
        <v>ศธ 04002/ว1771 ลว.10/พ.ค./2565 โอนครั้งที่ 433</v>
      </c>
      <c r="D157" s="565">
        <f>+[3]ระบบการควบคุมฯ!F146</f>
        <v>0</v>
      </c>
      <c r="E157" s="566">
        <f>+[3]ระบบการควบคุมฯ!G146+[3]ระบบการควบคุมฯ!H146</f>
        <v>0</v>
      </c>
      <c r="F157" s="566">
        <f>+[3]ระบบการควบคุมฯ!I146+[3]ระบบการควบคุมฯ!J146</f>
        <v>0</v>
      </c>
      <c r="G157" s="566">
        <f>+[3]ระบบการควบคุมฯ!K146+[3]ระบบการควบคุมฯ!L146</f>
        <v>0</v>
      </c>
      <c r="H157" s="566">
        <f>+D157-E157-F157-G157</f>
        <v>0</v>
      </c>
      <c r="I157" s="95" t="s">
        <v>50</v>
      </c>
    </row>
    <row r="158" spans="1:9" ht="18.600000000000001" x14ac:dyDescent="0.25">
      <c r="A158" s="556">
        <f>+[2]ระบบการควบคุมฯ!A275</f>
        <v>5</v>
      </c>
      <c r="B158" s="570" t="str">
        <f>+[2]ระบบการควบคุมฯ!B275</f>
        <v>โครงการโรงเรียนคุณภาพ</v>
      </c>
      <c r="C158" s="571" t="str">
        <f>+[2]ระบบการควบคุมฯ!C275</f>
        <v>20004 3300B800</v>
      </c>
      <c r="D158" s="557">
        <f>+D159+D160</f>
        <v>22000</v>
      </c>
      <c r="E158" s="557">
        <f t="shared" ref="E158:I158" si="33">+E159+E160</f>
        <v>0</v>
      </c>
      <c r="F158" s="557">
        <f t="shared" si="33"/>
        <v>0</v>
      </c>
      <c r="G158" s="557">
        <f t="shared" si="33"/>
        <v>0</v>
      </c>
      <c r="H158" s="557">
        <f t="shared" si="33"/>
        <v>22000</v>
      </c>
      <c r="I158" s="557">
        <f t="shared" si="33"/>
        <v>0</v>
      </c>
    </row>
    <row r="159" spans="1:9" ht="18.600000000000001" x14ac:dyDescent="0.25">
      <c r="A159" s="568"/>
      <c r="B159" s="516" t="str">
        <f>+B170</f>
        <v>งบดำเนินงาน   68112xx</v>
      </c>
      <c r="C159" s="516"/>
      <c r="D159" s="569">
        <f>+D170</f>
        <v>22000</v>
      </c>
      <c r="E159" s="569">
        <f t="shared" ref="E159:H159" si="34">+E170</f>
        <v>0</v>
      </c>
      <c r="F159" s="569">
        <f t="shared" si="34"/>
        <v>0</v>
      </c>
      <c r="G159" s="569">
        <f t="shared" si="34"/>
        <v>0</v>
      </c>
      <c r="H159" s="569">
        <f t="shared" si="34"/>
        <v>22000</v>
      </c>
      <c r="I159" s="572"/>
    </row>
    <row r="160" spans="1:9" ht="18.600000000000001" x14ac:dyDescent="0.25">
      <c r="A160" s="568"/>
      <c r="B160" s="516" t="str">
        <f>+B162</f>
        <v>งบรายจ่ายอื่น   6811500</v>
      </c>
      <c r="C160" s="516"/>
      <c r="D160" s="569">
        <f>+D162+D167</f>
        <v>0</v>
      </c>
      <c r="E160" s="569">
        <f t="shared" ref="E160:H160" si="35">+E162+E167</f>
        <v>0</v>
      </c>
      <c r="F160" s="569">
        <f t="shared" si="35"/>
        <v>0</v>
      </c>
      <c r="G160" s="569">
        <f t="shared" si="35"/>
        <v>0</v>
      </c>
      <c r="H160" s="569">
        <f t="shared" si="35"/>
        <v>0</v>
      </c>
      <c r="I160" s="572"/>
    </row>
    <row r="161" spans="1:9" ht="111.6" hidden="1" customHeight="1" x14ac:dyDescent="0.25">
      <c r="A161" s="558">
        <f>+[2]ระบบการควบคุมฯ!A280</f>
        <v>5.0999999999999996</v>
      </c>
      <c r="B161" s="152" t="str">
        <f>+[2]ระบบการควบคุมฯ!B280</f>
        <v>กิจกรรมการยกระดับคุณภาพการศึกษาเพื่อขับเคลื่อนโรงเรียนคุณภาพ</v>
      </c>
      <c r="C161" s="152" t="str">
        <f>+[2]ระบบการควบคุมฯ!C280</f>
        <v>20004 68 00133 00000</v>
      </c>
      <c r="D161" s="559">
        <f>+D162</f>
        <v>0</v>
      </c>
      <c r="E161" s="559">
        <f>+E162</f>
        <v>0</v>
      </c>
      <c r="F161" s="559">
        <f>+F162</f>
        <v>0</v>
      </c>
      <c r="G161" s="559">
        <f>+G162</f>
        <v>0</v>
      </c>
      <c r="H161" s="559">
        <f>+H162</f>
        <v>0</v>
      </c>
      <c r="I161" s="560"/>
    </row>
    <row r="162" spans="1:9" ht="93" hidden="1" customHeight="1" x14ac:dyDescent="0.25">
      <c r="A162" s="568"/>
      <c r="B162" s="516" t="str">
        <f>+[2]ระบบการควบคุมฯ!B296</f>
        <v>งบรายจ่ายอื่น   6811500</v>
      </c>
      <c r="C162" s="516" t="str">
        <f>+[2]ระบบการควบคุมฯ!C296</f>
        <v>20004 3100B600 5000001</v>
      </c>
      <c r="D162" s="569">
        <f>SUM(D163:D165)</f>
        <v>0</v>
      </c>
      <c r="E162" s="569">
        <f>SUM(E163:E165)</f>
        <v>0</v>
      </c>
      <c r="F162" s="569">
        <f>SUM(F163:F165)</f>
        <v>0</v>
      </c>
      <c r="G162" s="569">
        <f>SUM(G163:G165)</f>
        <v>0</v>
      </c>
      <c r="H162" s="569">
        <f>SUM(H163:H165)</f>
        <v>0</v>
      </c>
      <c r="I162" s="572"/>
    </row>
    <row r="163" spans="1:9" ht="186" hidden="1" customHeight="1" x14ac:dyDescent="0.25">
      <c r="A163" s="564" t="str">
        <f>+[2]ระบบการควบคุมฯ!A297</f>
        <v>5.1.1.1</v>
      </c>
      <c r="B163" s="92" t="str">
        <f>+[2]ระบบการควบคุมฯ!B297</f>
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</c>
      <c r="C163" s="92" t="str">
        <f>+[2]ระบบการควบคุมฯ!C297</f>
        <v>ศธ 04002/ว1964 ลว.23 พค 67 โอนครั้งที่ 42</v>
      </c>
      <c r="D163" s="565"/>
      <c r="E163" s="565"/>
      <c r="F163" s="565"/>
      <c r="G163" s="565"/>
      <c r="H163" s="565">
        <f>+D163-E163-F163-G163</f>
        <v>0</v>
      </c>
      <c r="I163" s="95" t="s">
        <v>91</v>
      </c>
    </row>
    <row r="164" spans="1:9" ht="93" x14ac:dyDescent="0.25">
      <c r="A164" s="564" t="str">
        <f>+[2]ระบบการควบคุมฯ!A298</f>
        <v>5.1.1.2</v>
      </c>
      <c r="B164" s="92" t="str">
        <f>+[2]ระบบการควบคุมฯ!B298</f>
        <v xml:space="preserve">ค่าใช้จ่ายในการบริหารโครงการโรงเรียนคุณภาพ ตามนโยบาย “1 อำเภอ 1 โรงเรียนคุณภาพ”  </v>
      </c>
      <c r="C164" s="92" t="str">
        <f>+[2]ระบบการควบคุมฯ!C298</f>
        <v>ศธ 04002/ว2152 ลว.31 พค โอนครั้งที่ 78</v>
      </c>
      <c r="D164" s="565"/>
      <c r="E164" s="565"/>
      <c r="F164" s="565"/>
      <c r="G164" s="565"/>
      <c r="H164" s="565">
        <f>+D164-E164-F164-G164</f>
        <v>0</v>
      </c>
      <c r="I164" s="95" t="s">
        <v>169</v>
      </c>
    </row>
    <row r="165" spans="1:9" ht="186" x14ac:dyDescent="0.25">
      <c r="A165" s="564" t="str">
        <f>+[2]ระบบการควบคุมฯ!A299</f>
        <v>5.1.1.3</v>
      </c>
      <c r="B165" s="92" t="str">
        <f>+[2]ระบบการควบคุมฯ!B299</f>
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</c>
      <c r="C165" s="92" t="str">
        <f>+[2]ระบบการควบคุมฯ!C299</f>
        <v>ศธ 04002/ว3401 ลว.6 ส.ค.2567 โอนครั้งที่ 289 กำหนดส่ง 31 สค 67</v>
      </c>
      <c r="D165" s="565"/>
      <c r="E165" s="565"/>
      <c r="F165" s="565"/>
      <c r="G165" s="565"/>
      <c r="H165" s="565">
        <f>+D165-E165-F165-G165</f>
        <v>0</v>
      </c>
      <c r="I165" s="136" t="s">
        <v>170</v>
      </c>
    </row>
    <row r="166" spans="1:9" ht="130.19999999999999" hidden="1" customHeight="1" x14ac:dyDescent="0.25">
      <c r="A166" s="573">
        <f>+[2]ระบบการควบคุมฯ!A289</f>
        <v>5.2</v>
      </c>
      <c r="B166" s="152" t="str">
        <f>+[2]ระบบการควบคุมฯ!B289</f>
        <v>กิจกรรมการยกระดับคุณภาพการศึกษาสำหรับโรงเรียนคุณภาพตามนโยบาย 1 อำเภอ 1 โรงเรียนคุณภาพ</v>
      </c>
      <c r="C166" s="152" t="str">
        <f>+[2]ระบบการควบคุมฯ!C289</f>
        <v>20004 68 00134 00000</v>
      </c>
      <c r="D166" s="559">
        <f>+D167</f>
        <v>0</v>
      </c>
      <c r="E166" s="559">
        <f>+E167</f>
        <v>0</v>
      </c>
      <c r="F166" s="559">
        <f>+F167</f>
        <v>0</v>
      </c>
      <c r="G166" s="559">
        <f>+G167</f>
        <v>0</v>
      </c>
      <c r="H166" s="559">
        <f>+H167</f>
        <v>0</v>
      </c>
      <c r="I166" s="560"/>
    </row>
    <row r="167" spans="1:9" ht="18.600000000000001" x14ac:dyDescent="0.25">
      <c r="A167" s="568"/>
      <c r="B167" s="516" t="s">
        <v>171</v>
      </c>
      <c r="C167" s="516"/>
      <c r="D167" s="569">
        <f>SUM(D168)</f>
        <v>0</v>
      </c>
      <c r="E167" s="569">
        <f>SUM(E168)</f>
        <v>0</v>
      </c>
      <c r="F167" s="569">
        <f>SUM(F168)</f>
        <v>0</v>
      </c>
      <c r="G167" s="569">
        <f>SUM(G168)</f>
        <v>0</v>
      </c>
      <c r="H167" s="569">
        <f>SUM(H168)</f>
        <v>0</v>
      </c>
      <c r="I167" s="572"/>
    </row>
    <row r="168" spans="1:9" ht="130.19999999999999" x14ac:dyDescent="0.25">
      <c r="A168" s="564" t="s">
        <v>60</v>
      </c>
      <c r="B168" s="92" t="str">
        <f>+[3]ระบบการควบคุมฯ!B192</f>
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</c>
      <c r="C168" s="92" t="str">
        <f>+[3]ระบบการควบคุมฯ!C192</f>
        <v>ศธ 04002/ว3001 ลว.5ส.ค. 2565 โอนครั้งที่ 721</v>
      </c>
      <c r="D168" s="565">
        <f>+[3]ระบบการควบคุมฯ!D192</f>
        <v>0</v>
      </c>
      <c r="E168" s="565">
        <f>+[3]ระบบการควบคุมฯ!G192+[3]ระบบการควบคุมฯ!H192</f>
        <v>0</v>
      </c>
      <c r="F168" s="565">
        <f>+[3]ระบบการควบคุมฯ!I192+[3]ระบบการควบคุมฯ!J192</f>
        <v>0</v>
      </c>
      <c r="G168" s="565">
        <f>+[3]ระบบการควบคุมฯ!K192+[3]ระบบการควบคุมฯ!L192</f>
        <v>0</v>
      </c>
      <c r="H168" s="565">
        <f>+D168-E168-F168-G168</f>
        <v>0</v>
      </c>
      <c r="I168" s="136"/>
    </row>
    <row r="169" spans="1:9" ht="186" hidden="1" customHeight="1" x14ac:dyDescent="0.25">
      <c r="A169" s="573">
        <f>+[2]ระบบการควบคุมฯ!A366</f>
        <v>5.4</v>
      </c>
      <c r="B169" s="152" t="str">
        <f>+[2]ระบบการควบคุมฯ!B366</f>
        <v xml:space="preserve">กิจกรรมการบริหารจัดการโรงเรียนขนาดเล็ก </v>
      </c>
      <c r="C169" s="152" t="str">
        <f>+[2]ระบบการควบคุมฯ!C366</f>
        <v>20004 68 52010 00000</v>
      </c>
      <c r="D169" s="574">
        <f>+D170</f>
        <v>22000</v>
      </c>
      <c r="E169" s="574">
        <f>+E170</f>
        <v>0</v>
      </c>
      <c r="F169" s="574">
        <f>+F170</f>
        <v>0</v>
      </c>
      <c r="G169" s="574">
        <f>+G170</f>
        <v>0</v>
      </c>
      <c r="H169" s="574">
        <f>+H170</f>
        <v>22000</v>
      </c>
      <c r="I169" s="575"/>
    </row>
    <row r="170" spans="1:9" ht="18.600000000000001" x14ac:dyDescent="0.25">
      <c r="A170" s="576" t="str">
        <f>+[2]ระบบการควบคุมฯ!A367</f>
        <v>5.4.1</v>
      </c>
      <c r="B170" s="516" t="str">
        <f>+[2]ระบบการควบคุมฯ!B367</f>
        <v>งบดำเนินงาน   68112xx</v>
      </c>
      <c r="C170" s="516" t="str">
        <f>+[2]ระบบการควบคุมฯ!C367</f>
        <v>20004 3320 B800 2000000</v>
      </c>
      <c r="D170" s="577">
        <f>SUM(D171)</f>
        <v>22000</v>
      </c>
      <c r="E170" s="577">
        <f>SUM(E171)</f>
        <v>0</v>
      </c>
      <c r="F170" s="577">
        <f>SUM(F171)</f>
        <v>0</v>
      </c>
      <c r="G170" s="577">
        <f>SUM(G171)</f>
        <v>0</v>
      </c>
      <c r="H170" s="577">
        <f>SUM(H171)</f>
        <v>22000</v>
      </c>
      <c r="I170" s="578"/>
    </row>
    <row r="171" spans="1:9" ht="74.400000000000006" x14ac:dyDescent="0.25">
      <c r="A171" s="564" t="str">
        <f>+[2]ระบบการควบคุมฯ!A368</f>
        <v>5.4.1.1</v>
      </c>
      <c r="B171" s="92" t="str">
        <f>+[2]ระบบการควบคุมฯ!B368</f>
        <v xml:space="preserve">เพื่อสนับสนุนการดำเนินงานจัดทำแผนการบริหารจัดการโรงเรียนขนาดเล็ก ระยะ 3 ปี (ปีการศึกษา 2568 – 2570) </v>
      </c>
      <c r="C171" s="92" t="str">
        <f>+[2]ระบบการควบคุมฯ!C368</f>
        <v>ศธ 04002/ว5914 ลว.9 ธค 67 โอนครั้งที่ 109</v>
      </c>
      <c r="D171" s="565">
        <f>+[2]ระบบการควบคุมฯ!F368</f>
        <v>22000</v>
      </c>
      <c r="E171" s="565">
        <f>+[2]ระบบการควบคุมฯ!G368+[2]ระบบการควบคุมฯ!H368</f>
        <v>0</v>
      </c>
      <c r="F171" s="565">
        <f>+[2]ระบบการควบคุมฯ!I368+[2]ระบบการควบคุมฯ!J368</f>
        <v>0</v>
      </c>
      <c r="G171" s="565">
        <f>+[2]ระบบการควบคุมฯ!K368+[2]ระบบการควบคุมฯ!L368</f>
        <v>0</v>
      </c>
      <c r="H171" s="565">
        <f>+D171-E171-F171-G171</f>
        <v>22000</v>
      </c>
      <c r="I171" s="95" t="s">
        <v>15</v>
      </c>
    </row>
    <row r="172" spans="1:9" ht="37.200000000000003" x14ac:dyDescent="0.25">
      <c r="A172" s="461" t="str">
        <f>+[3]ระบบการควบคุมฯ!A196</f>
        <v>ค</v>
      </c>
      <c r="B172" s="168" t="str">
        <f>+[3]ระบบการควบคุมฯ!B196</f>
        <v>แผนงานยุทธศาสตร์ : สร้างความเสมอภาคทางการศึกษา</v>
      </c>
      <c r="C172" s="168"/>
      <c r="D172" s="463">
        <f>+D173+D222+D228</f>
        <v>53834222</v>
      </c>
      <c r="E172" s="463">
        <f>+E173+E222+E228</f>
        <v>0</v>
      </c>
      <c r="F172" s="463">
        <f>+F173+F222+F228</f>
        <v>0</v>
      </c>
      <c r="G172" s="463">
        <f>+G173+G222+G228</f>
        <v>53829460</v>
      </c>
      <c r="H172" s="463">
        <f>+H173+H222+H228</f>
        <v>4762</v>
      </c>
      <c r="I172" s="117"/>
    </row>
    <row r="173" spans="1:9" ht="74.400000000000006" x14ac:dyDescent="0.25">
      <c r="A173" s="579">
        <f>+[2]ระบบการควบคุมฯ!A395</f>
        <v>1</v>
      </c>
      <c r="B173" s="118" t="str">
        <f>+[2]ระบบการควบคุมฯ!B395</f>
        <v>โครงการสนับสนุนค่าใช้จ่ายในการจัดการศึกษาตั้งแต่ระดับอนุบาลจนจบการศึกษาขั้นพื้นฐาน</v>
      </c>
      <c r="C173" s="118" t="str">
        <f>+[2]ระบบการควบคุมฯ!C395</f>
        <v>20004 45002400</v>
      </c>
      <c r="D173" s="557">
        <f t="shared" ref="D173:H175" si="36">+D174</f>
        <v>53834222</v>
      </c>
      <c r="E173" s="557">
        <f t="shared" si="36"/>
        <v>0</v>
      </c>
      <c r="F173" s="557">
        <f t="shared" si="36"/>
        <v>0</v>
      </c>
      <c r="G173" s="557">
        <f t="shared" si="36"/>
        <v>53829460</v>
      </c>
      <c r="H173" s="557">
        <f t="shared" si="36"/>
        <v>4762</v>
      </c>
      <c r="I173" s="119"/>
    </row>
    <row r="174" spans="1:9" ht="37.200000000000003" x14ac:dyDescent="0.25">
      <c r="A174" s="558">
        <f>+[2]ระบบการควบคุมฯ!A397</f>
        <v>1.1000000000000001</v>
      </c>
      <c r="B174" s="152" t="str">
        <f>+[2]ระบบการควบคุมฯ!B397</f>
        <v xml:space="preserve">กิจกรรมการสนับสนุนค่าใช้จ่ายในการจัดการศึกษาขั้นพื้นฐาน </v>
      </c>
      <c r="C174" s="580" t="str">
        <f>+[2]ระบบการควบคุมฯ!C397</f>
        <v>20004 68 51993 00000</v>
      </c>
      <c r="D174" s="559">
        <f t="shared" si="36"/>
        <v>53834222</v>
      </c>
      <c r="E174" s="559">
        <f t="shared" si="36"/>
        <v>0</v>
      </c>
      <c r="F174" s="559">
        <f t="shared" si="36"/>
        <v>0</v>
      </c>
      <c r="G174" s="559">
        <f t="shared" si="36"/>
        <v>53829460</v>
      </c>
      <c r="H174" s="559">
        <f t="shared" si="36"/>
        <v>4762</v>
      </c>
      <c r="I174" s="122"/>
    </row>
    <row r="175" spans="1:9" ht="111.6" hidden="1" customHeight="1" x14ac:dyDescent="0.25">
      <c r="A175" s="568"/>
      <c r="B175" s="516" t="str">
        <f>+[2]ระบบการควบคุมฯ!B398</f>
        <v xml:space="preserve"> งบเงินอุดหนุน 6811410</v>
      </c>
      <c r="C175" s="161" t="str">
        <f>+[2]ระบบการควบคุมฯ!C398</f>
        <v>20004 45002400</v>
      </c>
      <c r="D175" s="569">
        <f>+D176</f>
        <v>53834222</v>
      </c>
      <c r="E175" s="569">
        <f t="shared" si="36"/>
        <v>0</v>
      </c>
      <c r="F175" s="569">
        <f t="shared" si="36"/>
        <v>0</v>
      </c>
      <c r="G175" s="569">
        <f t="shared" si="36"/>
        <v>53829460</v>
      </c>
      <c r="H175" s="569">
        <f t="shared" si="36"/>
        <v>4762</v>
      </c>
      <c r="I175" s="121"/>
    </row>
    <row r="176" spans="1:9" ht="46.8" hidden="1" customHeight="1" x14ac:dyDescent="0.25">
      <c r="A176" s="581" t="str">
        <f>+[2]ระบบการควบคุมฯ!A399</f>
        <v>1.1.1</v>
      </c>
      <c r="B176" s="582" t="str">
        <f>+[2]ระบบการควบคุมฯ!B399</f>
        <v xml:space="preserve">เงินอุดหนุนทั่วไป รายการค่าใช้จ่ายในการจัดการศึกษาขั้นพื้นฐาน </v>
      </c>
      <c r="C176" s="583">
        <f>+[2]ระบบการควบคุมฯ!C399</f>
        <v>0</v>
      </c>
      <c r="D176" s="584">
        <f>+D177+D183+D189+D194+D200+D207+D214+D216+D219</f>
        <v>53834222</v>
      </c>
      <c r="E176" s="584">
        <f t="shared" ref="E176:H176" si="37">+E177+E183+E189+E194+E200+E207+E214+E216+E219</f>
        <v>0</v>
      </c>
      <c r="F176" s="584">
        <f t="shared" si="37"/>
        <v>0</v>
      </c>
      <c r="G176" s="584">
        <f t="shared" si="37"/>
        <v>53829460</v>
      </c>
      <c r="H176" s="584">
        <f t="shared" si="37"/>
        <v>4762</v>
      </c>
      <c r="I176" s="585"/>
    </row>
    <row r="177" spans="1:9" ht="46.8" hidden="1" customHeight="1" x14ac:dyDescent="0.25">
      <c r="A177" s="586" t="str">
        <f>+[2]ระบบการควบคุมฯ!A400</f>
        <v>1.1.1.1</v>
      </c>
      <c r="B177" s="587" t="str">
        <f>+[2]ระบบการควบคุมฯ!B400</f>
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</c>
      <c r="C177" s="587" t="str">
        <f>+[2]ระบบการควบคุมฯ!C400</f>
        <v>ศธ 04002/ว1018 ลว.8/3/2024โอนครั้งที่ 209</v>
      </c>
      <c r="D177" s="588">
        <f>SUM(D178:D182)</f>
        <v>0</v>
      </c>
      <c r="E177" s="588">
        <f t="shared" ref="E177:I177" si="38">SUM(E178:E182)</f>
        <v>0</v>
      </c>
      <c r="F177" s="588">
        <f t="shared" si="38"/>
        <v>0</v>
      </c>
      <c r="G177" s="588">
        <f t="shared" si="38"/>
        <v>0</v>
      </c>
      <c r="H177" s="588">
        <f t="shared" si="38"/>
        <v>0</v>
      </c>
      <c r="I177" s="588">
        <f t="shared" si="38"/>
        <v>0</v>
      </c>
    </row>
    <row r="178" spans="1:9" ht="46.8" hidden="1" customHeight="1" x14ac:dyDescent="0.25">
      <c r="A178" s="564" t="str">
        <f>+[2]ระบบการควบคุมฯ!A402</f>
        <v>1)</v>
      </c>
      <c r="B178" s="114" t="str">
        <f>+[2]ระบบการควบคุมฯ!B402</f>
        <v>ค่าหนังสือเรียน รหัสบัญชีย่อย 0022001/10,931,200</v>
      </c>
      <c r="C178" s="114" t="str">
        <f>+[2]ระบบการควบคุมฯ!C402</f>
        <v>20004 42002270 4100040</v>
      </c>
      <c r="D178" s="589"/>
      <c r="E178" s="498"/>
      <c r="F178" s="590"/>
      <c r="G178" s="498"/>
      <c r="H178" s="590">
        <f>+D178-E178-F178-G178</f>
        <v>0</v>
      </c>
      <c r="I178" s="123" t="s">
        <v>14</v>
      </c>
    </row>
    <row r="179" spans="1:9" ht="55.8" hidden="1" customHeight="1" x14ac:dyDescent="0.25">
      <c r="A179" s="564" t="str">
        <f>+[2]ระบบการควบคุมฯ!A404</f>
        <v>2)</v>
      </c>
      <c r="B179" s="114" t="str">
        <f>+[2]ระบบการควบคุมฯ!B404</f>
        <v>ค่าอุปกรณ์การเรียน รหัสบัญชีย่อย 0022002/3,421,000</v>
      </c>
      <c r="C179" s="114" t="str">
        <f>+[2]ระบบการควบคุมฯ!C404</f>
        <v>20004 42002270 4100117</v>
      </c>
      <c r="D179" s="589"/>
      <c r="E179" s="498"/>
      <c r="F179" s="590"/>
      <c r="G179" s="498"/>
      <c r="H179" s="590">
        <f t="shared" ref="H179:H182" si="39">+D179-E179-F179-G179</f>
        <v>0</v>
      </c>
      <c r="I179" s="123" t="s">
        <v>14</v>
      </c>
    </row>
    <row r="180" spans="1:9" ht="46.8" hidden="1" customHeight="1" x14ac:dyDescent="0.25">
      <c r="A180" s="564" t="str">
        <f>+[2]ระบบการควบคุมฯ!A405</f>
        <v>3)</v>
      </c>
      <c r="B180" s="114" t="str">
        <f>+[2]ระบบการควบคุมฯ!B405</f>
        <v>ค่าเครื่องแบบนักเรียน รหัสบัญชีย่อย 0022003/6,461,500</v>
      </c>
      <c r="C180" s="114" t="str">
        <f>+[2]ระบบการควบคุมฯ!C405</f>
        <v>20004 42002270 4100194</v>
      </c>
      <c r="D180" s="589"/>
      <c r="E180" s="498"/>
      <c r="F180" s="590"/>
      <c r="G180" s="498"/>
      <c r="H180" s="590">
        <f t="shared" si="39"/>
        <v>0</v>
      </c>
      <c r="I180" s="123" t="s">
        <v>14</v>
      </c>
    </row>
    <row r="181" spans="1:9" ht="55.8" x14ac:dyDescent="0.25">
      <c r="A181" s="564" t="str">
        <f>+[2]ระบบการควบคุมฯ!A407</f>
        <v>4)</v>
      </c>
      <c r="B181" s="114" t="str">
        <f>+[2]ระบบการควบคุมฯ!B407</f>
        <v>ค่ากิจกรรมพัฒนาคุณภาพผู้เรียน รหัสบัญชีย่อย 0022004/2,636,400</v>
      </c>
      <c r="C181" s="114" t="str">
        <f>+[2]ระบบการควบคุมฯ!C407</f>
        <v>20005 42002270 4100271</v>
      </c>
      <c r="D181" s="589"/>
      <c r="E181" s="498"/>
      <c r="F181" s="590"/>
      <c r="G181" s="498"/>
      <c r="H181" s="590">
        <f t="shared" si="39"/>
        <v>0</v>
      </c>
      <c r="I181" s="123" t="s">
        <v>14</v>
      </c>
    </row>
    <row r="182" spans="1:9" ht="46.8" x14ac:dyDescent="0.25">
      <c r="A182" s="564" t="str">
        <f>+[2]ระบบการควบคุมฯ!A409</f>
        <v>5)</v>
      </c>
      <c r="B182" s="114" t="str">
        <f>+[2]ระบบการควบคุมฯ!B409</f>
        <v>ค่าจัดการเรียนการสอน รหัสบัญชีย่อย 0022005/4,713,100</v>
      </c>
      <c r="C182" s="114" t="str">
        <f>+[2]ระบบการควบคุมฯ!C409</f>
        <v>20006 42002270 4100348</v>
      </c>
      <c r="D182" s="589"/>
      <c r="E182" s="498"/>
      <c r="F182" s="590"/>
      <c r="G182" s="498"/>
      <c r="H182" s="590">
        <f t="shared" si="39"/>
        <v>0</v>
      </c>
      <c r="I182" s="123" t="s">
        <v>14</v>
      </c>
    </row>
    <row r="183" spans="1:9" ht="74.400000000000006" x14ac:dyDescent="0.25">
      <c r="A183" s="556" t="str">
        <f>+[2]ระบบการควบคุมฯ!A411</f>
        <v>1.1.1.2</v>
      </c>
      <c r="B183" s="570" t="str">
        <f>+[2]ระบบการควบคุมฯ!B411</f>
        <v>เงินอุดหนุนทั่วไป รายการค่าใช้จ่ายในการจัดการศึกษาขั้นพื้นฐาน รหัสเจ้าของบัญชีย่อย 2000400000</v>
      </c>
      <c r="C183" s="607">
        <f>+[2]ระบบการควบคุมฯ!C411</f>
        <v>0</v>
      </c>
      <c r="D183" s="557">
        <f t="shared" ref="D183:I185" si="40">SUM(D186:D188)</f>
        <v>50319701</v>
      </c>
      <c r="E183" s="557">
        <f t="shared" si="40"/>
        <v>0</v>
      </c>
      <c r="F183" s="557">
        <f t="shared" si="40"/>
        <v>0</v>
      </c>
      <c r="G183" s="557">
        <f t="shared" si="40"/>
        <v>50319701</v>
      </c>
      <c r="H183" s="557">
        <f t="shared" si="40"/>
        <v>0</v>
      </c>
      <c r="I183" s="557">
        <f t="shared" si="40"/>
        <v>0</v>
      </c>
    </row>
    <row r="184" spans="1:9" ht="37.200000000000003" x14ac:dyDescent="0.25">
      <c r="A184" s="556">
        <f>+[2]ระบบการควบคุมฯ!A412</f>
        <v>1</v>
      </c>
      <c r="B184" s="570" t="str">
        <f>+[2]ระบบการควบคุมฯ!B412</f>
        <v xml:space="preserve"> ภาคเรียนที่ 2/2567 70%  จำนวน 35,866,384‬.00 บาท</v>
      </c>
      <c r="C184" s="570" t="str">
        <f>+[2]ระบบการควบคุมฯ!C412</f>
        <v>ศธ 04002/ว5233 ลว.25/ต.ค./2024 โอนครั้งที่ 9</v>
      </c>
      <c r="D184" s="557">
        <f t="shared" si="40"/>
        <v>14722049</v>
      </c>
      <c r="E184" s="557">
        <f t="shared" si="40"/>
        <v>0</v>
      </c>
      <c r="F184" s="557">
        <f t="shared" si="40"/>
        <v>0</v>
      </c>
      <c r="G184" s="557">
        <f t="shared" si="40"/>
        <v>14722049</v>
      </c>
      <c r="H184" s="557">
        <f t="shared" si="40"/>
        <v>0</v>
      </c>
      <c r="I184" s="557">
        <f t="shared" si="40"/>
        <v>0</v>
      </c>
    </row>
    <row r="185" spans="1:9" ht="111.6" hidden="1" customHeight="1" x14ac:dyDescent="0.25">
      <c r="A185" s="556">
        <f>+[2]ระบบการควบคุมฯ!A413</f>
        <v>2</v>
      </c>
      <c r="B185" s="570" t="str">
        <f>+[2]ระบบการควบคุมฯ!B413</f>
        <v xml:space="preserve"> ภาคเรียนที่ 2/256730% จำนวน 14,453,317‬.00 บาท</v>
      </c>
      <c r="C185" s="570" t="str">
        <f>+[2]ระบบการควบคุมฯ!C413</f>
        <v>ศธ 04002/ว5976 ลว.12/ธ.ค./2024 โอนครั้งที่ 121</v>
      </c>
      <c r="D185" s="557">
        <f t="shared" si="40"/>
        <v>8693449</v>
      </c>
      <c r="E185" s="557">
        <f t="shared" si="40"/>
        <v>0</v>
      </c>
      <c r="F185" s="557">
        <f t="shared" si="40"/>
        <v>0</v>
      </c>
      <c r="G185" s="557">
        <f t="shared" si="40"/>
        <v>8693449</v>
      </c>
      <c r="H185" s="557">
        <f t="shared" si="40"/>
        <v>0</v>
      </c>
      <c r="I185" s="557">
        <f t="shared" si="40"/>
        <v>0</v>
      </c>
    </row>
    <row r="186" spans="1:9" ht="46.8" hidden="1" customHeight="1" x14ac:dyDescent="0.25">
      <c r="A186" s="1281" t="str">
        <f>+[2]ระบบการควบคุมฯ!A414</f>
        <v>1)</v>
      </c>
      <c r="B186" s="139" t="str">
        <f>+[2]ระบบการควบคุมฯ!B414</f>
        <v>ค่าจัดการเรียนการสอน รหัสบัญชีย่อย 0024315/25,377,708/10,219,9446</v>
      </c>
      <c r="C186" s="139" t="str">
        <f>+[2]ระบบการควบคุมฯ!C414</f>
        <v>20006 45002400 4100348</v>
      </c>
      <c r="D186" s="565">
        <f>+[2]ระบบการควบคุมฯ!F414</f>
        <v>35597652</v>
      </c>
      <c r="E186" s="566">
        <f>+[2]ระบบการควบคุมฯ!G414+[2]ระบบการควบคุมฯ!H414</f>
        <v>0</v>
      </c>
      <c r="F186" s="566">
        <f>+[2]ระบบการควบคุมฯ!I414+[2]ระบบการควบคุมฯ!J414</f>
        <v>0</v>
      </c>
      <c r="G186" s="566">
        <f>+[2]ระบบการควบคุมฯ!K414+[2]ระบบการควบคุมฯ!L414</f>
        <v>35597652</v>
      </c>
      <c r="H186" s="566">
        <f>+D186-E186-F186-G186</f>
        <v>0</v>
      </c>
      <c r="I186" s="123" t="s">
        <v>14</v>
      </c>
    </row>
    <row r="187" spans="1:9" ht="37.200000000000003" hidden="1" customHeight="1" x14ac:dyDescent="0.25">
      <c r="A187" s="1281" t="str">
        <f>+[2]ระบบการควบคุมฯ!A415</f>
        <v>2)</v>
      </c>
      <c r="B187" s="139" t="str">
        <f>+[2]ระบบการควบคุมฯ!B415</f>
        <v>ค่าอุปกรณ์การเรียน รหัสบัญชีย่อย 0024084/4,293,970/1,734,630</v>
      </c>
      <c r="C187" s="139" t="str">
        <f>+[2]ระบบการควบคุมฯ!C415</f>
        <v>20004 45002400 4100117</v>
      </c>
      <c r="D187" s="565">
        <f>+[2]ระบบการควบคุมฯ!F415</f>
        <v>6028600</v>
      </c>
      <c r="E187" s="566">
        <f>+[2]ระบบการควบคุมฯ!G415+[2]ระบบการควบคุมฯ!H415</f>
        <v>0</v>
      </c>
      <c r="F187" s="566">
        <f>+[2]ระบบการควบคุมฯ!I415+[2]ระบบการควบคุมฯ!J415</f>
        <v>0</v>
      </c>
      <c r="G187" s="566">
        <f>+[2]ระบบการควบคุมฯ!K415+[2]ระบบการควบคุมฯ!L415</f>
        <v>6028600</v>
      </c>
      <c r="H187" s="566">
        <f>+D187-E187-F187-G187</f>
        <v>0</v>
      </c>
      <c r="I187" s="123" t="s">
        <v>14</v>
      </c>
    </row>
    <row r="188" spans="1:9" ht="55.8" hidden="1" customHeight="1" x14ac:dyDescent="0.25">
      <c r="A188" s="1281" t="str">
        <f>+[2]ระบบการควบคุมฯ!A417</f>
        <v>3)</v>
      </c>
      <c r="B188" s="139" t="str">
        <f>+[2]ระบบการควบคุมฯ!B417</f>
        <v>ค่ากิจกรรมพัฒนาคุณภาพผู้เรียน รหัสบัญชีย่อย 0024238/6194706/2,498,743</v>
      </c>
      <c r="C188" s="139" t="str">
        <f>+[2]ระบบการควบคุมฯ!C417</f>
        <v>20005 45002400 4100271</v>
      </c>
      <c r="D188" s="565">
        <f>+[2]ระบบการควบคุมฯ!F417</f>
        <v>8693449</v>
      </c>
      <c r="E188" s="566">
        <f>+[2]ระบบการควบคุมฯ!G417+[2]ระบบการควบคุมฯ!H417</f>
        <v>0</v>
      </c>
      <c r="F188" s="566">
        <f>+[2]ระบบการควบคุมฯ!I417+[2]ระบบการควบคุมฯ!J417</f>
        <v>0</v>
      </c>
      <c r="G188" s="566">
        <f>+[2]ระบบการควบคุมฯ!K417+[2]ระบบการควบคุมฯ!L417</f>
        <v>8693449</v>
      </c>
      <c r="H188" s="566">
        <f>+D188-E188-F188-G188</f>
        <v>0</v>
      </c>
      <c r="I188" s="123" t="s">
        <v>14</v>
      </c>
    </row>
    <row r="189" spans="1:9" ht="46.8" hidden="1" customHeight="1" x14ac:dyDescent="0.25">
      <c r="A189" s="586" t="str">
        <f>+[2]ระบบการควบคุมฯ!A442</f>
        <v>1.1.2</v>
      </c>
      <c r="B189" s="587" t="str">
        <f>+[2]ระบบการควบคุมฯ!B442</f>
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 รหัสเจ้าของบัญชีย่อย 2000400000</v>
      </c>
      <c r="C189" s="587" t="str">
        <f>+[2]ระบบการควบคุมฯ!C418</f>
        <v xml:space="preserve">ศธ 04002/ว5681 ลว.20/12/2023 โอนครั้งที่ 99 จำนวน13,680,740‬.00บาท </v>
      </c>
      <c r="D189" s="588">
        <f t="shared" ref="D189:I189" si="41">SUM(D190:D193)</f>
        <v>0</v>
      </c>
      <c r="E189" s="588">
        <f t="shared" si="41"/>
        <v>0</v>
      </c>
      <c r="F189" s="588">
        <f t="shared" si="41"/>
        <v>0</v>
      </c>
      <c r="G189" s="588">
        <f t="shared" si="41"/>
        <v>0</v>
      </c>
      <c r="H189" s="588">
        <f t="shared" si="41"/>
        <v>0</v>
      </c>
      <c r="I189" s="588">
        <f t="shared" si="41"/>
        <v>0</v>
      </c>
    </row>
    <row r="190" spans="1:9" ht="111.6" hidden="1" customHeight="1" x14ac:dyDescent="0.25">
      <c r="A190" s="564" t="str">
        <f>+[2]ระบบการควบคุมฯ!A419</f>
        <v>1)</v>
      </c>
      <c r="B190" s="114" t="str">
        <f>+[2]ระบบการควบคุมฯ!B419</f>
        <v>ค่าอุปกรณ์การเรียน รหัสบัญชีย่อย 0022002/1745120</v>
      </c>
      <c r="C190" s="114" t="str">
        <f>+[2]ระบบการควบคุมฯ!C419</f>
        <v>20004 42002270 4100117</v>
      </c>
      <c r="D190" s="589"/>
      <c r="E190" s="590"/>
      <c r="F190" s="590"/>
      <c r="G190" s="590"/>
      <c r="H190" s="590">
        <f>+D190-E190-F190-G190</f>
        <v>0</v>
      </c>
      <c r="I190" s="123" t="s">
        <v>14</v>
      </c>
    </row>
    <row r="191" spans="1:9" ht="46.8" hidden="1" customHeight="1" x14ac:dyDescent="0.25">
      <c r="A191" s="564"/>
      <c r="B191" s="114" t="str">
        <f>+[2]ระบบการควบคุมฯ!B421</f>
        <v>31 กค 67 โอนคืนส่วนกลาง ครั้ง 212 6700</v>
      </c>
      <c r="C191" s="114"/>
      <c r="D191" s="589"/>
      <c r="E191" s="590"/>
      <c r="F191" s="590"/>
      <c r="G191" s="590"/>
      <c r="H191" s="590"/>
      <c r="I191" s="123"/>
    </row>
    <row r="192" spans="1:9" ht="46.8" hidden="1" customHeight="1" x14ac:dyDescent="0.25">
      <c r="A192" s="564" t="str">
        <f>+[2]ระบบการควบคุมฯ!A422</f>
        <v>2)</v>
      </c>
      <c r="B192" s="114" t="str">
        <f>+[2]ระบบการควบคุมฯ!B422</f>
        <v>ค่ากิจกรรมพัฒนาคุณภาพผู้เรียน รหัสบัญชีย่อย 0022004/2379548</v>
      </c>
      <c r="C192" s="114" t="str">
        <f>+[2]ระบบการควบคุมฯ!C422</f>
        <v>20005 42002270 4100271</v>
      </c>
      <c r="D192" s="589">
        <f>+[2]ระบบการควบคุมฯ!F422</f>
        <v>0</v>
      </c>
      <c r="E192" s="590">
        <f>+[2]ระบบการควบคุมฯ!G422+[2]ระบบการควบคุมฯ!H422</f>
        <v>0</v>
      </c>
      <c r="F192" s="590">
        <f>+[2]ระบบการควบคุมฯ!I422+[2]ระบบการควบคุมฯ!J422</f>
        <v>0</v>
      </c>
      <c r="G192" s="590">
        <f>+[2]ระบบการควบคุมฯ!K422+[2]ระบบการควบคุมฯ!L422</f>
        <v>0</v>
      </c>
      <c r="H192" s="590">
        <f>+D192-E192-F192-G192</f>
        <v>0</v>
      </c>
      <c r="I192" s="123" t="s">
        <v>14</v>
      </c>
    </row>
    <row r="193" spans="1:9" ht="46.8" hidden="1" customHeight="1" x14ac:dyDescent="0.25">
      <c r="A193" s="564" t="str">
        <f>+[2]ระบบการควบคุมฯ!A423</f>
        <v>3)</v>
      </c>
      <c r="B193" s="114" t="str">
        <f>+[2]ระบบการควบคุมฯ!B423</f>
        <v>ค่าจัดการเรียนการสอน รหัสบัญชีย่อย 0022005/9556072</v>
      </c>
      <c r="C193" s="114" t="str">
        <f>+[2]ระบบการควบคุมฯ!C423</f>
        <v>20006 42002270 4100348</v>
      </c>
      <c r="D193" s="589">
        <f>+[2]ระบบการควบคุมฯ!F423</f>
        <v>0</v>
      </c>
      <c r="E193" s="590">
        <f>+[2]ระบบการควบคุมฯ!G423+[2]ระบบการควบคุมฯ!H423</f>
        <v>0</v>
      </c>
      <c r="F193" s="590">
        <f>+[2]ระบบการควบคุมฯ!I423+[2]ระบบการควบคุมฯ!J423</f>
        <v>0</v>
      </c>
      <c r="G193" s="590">
        <f>+[2]ระบบการควบคุมฯ!K423+[2]ระบบการควบคุมฯ!L423</f>
        <v>0</v>
      </c>
      <c r="H193" s="590">
        <f>+D193-E193-F193-G193</f>
        <v>0</v>
      </c>
      <c r="I193" s="123" t="s">
        <v>14</v>
      </c>
    </row>
    <row r="194" spans="1:9" ht="55.8" hidden="1" customHeight="1" x14ac:dyDescent="0.25">
      <c r="A194" s="586" t="str">
        <f>+[2]ระบบการควบคุมฯ!A424</f>
        <v>1.1.1.4</v>
      </c>
      <c r="B194" s="587" t="str">
        <f>+[2]ระบบการควบคุมฯ!B424</f>
        <v>เงินอุดหนุนทั่วไป รายการค่าใช้จ่ายในการจัดการศึกษาขั้นพื้นฐาน ภาคเรียนที่ 1/2567 30%  รหัสเจ้าของบัญชีย่อย 2000400000     23,956,921.00 บาท</v>
      </c>
      <c r="C194" s="587" t="str">
        <f>+[2]ระบบการควบคุมฯ!C424</f>
        <v>ศธ 04002/ว3172 ลว.22 กค 67 โอนครั้งที่ 253 จำนวน 23,956,921.00  บาท</v>
      </c>
      <c r="D194" s="588">
        <f>SUM(D195:D199)</f>
        <v>0</v>
      </c>
      <c r="E194" s="588">
        <f t="shared" ref="E194:H194" si="42">SUM(E195:E199)</f>
        <v>0</v>
      </c>
      <c r="F194" s="588">
        <f t="shared" si="42"/>
        <v>0</v>
      </c>
      <c r="G194" s="588">
        <f t="shared" si="42"/>
        <v>0</v>
      </c>
      <c r="H194" s="588">
        <f t="shared" si="42"/>
        <v>0</v>
      </c>
      <c r="I194" s="591" t="s">
        <v>14</v>
      </c>
    </row>
    <row r="195" spans="1:9" ht="46.8" hidden="1" customHeight="1" x14ac:dyDescent="0.25">
      <c r="A195" s="564" t="str">
        <f>+[2]ระบบการควบคุมฯ!A425</f>
        <v>1)</v>
      </c>
      <c r="B195" s="114" t="str">
        <f>+[2]ระบบการควบคุมฯ!B425</f>
        <v>ค่าหนังสือเรียน 5,720,936 รหัสกิจกรรมย่อย 0022001</v>
      </c>
      <c r="C195" s="114" t="str">
        <f>+[2]ระบบการควบคุมฯ!C425</f>
        <v>20004 42002200 4100037</v>
      </c>
      <c r="D195" s="589"/>
      <c r="E195" s="590"/>
      <c r="F195" s="590"/>
      <c r="G195" s="590"/>
      <c r="H195" s="590">
        <f>+D195-E195-F195-G195</f>
        <v>0</v>
      </c>
      <c r="I195" s="123" t="s">
        <v>14</v>
      </c>
    </row>
    <row r="196" spans="1:9" ht="130.19999999999999" hidden="1" customHeight="1" x14ac:dyDescent="0.25">
      <c r="A196" s="564" t="str">
        <f>+[2]ระบบการควบคุมฯ!A426</f>
        <v>2)</v>
      </c>
      <c r="B196" s="139" t="str">
        <f>+[2]ระบบการควบคุมฯ!B426</f>
        <v>ค่าอุปกรณ์การเรียน รหัสบัญชีย่อย 0022002/2,632,890บาท</v>
      </c>
      <c r="C196" s="139" t="str">
        <f>+[2]ระบบการควบคุมฯ!C426</f>
        <v>20004 42002200 4100114</v>
      </c>
      <c r="D196" s="565"/>
      <c r="E196" s="566"/>
      <c r="F196" s="566"/>
      <c r="G196" s="566"/>
      <c r="H196" s="566">
        <f t="shared" ref="H196:H199" si="43">+D196-E196-F196-G196</f>
        <v>0</v>
      </c>
      <c r="I196" s="123" t="s">
        <v>14</v>
      </c>
    </row>
    <row r="197" spans="1:9" ht="46.8" hidden="1" customHeight="1" x14ac:dyDescent="0.25">
      <c r="A197" s="564" t="str">
        <f>+[2]ระบบการควบคุมฯ!A427</f>
        <v>3)</v>
      </c>
      <c r="B197" s="114" t="str">
        <f>+[2]ระบบการควบคุมฯ!B427</f>
        <v>ค่าเครื่องแบบนักเรียน รหัสบัญชีย่อย 0022003/3,360,875</v>
      </c>
      <c r="C197" s="114" t="str">
        <f>+[2]ระบบการควบคุมฯ!C427</f>
        <v>20004 42002200 4100191</v>
      </c>
      <c r="D197" s="589"/>
      <c r="E197" s="590"/>
      <c r="F197" s="590"/>
      <c r="G197" s="590"/>
      <c r="H197" s="590">
        <f t="shared" si="43"/>
        <v>0</v>
      </c>
      <c r="I197" s="123" t="s">
        <v>14</v>
      </c>
    </row>
    <row r="198" spans="1:9" ht="46.8" hidden="1" customHeight="1" x14ac:dyDescent="0.25">
      <c r="A198" s="564" t="str">
        <f>+[2]ระบบการควบคุมฯ!A428</f>
        <v>4)</v>
      </c>
      <c r="B198" s="114" t="str">
        <f>+[2]ระบบการควบคุมฯ!B428</f>
        <v>ค่ากิจกรรมพัฒนาคุณภาพผู้เรียน รหัสบัญชีย่อย 0022004/2,436,510</v>
      </c>
      <c r="C198" s="114" t="str">
        <f>+[2]ระบบการควบคุมฯ!C428</f>
        <v>20005 42002200 4100268</v>
      </c>
      <c r="D198" s="589"/>
      <c r="E198" s="590"/>
      <c r="F198" s="590"/>
      <c r="G198" s="590"/>
      <c r="H198" s="590">
        <f t="shared" si="43"/>
        <v>0</v>
      </c>
      <c r="I198" s="123" t="s">
        <v>14</v>
      </c>
    </row>
    <row r="199" spans="1:9" ht="46.8" hidden="1" customHeight="1" x14ac:dyDescent="0.25">
      <c r="A199" s="564" t="str">
        <f>+[2]ระบบการควบคุมฯ!A429</f>
        <v>5)</v>
      </c>
      <c r="B199" s="114" t="str">
        <f>+[2]ระบบการควบคุมฯ!B429</f>
        <v>ค่าจัดการเรียนการสอน รหัสบัญชีย่อย 0022005/9,805,710</v>
      </c>
      <c r="C199" s="114" t="str">
        <f>+[2]ระบบการควบคุมฯ!C429</f>
        <v>20006 42002200 4100345</v>
      </c>
      <c r="D199" s="589"/>
      <c r="E199" s="590"/>
      <c r="F199" s="590"/>
      <c r="G199" s="590"/>
      <c r="H199" s="590">
        <f t="shared" si="43"/>
        <v>0</v>
      </c>
      <c r="I199" s="123" t="s">
        <v>14</v>
      </c>
    </row>
    <row r="200" spans="1:9" ht="186" hidden="1" customHeight="1" x14ac:dyDescent="0.25">
      <c r="A200" s="586" t="str">
        <f>+[2]ระบบการควบคุมฯ!A442</f>
        <v>1.1.2</v>
      </c>
      <c r="B200" s="587" t="str">
        <f>+[2]ระบบการควบคุมฯ!B442</f>
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 รหัสเจ้าของบัญชีย่อย 2000400000</v>
      </c>
      <c r="C200" s="587"/>
      <c r="D200" s="588">
        <f t="shared" ref="D200:I200" si="44">SUM(D204:D206)</f>
        <v>3514521</v>
      </c>
      <c r="E200" s="588">
        <f t="shared" si="44"/>
        <v>0</v>
      </c>
      <c r="F200" s="588">
        <f t="shared" si="44"/>
        <v>0</v>
      </c>
      <c r="G200" s="588">
        <f t="shared" si="44"/>
        <v>3509759</v>
      </c>
      <c r="H200" s="588">
        <f t="shared" si="44"/>
        <v>4762</v>
      </c>
      <c r="I200" s="588">
        <f t="shared" si="44"/>
        <v>0</v>
      </c>
    </row>
    <row r="201" spans="1:9" ht="37.200000000000003" hidden="1" customHeight="1" x14ac:dyDescent="0.25">
      <c r="A201" s="568"/>
      <c r="B201" s="134" t="str">
        <f>+B175</f>
        <v xml:space="preserve"> งบเงินอุดหนุน 6811410</v>
      </c>
      <c r="C201" s="134" t="str">
        <f>+C175</f>
        <v>20004 45002400</v>
      </c>
      <c r="D201" s="1282">
        <f>+D202</f>
        <v>3514521</v>
      </c>
      <c r="E201" s="1282">
        <f t="shared" ref="E201:H202" si="45">+E202</f>
        <v>0</v>
      </c>
      <c r="F201" s="1282">
        <f t="shared" si="45"/>
        <v>0</v>
      </c>
      <c r="G201" s="1282">
        <f t="shared" si="45"/>
        <v>3509759</v>
      </c>
      <c r="H201" s="1282">
        <f t="shared" si="45"/>
        <v>4762</v>
      </c>
      <c r="I201" s="1282"/>
    </row>
    <row r="202" spans="1:9" ht="37.200000000000003" hidden="1" customHeight="1" x14ac:dyDescent="0.25">
      <c r="A202" s="556" t="str">
        <f>+[2]ระบบการควบคุมฯ!A443</f>
        <v>1.1.2.1</v>
      </c>
      <c r="B202" s="118" t="str">
        <f>+[2]ระบบการควบคุมฯ!B443</f>
        <v>เงินอุดหนุนทั่วไป รายการค่าใช้จ่ายในการจัดการศึกษาขั้นพื้นฐาน  สำหรับการจัดการศึกษาโดยครอบครัวและสถานประกอบการ 3,514,521 บาท</v>
      </c>
      <c r="C202" s="118" t="str">
        <f>+[2]ระบบการควบคุมฯ!C443</f>
        <v>ศธ 04002/ว5969 ลว.11/12/2024 โอนครั้งที่ 117</v>
      </c>
      <c r="D202" s="1283">
        <f>+D203</f>
        <v>3514521</v>
      </c>
      <c r="E202" s="1283">
        <f t="shared" si="45"/>
        <v>0</v>
      </c>
      <c r="F202" s="1283">
        <f t="shared" si="45"/>
        <v>0</v>
      </c>
      <c r="G202" s="1283">
        <f t="shared" si="45"/>
        <v>3509759</v>
      </c>
      <c r="H202" s="1283">
        <f t="shared" si="45"/>
        <v>4762</v>
      </c>
      <c r="I202" s="1283">
        <f t="shared" ref="I202:I203" si="46">SUM(I205:I207)</f>
        <v>0</v>
      </c>
    </row>
    <row r="203" spans="1:9" ht="37.200000000000003" hidden="1" customHeight="1" x14ac:dyDescent="0.25">
      <c r="A203" s="556">
        <v>1</v>
      </c>
      <c r="B203" s="118" t="str">
        <f>+[2]ระบบการควบคุมฯ!B444</f>
        <v xml:space="preserve">ภาคเรียนที่ 2/2567 สำหรับการจัดการศึกษาโดยครอบครัวและสถานประกอบการ  จำนวน 3 รายการ </v>
      </c>
      <c r="C203" s="118"/>
      <c r="D203" s="1283">
        <f>SUM(D204:D206)</f>
        <v>3514521</v>
      </c>
      <c r="E203" s="1283">
        <f t="shared" ref="E203:H203" si="47">SUM(E204:E206)</f>
        <v>0</v>
      </c>
      <c r="F203" s="1283">
        <f t="shared" si="47"/>
        <v>0</v>
      </c>
      <c r="G203" s="1283">
        <f t="shared" si="47"/>
        <v>3509759</v>
      </c>
      <c r="H203" s="1283">
        <f t="shared" si="47"/>
        <v>4762</v>
      </c>
      <c r="I203" s="1283">
        <f t="shared" si="46"/>
        <v>0</v>
      </c>
    </row>
    <row r="204" spans="1:9" ht="37.200000000000003" hidden="1" customHeight="1" x14ac:dyDescent="0.25">
      <c r="A204" s="564" t="str">
        <f>+[2]ระบบการควบคุมฯ!A445</f>
        <v>1)</v>
      </c>
      <c r="B204" s="114" t="str">
        <f>+[2]ระบบการควบคุมฯ!B445</f>
        <v>ค่าอุปกรณ์การเรียน รหัสบัญชีย่อย 0024084/123,230/</v>
      </c>
      <c r="C204" s="114" t="str">
        <f>+[2]ระบบการควบคุมฯ!C445</f>
        <v>20004 45002400 4100117</v>
      </c>
      <c r="D204" s="589">
        <f>+[2]ระบบการควบคุมฯ!D445</f>
        <v>123230</v>
      </c>
      <c r="E204" s="590">
        <f>+[2]ระบบการควบคุมฯ!G445+[2]ระบบการควบคุมฯ!H445</f>
        <v>0</v>
      </c>
      <c r="F204" s="590">
        <f>+[2]ระบบการควบคุมฯ!I445+[2]ระบบการควบคุมฯ!J445</f>
        <v>0</v>
      </c>
      <c r="G204" s="590">
        <f>+[2]ระบบการควบคุมฯ!K445+[2]ระบบการควบคุมฯ!L445</f>
        <v>123010</v>
      </c>
      <c r="H204" s="590">
        <f>+D204-E204-F204-G204</f>
        <v>220</v>
      </c>
      <c r="I204" s="123" t="s">
        <v>14</v>
      </c>
    </row>
    <row r="205" spans="1:9" ht="37.200000000000003" hidden="1" customHeight="1" x14ac:dyDescent="0.25">
      <c r="A205" s="564" t="str">
        <f>+[2]ระบบการควบคุมฯ!A446</f>
        <v>2)</v>
      </c>
      <c r="B205" s="114" t="str">
        <f>+[2]ระบบการควบคุมฯ!B446</f>
        <v>ค่ากิจกรรมพัฒนาคุณภาพผู้เรียน รหัสบัญชีย่อย 0024238 /245,485</v>
      </c>
      <c r="C205" s="114" t="str">
        <f>+[2]ระบบการควบคุมฯ!C446</f>
        <v>20004 45002400 4100117</v>
      </c>
      <c r="D205" s="589">
        <f>+[2]ระบบการควบคุมฯ!D446</f>
        <v>245485</v>
      </c>
      <c r="E205" s="590">
        <f>+[2]ระบบการควบคุมฯ!G446+[2]ระบบการควบคุมฯ!H446</f>
        <v>0</v>
      </c>
      <c r="F205" s="590">
        <f>+[2]ระบบการควบคุมฯ!I446+[2]ระบบการควบคุมฯ!J446</f>
        <v>0</v>
      </c>
      <c r="G205" s="590">
        <f>+[2]ระบบการควบคุมฯ!K446+[2]ระบบการควบคุมฯ!L446</f>
        <v>245212</v>
      </c>
      <c r="H205" s="590">
        <f>+D205-E205-F205-G205</f>
        <v>273</v>
      </c>
      <c r="I205" s="123" t="s">
        <v>14</v>
      </c>
    </row>
    <row r="206" spans="1:9" ht="148.80000000000001" hidden="1" customHeight="1" x14ac:dyDescent="0.25">
      <c r="A206" s="564" t="str">
        <f>+[2]ระบบการควบคุมฯ!A448</f>
        <v>3)</v>
      </c>
      <c r="B206" s="114" t="str">
        <f>+[2]ระบบการควบคุมฯ!B448</f>
        <v>ค่าจัดกิจกรรมการเรียนการสอน รหัสบัญชีย่อย 0024315/3,145,806</v>
      </c>
      <c r="C206" s="114" t="str">
        <f>+[2]ระบบการควบคุมฯ!C448</f>
        <v>20004 45002400 4100348</v>
      </c>
      <c r="D206" s="589">
        <f>+[2]ระบบการควบคุมฯ!F448</f>
        <v>3145806</v>
      </c>
      <c r="E206" s="590">
        <f>+[2]ระบบการควบคุมฯ!G448+[2]ระบบการควบคุมฯ!H448</f>
        <v>0</v>
      </c>
      <c r="F206" s="590">
        <f>+[2]ระบบการควบคุมฯ!I448+[2]ระบบการควบคุมฯ!J448</f>
        <v>0</v>
      </c>
      <c r="G206" s="590">
        <f>+[2]ระบบการควบคุมฯ!K448+[2]ระบบการควบคุมฯ!L448</f>
        <v>3141537</v>
      </c>
      <c r="H206" s="590">
        <f>+D206-E206-F206-G206</f>
        <v>4269</v>
      </c>
      <c r="I206" s="123" t="s">
        <v>14</v>
      </c>
    </row>
    <row r="207" spans="1:9" ht="37.200000000000003" hidden="1" customHeight="1" x14ac:dyDescent="0.25">
      <c r="A207" s="586" t="str">
        <f>+[2]ระบบการควบคุมฯ!A450</f>
        <v>1.1.2.2</v>
      </c>
      <c r="B207" s="587" t="str">
        <f>+[2]ระบบการควบคุมฯ!B450</f>
        <v xml:space="preserve">เงินอุดหนุนทั่วไป รายการค่าใช้จ่ายในการจัดการศึกษาขั้นพื้นฐาน ภาคเรียนที่ 1/2567  รหัสเจ้าของบัญชีย่อย 2000400000     ภาคเรียนที่ 1/2567 สำหรับการจัดการศึกษาขั้นพื้นฐานโดยครอบครัวและสถานประกอบการ  จำนวน  5 รายการ  จำนวนเงิน 4,875,143‬.00 บาท </v>
      </c>
      <c r="C207" s="587"/>
      <c r="D207" s="588">
        <f>SUM(D209:D213)</f>
        <v>0</v>
      </c>
      <c r="E207" s="588">
        <f t="shared" ref="E207:G208" si="48">SUM(E209:E213)</f>
        <v>0</v>
      </c>
      <c r="F207" s="588">
        <f t="shared" si="48"/>
        <v>0</v>
      </c>
      <c r="G207" s="588">
        <f t="shared" si="48"/>
        <v>0</v>
      </c>
      <c r="H207" s="588">
        <f>+D207-E207-F207-G207</f>
        <v>0</v>
      </c>
      <c r="I207" s="588">
        <f t="shared" ref="I207:I208" si="49">SUM(I209:I211)</f>
        <v>0</v>
      </c>
    </row>
    <row r="208" spans="1:9" ht="74.400000000000006" hidden="1" customHeight="1" x14ac:dyDescent="0.25">
      <c r="A208" s="556" t="str">
        <f>+[2]ระบบการควบคุมฯ!A451</f>
        <v>1.1.2.2.1</v>
      </c>
      <c r="B208" s="118" t="str">
        <f>+[2]ระบบการควบคุมฯ!B451</f>
        <v>หนังสือเรียน รหัสบัญชีย่อย 0022001</v>
      </c>
      <c r="C208" s="118"/>
      <c r="D208" s="1283">
        <f>SUM(D210:D214)</f>
        <v>0</v>
      </c>
      <c r="E208" s="1283">
        <f t="shared" si="48"/>
        <v>0</v>
      </c>
      <c r="F208" s="1283">
        <f t="shared" si="48"/>
        <v>0</v>
      </c>
      <c r="G208" s="1283">
        <f t="shared" si="48"/>
        <v>0</v>
      </c>
      <c r="H208" s="1283">
        <f>+D208-E208-F208-G208</f>
        <v>0</v>
      </c>
      <c r="I208" s="1283">
        <f t="shared" si="49"/>
        <v>0</v>
      </c>
    </row>
    <row r="209" spans="1:9" ht="204.6" hidden="1" customHeight="1" x14ac:dyDescent="0.25">
      <c r="A209" s="564" t="str">
        <f>+[2]ระบบการควบคุมฯ!A451</f>
        <v>1.1.2.2.1</v>
      </c>
      <c r="B209" s="135" t="str">
        <f>+[2]ระบบการควบคุมฯ!B451</f>
        <v>หนังสือเรียน รหัสบัญชีย่อย 0022001</v>
      </c>
      <c r="C209" s="135" t="str">
        <f>+[2]ระบบการควบคุมฯ!C451</f>
        <v>20004 42002200 4100037</v>
      </c>
      <c r="D209" s="589"/>
      <c r="E209" s="589"/>
      <c r="F209" s="589"/>
      <c r="G209" s="589"/>
      <c r="H209" s="589">
        <f t="shared" ref="H209:H215" si="50">+D209-E209-F209-G209</f>
        <v>0</v>
      </c>
      <c r="I209" s="589">
        <f t="shared" ref="I209" si="51">SUM(I210:I216)</f>
        <v>0</v>
      </c>
    </row>
    <row r="210" spans="1:9" ht="55.8" hidden="1" customHeight="1" x14ac:dyDescent="0.25">
      <c r="A210" s="564" t="str">
        <f>+[2]ระบบการควบคุมฯ!A452</f>
        <v>1.1.2.2.2</v>
      </c>
      <c r="B210" s="135" t="str">
        <f>+[2]ระบบการควบคุมฯ!B452</f>
        <v>ค่าอุปกรณ์การเรียน รหัสบัญชีย่อย 0022002</v>
      </c>
      <c r="C210" s="135" t="str">
        <f>+[2]ระบบการควบคุมฯ!C452</f>
        <v>20004 42002200 4100114</v>
      </c>
      <c r="D210" s="589"/>
      <c r="E210" s="589"/>
      <c r="F210" s="589"/>
      <c r="G210" s="589"/>
      <c r="H210" s="589">
        <f t="shared" si="50"/>
        <v>0</v>
      </c>
      <c r="I210" s="589">
        <f t="shared" ref="I210" si="52">SUM(I211:I217)</f>
        <v>0</v>
      </c>
    </row>
    <row r="211" spans="1:9" ht="37.200000000000003" hidden="1" customHeight="1" x14ac:dyDescent="0.25">
      <c r="A211" s="564" t="str">
        <f>+[2]ระบบการควบคุมฯ!A453</f>
        <v>1.1.2.2.3</v>
      </c>
      <c r="B211" s="135" t="str">
        <f>+[2]ระบบการควบคุมฯ!B453</f>
        <v>ค่าเครื่องแบบนักเรียน รหัสบัญชีย่อย 0022003</v>
      </c>
      <c r="C211" s="135" t="str">
        <f>+[2]ระบบการควบคุมฯ!C453</f>
        <v>20004 42002200 4100191</v>
      </c>
      <c r="D211" s="589"/>
      <c r="E211" s="589"/>
      <c r="F211" s="589"/>
      <c r="G211" s="589"/>
      <c r="H211" s="589">
        <f t="shared" si="50"/>
        <v>0</v>
      </c>
      <c r="I211" s="589">
        <f t="shared" ref="I211" si="53">SUM(I216:I218)</f>
        <v>0</v>
      </c>
    </row>
    <row r="212" spans="1:9" ht="223.2" hidden="1" customHeight="1" x14ac:dyDescent="0.25">
      <c r="A212" s="564" t="str">
        <f>+[2]ระบบการควบคุมฯ!A454</f>
        <v>1.1.2.2.4</v>
      </c>
      <c r="B212" s="135" t="str">
        <f>+[2]ระบบการควบคุมฯ!B454</f>
        <v>ค่ากิจกรรมพัฒนาคุณภาพผู้เรียน รหัสบัญชีย่อย 0022004</v>
      </c>
      <c r="C212" s="135" t="str">
        <f>+[2]ระบบการควบคุมฯ!C454</f>
        <v>20005 42002200 4100268</v>
      </c>
      <c r="D212" s="589"/>
      <c r="E212" s="589"/>
      <c r="F212" s="589"/>
      <c r="G212" s="589"/>
      <c r="H212" s="589">
        <f t="shared" si="50"/>
        <v>0</v>
      </c>
      <c r="I212" s="589">
        <f>SUM(I213:I222)</f>
        <v>0</v>
      </c>
    </row>
    <row r="213" spans="1:9" ht="223.2" hidden="1" customHeight="1" x14ac:dyDescent="0.25">
      <c r="A213" s="564" t="str">
        <f>+[2]ระบบการควบคุมฯ!A455</f>
        <v>1.1.2.2.5</v>
      </c>
      <c r="B213" s="135" t="str">
        <f>+[2]ระบบการควบคุมฯ!B455</f>
        <v>ค่าจัดการเรียนการสอน รหัสบัญชีย่อย 0022005</v>
      </c>
      <c r="C213" s="135" t="str">
        <f>+[2]ระบบการควบคุมฯ!C455</f>
        <v>20006 42002200 4100345</v>
      </c>
      <c r="D213" s="589"/>
      <c r="E213" s="589"/>
      <c r="F213" s="589"/>
      <c r="G213" s="589"/>
      <c r="H213" s="589">
        <f t="shared" si="50"/>
        <v>0</v>
      </c>
      <c r="I213" s="589">
        <f>SUM(I218:I223)</f>
        <v>0</v>
      </c>
    </row>
    <row r="214" spans="1:9" ht="55.8" hidden="1" customHeight="1" x14ac:dyDescent="0.25">
      <c r="A214" s="586" t="str">
        <f>+[2]ระบบการควบคุมฯ!A456</f>
        <v>1.1.2.2</v>
      </c>
      <c r="B214" s="587" t="str">
        <f>+[2]ระบบการควบคุมฯ!B456</f>
        <v xml:space="preserve">งบเงินอุดหนุน เงินอุดหนุนทั่วไป รายการค่าใช้จ่ายในการจัดการศึกษาขั้นพื้นฐาน  รายการค่าเครื่องแบบนักเรียน สำหรับจัดสรรงบประมาณให้กับนักเรียนผู้ที่ได้รับการสนับสนุนงบประมาณ  ค่าเครื่องแบบนักเรียน (เพิ่มเติม) </v>
      </c>
      <c r="C214" s="587" t="str">
        <f>+[2]ระบบการควบคุมฯ!C456</f>
        <v>ศธ 04002/ว5898 ลว.6/12/2024 โอนครั้งที่ 5</v>
      </c>
      <c r="D214" s="588">
        <f>SUM(D215)</f>
        <v>0</v>
      </c>
      <c r="E214" s="588">
        <f t="shared" ref="E214:G214" si="54">SUM(E215)</f>
        <v>0</v>
      </c>
      <c r="F214" s="588">
        <f t="shared" si="54"/>
        <v>0</v>
      </c>
      <c r="G214" s="588">
        <f t="shared" si="54"/>
        <v>0</v>
      </c>
      <c r="H214" s="588">
        <f t="shared" si="50"/>
        <v>0</v>
      </c>
      <c r="I214" s="588">
        <f>SUM(I219:I224)</f>
        <v>0</v>
      </c>
    </row>
    <row r="215" spans="1:9" ht="18.600000000000001" hidden="1" customHeight="1" x14ac:dyDescent="0.25">
      <c r="A215" s="564" t="str">
        <f>+[2]ระบบการควบคุมฯ!A457</f>
        <v>1.1.2.2.1</v>
      </c>
      <c r="B215" s="135" t="str">
        <f>+[2]ระบบการควบคุมฯ!B457</f>
        <v>ค่าเครื่องแบบนักเรียน รหัสบัญชีย่อย 0022003</v>
      </c>
      <c r="C215" s="135" t="str">
        <f>+[2]ระบบการควบคุมฯ!C457</f>
        <v>20004 42002200 4100191</v>
      </c>
      <c r="D215" s="589"/>
      <c r="E215" s="589"/>
      <c r="F215" s="589"/>
      <c r="G215" s="589"/>
      <c r="H215" s="589">
        <f t="shared" si="50"/>
        <v>0</v>
      </c>
      <c r="I215" s="589">
        <f>SUM(I220:I225)</f>
        <v>0</v>
      </c>
    </row>
    <row r="216" spans="1:9" ht="37.200000000000003" hidden="1" customHeight="1" x14ac:dyDescent="0.25">
      <c r="A216" s="586" t="str">
        <f>+[2]ระบบการควบคุมฯ!A458</f>
        <v>1.1.3</v>
      </c>
      <c r="B216" s="587" t="str">
        <f>+[2]ระบบการควบคุมฯ!B458</f>
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</c>
      <c r="C216" s="587" t="str">
        <f>+[2]ระบบการควบคุมฯ!C458</f>
        <v xml:space="preserve">20004 42002270 4100348 </v>
      </c>
      <c r="D216" s="588">
        <f>SUM(D217)</f>
        <v>0</v>
      </c>
      <c r="E216" s="588">
        <f t="shared" ref="E216:H216" si="55">SUM(E217)</f>
        <v>0</v>
      </c>
      <c r="F216" s="588">
        <f t="shared" si="55"/>
        <v>0</v>
      </c>
      <c r="G216" s="588">
        <f t="shared" si="55"/>
        <v>0</v>
      </c>
      <c r="H216" s="588">
        <f t="shared" si="55"/>
        <v>0</v>
      </c>
      <c r="I216" s="588">
        <f t="shared" ref="I216" si="56">SUM(I217:I223)</f>
        <v>0</v>
      </c>
    </row>
    <row r="217" spans="1:9" ht="18.600000000000001" hidden="1" customHeight="1" x14ac:dyDescent="0.25">
      <c r="A217" s="564" t="str">
        <f>+[2]ระบบการควบคุมฯ!A460</f>
        <v>1.1.3.1</v>
      </c>
      <c r="B217" s="139" t="str">
        <f>+[2]ระบบการควบคุมฯ!B460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514 ราย จำนวนเงิน 257,000.00 บาท ระดับมัธยมศึกษาตอนต้น รายละ 1,500.-บาท จำนวน 139 ราย จำนวนเงิน 208,500.00 บาท </v>
      </c>
      <c r="C217" s="139" t="str">
        <f>+[2]ระบบการควบคุมฯ!C460</f>
        <v>ศธ 04002/ว417 ลว.30/1/2023 โอนครั้งที่ 159</v>
      </c>
      <c r="D217" s="565"/>
      <c r="E217" s="566"/>
      <c r="F217" s="566"/>
      <c r="G217" s="566"/>
      <c r="H217" s="566">
        <f>+D217-E217-F217-G217</f>
        <v>0</v>
      </c>
      <c r="I217" s="123" t="s">
        <v>14</v>
      </c>
    </row>
    <row r="218" spans="1:9" ht="93.6" hidden="1" customHeight="1" x14ac:dyDescent="0.25">
      <c r="A218" s="564"/>
      <c r="B218" s="139" t="str">
        <f>+[2]ระบบการควบคุมฯ!B462</f>
        <v>โอนกลับส่วนกลาง ที่ ศธ 04002/ว3206/ 15 กค 67 ครั้งที่ 212</v>
      </c>
      <c r="C218" s="139"/>
      <c r="D218" s="565"/>
      <c r="E218" s="566"/>
      <c r="F218" s="566"/>
      <c r="G218" s="566"/>
      <c r="H218" s="566"/>
      <c r="I218" s="123"/>
    </row>
    <row r="219" spans="1:9" ht="372" hidden="1" customHeight="1" x14ac:dyDescent="0.25">
      <c r="A219" s="586" t="str">
        <f>+[2]ระบบการควบคุมฯ!A465</f>
        <v>1.1.3.2</v>
      </c>
      <c r="B219" s="587" t="str">
        <f>+[2]ระบบการควบคุมฯ!B465</f>
        <v xml:space="preserve">รายการค่าจัดการเรียนการสอน (ปัจจัยพื้นฐานนักเรียนยากจน) </v>
      </c>
      <c r="C219" s="587" t="str">
        <f>+[2]ระบบการควบคุมฯ!C465</f>
        <v xml:space="preserve">20004 42002200 4100345 </v>
      </c>
      <c r="D219" s="588">
        <f>SUM(D220:D221)</f>
        <v>0</v>
      </c>
      <c r="E219" s="588">
        <f t="shared" ref="E219:H219" si="57">SUM(E220:E221)</f>
        <v>0</v>
      </c>
      <c r="F219" s="588">
        <f t="shared" si="57"/>
        <v>0</v>
      </c>
      <c r="G219" s="588">
        <f t="shared" si="57"/>
        <v>0</v>
      </c>
      <c r="H219" s="588">
        <f t="shared" si="57"/>
        <v>0</v>
      </c>
      <c r="I219" s="588">
        <f t="shared" ref="I219" si="58">SUM(I220:I226)</f>
        <v>0</v>
      </c>
    </row>
    <row r="220" spans="1:9" ht="55.8" hidden="1" customHeight="1" x14ac:dyDescent="0.25">
      <c r="A220" s="564" t="str">
        <f>+[2]ระบบการควบคุมฯ!A466</f>
        <v>1.1.3.2.1</v>
      </c>
      <c r="B220" s="139" t="str">
        <f>+[2]ระบบการควบคุมฯ!B466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301 ราย จำนวนเงิน 150,500.00 บาท ระดับมัธยมศึกษาตอนต้น รายละ 1,500.-บาท จำนวน 77 ราย จำนวนเงิน 115,500.00 บาท รวมเป็นเงินทั้งสิ้น 266,000‬.00 บาท </v>
      </c>
      <c r="C220" s="139" t="str">
        <f>+[2]ระบบการควบคุมฯ!C466</f>
        <v>ศธ 04002/ว3558 ลว.15 สค 67 โอนครั้งที่ 321</v>
      </c>
      <c r="D220" s="565"/>
      <c r="E220" s="566"/>
      <c r="F220" s="566"/>
      <c r="G220" s="566"/>
      <c r="H220" s="566">
        <f>+D220-E220-F220-G220</f>
        <v>0</v>
      </c>
      <c r="I220" s="123" t="s">
        <v>14</v>
      </c>
    </row>
    <row r="221" spans="1:9" ht="37.200000000000003" hidden="1" customHeight="1" x14ac:dyDescent="0.25">
      <c r="A221" s="564" t="str">
        <f>+[2]ระบบการควบคุมฯ!A467</f>
        <v>1.1.3.2.2</v>
      </c>
      <c r="B221" s="139" t="str">
        <f>+[2]ระบบการควบคุมฯ!B467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457 ราย จำนวนเงิน 228,500.00 บาท ระดับมัธยมศึกษาตอนต้น รายละ 1,500.-บาท จำนวน 152 ราย จำนวนเงิน 228,000.00 บาท รวมเป็นเงินทั้งสิ้น 456,500‬.00 บาท </v>
      </c>
      <c r="C221" s="139" t="str">
        <f>+[2]ระบบการควบคุมฯ!C467</f>
        <v>ศธ 04002/ว3973 ลว.3 กย 67 โอนครั้งที่ 379</v>
      </c>
      <c r="D221" s="565"/>
      <c r="E221" s="566"/>
      <c r="F221" s="566"/>
      <c r="G221" s="566"/>
      <c r="H221" s="566">
        <f>+D221-E221-F221-G221</f>
        <v>0</v>
      </c>
      <c r="I221" s="123" t="s">
        <v>14</v>
      </c>
    </row>
    <row r="222" spans="1:9" ht="18.600000000000001" hidden="1" customHeight="1" x14ac:dyDescent="0.25">
      <c r="A222" s="579">
        <f>+[2]ระบบการควบคุมฯ!A487</f>
        <v>2</v>
      </c>
      <c r="B222" s="570" t="str">
        <f>+[2]ระบบการควบคุมฯ!B487</f>
        <v xml:space="preserve">โครงการพัฒนาสื่อและเทคโนโลยีสารสนเทศเพื่อการศึกษา </v>
      </c>
      <c r="C222" s="570" t="str">
        <f>+[2]ระบบการควบคุมฯ!C487</f>
        <v>20004 420047002 000000</v>
      </c>
      <c r="D222" s="557">
        <f>+D223</f>
        <v>0</v>
      </c>
      <c r="E222" s="592">
        <f t="shared" ref="E222:H223" si="59">+E224</f>
        <v>0</v>
      </c>
      <c r="F222" s="592">
        <f t="shared" si="59"/>
        <v>0</v>
      </c>
      <c r="G222" s="592">
        <f t="shared" si="59"/>
        <v>0</v>
      </c>
      <c r="H222" s="592">
        <f t="shared" si="59"/>
        <v>0</v>
      </c>
      <c r="I222" s="119"/>
    </row>
    <row r="223" spans="1:9" ht="148.80000000000001" hidden="1" customHeight="1" x14ac:dyDescent="0.25">
      <c r="A223" s="568"/>
      <c r="B223" s="516" t="str">
        <f>+[2]ระบบการควบคุมฯ!B488</f>
        <v xml:space="preserve"> งบดำเนินงาน 67112xx</v>
      </c>
      <c r="C223" s="161"/>
      <c r="D223" s="569">
        <f>+D225</f>
        <v>0</v>
      </c>
      <c r="E223" s="569">
        <f t="shared" si="59"/>
        <v>0</v>
      </c>
      <c r="F223" s="569">
        <f t="shared" si="59"/>
        <v>0</v>
      </c>
      <c r="G223" s="569">
        <f t="shared" si="59"/>
        <v>0</v>
      </c>
      <c r="H223" s="569">
        <f t="shared" si="59"/>
        <v>0</v>
      </c>
      <c r="I223" s="121"/>
    </row>
    <row r="224" spans="1:9" ht="130.19999999999999" hidden="1" customHeight="1" x14ac:dyDescent="0.25">
      <c r="A224" s="558">
        <f>+[2]ระบบการควบคุมฯ!A490</f>
        <v>2.1</v>
      </c>
      <c r="B224" s="152" t="str">
        <f>+[2]ระบบการควบคุมฯ!B490</f>
        <v xml:space="preserve">กิจกรรมการส่งเสริมการจัดการศึกษาทางไกล </v>
      </c>
      <c r="C224" s="580" t="str">
        <f>+[2]ระบบการควบคุมฯ!C490</f>
        <v xml:space="preserve">20004 67 86184 00000  </v>
      </c>
      <c r="D224" s="559">
        <f>+D225</f>
        <v>0</v>
      </c>
      <c r="E224" s="593">
        <f t="shared" ref="E224:H224" si="60">+E225</f>
        <v>0</v>
      </c>
      <c r="F224" s="593">
        <f t="shared" si="60"/>
        <v>0</v>
      </c>
      <c r="G224" s="593">
        <f t="shared" si="60"/>
        <v>0</v>
      </c>
      <c r="H224" s="593">
        <f t="shared" si="60"/>
        <v>0</v>
      </c>
      <c r="I224" s="122"/>
    </row>
    <row r="225" spans="1:9" ht="55.8" hidden="1" customHeight="1" x14ac:dyDescent="0.25">
      <c r="A225" s="594" t="str">
        <f>+[2]ระบบการควบคุมฯ!A491</f>
        <v>2.1.1</v>
      </c>
      <c r="B225" s="516" t="str">
        <f>+[2]ระบบการควบคุมฯ!B491</f>
        <v xml:space="preserve"> งบดำเนินงาน 67112xx</v>
      </c>
      <c r="C225" s="161" t="str">
        <f>+[2]ระบบการควบคุมฯ!C491</f>
        <v xml:space="preserve">20004 42004700 2000000 </v>
      </c>
      <c r="D225" s="569">
        <f>SUM(D226:D227)</f>
        <v>0</v>
      </c>
      <c r="E225" s="569">
        <f t="shared" ref="E225:H225" si="61">SUM(E226:E227)</f>
        <v>0</v>
      </c>
      <c r="F225" s="569">
        <f t="shared" si="61"/>
        <v>0</v>
      </c>
      <c r="G225" s="569">
        <f t="shared" si="61"/>
        <v>0</v>
      </c>
      <c r="H225" s="569">
        <f t="shared" si="61"/>
        <v>0</v>
      </c>
      <c r="I225" s="121"/>
    </row>
    <row r="226" spans="1:9" ht="18.600000000000001" hidden="1" customHeight="1" x14ac:dyDescent="0.3">
      <c r="A226" s="564" t="str">
        <f>+[2]ระบบการควบคุมฯ!A492</f>
        <v>2.1.1.1</v>
      </c>
      <c r="B226" s="139" t="str">
        <f>+[2]ระบบการควบคุมฯ!B492</f>
        <v>ค่าใช้จ่ายในการติดตามโรงเรียนที่จัดการเรียนการสอนโดยใช้การศึกษาทางไกลผ่านดาวเทียม (DLTV)</v>
      </c>
      <c r="C226" s="139" t="str">
        <f>+[2]ระบบการควบคุมฯ!C492</f>
        <v>ศธ 04002/ว2359 ลว.12 มิย 67 โอนครั้งที่ 122</v>
      </c>
      <c r="D226" s="565"/>
      <c r="E226" s="566"/>
      <c r="F226" s="566"/>
      <c r="G226" s="566"/>
      <c r="H226" s="566">
        <f>+D226-E226-F226-G226</f>
        <v>0</v>
      </c>
      <c r="I226" s="595" t="s">
        <v>172</v>
      </c>
    </row>
    <row r="227" spans="1:9" ht="167.4" hidden="1" customHeight="1" x14ac:dyDescent="0.25">
      <c r="A227" s="564" t="str">
        <f>+[2]ระบบการควบคุมฯ!A493</f>
        <v>2.1.1.2</v>
      </c>
      <c r="B227" s="139" t="str">
        <f>+[2]ระบบการควบคุมฯ!B493</f>
        <v>1. ค่าใช้จ่ายในการเดินทางเข้าร่วมอบรมโครงการพัฒนาครูมืออาชีพสู่การสร้างสรรค์นวัตกรรมการจัดการเรียนรู้ผ่านการวิจัยปฏิบัติการในชั้นเรียน เพื่อพัฒนาคุณภาพการศึกษาด้วยเทคโนโลยีการศึกษาทางไกลผ่านดาวเทียม ระหว่างวันที่ 19  – 20 สิงหาคม 2567   ณ โรงแรมนนทบุรี พาเลซ จังหวัดนนทบุรี     จำนวน 12,000.00 บาท 2.ค่าใช้จ่ายในการนำเสนอโรงเรียนที่มีวิธีปฏิบัติที่เป็นเลิศ (Best Practices) ระดับชาติ ค่าเดินทาง ค่าบริหารการจัดการเรียนการสอนโดยใช้การศึกษาทางไกลผ่านดาวเทียม (DLTV) และเป็นค่าใช้จ่ายในการซ่อมบำรุงอุปกรณ์ DLTV จำนวนเน 10,000 บาท</v>
      </c>
      <c r="C227" s="139" t="str">
        <f>+[2]ระบบการควบคุมฯ!C493</f>
        <v>ศธ 04002/ว3510 ลว.13 สค 67 โอนครั้งที่ 310</v>
      </c>
      <c r="D227" s="565"/>
      <c r="E227" s="566"/>
      <c r="F227" s="566"/>
      <c r="G227" s="566"/>
      <c r="H227" s="566">
        <f>+D227-E227-F227-G227</f>
        <v>0</v>
      </c>
      <c r="I227" s="596" t="s">
        <v>172</v>
      </c>
    </row>
    <row r="228" spans="1:9" ht="18.600000000000001" hidden="1" customHeight="1" x14ac:dyDescent="0.25">
      <c r="A228" s="579">
        <f>+[2]ระบบการควบคุมฯ!A511</f>
        <v>3</v>
      </c>
      <c r="B228" s="570" t="str">
        <f>+[2]ระบบการควบคุมฯ!B511</f>
        <v>โครงการสร้างโอกาสและลดความเหลื่อมล้ำทางการศึกษาในระดับพื้นที่</v>
      </c>
      <c r="C228" s="570" t="str">
        <f>+[2]ระบบการควบคุมฯ!C511</f>
        <v>20004 42006700 2000000</v>
      </c>
      <c r="D228" s="557">
        <f>+D229+D233</f>
        <v>0</v>
      </c>
      <c r="E228" s="557">
        <f t="shared" ref="E228:H228" si="62">+E229+E233</f>
        <v>0</v>
      </c>
      <c r="F228" s="557">
        <f t="shared" si="62"/>
        <v>0</v>
      </c>
      <c r="G228" s="557">
        <f t="shared" si="62"/>
        <v>0</v>
      </c>
      <c r="H228" s="557">
        <f t="shared" si="62"/>
        <v>0</v>
      </c>
      <c r="I228" s="119"/>
    </row>
    <row r="229" spans="1:9" ht="37.200000000000003" x14ac:dyDescent="0.25">
      <c r="A229" s="558">
        <f>+[2]ระบบการควบคุมฯ!A512</f>
        <v>3.1</v>
      </c>
      <c r="B229" s="152" t="str">
        <f>+[2]ระบบการควบคุมฯ!B512</f>
        <v xml:space="preserve">กิจกรรมการยกระดับคุณภาพโรงเรียนขยายโอกาส </v>
      </c>
      <c r="C229" s="580" t="str">
        <f>+[2]ระบบการควบคุมฯ!C512</f>
        <v xml:space="preserve">20004 67 00106 00000 </v>
      </c>
      <c r="D229" s="559">
        <f>+D230</f>
        <v>0</v>
      </c>
      <c r="E229" s="593">
        <f t="shared" ref="E229:H229" si="63">+E230</f>
        <v>0</v>
      </c>
      <c r="F229" s="593">
        <f t="shared" si="63"/>
        <v>0</v>
      </c>
      <c r="G229" s="593">
        <f t="shared" si="63"/>
        <v>0</v>
      </c>
      <c r="H229" s="593">
        <f t="shared" si="63"/>
        <v>0</v>
      </c>
      <c r="I229" s="122"/>
    </row>
    <row r="230" spans="1:9" ht="37.200000000000003" hidden="1" customHeight="1" x14ac:dyDescent="0.25">
      <c r="A230" s="568"/>
      <c r="B230" s="516" t="str">
        <f>+[2]ระบบการควบคุมฯ!B513</f>
        <v xml:space="preserve"> งบดำเนินงาน 67112xx</v>
      </c>
      <c r="C230" s="161" t="str">
        <f>+[2]ระบบการควบคุมฯ!C513</f>
        <v>20004 42006770 2000000</v>
      </c>
      <c r="D230" s="569">
        <f>SUM(D231:D232)</f>
        <v>0</v>
      </c>
      <c r="E230" s="569">
        <f t="shared" ref="E230:H230" si="64">SUM(E231:E232)</f>
        <v>0</v>
      </c>
      <c r="F230" s="569">
        <f t="shared" si="64"/>
        <v>0</v>
      </c>
      <c r="G230" s="569">
        <f t="shared" si="64"/>
        <v>0</v>
      </c>
      <c r="H230" s="569">
        <f t="shared" si="64"/>
        <v>0</v>
      </c>
      <c r="I230" s="121"/>
    </row>
    <row r="231" spans="1:9" ht="18.600000000000001" hidden="1" customHeight="1" x14ac:dyDescent="0.25">
      <c r="A231" s="597" t="str">
        <f>+[2]ระบบการควบคุมฯ!A515</f>
        <v>3.1.1.1</v>
      </c>
      <c r="B231" s="139" t="str">
        <f>+[2]ระบบการควบคุมฯ!B515</f>
        <v xml:space="preserve">ค่าใช้จ่ายเข้าอบรมเชิงปฏิบัติการพัฒนาศักยภาพจัดการเรียนรู้ในการส่งเสริมสมรรถนะและความฉลาดรู้ของผู้เรียน ตามแนวทางการประเมินระดับนานาชาติ (PISA) ระหว่างวันที่ 28 -30 เมษายน 2567  ณ โรงแรมเอวาน่า กรุงเทพมหานคร   </v>
      </c>
      <c r="C231" s="139" t="str">
        <f>+[2]ระบบการควบคุมฯ!C515</f>
        <v>ศธ 04002/ว2048 ลว.24 พค 67 โอนครั้งที่ 53</v>
      </c>
      <c r="D231" s="565"/>
      <c r="E231" s="566"/>
      <c r="F231" s="566"/>
      <c r="G231" s="566"/>
      <c r="H231" s="566">
        <f>+D231-E231-F231-G231</f>
        <v>0</v>
      </c>
      <c r="I231" s="123" t="s">
        <v>173</v>
      </c>
    </row>
    <row r="232" spans="1:9" ht="18.600000000000001" hidden="1" customHeight="1" x14ac:dyDescent="0.25">
      <c r="A232" s="597" t="str">
        <f>+[2]ระบบการควบคุมฯ!A516</f>
        <v>3.1.1.2</v>
      </c>
      <c r="B232" s="139" t="str">
        <f>+[2]ระบบการควบคุมฯ!B516</f>
        <v xml:space="preserve">ค่าใช้จ่ายในการเดินทางเข้าร่วมประชุมสัมมนาผู้อำนวยการสำนักงานเขตพื้นที่การศึกษาและรองผู้อำนวยการสำนักงานเขตพื้นที่การศึกษา ทั่วประเทศ ระหว่างวันที่ 14 – 16 กันยายน 2567 ณ สวนนงนุชพัทยา ชลบุรี </v>
      </c>
      <c r="C232" s="139" t="str">
        <f>+[2]ระบบการควบคุมฯ!C516</f>
        <v>ศธ 04002/ว4277 ลว.12 กย 67 โอนครั้งที่ 402</v>
      </c>
      <c r="D232" s="565"/>
      <c r="E232" s="566"/>
      <c r="F232" s="566"/>
      <c r="G232" s="566"/>
      <c r="H232" s="566">
        <f>+D232-E232-F232-G232</f>
        <v>0</v>
      </c>
      <c r="I232" s="124" t="s">
        <v>16</v>
      </c>
    </row>
    <row r="233" spans="1:9" ht="37.200000000000003" hidden="1" customHeight="1" x14ac:dyDescent="0.25">
      <c r="A233" s="558">
        <f>+[2]ระบบการควบคุมฯ!A517</f>
        <v>4</v>
      </c>
      <c r="B233" s="152" t="str">
        <f>+[2]ระบบการควบคุมฯ!B517</f>
        <v>กิจกรรมพัฒนาการจัดการศึกษาโรงเรียนที่ตั้งในพื้นที่ลักษณะพิเศษ</v>
      </c>
      <c r="C233" s="580" t="str">
        <f>+[2]ระบบการควบคุมฯ!C517</f>
        <v>20004 67 00017 00000</v>
      </c>
      <c r="D233" s="559">
        <f>+D234</f>
        <v>0</v>
      </c>
      <c r="E233" s="593">
        <f>+E234</f>
        <v>0</v>
      </c>
      <c r="F233" s="593">
        <f>+F234</f>
        <v>0</v>
      </c>
      <c r="G233" s="593">
        <f>+G234</f>
        <v>0</v>
      </c>
      <c r="H233" s="593">
        <f>+H234</f>
        <v>0</v>
      </c>
      <c r="I233" s="122"/>
    </row>
    <row r="234" spans="1:9" ht="18.600000000000001" hidden="1" customHeight="1" x14ac:dyDescent="0.25">
      <c r="A234" s="568"/>
      <c r="B234" s="516" t="str">
        <f>+[2]ระบบการควบคุมฯ!B518</f>
        <v xml:space="preserve"> งบดำเนินงาน 67112xx</v>
      </c>
      <c r="C234" s="161" t="str">
        <f>+[2]ระบบการควบคุมฯ!C518</f>
        <v xml:space="preserve">20004 42006700 2000000 </v>
      </c>
      <c r="D234" s="569">
        <f>SUM(D235:D236)</f>
        <v>0</v>
      </c>
      <c r="E234" s="569">
        <f>SUM(E235:E236)</f>
        <v>0</v>
      </c>
      <c r="F234" s="569">
        <f>SUM(F235:F236)</f>
        <v>0</v>
      </c>
      <c r="G234" s="569">
        <f>SUM(G235:G236)</f>
        <v>0</v>
      </c>
      <c r="H234" s="569">
        <f>SUM(H235:H236)</f>
        <v>0</v>
      </c>
      <c r="I234" s="121"/>
    </row>
    <row r="235" spans="1:9" ht="18.600000000000001" hidden="1" customHeight="1" x14ac:dyDescent="0.25">
      <c r="A235" s="564">
        <f>+[2]ระบบการควบคุมฯ!A519</f>
        <v>4.0999999999999996</v>
      </c>
      <c r="B235" s="598" t="str">
        <f>+[2]ระบบการควบคุมฯ!B519</f>
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</c>
      <c r="C235" s="139" t="str">
        <f>+[2]ระบบการควบคุมฯ!C519</f>
        <v>ศธ 04002/ว2091 ลว.28 พค 67 โอนครั้งที่ 60</v>
      </c>
      <c r="D235" s="565"/>
      <c r="E235" s="566"/>
      <c r="F235" s="566"/>
      <c r="G235" s="566"/>
      <c r="H235" s="566">
        <f>+D235-E235-F235-G235</f>
        <v>0</v>
      </c>
      <c r="I235" s="596" t="s">
        <v>174</v>
      </c>
    </row>
    <row r="236" spans="1:9" ht="74.400000000000006" hidden="1" customHeight="1" x14ac:dyDescent="0.25">
      <c r="A236" s="564"/>
      <c r="B236" s="139"/>
      <c r="C236" s="139"/>
      <c r="D236" s="565"/>
      <c r="E236" s="566"/>
      <c r="F236" s="566"/>
      <c r="G236" s="566"/>
      <c r="H236" s="566"/>
      <c r="I236" s="123"/>
    </row>
    <row r="237" spans="1:9" ht="18.600000000000001" hidden="1" customHeight="1" x14ac:dyDescent="0.25">
      <c r="A237" s="461" t="str">
        <f>+[5]ระบบการควบคุมฯ!A152</f>
        <v>ง</v>
      </c>
      <c r="B237" s="168" t="str">
        <f>+[5]ระบบการควบคุมฯ!B152</f>
        <v>แผนงานพื้นฐานด้านการพัฒนาและเสริมสร้างศักยภาพทรัพยากรมนุษย์</v>
      </c>
      <c r="C237" s="168"/>
      <c r="D237" s="463">
        <f>+D238+D248</f>
        <v>1922231</v>
      </c>
      <c r="E237" s="463">
        <f>+E238+E248</f>
        <v>973952.1</v>
      </c>
      <c r="F237" s="463">
        <f>+F238+F248</f>
        <v>0</v>
      </c>
      <c r="G237" s="463">
        <f>+G238+G248</f>
        <v>380243</v>
      </c>
      <c r="H237" s="463">
        <f>+H238+H248</f>
        <v>568035.9</v>
      </c>
      <c r="I237" s="117"/>
    </row>
    <row r="238" spans="1:9" ht="167.4" hidden="1" customHeight="1" x14ac:dyDescent="0.25">
      <c r="A238" s="556">
        <f>+[5]ระบบการควบคุมฯ!A153</f>
        <v>1</v>
      </c>
      <c r="B238" s="570" t="str">
        <f>+[2]ระบบการควบคุมฯ!B526</f>
        <v xml:space="preserve">ผลผลิตผู้จบการศึกษาก่อนประถมศึกษา </v>
      </c>
      <c r="C238" s="599" t="str">
        <f>+[2]ระบบการควบคุมฯ!C527</f>
        <v>20004 3720 1000 2000000</v>
      </c>
      <c r="D238" s="557">
        <f>+D239</f>
        <v>0</v>
      </c>
      <c r="E238" s="557">
        <f t="shared" ref="E238:H239" si="65">+E239</f>
        <v>0</v>
      </c>
      <c r="F238" s="557">
        <f t="shared" si="65"/>
        <v>0</v>
      </c>
      <c r="G238" s="557">
        <f t="shared" si="65"/>
        <v>0</v>
      </c>
      <c r="H238" s="557">
        <f t="shared" si="65"/>
        <v>0</v>
      </c>
      <c r="I238" s="557"/>
    </row>
    <row r="239" spans="1:9" ht="167.4" hidden="1" customHeight="1" x14ac:dyDescent="0.25">
      <c r="A239" s="568"/>
      <c r="B239" s="516" t="str">
        <f>+[2]ระบบการควบคุมฯ!B524</f>
        <v xml:space="preserve"> งบดำเนินงาน 68112xx</v>
      </c>
      <c r="C239" s="161"/>
      <c r="D239" s="569">
        <f>+D240</f>
        <v>0</v>
      </c>
      <c r="E239" s="569">
        <f t="shared" si="65"/>
        <v>0</v>
      </c>
      <c r="F239" s="569">
        <f t="shared" si="65"/>
        <v>0</v>
      </c>
      <c r="G239" s="569">
        <f t="shared" si="65"/>
        <v>0</v>
      </c>
      <c r="H239" s="569">
        <f t="shared" si="65"/>
        <v>0</v>
      </c>
      <c r="I239" s="121"/>
    </row>
    <row r="240" spans="1:9" ht="18.600000000000001" x14ac:dyDescent="0.25">
      <c r="A240" s="600">
        <f>+[2]ระบบการควบคุมฯ!A570</f>
        <v>1</v>
      </c>
      <c r="B240" s="601" t="str">
        <f>+[2]ระบบการควบคุมฯ!B570</f>
        <v>งบสพฐ.</v>
      </c>
      <c r="C240" s="602"/>
      <c r="D240" s="603">
        <f>+D241+D244</f>
        <v>0</v>
      </c>
      <c r="E240" s="603">
        <f>+E241+E244</f>
        <v>0</v>
      </c>
      <c r="F240" s="603">
        <f>+F241+F244</f>
        <v>0</v>
      </c>
      <c r="G240" s="603">
        <f>+G241+G244</f>
        <v>0</v>
      </c>
      <c r="H240" s="603">
        <f>+H241+H244</f>
        <v>0</v>
      </c>
      <c r="I240" s="125"/>
    </row>
    <row r="241" spans="1:9" ht="37.200000000000003" x14ac:dyDescent="0.25">
      <c r="A241" s="558">
        <f>+[2]ระบบการควบคุมฯ!A531</f>
        <v>1.1000000000000001</v>
      </c>
      <c r="B241" s="152" t="str">
        <f>+[2]ระบบการควบคุมฯ!B531</f>
        <v xml:space="preserve">กิจกรรมการจัดการศึกษาก่อนประถมศึกษา  </v>
      </c>
      <c r="C241" s="580" t="str">
        <f>+[2]ระบบการควบคุมฯ!C531</f>
        <v>20004 68 05162 00000</v>
      </c>
      <c r="D241" s="559">
        <f>+D243</f>
        <v>0</v>
      </c>
      <c r="E241" s="559">
        <f>+E243</f>
        <v>0</v>
      </c>
      <c r="F241" s="559">
        <f>+F243</f>
        <v>0</v>
      </c>
      <c r="G241" s="559">
        <f>+G243</f>
        <v>0</v>
      </c>
      <c r="H241" s="559">
        <f>+H243</f>
        <v>0</v>
      </c>
      <c r="I241" s="122"/>
    </row>
    <row r="242" spans="1:9" ht="18.600000000000001" x14ac:dyDescent="0.25">
      <c r="A242" s="568"/>
      <c r="B242" s="516" t="str">
        <f>+[2]ระบบการควบคุมฯ!B533</f>
        <v xml:space="preserve"> งบดำเนินงาน 68112xx</v>
      </c>
      <c r="C242" s="474">
        <f>+[2]ระบบการควบคุมฯ!C607</f>
        <v>0</v>
      </c>
      <c r="D242" s="569">
        <f>+D243</f>
        <v>0</v>
      </c>
      <c r="E242" s="569">
        <f t="shared" ref="E242:H244" si="66">+E243</f>
        <v>0</v>
      </c>
      <c r="F242" s="569">
        <f t="shared" si="66"/>
        <v>0</v>
      </c>
      <c r="G242" s="569">
        <f t="shared" si="66"/>
        <v>0</v>
      </c>
      <c r="H242" s="569">
        <f t="shared" si="66"/>
        <v>0</v>
      </c>
      <c r="I242" s="121"/>
    </row>
    <row r="243" spans="1:9" ht="18.600000000000001" x14ac:dyDescent="0.25">
      <c r="A243" s="604"/>
      <c r="B243" s="605"/>
      <c r="C243" s="605">
        <f>+[2]ระบบการควบคุมฯ!C571</f>
        <v>0</v>
      </c>
      <c r="D243" s="566">
        <f>+[2]ระบบการควบคุมฯ!F571</f>
        <v>0</v>
      </c>
      <c r="E243" s="566">
        <f>+[2]ระบบการควบคุมฯ!G571+[2]ระบบการควบคุมฯ!H571</f>
        <v>0</v>
      </c>
      <c r="F243" s="566">
        <f>+[2]ระบบการควบคุมฯ!I571+[2]ระบบการควบคุมฯ!J571</f>
        <v>0</v>
      </c>
      <c r="G243" s="566">
        <f>+[2]ระบบการควบคุมฯ!K571+[2]ระบบการควบคุมฯ!L571</f>
        <v>0</v>
      </c>
      <c r="H243" s="566">
        <f>+D243-E243-F243-G243</f>
        <v>0</v>
      </c>
      <c r="I243" s="124"/>
    </row>
    <row r="244" spans="1:9" ht="74.400000000000006" x14ac:dyDescent="0.25">
      <c r="A244" s="558">
        <f>+[2]ระบบการควบคุมฯ!A609</f>
        <v>1.2</v>
      </c>
      <c r="B244" s="152" t="str">
        <f>+[2]ระบบการควบคุมฯ!B609</f>
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</c>
      <c r="C244" s="580" t="str">
        <f>+[2]ระบบการควบคุมฯ!C609</f>
        <v>20004 67 00080  00000</v>
      </c>
      <c r="D244" s="559">
        <f>+D245</f>
        <v>0</v>
      </c>
      <c r="E244" s="559">
        <f t="shared" si="66"/>
        <v>0</v>
      </c>
      <c r="F244" s="559">
        <f t="shared" si="66"/>
        <v>0</v>
      </c>
      <c r="G244" s="559">
        <f t="shared" si="66"/>
        <v>0</v>
      </c>
      <c r="H244" s="559">
        <f t="shared" si="66"/>
        <v>0</v>
      </c>
      <c r="I244" s="122"/>
    </row>
    <row r="245" spans="1:9" ht="18.600000000000001" x14ac:dyDescent="0.25">
      <c r="A245" s="568"/>
      <c r="B245" s="516" t="str">
        <f>+[2]ระบบการควบคุมฯ!B610</f>
        <v xml:space="preserve"> งบดำเนินงาน 68112xx</v>
      </c>
      <c r="C245" s="161" t="str">
        <f>+[2]ระบบการควบคุมฯ!C610</f>
        <v>20004 3720 1000 2000000</v>
      </c>
      <c r="D245" s="569">
        <f>SUM(D246:D247)</f>
        <v>0</v>
      </c>
      <c r="E245" s="569">
        <f t="shared" ref="E245:H245" si="67">SUM(E246:E247)</f>
        <v>0</v>
      </c>
      <c r="F245" s="569">
        <f t="shared" si="67"/>
        <v>0</v>
      </c>
      <c r="G245" s="569">
        <f t="shared" si="67"/>
        <v>0</v>
      </c>
      <c r="H245" s="569">
        <f t="shared" si="67"/>
        <v>0</v>
      </c>
      <c r="I245" s="121"/>
    </row>
    <row r="246" spans="1:9" ht="167.4" x14ac:dyDescent="0.25">
      <c r="A246" s="564" t="str">
        <f>+[2]ระบบการควบคุมฯ!A611</f>
        <v>1.2.1</v>
      </c>
      <c r="B246" s="92" t="str">
        <f>+[2]ระบบการควบคุมฯ!B611</f>
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</c>
      <c r="C246" s="92" t="str">
        <f>+[2]ระบบการควบคุมฯ!C611</f>
        <v>ที่ ศธ04002/ว5680 ลว 20 ธค 66 ครั้งที่ 100</v>
      </c>
      <c r="D246" s="565"/>
      <c r="E246" s="566"/>
      <c r="F246" s="566"/>
      <c r="G246" s="566"/>
      <c r="H246" s="566">
        <f>+D246-E246-F246-G246</f>
        <v>0</v>
      </c>
      <c r="I246" s="147" t="s">
        <v>162</v>
      </c>
    </row>
    <row r="247" spans="1:9" ht="167.4" x14ac:dyDescent="0.25">
      <c r="A247" s="564" t="str">
        <f>+[2]ระบบการควบคุมฯ!A612</f>
        <v>1.2.2</v>
      </c>
      <c r="B247" s="92" t="str">
        <f>+[2]ระบบการควบคุมฯ!B612</f>
        <v xml:space="preserve">ค่าใช้จ่ายเข้าร่วมประชุมเชิงปฏิบัติการสรุปผลการประเมินโรงเรียนเพื่อรับตราพระราชทาน “บ้านนักวิทยาศาสตร์น้อยประเทศไทย” ประจำปีการศึกษา 2566 ระหว่างวันที่ 30 กรกฎาคม – 5 สิงหาคม 2567 ณ โรงแรมเอเชียแอร์พอร์ท (ดอนเมือง) จังหวัดปทุมธานี     </v>
      </c>
      <c r="C247" s="92" t="str">
        <f>+[2]ระบบการควบคุมฯ!C612</f>
        <v>ที่ ศธ04002/ว3094 ลว 18 กค 67 ครั้งที่ 230</v>
      </c>
      <c r="D247" s="565"/>
      <c r="E247" s="566"/>
      <c r="F247" s="566"/>
      <c r="G247" s="566"/>
      <c r="H247" s="566">
        <f>+D247-E247-F247-G247</f>
        <v>0</v>
      </c>
      <c r="I247" s="606" t="s">
        <v>175</v>
      </c>
    </row>
    <row r="248" spans="1:9" ht="18.600000000000001" x14ac:dyDescent="0.25">
      <c r="A248" s="556">
        <f>+[2]ระบบการควบคุมฯ!A617</f>
        <v>1</v>
      </c>
      <c r="B248" s="570" t="str">
        <f>+[2]ระบบการควบคุมฯ!B617</f>
        <v>ผลผลิตผู้จบการศึกษาขั้นพื้นฐาน</v>
      </c>
      <c r="C248" s="607" t="str">
        <f>+[2]ระบบการควบคุมฯ!C617</f>
        <v>20004 3720 1000 2000000</v>
      </c>
      <c r="D248" s="557">
        <f>+D249+D252+D257+D260+D262+D324+D328+D331+D337+D342</f>
        <v>1922231</v>
      </c>
      <c r="E248" s="557">
        <f t="shared" ref="E248:H248" si="68">+E249+E252+E257+E260+E262+E324+E328+E331+E337+E342</f>
        <v>973952.1</v>
      </c>
      <c r="F248" s="557">
        <f t="shared" si="68"/>
        <v>0</v>
      </c>
      <c r="G248" s="557">
        <f t="shared" si="68"/>
        <v>380243</v>
      </c>
      <c r="H248" s="557">
        <f t="shared" si="68"/>
        <v>568035.9</v>
      </c>
      <c r="I248" s="119"/>
    </row>
    <row r="249" spans="1:9" ht="74.400000000000006" x14ac:dyDescent="0.25">
      <c r="A249" s="558">
        <f>+[2]ระบบการควบคุมฯ!A623</f>
        <v>1.1000000000000001</v>
      </c>
      <c r="B249" s="152" t="str">
        <f>+[2]ระบบการควบคุมฯ!B623</f>
        <v>กิจกรรมการยกระดับคุณภาพการศึกษาตามแนวทางโครงการบ้านนักวิทยาศาสตร์น้อยประเทศไทย</v>
      </c>
      <c r="C249" s="608" t="str">
        <f>+[2]ระบบการควบคุมฯ!C623</f>
        <v>20004 68 00080 00000</v>
      </c>
      <c r="D249" s="559">
        <f>+D250</f>
        <v>1100</v>
      </c>
      <c r="E249" s="559">
        <f t="shared" ref="E249:H250" si="69">+E250</f>
        <v>0</v>
      </c>
      <c r="F249" s="559">
        <f t="shared" si="69"/>
        <v>0</v>
      </c>
      <c r="G249" s="559">
        <f t="shared" si="69"/>
        <v>0</v>
      </c>
      <c r="H249" s="559">
        <f t="shared" si="69"/>
        <v>1100</v>
      </c>
      <c r="I249" s="122"/>
    </row>
    <row r="250" spans="1:9" ht="18.600000000000001" x14ac:dyDescent="0.25">
      <c r="A250" s="568"/>
      <c r="B250" s="516" t="str">
        <f>+[2]ระบบการควบคุมฯ!B610</f>
        <v xml:space="preserve"> งบดำเนินงาน 68112xx</v>
      </c>
      <c r="C250" s="474" t="str">
        <f>+[2]ระบบการควบคุมฯ!C610</f>
        <v>20004 3720 1000 2000000</v>
      </c>
      <c r="D250" s="569">
        <f>+D251</f>
        <v>1100</v>
      </c>
      <c r="E250" s="569">
        <f t="shared" si="69"/>
        <v>0</v>
      </c>
      <c r="F250" s="569">
        <f t="shared" si="69"/>
        <v>0</v>
      </c>
      <c r="G250" s="569">
        <f t="shared" si="69"/>
        <v>0</v>
      </c>
      <c r="H250" s="569">
        <f t="shared" si="69"/>
        <v>1100</v>
      </c>
      <c r="I250" s="121"/>
    </row>
    <row r="251" spans="1:9" ht="148.80000000000001" hidden="1" customHeight="1" x14ac:dyDescent="0.25">
      <c r="A251" s="631" t="str">
        <f>+[2]ระบบการควบคุมฯ!A625</f>
        <v>1.1.1</v>
      </c>
      <c r="B251" s="135" t="str">
        <f>+[2]ระบบการควบคุมฯ!B625</f>
        <v xml:space="preserve">เพื่อเป็นค่าใช้จ่ายในการเดินทางของคณะทำงานและผู้เข้าร่วมการอบรมเชิงปฏิบัติการขั้นพื้นฐานพัฒนาผู้นำเครือข่ายท้องถิ่น (Local Network ; LN) และวิทยาศาสตร์เครือข่ายท้องถิ่น (Local Trainer ; LT) ทดแทนผู้เกษียณอายุ ลาออก เปลี่ยนสายงาน โครงการบ้านนักวิทยาศาสตร์น้อย ประเทศไทย ระดับปฐมวัยและระดับประถมศึกษา ระหว่างวันที่ 19 – 22 ธันวาคม 2567 ณ โรงแรมรอยัลซิตี้ กรุงเทพมหานคร </v>
      </c>
      <c r="C251" s="135" t="str">
        <f>+[2]ระบบการควบคุมฯ!C625</f>
        <v>ที่ ศธ04002/ว5967 ลว 11 ธค 67 ครั้งที่ 119</v>
      </c>
      <c r="D251" s="630">
        <f>+[2]ระบบการควบคุมฯ!F625</f>
        <v>1100</v>
      </c>
      <c r="E251" s="566">
        <f>+[2]ระบบการควบคุมฯ!G625+[2]ระบบการควบคุมฯ!H625</f>
        <v>0</v>
      </c>
      <c r="F251" s="589">
        <f>+[2]ระบบการควบคุมฯ!I625+[2]ระบบการควบคุมฯ!J625</f>
        <v>0</v>
      </c>
      <c r="G251" s="566">
        <f>+[2]ระบบการควบคุมฯ!K625+[2]ระบบการควบคุมฯ!L625</f>
        <v>0</v>
      </c>
      <c r="H251" s="589">
        <f>+D251-E251-F251-G251</f>
        <v>1100</v>
      </c>
      <c r="I251" s="124" t="s">
        <v>50</v>
      </c>
    </row>
    <row r="252" spans="1:9" ht="130.19999999999999" hidden="1" customHeight="1" x14ac:dyDescent="0.25">
      <c r="A252" s="558">
        <f>+[2]ระบบการควบคุมฯ!A626</f>
        <v>1.2</v>
      </c>
      <c r="B252" s="152" t="str">
        <f>+[2]ระบบการควบคุมฯ!B626</f>
        <v>กิจกรรมการสนับสนุนการศึกษาขั้นพื้นฐาน</v>
      </c>
      <c r="C252" s="608" t="str">
        <f>+[2]ระบบการควบคุมฯ!C626</f>
        <v>20004 68 00146 00000</v>
      </c>
      <c r="D252" s="559">
        <f>+D253</f>
        <v>1488303</v>
      </c>
      <c r="E252" s="559">
        <f t="shared" ref="E252:H253" si="70">+E253</f>
        <v>973952.1</v>
      </c>
      <c r="F252" s="559">
        <f t="shared" si="70"/>
        <v>0</v>
      </c>
      <c r="G252" s="559">
        <f t="shared" si="70"/>
        <v>297723</v>
      </c>
      <c r="H252" s="559">
        <f t="shared" si="70"/>
        <v>216627.90000000002</v>
      </c>
      <c r="I252" s="122"/>
    </row>
    <row r="253" spans="1:9" ht="167.4" hidden="1" customHeight="1" x14ac:dyDescent="0.25">
      <c r="A253" s="568"/>
      <c r="B253" s="516" t="str">
        <f>+[2]ระบบการควบคุมฯ!B627</f>
        <v xml:space="preserve"> งบดำเนินงาน 68112xx </v>
      </c>
      <c r="C253" s="474" t="str">
        <f>+[2]ระบบการควบคุมฯ!C627</f>
        <v>20004 3720 1000 2000000</v>
      </c>
      <c r="D253" s="569">
        <f>+D254</f>
        <v>1488303</v>
      </c>
      <c r="E253" s="569">
        <f t="shared" si="70"/>
        <v>973952.1</v>
      </c>
      <c r="F253" s="569">
        <f t="shared" si="70"/>
        <v>0</v>
      </c>
      <c r="G253" s="569">
        <f t="shared" si="70"/>
        <v>297723</v>
      </c>
      <c r="H253" s="569">
        <f t="shared" si="70"/>
        <v>216627.90000000002</v>
      </c>
      <c r="I253" s="121"/>
    </row>
    <row r="254" spans="1:9" ht="130.19999999999999" hidden="1" customHeight="1" x14ac:dyDescent="0.25">
      <c r="A254" s="631" t="str">
        <f>+[2]ระบบการควบคุมฯ!A628</f>
        <v>1.2.1</v>
      </c>
      <c r="B254" s="135" t="str">
        <f>+[2]ระบบการควบคุมฯ!B628</f>
        <v xml:space="preserve">ค่าเช่าใช้บริการสัญญาณอินเทอร์เน็ต </v>
      </c>
      <c r="C254" s="615">
        <f>+[2]ระบบการควบคุมฯ!C628</f>
        <v>0</v>
      </c>
      <c r="D254" s="630">
        <f>+[2]ระบบการควบคุมฯ!F628</f>
        <v>1488303</v>
      </c>
      <c r="E254" s="566">
        <f>+[2]ระบบการควบคุมฯ!G628+[2]ระบบการควบคุมฯ!H628</f>
        <v>973952.1</v>
      </c>
      <c r="F254" s="589">
        <f>+[2]ระบบการควบคุมฯ!I628+[2]ระบบการควบคุมฯ!J628</f>
        <v>0</v>
      </c>
      <c r="G254" s="566">
        <f>+[2]ระบบการควบคุมฯ!K628+[2]ระบบการควบคุมฯ!L628</f>
        <v>297723</v>
      </c>
      <c r="H254" s="589">
        <f>+D254-E254-F254-G254</f>
        <v>216627.90000000002</v>
      </c>
      <c r="I254" s="124" t="s">
        <v>14</v>
      </c>
    </row>
    <row r="255" spans="1:9" ht="74.400000000000006" hidden="1" customHeight="1" x14ac:dyDescent="0.25">
      <c r="A255" s="1284" t="str">
        <f>+[2]ระบบการควบคุมฯ!A629</f>
        <v>1)</v>
      </c>
      <c r="B255" s="135" t="str">
        <f>+[2]ระบบการควบคุมฯ!B629</f>
        <v xml:space="preserve">ค่าเช่าใช้บริการสัญญาณอินเทอร์เน็ต 3 เดือน (ตุลาคม 2567 – ธันวาคม 2567)   514,350.-บาท </v>
      </c>
      <c r="C255" s="135" t="str">
        <f>+[2]ระบบการควบคุมฯ!C629</f>
        <v>ศธ 04002/ว5931 ลว. 9 ธค 67 โอนครั้งที่ 111</v>
      </c>
      <c r="D255" s="630">
        <f>+[2]ระบบการควบคุมฯ!F629</f>
        <v>0</v>
      </c>
      <c r="E255" s="566">
        <f>+[2]ระบบการควบคุมฯ!G629+[2]ระบบการควบคุมฯ!H629</f>
        <v>0</v>
      </c>
      <c r="F255" s="589">
        <f>+[2]ระบบการควบคุมฯ!I629+[2]ระบบการควบคุมฯ!J629</f>
        <v>0</v>
      </c>
      <c r="G255" s="566">
        <f>+[2]ระบบการควบคุมฯ!K629+[2]ระบบการควบคุมฯ!L629</f>
        <v>0</v>
      </c>
      <c r="H255" s="589">
        <f>+D255-E255-F255-G255</f>
        <v>0</v>
      </c>
      <c r="I255" s="124"/>
    </row>
    <row r="256" spans="1:9" ht="74.400000000000006" hidden="1" customHeight="1" x14ac:dyDescent="0.25">
      <c r="A256" s="1284" t="str">
        <f>+[2]ระบบการควบคุมฯ!A630</f>
        <v>2)</v>
      </c>
      <c r="B256" s="135" t="str">
        <f>+[2]ระบบการควบคุมฯ!B630</f>
        <v>ค่าเช่าใช้บริการสัญญาณอินเทอร์เน็ต  9 เดือน (มกราคม - กันยายน 2568) 973,953 บาท</v>
      </c>
      <c r="C256" s="135" t="str">
        <f>+[2]ระบบการควบคุมฯ!C630</f>
        <v>ศธ 04002/ว6222 ลว. 25 ธค 67 โอนครั้งที่ 160</v>
      </c>
      <c r="D256" s="630">
        <f>+[2]ระบบการควบคุมฯ!F630</f>
        <v>0</v>
      </c>
      <c r="E256" s="566">
        <f>+[2]ระบบการควบคุมฯ!G630+[2]ระบบการควบคุมฯ!H630</f>
        <v>0</v>
      </c>
      <c r="F256" s="589">
        <f>+[2]ระบบการควบคุมฯ!I630+[2]ระบบการควบคุมฯ!J630</f>
        <v>0</v>
      </c>
      <c r="G256" s="566">
        <f>+[2]ระบบการควบคุมฯ!K630+[2]ระบบการควบคุมฯ!L630</f>
        <v>0</v>
      </c>
      <c r="H256" s="589">
        <f>+D256-E256-F256-G256</f>
        <v>0</v>
      </c>
      <c r="I256" s="124"/>
    </row>
    <row r="257" spans="1:9" ht="74.400000000000006" hidden="1" customHeight="1" x14ac:dyDescent="0.25">
      <c r="A257" s="558">
        <f>+[2]ระบบการควบคุมฯ!A631</f>
        <v>1.3</v>
      </c>
      <c r="B257" s="152" t="str">
        <f>+[2]ระบบการควบคุมฯ!B631</f>
        <v>กิจกรรมส่งเสริมการอ่าน</v>
      </c>
      <c r="C257" s="608" t="str">
        <f>+[2]ระบบการควบคุมฯ!C631</f>
        <v>20004 68 00147 00000</v>
      </c>
      <c r="D257" s="559">
        <f>+D258</f>
        <v>800</v>
      </c>
      <c r="E257" s="559">
        <f t="shared" ref="E257:H258" si="71">+E258</f>
        <v>0</v>
      </c>
      <c r="F257" s="559">
        <f t="shared" si="71"/>
        <v>0</v>
      </c>
      <c r="G257" s="559">
        <f t="shared" si="71"/>
        <v>800</v>
      </c>
      <c r="H257" s="559">
        <f t="shared" si="71"/>
        <v>0</v>
      </c>
      <c r="I257" s="122"/>
    </row>
    <row r="258" spans="1:9" ht="37.200000000000003" hidden="1" customHeight="1" x14ac:dyDescent="0.25">
      <c r="A258" s="568"/>
      <c r="B258" s="516" t="str">
        <f>+[2]ระบบการควบคุมฯ!B633</f>
        <v xml:space="preserve">ค่าใช้จ่ายในการเดินทางเข้าร่วมประชุมปฏิบัติการจัดทำเกณฑ์การคัดเลือกครูต้นแบบการอ่านและโรงเรียนจัดส่งเสริมการอ่านติดดาว ระหว่างวันที่ 6 – 9 ธันวาคม 2567 </v>
      </c>
      <c r="C258" s="474" t="str">
        <f>+C245</f>
        <v>20004 3720 1000 2000000</v>
      </c>
      <c r="D258" s="569">
        <f>+D259</f>
        <v>800</v>
      </c>
      <c r="E258" s="569">
        <f t="shared" si="71"/>
        <v>0</v>
      </c>
      <c r="F258" s="569">
        <f t="shared" si="71"/>
        <v>0</v>
      </c>
      <c r="G258" s="569">
        <f t="shared" si="71"/>
        <v>800</v>
      </c>
      <c r="H258" s="569">
        <f t="shared" si="71"/>
        <v>0</v>
      </c>
      <c r="I258" s="121"/>
    </row>
    <row r="259" spans="1:9" ht="37.200000000000003" hidden="1" customHeight="1" x14ac:dyDescent="0.25">
      <c r="A259" s="564" t="str">
        <f>+[2]ระบบการควบคุมฯ!A633</f>
        <v>1.3.1</v>
      </c>
      <c r="B259" s="139" t="str">
        <f>+[2]ระบบการควบคุมฯ!B633</f>
        <v xml:space="preserve">ค่าใช้จ่ายในการเดินทางเข้าร่วมประชุมปฏิบัติการจัดทำเกณฑ์การคัดเลือกครูต้นแบบการอ่านและโรงเรียนจัดส่งเสริมการอ่านติดดาว ระหว่างวันที่ 6 – 9 ธันวาคม 2567 </v>
      </c>
      <c r="C259" s="139" t="str">
        <f>+[2]ระบบการควบคุมฯ!C633</f>
        <v>ศธ04002/ว5817 ลว.28 พย 67 ครั้งที่ 91</v>
      </c>
      <c r="D259" s="565">
        <f>+[2]ระบบการควบคุมฯ!F633</f>
        <v>800</v>
      </c>
      <c r="E259" s="566">
        <f>+[2]ระบบการควบคุมฯ!G633+[2]ระบบการควบคุมฯ!H633</f>
        <v>0</v>
      </c>
      <c r="F259" s="566">
        <f>+[2]ระบบการควบคุมฯ!I633+[2]ระบบการควบคุมฯ!J633</f>
        <v>0</v>
      </c>
      <c r="G259" s="566">
        <f>+[2]ระบบการควบคุมฯ!K633+[2]ระบบการควบคุมฯ!L633</f>
        <v>800</v>
      </c>
      <c r="H259" s="566">
        <f t="shared" ref="H259" si="72">+D259-E259-F259-G259</f>
        <v>0</v>
      </c>
      <c r="I259" s="124" t="s">
        <v>50</v>
      </c>
    </row>
    <row r="260" spans="1:9" ht="37.200000000000003" hidden="1" customHeight="1" x14ac:dyDescent="0.25">
      <c r="A260" s="609">
        <f>+[2]ระบบการควบคุมฯ!A634</f>
        <v>1.4</v>
      </c>
      <c r="B260" s="152" t="str">
        <f>+[2]ระบบการควบคุมฯ!B634</f>
        <v>กิจกรรมการบริหารจัดการในเขตพื้นที่การศึกษา</v>
      </c>
      <c r="C260" s="608" t="str">
        <f>+[2]ระบบการควบคุมฯ!C634</f>
        <v>20004 68 00148 00000</v>
      </c>
      <c r="D260" s="559">
        <f>+D261</f>
        <v>0</v>
      </c>
      <c r="E260" s="559">
        <f>+E261</f>
        <v>0</v>
      </c>
      <c r="F260" s="559">
        <f>+F261</f>
        <v>0</v>
      </c>
      <c r="G260" s="559">
        <f>+G261</f>
        <v>0</v>
      </c>
      <c r="H260" s="559">
        <f>+H261</f>
        <v>0</v>
      </c>
      <c r="I260" s="122"/>
    </row>
    <row r="261" spans="1:9" ht="37.200000000000003" hidden="1" customHeight="1" x14ac:dyDescent="0.25">
      <c r="A261" s="568"/>
      <c r="B261" s="516" t="str">
        <f>+[2]ระบบการควบคุมฯ!B636</f>
        <v xml:space="preserve"> งบดำเนินงาน 68112xx </v>
      </c>
      <c r="C261" s="474" t="str">
        <f>+C248</f>
        <v>20004 3720 1000 2000000</v>
      </c>
      <c r="D261" s="569"/>
      <c r="E261" s="569"/>
      <c r="F261" s="569"/>
      <c r="G261" s="569"/>
      <c r="H261" s="569"/>
      <c r="I261" s="121"/>
    </row>
    <row r="262" spans="1:9" ht="74.400000000000006" hidden="1" customHeight="1" x14ac:dyDescent="0.25">
      <c r="A262" s="609">
        <f>+[2]ระบบการควบคุมฯ!A724</f>
        <v>1.5</v>
      </c>
      <c r="B262" s="152" t="str">
        <f>+[2]ระบบการควบคุมฯ!B724</f>
        <v>กิจกรรมการจัดการศึกษาประถมศึกษาสำหรับโรงเรียนปกติ</v>
      </c>
      <c r="C262" s="610" t="str">
        <f>+[2]ระบบการควบคุมฯ!C724</f>
        <v>20004 68 05164 00000</v>
      </c>
      <c r="D262" s="559">
        <f>+D263</f>
        <v>328428</v>
      </c>
      <c r="E262" s="559">
        <f>+E263</f>
        <v>0</v>
      </c>
      <c r="F262" s="559">
        <f>+F263</f>
        <v>0</v>
      </c>
      <c r="G262" s="559">
        <f>+G263</f>
        <v>15000</v>
      </c>
      <c r="H262" s="559">
        <f>+H263</f>
        <v>313428</v>
      </c>
      <c r="I262" s="122"/>
    </row>
    <row r="263" spans="1:9" ht="18.600000000000001" hidden="1" customHeight="1" x14ac:dyDescent="0.25">
      <c r="A263" s="568"/>
      <c r="B263" s="516" t="str">
        <f>+[2]ระบบการควบคุมฯ!B725</f>
        <v>งบดำเนินงาน  68112xx</v>
      </c>
      <c r="C263" s="474"/>
      <c r="D263" s="569">
        <f>SUM(D264:D266)</f>
        <v>328428</v>
      </c>
      <c r="E263" s="569">
        <f t="shared" ref="E263:H263" si="73">SUM(E264:E266)</f>
        <v>0</v>
      </c>
      <c r="F263" s="569">
        <f t="shared" si="73"/>
        <v>0</v>
      </c>
      <c r="G263" s="569">
        <f t="shared" si="73"/>
        <v>15000</v>
      </c>
      <c r="H263" s="569">
        <f t="shared" si="73"/>
        <v>313428</v>
      </c>
      <c r="I263" s="121"/>
    </row>
    <row r="264" spans="1:9" ht="148.80000000000001" hidden="1" customHeight="1" x14ac:dyDescent="0.25">
      <c r="A264" s="564" t="str">
        <f>+[2]ระบบการควบคุมฯ!A726</f>
        <v>1)</v>
      </c>
      <c r="B264" s="139" t="str">
        <f>+[2]ระบบการควบคุมฯ!B726</f>
        <v xml:space="preserve">ค่าตอบแทนวิทยากรสอนอิสลามศึกษารายชั่วโมง </v>
      </c>
      <c r="C264" s="139"/>
      <c r="D264" s="565">
        <f>+[2]ระบบการควบคุมฯ!F726</f>
        <v>312000</v>
      </c>
      <c r="E264" s="566">
        <f>+[2]ระบบการควบคุมฯ!G726+[2]ระบบการควบคุมฯ!H726</f>
        <v>0</v>
      </c>
      <c r="F264" s="566">
        <f>+[2]ระบบการควบคุมฯ!I726+[2]ระบบการควบคุมฯ!J726</f>
        <v>0</v>
      </c>
      <c r="G264" s="566">
        <f>+[2]ระบบการควบคุมฯ!K726+[2]ระบบการควบคุมฯ!L726</f>
        <v>15000</v>
      </c>
      <c r="H264" s="566">
        <f t="shared" ref="H264:H275" si="74">+D264-E264-F264-G264</f>
        <v>297000</v>
      </c>
      <c r="I264" s="124" t="s">
        <v>14</v>
      </c>
    </row>
    <row r="265" spans="1:9" ht="37.200000000000003" hidden="1" customHeight="1" x14ac:dyDescent="0.25">
      <c r="A265" s="564" t="str">
        <f>+[2]ระบบการควบคุมฯ!A701</f>
        <v>3.1)</v>
      </c>
      <c r="B265" s="139" t="str">
        <f>+[2]ระบบการควบคุมฯ!B727</f>
        <v>ค่าตอบแทนวิทยากรสอนอิสลามศึกษารายชั่วโมง ภาค 2/67  จำนวน 312,000 บาท ร่วมใจ 48,000 ร่วมจิตประสาท 48,000 รวมราษฎร์ 96,000 บาท เจริญดีวิทยา 64,000 ราษฎร์สงเคราะห์ 48,000 วัดธัญญะผล 8,000 บาท</v>
      </c>
      <c r="C265" s="139" t="str">
        <f>+[2]ระบบการควบคุมฯ!C727</f>
        <v>ศธ 04002/ว5854  ลว 29 พย67 โอนครั้งที่ 97</v>
      </c>
      <c r="D265" s="565"/>
      <c r="E265" s="566"/>
      <c r="F265" s="566"/>
      <c r="G265" s="566"/>
      <c r="H265" s="566"/>
      <c r="I265" s="124"/>
    </row>
    <row r="266" spans="1:9" ht="18.600000000000001" hidden="1" customHeight="1" x14ac:dyDescent="0.25">
      <c r="A266" s="564" t="str">
        <f>+[2]ระบบการควบคุมฯ!A728</f>
        <v>2)</v>
      </c>
      <c r="B266" s="139" t="str">
        <f>+[2]ระบบการควบคุมฯ!B728</f>
        <v>ค่าขนย้ายสิ่งของส่วนตัวในการเดินทางไปราชการประจำของข้าราชการ</v>
      </c>
      <c r="C266" s="139" t="str">
        <f>+[2]ระบบการควบคุมฯ!C728</f>
        <v>ศธ 04002/ว6234  ลว 25 ธค 67 โอนครั้งที่ 161</v>
      </c>
      <c r="D266" s="565">
        <f>+[2]ระบบการควบคุมฯ!F728</f>
        <v>16428</v>
      </c>
      <c r="E266" s="566">
        <f>+[2]ระบบการควบคุมฯ!G728+[2]ระบบการควบคุมฯ!H728</f>
        <v>0</v>
      </c>
      <c r="F266" s="566">
        <f>+[2]ระบบการควบคุมฯ!I728+[2]ระบบการควบคุมฯ!J728</f>
        <v>0</v>
      </c>
      <c r="G266" s="566">
        <f>+[2]ระบบการควบคุมฯ!K728+[2]ระบบการควบคุมฯ!L728</f>
        <v>0</v>
      </c>
      <c r="H266" s="566">
        <f t="shared" ref="H266" si="75">+D266-E266-F266-G266</f>
        <v>16428</v>
      </c>
      <c r="I266" s="124" t="s">
        <v>92</v>
      </c>
    </row>
    <row r="267" spans="1:9" ht="148.80000000000001" hidden="1" customHeight="1" x14ac:dyDescent="0.25">
      <c r="A267" s="564" t="str">
        <f>+[2]ระบบการควบคุมฯ!A704</f>
        <v>2.1.3.2</v>
      </c>
      <c r="B267" s="139" t="str">
        <f>+[2]ระบบการควบคุมฯ!B704</f>
        <v xml:space="preserve">ค่าพาหนะในการเดินทางเข้าร่วมการประชุมคณะกรรมการพิจารณาคำขอรับการจัดสรรงบประมาณรายจ่าย ประจำปีงบประมาณ พ.ศ. 2567 งบดำเนินงาน รายการค่าปรับปรุงซ่อมแซมระบบไฟฟ้า ประปา ของสพฐ. ครั้งที่ 1/2567 ในวันที่ 21 มีนาคม 2567  </v>
      </c>
      <c r="C267" s="139" t="str">
        <f>+[2]ระบบการควบคุมฯ!C704</f>
        <v>ศธ 04002/ว1333 ลว 26 มีค 67 โอนครั้งที่ 239</v>
      </c>
      <c r="D267" s="565"/>
      <c r="E267" s="566"/>
      <c r="F267" s="566"/>
      <c r="G267" s="566"/>
      <c r="H267" s="566">
        <f t="shared" si="74"/>
        <v>0</v>
      </c>
      <c r="I267" s="124" t="s">
        <v>15</v>
      </c>
    </row>
    <row r="268" spans="1:9" ht="148.80000000000001" hidden="1" customHeight="1" x14ac:dyDescent="0.25">
      <c r="A268" s="564" t="str">
        <f>+[2]ระบบการควบคุมฯ!A705</f>
        <v>2.1.3.3</v>
      </c>
      <c r="B268" s="139" t="str">
        <f>+[2]ระบบการควบคุมฯ!B705</f>
        <v xml:space="preserve">ค่าใช้จ่ายในการเดินทางไปราชการของคณะกรรมการพิจารณาคำขอรับการจัดสรรงบประมาณรายจ่ายประจำปีบประมาณ พ.ศ. 2567 รายการค่าปรับปรุงซ่อมแซมระบบไฟฟ้า ประปา ของสพฐ. </v>
      </c>
      <c r="C268" s="139" t="str">
        <f>+[2]ระบบการควบคุมฯ!C705</f>
        <v>ศธ 04002/ว2360 ลว 12 มิย 67 โอนครั้งที่ 123</v>
      </c>
      <c r="D268" s="565"/>
      <c r="E268" s="566"/>
      <c r="F268" s="566"/>
      <c r="G268" s="566"/>
      <c r="H268" s="566">
        <f t="shared" si="74"/>
        <v>0</v>
      </c>
      <c r="I268" s="127" t="s">
        <v>176</v>
      </c>
    </row>
    <row r="269" spans="1:9" ht="93" hidden="1" customHeight="1" x14ac:dyDescent="0.25">
      <c r="A269" s="564" t="str">
        <f>+[2]ระบบการควบคุมฯ!A706</f>
        <v>2.1.3.4</v>
      </c>
      <c r="B269" s="139" t="str">
        <f>+[2]ระบบการควบคุมฯ!B706</f>
        <v xml:space="preserve">สนับสนุนการดำเนินงานการบริหารงานบุคคลและค่าใช้จ่ายในการประชุม อ.ก.ค.ศ. เขตพื้นที่การศึกษา </v>
      </c>
      <c r="C269" s="139" t="str">
        <f>+[2]ระบบการควบคุมฯ!C706</f>
        <v>ศธ 04002/ว3252 ลว 31 กค 67 โอนครั้งที่ 271</v>
      </c>
      <c r="D269" s="565"/>
      <c r="E269" s="566"/>
      <c r="F269" s="566"/>
      <c r="G269" s="566"/>
      <c r="H269" s="566">
        <f t="shared" si="74"/>
        <v>0</v>
      </c>
      <c r="I269" s="133" t="s">
        <v>17</v>
      </c>
    </row>
    <row r="270" spans="1:9" ht="93" hidden="1" customHeight="1" x14ac:dyDescent="0.25">
      <c r="A270" s="564" t="str">
        <f>+[2]ระบบการควบคุมฯ!A707</f>
        <v>2.1.3.4</v>
      </c>
      <c r="B270" s="139" t="str">
        <f>+[2]ระบบการควบคุมฯ!B707</f>
        <v>ค่าติดตั้งหม้อแปลงไฟฟ้าสพป.ปทุมธานี เขต 2</v>
      </c>
      <c r="C270" s="139" t="str">
        <f>+[2]ระบบการควบคุมฯ!C707</f>
        <v>ศธ 04002/ว4650 ลว 24 กย 67 โอนครั้งที่ 440</v>
      </c>
      <c r="D270" s="565"/>
      <c r="E270" s="566"/>
      <c r="F270" s="566"/>
      <c r="G270" s="566"/>
      <c r="H270" s="566">
        <f t="shared" si="74"/>
        <v>0</v>
      </c>
      <c r="I270" s="133" t="s">
        <v>14</v>
      </c>
    </row>
    <row r="271" spans="1:9" ht="93" hidden="1" customHeight="1" x14ac:dyDescent="0.25">
      <c r="A271" s="556" t="str">
        <f>+[2]ระบบการควบคุมฯ!A715</f>
        <v>2.1.4</v>
      </c>
      <c r="B271" s="570" t="str">
        <f>+[2]ระบบการควบคุมฯ!B715</f>
        <v>ค่าปรับปรุงซ่อมแซมระบบไฟฟ้า ประปา</v>
      </c>
      <c r="C271" s="570" t="str">
        <f>+[2]ระบบการควบคุมฯ!C715</f>
        <v>ศธ 04002/ว1353 ลว 28 มีค 67 โอนครั้งที่ 242</v>
      </c>
      <c r="D271" s="557">
        <f>SUM(D272:D275)</f>
        <v>0</v>
      </c>
      <c r="E271" s="557">
        <f t="shared" ref="E271:H271" si="76">SUM(E272:E275)</f>
        <v>0</v>
      </c>
      <c r="F271" s="557">
        <f t="shared" si="76"/>
        <v>0</v>
      </c>
      <c r="G271" s="557">
        <f t="shared" si="76"/>
        <v>0</v>
      </c>
      <c r="H271" s="557">
        <f t="shared" si="76"/>
        <v>0</v>
      </c>
      <c r="I271" s="611" t="s">
        <v>14</v>
      </c>
    </row>
    <row r="272" spans="1:9" ht="55.8" hidden="1" customHeight="1" x14ac:dyDescent="0.25">
      <c r="A272" s="564" t="str">
        <f>+[2]ระบบการควบคุมฯ!A716</f>
        <v>1)</v>
      </c>
      <c r="B272" s="139" t="str">
        <f>+[2]ระบบการควบคุมฯ!B716</f>
        <v xml:space="preserve">โรงเรียนวัดจุฬาจินดาราม </v>
      </c>
      <c r="C272" s="139" t="str">
        <f>+[2]ระบบการควบคุมฯ!C715</f>
        <v>ศธ 04002/ว1353 ลว 28 มีค 67 โอนครั้งที่ 242</v>
      </c>
      <c r="D272" s="565"/>
      <c r="E272" s="566"/>
      <c r="F272" s="566"/>
      <c r="G272" s="566"/>
      <c r="H272" s="566">
        <f t="shared" si="74"/>
        <v>0</v>
      </c>
      <c r="I272" s="133"/>
    </row>
    <row r="273" spans="1:9" ht="55.8" hidden="1" customHeight="1" x14ac:dyDescent="0.25">
      <c r="A273" s="564" t="str">
        <f>+[2]ระบบการควบคุมฯ!A718</f>
        <v>2)</v>
      </c>
      <c r="B273" s="139" t="str">
        <f>+[2]ระบบการควบคุมฯ!B718</f>
        <v xml:space="preserve">โรงเรียนแสนจำหน่ายวิทยา </v>
      </c>
      <c r="C273" s="139" t="str">
        <f>+C271</f>
        <v>ศธ 04002/ว1353 ลว 28 มีค 67 โอนครั้งที่ 242</v>
      </c>
      <c r="D273" s="565"/>
      <c r="E273" s="566"/>
      <c r="F273" s="566"/>
      <c r="G273" s="566"/>
      <c r="H273" s="566">
        <f t="shared" si="74"/>
        <v>0</v>
      </c>
      <c r="I273" s="133"/>
    </row>
    <row r="274" spans="1:9" ht="55.8" hidden="1" customHeight="1" x14ac:dyDescent="0.25">
      <c r="A274" s="564" t="str">
        <f>+[2]ระบบการควบคุมฯ!A720</f>
        <v>3)</v>
      </c>
      <c r="B274" s="139" t="str">
        <f>+[2]ระบบการควบคุมฯ!B720</f>
        <v xml:space="preserve"> โรงเรียนวัดจตุพิธวราวาส </v>
      </c>
      <c r="C274" s="139" t="str">
        <f>+C271</f>
        <v>ศธ 04002/ว1353 ลว 28 มีค 67 โอนครั้งที่ 242</v>
      </c>
      <c r="D274" s="565"/>
      <c r="E274" s="566"/>
      <c r="F274" s="566"/>
      <c r="G274" s="566"/>
      <c r="H274" s="566">
        <f t="shared" si="74"/>
        <v>0</v>
      </c>
      <c r="I274" s="133"/>
    </row>
    <row r="275" spans="1:9" ht="37.200000000000003" hidden="1" customHeight="1" x14ac:dyDescent="0.25">
      <c r="A275" s="564" t="str">
        <f>+[2]ระบบการควบคุมฯ!A722</f>
        <v>4)</v>
      </c>
      <c r="B275" s="139" t="str">
        <f>+[2]ระบบการควบคุมฯ!B722</f>
        <v>โรงเรียนชุมชนประชานิกรณ์อำนวยเวท์</v>
      </c>
      <c r="C275" s="139" t="str">
        <f>+C271</f>
        <v>ศธ 04002/ว1353 ลว 28 มีค 67 โอนครั้งที่ 242</v>
      </c>
      <c r="D275" s="565"/>
      <c r="E275" s="566"/>
      <c r="F275" s="566"/>
      <c r="G275" s="566"/>
      <c r="H275" s="566">
        <f t="shared" si="74"/>
        <v>0</v>
      </c>
      <c r="I275" s="124"/>
    </row>
    <row r="276" spans="1:9" ht="18.600000000000001" hidden="1" customHeight="1" x14ac:dyDescent="0.25">
      <c r="A276" s="558" t="str">
        <f>+[2]ระบบการควบคุมฯ!A858</f>
        <v>2.1.1</v>
      </c>
      <c r="B276" s="152" t="str">
        <f>+[2]ระบบการควบคุมฯ!B858</f>
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</c>
      <c r="C276" s="152" t="str">
        <f>+[2]ระบบการควบคุมฯ!C858</f>
        <v>20004 67 05164 00034</v>
      </c>
      <c r="D276" s="559">
        <f>+D277</f>
        <v>0</v>
      </c>
      <c r="E276" s="559">
        <f>+E277</f>
        <v>0</v>
      </c>
      <c r="F276" s="559">
        <f>+F277</f>
        <v>0</v>
      </c>
      <c r="G276" s="559">
        <f>+G277</f>
        <v>0</v>
      </c>
      <c r="H276" s="559">
        <f>+H277</f>
        <v>0</v>
      </c>
      <c r="I276" s="122"/>
    </row>
    <row r="277" spans="1:9" ht="204.6" hidden="1" customHeight="1" x14ac:dyDescent="0.25">
      <c r="A277" s="568"/>
      <c r="B277" s="516" t="str">
        <f>+[2]ระบบการควบคุมฯ!B859</f>
        <v xml:space="preserve"> งบดำเนินงาน 68112xx </v>
      </c>
      <c r="C277" s="161" t="str">
        <f>+[2]ระบบการควบคุมฯ!C859</f>
        <v>20004 35000200 2000000</v>
      </c>
      <c r="D277" s="569">
        <f>SUM(D278)</f>
        <v>0</v>
      </c>
      <c r="E277" s="569">
        <f>SUM(E278)</f>
        <v>0</v>
      </c>
      <c r="F277" s="569">
        <f>SUM(F278)</f>
        <v>0</v>
      </c>
      <c r="G277" s="569">
        <f>SUM(G278)</f>
        <v>0</v>
      </c>
      <c r="H277" s="569">
        <f>SUM(H278)</f>
        <v>0</v>
      </c>
      <c r="I277" s="121"/>
    </row>
    <row r="278" spans="1:9" ht="74.400000000000006" hidden="1" customHeight="1" x14ac:dyDescent="0.25">
      <c r="A278" s="564" t="str">
        <f>+[2]ระบบการควบคุมฯ!A860</f>
        <v>2.1.1.1</v>
      </c>
      <c r="B278" s="139" t="str">
        <f>+[2]ระบบการควบคุมฯ!B860</f>
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</c>
      <c r="C278" s="139" t="str">
        <f>+[2]ระบบการควบคุมฯ!C860</f>
        <v>ศธ 04002/ว743 ลว 28 กพ 66 โอนครั้งที่ 343</v>
      </c>
      <c r="D278" s="565">
        <f>+[2]ระบบการควบคุมฯ!F860</f>
        <v>0</v>
      </c>
      <c r="E278" s="566">
        <f>+[2]ระบบการควบคุมฯ!G860+[2]ระบบการควบคุมฯ!H860</f>
        <v>0</v>
      </c>
      <c r="F278" s="566">
        <f>+[2]ระบบการควบคุมฯ!I860+[2]ระบบการควบคุมฯ!J860</f>
        <v>0</v>
      </c>
      <c r="G278" s="566">
        <f>+[2]ระบบการควบคุมฯ!K860+[2]ระบบการควบคุมฯ!L860</f>
        <v>0</v>
      </c>
      <c r="H278" s="566">
        <f>+D278-E278-F278-G278</f>
        <v>0</v>
      </c>
      <c r="I278" s="127" t="s">
        <v>93</v>
      </c>
    </row>
    <row r="279" spans="1:9" ht="74.400000000000006" hidden="1" customHeight="1" x14ac:dyDescent="0.25">
      <c r="A279" s="558" t="str">
        <f>+[2]ระบบการควบคุมฯ!A863</f>
        <v>2.1.1</v>
      </c>
      <c r="B279" s="152" t="str">
        <f>+[2]ระบบการควบคุมฯ!B863</f>
        <v xml:space="preserve">กิจกรรมรองเทคโนโลยีดิจิทัลเพื่อการศึกษาขั้นพื้นฐาน </v>
      </c>
      <c r="C279" s="152" t="str">
        <f>+[2]ระบบการควบคุมฯ!C863</f>
        <v>20004 67 05164 00063</v>
      </c>
      <c r="D279" s="559">
        <f t="shared" ref="D279:I279" si="77">+D280</f>
        <v>0</v>
      </c>
      <c r="E279" s="559">
        <f t="shared" si="77"/>
        <v>0</v>
      </c>
      <c r="F279" s="559">
        <f t="shared" si="77"/>
        <v>0</v>
      </c>
      <c r="G279" s="559">
        <f t="shared" si="77"/>
        <v>0</v>
      </c>
      <c r="H279" s="559">
        <f t="shared" si="77"/>
        <v>0</v>
      </c>
      <c r="I279" s="559">
        <f t="shared" si="77"/>
        <v>0</v>
      </c>
    </row>
    <row r="280" spans="1:9" ht="55.8" hidden="1" customHeight="1" x14ac:dyDescent="0.25">
      <c r="A280" s="568"/>
      <c r="B280" s="516" t="str">
        <f>+[2]ระบบการควบคุมฯ!B864</f>
        <v xml:space="preserve"> งบดำเนินงาน 67112xx</v>
      </c>
      <c r="C280" s="516" t="str">
        <f>+[2]ระบบการควบคุมฯ!C864</f>
        <v>20004 35000200 2000000</v>
      </c>
      <c r="D280" s="569">
        <f>SUM(D281:D284)</f>
        <v>0</v>
      </c>
      <c r="E280" s="569">
        <f>SUM(E281:E284)</f>
        <v>0</v>
      </c>
      <c r="F280" s="569">
        <f>SUM(F281:F284)</f>
        <v>0</v>
      </c>
      <c r="G280" s="569">
        <f>SUM(G281:G284)</f>
        <v>0</v>
      </c>
      <c r="H280" s="569">
        <f>SUM(H281:H284)</f>
        <v>0</v>
      </c>
      <c r="I280" s="569"/>
    </row>
    <row r="281" spans="1:9" ht="74.400000000000006" hidden="1" customHeight="1" x14ac:dyDescent="0.25">
      <c r="A281" s="564" t="str">
        <f>+[2]ระบบการควบคุมฯ!A865</f>
        <v>2.1.1.1</v>
      </c>
      <c r="B281" s="92" t="str">
        <f>+[2]ระบบการควบคุมฯ!B865</f>
        <v xml:space="preserve">ค่าใช้จ่ายในการดำเนินการกิจกรรมที่ 3 การพัฒนา ส่งเสริม สนับสนุน และขับเคลื่อนการใช้เทคโนโลยีดิจิทัลในการจัดการเรียนรู้ในการขับเคลื่อนระบบคลังสื่อเทคโนโลยีดิจิทัล ระดับการศึกษาขั้นพื้นฐาน (OBEC Content Center) </v>
      </c>
      <c r="C281" s="612" t="str">
        <f>+[2]ระบบการควบคุมฯ!C865</f>
        <v>ศธ 04002/ว1003 ลว 7 มีค 67โอนครั้งที่ 207</v>
      </c>
      <c r="D281" s="612"/>
      <c r="E281" s="566"/>
      <c r="F281" s="612"/>
      <c r="G281" s="566"/>
      <c r="H281" s="612">
        <f>+D281-E281-F281-G281</f>
        <v>0</v>
      </c>
      <c r="I281" s="136" t="s">
        <v>75</v>
      </c>
    </row>
    <row r="282" spans="1:9" ht="93" hidden="1" customHeight="1" x14ac:dyDescent="0.25">
      <c r="A282" s="564" t="str">
        <f>+[2]ระบบการควบคุมฯ!A866</f>
        <v>2.1.1.2</v>
      </c>
      <c r="B282" s="92" t="str">
        <f>+[2]ระบบการควบคุมฯ!B866</f>
        <v xml:space="preserve">ค่าใช้จ่ายในการเดินทางเข้าร่วมประชุมเชิงปฏิบัติการพัฒนาบุคลากรด้านเทคโนโลยีดิจิทัล ปีงบประมาณ พ.ศ. 2567  ระหว่างวันที่ 15 – 18 กันยายน 2567  ณ โรงแรมดิไอเดิล โฮเทล แอนด์ เรสซิเดนซ์ จังหวัดปทุมธานี </v>
      </c>
      <c r="C282" s="612" t="str">
        <f>+[2]ระบบการควบคุมฯ!C866</f>
        <v>ศธ 04002/ว3577 ลว 15 สค 67 โอนครั้งที่ 334</v>
      </c>
      <c r="D282" s="612"/>
      <c r="E282" s="566"/>
      <c r="F282" s="612"/>
      <c r="G282" s="566"/>
      <c r="H282" s="612">
        <f>+D282-E282-F282-G282</f>
        <v>0</v>
      </c>
      <c r="I282" s="136" t="s">
        <v>75</v>
      </c>
    </row>
    <row r="283" spans="1:9" ht="37.200000000000003" hidden="1" customHeight="1" x14ac:dyDescent="0.25">
      <c r="A283" s="564"/>
      <c r="B283" s="92"/>
      <c r="C283" s="612"/>
      <c r="D283" s="612">
        <f>+[2]ระบบการควบคุมฯ!F867</f>
        <v>0</v>
      </c>
      <c r="E283" s="612">
        <f>+[2]ระบบการควบคุมฯ!G867+[2]ระบบการควบคุมฯ!H867</f>
        <v>0</v>
      </c>
      <c r="F283" s="612">
        <f>+[2]ระบบการควบคุมฯ!I867+[2]ระบบการควบคุมฯ!J867</f>
        <v>0</v>
      </c>
      <c r="G283" s="612">
        <f>+[2]ระบบการควบคุมฯ!K867+[2]ระบบการควบคุมฯ!L867</f>
        <v>0</v>
      </c>
      <c r="H283" s="612">
        <f>+D283-E283-F283-G283</f>
        <v>0</v>
      </c>
      <c r="I283" s="95" t="s">
        <v>50</v>
      </c>
    </row>
    <row r="284" spans="1:9" ht="18.600000000000001" hidden="1" customHeight="1" x14ac:dyDescent="0.55000000000000004">
      <c r="A284" s="564">
        <f>+[2]ระบบการควบคุมฯ!A868</f>
        <v>0</v>
      </c>
      <c r="B284" s="92">
        <f>+[2]ระบบการควบคุมฯ!B868</f>
        <v>0</v>
      </c>
      <c r="C284" s="612">
        <f>+[2]ระบบการควบคุมฯ!C868</f>
        <v>0</v>
      </c>
      <c r="D284" s="612">
        <f>+[2]ระบบการควบคุมฯ!F868</f>
        <v>0</v>
      </c>
      <c r="E284" s="612">
        <f>+[2]ระบบการควบคุมฯ!G868+[2]ระบบการควบคุมฯ!H868</f>
        <v>0</v>
      </c>
      <c r="F284" s="612">
        <f>+[2]ระบบการควบคุมฯ!I868+[2]ระบบการควบคุมฯ!J868</f>
        <v>0</v>
      </c>
      <c r="G284" s="612">
        <f>+[2]ระบบการควบคุมฯ!K868+[2]ระบบการควบคุมฯ!L868</f>
        <v>0</v>
      </c>
      <c r="H284" s="612">
        <f>+D284-E284-F284-G284</f>
        <v>0</v>
      </c>
      <c r="I284" s="137" t="s">
        <v>63</v>
      </c>
    </row>
    <row r="285" spans="1:9" ht="186" hidden="1" customHeight="1" x14ac:dyDescent="0.25">
      <c r="A285" s="558" t="str">
        <f>+[2]ระบบการควบคุมฯ!A874</f>
        <v>2.1.3</v>
      </c>
      <c r="B285" s="152" t="str">
        <f>+[2]ระบบการควบคุมฯ!B874</f>
        <v xml:space="preserve">กิจกรรมรองพัฒนาระบบการวัดและประเมินผลส่งเสริมเครือข่ายความร่วมมือในการประเมินคุณภาพการศึกษาขั้นพื้นฐาน  </v>
      </c>
      <c r="C285" s="152" t="str">
        <f>+[2]ระบบการควบคุมฯ!C874</f>
        <v>20004 66 05164 36263</v>
      </c>
      <c r="D285" s="559">
        <f>+D286</f>
        <v>0</v>
      </c>
      <c r="E285" s="559">
        <f t="shared" ref="E285:I286" si="78">+E286</f>
        <v>0</v>
      </c>
      <c r="F285" s="559">
        <f t="shared" si="78"/>
        <v>0</v>
      </c>
      <c r="G285" s="559">
        <f t="shared" si="78"/>
        <v>0</v>
      </c>
      <c r="H285" s="559">
        <f t="shared" si="78"/>
        <v>0</v>
      </c>
      <c r="I285" s="613"/>
    </row>
    <row r="286" spans="1:9" ht="18.600000000000001" hidden="1" customHeight="1" x14ac:dyDescent="0.25">
      <c r="A286" s="568"/>
      <c r="B286" s="134" t="str">
        <f>+[2]ระบบการควบคุมฯ!B875</f>
        <v xml:space="preserve"> งบดำเนินงาน 66112xx </v>
      </c>
      <c r="C286" s="134" t="str">
        <f>+[2]ระบบการควบคุมฯ!C875</f>
        <v>20004 35000200 2000000</v>
      </c>
      <c r="D286" s="569">
        <f>SUM(D287:D288)</f>
        <v>0</v>
      </c>
      <c r="E286" s="569">
        <f>SUM(E287:E288)</f>
        <v>0</v>
      </c>
      <c r="F286" s="569">
        <f>SUM(F287:F288)</f>
        <v>0</v>
      </c>
      <c r="G286" s="569">
        <f>SUM(G287:G288)</f>
        <v>0</v>
      </c>
      <c r="H286" s="569">
        <f>SUM(H287:H288)</f>
        <v>0</v>
      </c>
      <c r="I286" s="614" t="str">
        <f t="shared" si="78"/>
        <v>กลุ่มส่งเสริมการจัดการศึกษา</v>
      </c>
    </row>
    <row r="287" spans="1:9" ht="18.600000000000001" hidden="1" customHeight="1" x14ac:dyDescent="0.25">
      <c r="A287" s="564"/>
      <c r="B287" s="135"/>
      <c r="C287" s="615"/>
      <c r="D287" s="615">
        <f>+[2]ระบบการควบคุมฯ!F876</f>
        <v>0</v>
      </c>
      <c r="E287" s="615">
        <f>+[2]ระบบการควบคุมฯ!G876+[2]ระบบการควบคุมฯ!H876</f>
        <v>0</v>
      </c>
      <c r="F287" s="615">
        <f>+[2]ระบบการควบคุมฯ!I876+[2]ระบบการควบคุมฯ!J876</f>
        <v>0</v>
      </c>
      <c r="G287" s="615">
        <f>+[2]ระบบการควบคุมฯ!K876+[2]ระบบการควบคุมฯ!L876</f>
        <v>0</v>
      </c>
      <c r="H287" s="615">
        <f>+D287-E287-F287-G287</f>
        <v>0</v>
      </c>
      <c r="I287" s="95" t="s">
        <v>12</v>
      </c>
    </row>
    <row r="288" spans="1:9" ht="18.600000000000001" hidden="1" customHeight="1" x14ac:dyDescent="0.25">
      <c r="A288" s="564"/>
      <c r="B288" s="135"/>
      <c r="C288" s="615"/>
      <c r="D288" s="615">
        <f>+[2]ระบบการควบคุมฯ!F877</f>
        <v>0</v>
      </c>
      <c r="E288" s="615">
        <f>+[2]ระบบการควบคุมฯ!G877+[2]ระบบการควบคุมฯ!H877</f>
        <v>0</v>
      </c>
      <c r="F288" s="615">
        <f>+[2]ระบบการควบคุมฯ!I877+[2]ระบบการควบคุมฯ!J877</f>
        <v>0</v>
      </c>
      <c r="G288" s="615">
        <f>+[2]ระบบการควบคุมฯ!K877+[2]ระบบการควบคุมฯ!L877</f>
        <v>0</v>
      </c>
      <c r="H288" s="615">
        <f>+D288-E288-F288-G288</f>
        <v>0</v>
      </c>
      <c r="I288" s="95" t="s">
        <v>12</v>
      </c>
    </row>
    <row r="289" spans="1:9" ht="18.600000000000001" hidden="1" customHeight="1" x14ac:dyDescent="0.25">
      <c r="A289" s="558" t="str">
        <f>+[2]ระบบการควบคุมฯ!A878</f>
        <v>2.1.2</v>
      </c>
      <c r="B289" s="111" t="str">
        <f>+[2]ระบบการควบคุมฯ!B878</f>
        <v>กิจกรรมการสนับสนุนการศึกษาขั้นพื้นฐาน</v>
      </c>
      <c r="C289" s="111" t="str">
        <f>+[2]ระบบการควบคุมฯ!C878</f>
        <v>20004 68 0146 00000</v>
      </c>
      <c r="D289" s="559">
        <f>+D290</f>
        <v>0</v>
      </c>
      <c r="E289" s="559">
        <f>+E290</f>
        <v>0</v>
      </c>
      <c r="F289" s="559">
        <f>+F290</f>
        <v>0</v>
      </c>
      <c r="G289" s="559">
        <f>+G290</f>
        <v>0</v>
      </c>
      <c r="H289" s="559">
        <f>+H290</f>
        <v>0</v>
      </c>
      <c r="I289" s="122"/>
    </row>
    <row r="290" spans="1:9" ht="18.600000000000001" hidden="1" customHeight="1" x14ac:dyDescent="0.25">
      <c r="A290" s="616">
        <f>+[2]ระบบการควบคุมฯ!A901</f>
        <v>0</v>
      </c>
      <c r="B290" s="134" t="str">
        <f>+[2]ระบบการควบคุมฯ!B901</f>
        <v xml:space="preserve"> งบดำเนินงาน 67112xx </v>
      </c>
      <c r="C290" s="134" t="str">
        <f>+[2]ระบบการควบคุมฯ!C901</f>
        <v>20004 37201000 2000000</v>
      </c>
      <c r="D290" s="569">
        <f>SUM(D291:D296)</f>
        <v>0</v>
      </c>
      <c r="E290" s="569">
        <f t="shared" ref="E290:H290" si="79">SUM(E291:E296)</f>
        <v>0</v>
      </c>
      <c r="F290" s="569">
        <f t="shared" si="79"/>
        <v>0</v>
      </c>
      <c r="G290" s="569">
        <f t="shared" si="79"/>
        <v>0</v>
      </c>
      <c r="H290" s="569">
        <f t="shared" si="79"/>
        <v>0</v>
      </c>
      <c r="I290" s="121"/>
    </row>
    <row r="291" spans="1:9" ht="18.600000000000001" hidden="1" customHeight="1" x14ac:dyDescent="0.25">
      <c r="A291" s="564" t="str">
        <f>+[2]ระบบการควบคุมฯ!A902</f>
        <v>2.1.2.1</v>
      </c>
      <c r="B291" s="114" t="str">
        <f>+[2]ระบบการควบคุมฯ!B902</f>
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</c>
      <c r="C291" s="114" t="str">
        <f>+[2]ระบบการควบคุมฯ!C902</f>
        <v>ศธ 04002/ว5700 ลว 21 ธค 66 โอนครั้งที่ 103</v>
      </c>
      <c r="D291" s="565"/>
      <c r="E291" s="566"/>
      <c r="F291" s="566"/>
      <c r="G291" s="566"/>
      <c r="H291" s="566">
        <f>+D291-E291-F291-G291</f>
        <v>0</v>
      </c>
      <c r="I291" s="124" t="s">
        <v>14</v>
      </c>
    </row>
    <row r="292" spans="1:9" ht="18.600000000000001" hidden="1" customHeight="1" x14ac:dyDescent="0.25">
      <c r="A292" s="617" t="str">
        <f>+[2]ระบบการควบคุมฯ!A903</f>
        <v>2.1.2.2</v>
      </c>
      <c r="B292" s="618" t="str">
        <f>+[2]ระบบการควบคุมฯ!B903</f>
        <v xml:space="preserve">เงินสมทบกองทุนเงินทดแทน ประจำปี พ.ศ. 2567 (มกราคม - ธันวาคม 2567)                             </v>
      </c>
      <c r="C292" s="618" t="str">
        <f>+[2]ระบบการควบคุมฯ!C903</f>
        <v>ศธ 04002/ว35 ลว 4 มค 67 โอนครั้งที่ 117</v>
      </c>
      <c r="D292" s="589"/>
      <c r="E292" s="566"/>
      <c r="F292" s="590"/>
      <c r="G292" s="566"/>
      <c r="H292" s="590">
        <f>+D292-E292-F292-G292</f>
        <v>0</v>
      </c>
      <c r="I292" s="127" t="s">
        <v>14</v>
      </c>
    </row>
    <row r="293" spans="1:9" ht="18.600000000000001" hidden="1" customHeight="1" x14ac:dyDescent="0.25">
      <c r="A293" s="619" t="str">
        <f>+[2]ระบบการควบคุมฯ!A628</f>
        <v>1.2.1</v>
      </c>
      <c r="B293" s="128" t="str">
        <f>+[2]ระบบการควบคุมฯ!B628</f>
        <v xml:space="preserve">ค่าเช่าใช้บริการสัญญาณอินเทอร์เน็ต </v>
      </c>
      <c r="C293" s="128" t="str">
        <f>+[2]ระบบการควบคุมฯ!C630</f>
        <v>ศธ 04002/ว6222 ลว. 25 ธค 67 โอนครั้งที่ 160</v>
      </c>
      <c r="D293" s="565"/>
      <c r="E293" s="566"/>
      <c r="F293" s="566"/>
      <c r="G293" s="566"/>
      <c r="H293" s="566">
        <f>+D293-E293-F293-G293</f>
        <v>0</v>
      </c>
      <c r="I293" s="124" t="s">
        <v>14</v>
      </c>
    </row>
    <row r="294" spans="1:9" ht="18.600000000000001" hidden="1" customHeight="1" x14ac:dyDescent="0.25">
      <c r="A294" s="619"/>
      <c r="B294" s="128" t="str">
        <f>+[2]ระบบการควบคุมฯ!B904</f>
        <v>ค่าเช่าใช้บริการสัญญาณอินเทอร์เน็ต 6 เดือน (เมย-มิย 66)   603600บาท</v>
      </c>
      <c r="C294" s="128" t="str">
        <f>+[2]ระบบการควบคุมฯ!C904</f>
        <v>ศธ 04002/ว1923   ลว 20 พค 67 โอนครั้งที่ 30</v>
      </c>
      <c r="D294" s="565"/>
      <c r="E294" s="566"/>
      <c r="F294" s="566"/>
      <c r="G294" s="566"/>
      <c r="H294" s="566">
        <f>+D294-E294-F294-G294</f>
        <v>0</v>
      </c>
      <c r="I294" s="124"/>
    </row>
    <row r="295" spans="1:9" ht="18.600000000000001" hidden="1" customHeight="1" x14ac:dyDescent="0.25">
      <c r="A295" s="564"/>
      <c r="B295" s="139" t="str">
        <f>+[2]ระบบการควบคุมฯ!B905</f>
        <v>ค่าเช่าใช้บริการสัญญาณอินเทอร์เน็ต 3 เดือน (กรกฎาคม 2567 – กันยายน 2567)   514,3500บาท</v>
      </c>
      <c r="C295" s="139" t="str">
        <f>+[2]ระบบการควบคุมฯ!C905</f>
        <v>ศธ 04002/ว2864 ลว 2 กรกฎาคม 2567 โอนครั้งที่ 185</v>
      </c>
      <c r="D295" s="565"/>
      <c r="E295" s="566"/>
      <c r="F295" s="566"/>
      <c r="G295" s="566"/>
      <c r="H295" s="566"/>
      <c r="I295" s="124"/>
    </row>
    <row r="296" spans="1:9" ht="18.600000000000001" hidden="1" customHeight="1" x14ac:dyDescent="0.25">
      <c r="A296" s="564" t="str">
        <f>+[2]ระบบการควบคุมฯ!A906</f>
        <v>2.1.3.2</v>
      </c>
      <c r="B296" s="620" t="str">
        <f>+[2]ระบบการควบคุมฯ!B906</f>
        <v>ค่าใช้จ่ายในการซ่อมแซม ทำความสะอาด ฟื้นฟูอาคารเรียน สิ่งปลูกสร้าง ห้องน้ำ ห้องส้วม และสภาพแวดล้อมภายในโรงเรียน</v>
      </c>
      <c r="C296" s="620" t="str">
        <f>+[2]ระบบการควบคุมฯ!C906</f>
        <v>ศธ 04002/ว4582 ลว 20 กย 67 โอนครั้งที่ 433</v>
      </c>
      <c r="D296" s="589"/>
      <c r="E296" s="590"/>
      <c r="F296" s="590"/>
      <c r="G296" s="590"/>
      <c r="H296" s="590">
        <f>+D296-E296-F296-G296</f>
        <v>0</v>
      </c>
      <c r="I296" s="127" t="s">
        <v>177</v>
      </c>
    </row>
    <row r="297" spans="1:9" ht="18.600000000000001" hidden="1" customHeight="1" x14ac:dyDescent="0.25">
      <c r="A297" s="558" t="str">
        <f>+[2]ระบบการควบคุมฯ!A933</f>
        <v>2.1.3</v>
      </c>
      <c r="B297" s="152" t="str">
        <f>+[2]ระบบการควบคุมฯ!B933</f>
        <v xml:space="preserve">กิจกรรมรองการพัฒนาประสิทธิภาพการบริหารจัดการ </v>
      </c>
      <c r="C297" s="152" t="str">
        <f>+[2]ระบบการควบคุมฯ!C934</f>
        <v>20004 67 05164 06317</v>
      </c>
      <c r="D297" s="559">
        <f>+D298</f>
        <v>0</v>
      </c>
      <c r="E297" s="559">
        <f>+E298</f>
        <v>0</v>
      </c>
      <c r="F297" s="559">
        <f>+F298</f>
        <v>0</v>
      </c>
      <c r="G297" s="559">
        <f>+G298</f>
        <v>0</v>
      </c>
      <c r="H297" s="559">
        <f>+H298</f>
        <v>0</v>
      </c>
      <c r="I297" s="122"/>
    </row>
    <row r="298" spans="1:9" ht="18.600000000000001" hidden="1" customHeight="1" x14ac:dyDescent="0.25">
      <c r="A298" s="616">
        <f>+[2]ระบบการควบคุมฯ!A935</f>
        <v>0</v>
      </c>
      <c r="B298" s="516" t="str">
        <f>+[2]ระบบการควบคุมฯ!B935</f>
        <v xml:space="preserve"> งบดำเนินงาน 68112xx </v>
      </c>
      <c r="C298" s="516" t="str">
        <f>+[2]ระบบการควบคุมฯ!C936</f>
        <v>20004 35000200 2000000</v>
      </c>
      <c r="D298" s="569">
        <f>SUM(D299:D304)</f>
        <v>0</v>
      </c>
      <c r="E298" s="569">
        <f>SUM(E299:E304)</f>
        <v>0</v>
      </c>
      <c r="F298" s="569">
        <f>SUM(F299:F304)</f>
        <v>0</v>
      </c>
      <c r="G298" s="569">
        <f>SUM(G299:G304)</f>
        <v>0</v>
      </c>
      <c r="H298" s="569">
        <f>SUM(H299:H304)</f>
        <v>0</v>
      </c>
      <c r="I298" s="121"/>
    </row>
    <row r="299" spans="1:9" ht="18.600000000000001" hidden="1" customHeight="1" x14ac:dyDescent="0.25">
      <c r="A299" s="564" t="str">
        <f>+[2]ระบบการควบคุมฯ!A937</f>
        <v>2.1.3.1</v>
      </c>
      <c r="B299" s="139" t="str">
        <f>+[2]ระบบการควบคุมฯ!B937</f>
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</c>
      <c r="C299" s="139" t="str">
        <f>+[2]ระบบการควบคุมฯ!C937</f>
        <v>ศธ 04002/ว5407 ลว 27 พย 66 โอนครั้งที่ 66</v>
      </c>
      <c r="D299" s="565"/>
      <c r="E299" s="566"/>
      <c r="F299" s="566"/>
      <c r="G299" s="566"/>
      <c r="H299" s="566">
        <f>+D299-E299-F299-G299</f>
        <v>0</v>
      </c>
      <c r="I299" s="124" t="s">
        <v>14</v>
      </c>
    </row>
    <row r="300" spans="1:9" ht="18.600000000000001" hidden="1" customHeight="1" x14ac:dyDescent="0.25">
      <c r="A300" s="617"/>
      <c r="B300" s="618"/>
      <c r="C300" s="618"/>
      <c r="D300" s="589"/>
      <c r="E300" s="590"/>
      <c r="F300" s="590"/>
      <c r="G300" s="590"/>
      <c r="H300" s="590"/>
      <c r="I300" s="127"/>
    </row>
    <row r="301" spans="1:9" ht="18.600000000000001" hidden="1" customHeight="1" x14ac:dyDescent="0.25">
      <c r="A301" s="564"/>
      <c r="B301" s="114"/>
      <c r="C301" s="114"/>
      <c r="D301" s="589"/>
      <c r="E301" s="590">
        <f>+'[3]ประถม มัธยมต้น'!I1544+'[3]ประถม มัธยมต้น'!J1544</f>
        <v>0</v>
      </c>
      <c r="F301" s="590">
        <f>+'[3]ประถม มัธยมต้น'!K1544+'[3]ประถม มัธยมต้น'!L1544</f>
        <v>0</v>
      </c>
      <c r="G301" s="590">
        <f>+'[3]ประถม มัธยมต้น'!M1544+'[3]ประถม มัธยมต้น'!N1544</f>
        <v>0</v>
      </c>
      <c r="H301" s="590">
        <f t="shared" ref="H301:H318" si="80">+D301-E301-F301-G301</f>
        <v>0</v>
      </c>
      <c r="I301" s="138"/>
    </row>
    <row r="302" spans="1:9" ht="18.600000000000001" hidden="1" customHeight="1" x14ac:dyDescent="0.25">
      <c r="A302" s="564"/>
      <c r="B302" s="114"/>
      <c r="C302" s="139"/>
      <c r="D302" s="621">
        <f>+[3]ระบบการควบคุมฯ!D394</f>
        <v>0</v>
      </c>
      <c r="E302" s="621">
        <f>+[3]ระบบการควบคุมฯ!G394+[3]ระบบการควบคุมฯ!H394</f>
        <v>0</v>
      </c>
      <c r="F302" s="621">
        <f>+[3]ระบบการควบคุมฯ!I394+[3]ระบบการควบคุมฯ!J394</f>
        <v>0</v>
      </c>
      <c r="G302" s="621">
        <f>+[3]ระบบการควบคุมฯ!K394+[3]ระบบการควบคุมฯ!L394</f>
        <v>0</v>
      </c>
      <c r="H302" s="590">
        <f t="shared" si="80"/>
        <v>0</v>
      </c>
      <c r="I302" s="126"/>
    </row>
    <row r="303" spans="1:9" ht="18.600000000000001" hidden="1" customHeight="1" x14ac:dyDescent="0.25">
      <c r="A303" s="564"/>
      <c r="B303" s="114"/>
      <c r="C303" s="139"/>
      <c r="D303" s="621">
        <f>+[3]ระบบการควบคุมฯ!F397</f>
        <v>0</v>
      </c>
      <c r="E303" s="621">
        <f>+[3]ระบบการควบคุมฯ!G397+[3]ระบบการควบคุมฯ!H397</f>
        <v>0</v>
      </c>
      <c r="F303" s="621">
        <f>+[3]ระบบการควบคุมฯ!I397+[3]ระบบการควบคุมฯ!J397</f>
        <v>0</v>
      </c>
      <c r="G303" s="621">
        <f>+[3]ระบบการควบคุมฯ!K397+[3]ระบบการควบคุมฯ!L397</f>
        <v>0</v>
      </c>
      <c r="H303" s="590">
        <f t="shared" si="80"/>
        <v>0</v>
      </c>
      <c r="I303" s="126"/>
    </row>
    <row r="304" spans="1:9" ht="18.600000000000001" hidden="1" customHeight="1" x14ac:dyDescent="0.25">
      <c r="A304" s="619"/>
      <c r="B304" s="140"/>
      <c r="C304" s="141"/>
      <c r="D304" s="622">
        <f>+[3]ระบบการควบคุมฯ!F398</f>
        <v>0</v>
      </c>
      <c r="E304" s="622">
        <f>+[3]ระบบการควบคุมฯ!G396+[3]ระบบการควบคุมฯ!H396</f>
        <v>0</v>
      </c>
      <c r="F304" s="622">
        <f>+[3]ระบบการควบคุมฯ!I396+[3]ระบบการควบคุมฯ!J396</f>
        <v>0</v>
      </c>
      <c r="G304" s="622">
        <f>+[3]ระบบการควบคุมฯ!K398+[3]ระบบการควบคุมฯ!L398</f>
        <v>0</v>
      </c>
      <c r="H304" s="623">
        <f t="shared" si="80"/>
        <v>0</v>
      </c>
      <c r="I304" s="142"/>
    </row>
    <row r="305" spans="1:9" ht="55.8" hidden="1" customHeight="1" x14ac:dyDescent="0.25">
      <c r="A305" s="624"/>
      <c r="B305" s="130"/>
      <c r="C305" s="143"/>
      <c r="D305" s="625">
        <f>+[3]ระบบการควบคุมฯ!F399</f>
        <v>0</v>
      </c>
      <c r="E305" s="625">
        <f>+[3]ระบบการควบคุมฯ!G397+[3]ระบบการควบคุมฯ!H397</f>
        <v>0</v>
      </c>
      <c r="F305" s="625">
        <f>+[3]ระบบการควบคุมฯ!I397+[3]ระบบการควบคุมฯ!J397</f>
        <v>0</v>
      </c>
      <c r="G305" s="625">
        <f>+[3]ระบบการควบคุมฯ!K399+[3]ระบบการควบคุมฯ!L399</f>
        <v>0</v>
      </c>
      <c r="H305" s="626">
        <f t="shared" si="80"/>
        <v>0</v>
      </c>
      <c r="I305" s="131"/>
    </row>
    <row r="306" spans="1:9" ht="18.600000000000001" hidden="1" customHeight="1" x14ac:dyDescent="0.25">
      <c r="A306" s="624"/>
      <c r="B306" s="130"/>
      <c r="C306" s="143"/>
      <c r="D306" s="625">
        <f>+[3]ระบบการควบคุมฯ!F400</f>
        <v>0</v>
      </c>
      <c r="E306" s="625">
        <f>+[3]ระบบการควบคุมฯ!G398+[3]ระบบการควบคุมฯ!H398</f>
        <v>0</v>
      </c>
      <c r="F306" s="625">
        <f>+[3]ระบบการควบคุมฯ!I398+[3]ระบบการควบคุมฯ!J398</f>
        <v>0</v>
      </c>
      <c r="G306" s="625">
        <f>+[3]ระบบการควบคุมฯ!K400+[3]ระบบการควบคุมฯ!L400</f>
        <v>0</v>
      </c>
      <c r="H306" s="626">
        <f t="shared" si="80"/>
        <v>0</v>
      </c>
      <c r="I306" s="144"/>
    </row>
    <row r="307" spans="1:9" ht="55.8" hidden="1" customHeight="1" x14ac:dyDescent="0.25">
      <c r="A307" s="624"/>
      <c r="B307" s="130"/>
      <c r="C307" s="143"/>
      <c r="D307" s="625">
        <f>+[3]ระบบการควบคุมฯ!F401</f>
        <v>0</v>
      </c>
      <c r="E307" s="625">
        <f>+[3]ระบบการควบคุมฯ!G399+[3]ระบบการควบคุมฯ!H399</f>
        <v>0</v>
      </c>
      <c r="F307" s="625">
        <f>+[3]ระบบการควบคุมฯ!I399+[3]ระบบการควบคุมฯ!J399</f>
        <v>0</v>
      </c>
      <c r="G307" s="625">
        <f>+[3]ระบบการควบคุมฯ!K401+[3]ระบบการควบคุมฯ!L401</f>
        <v>0</v>
      </c>
      <c r="H307" s="626">
        <f t="shared" si="80"/>
        <v>0</v>
      </c>
      <c r="I307" s="144"/>
    </row>
    <row r="308" spans="1:9" ht="93" hidden="1" customHeight="1" x14ac:dyDescent="0.25">
      <c r="A308" s="624"/>
      <c r="B308" s="130"/>
      <c r="C308" s="143"/>
      <c r="D308" s="625">
        <f>+[3]ระบบการควบคุมฯ!F402</f>
        <v>0</v>
      </c>
      <c r="E308" s="625">
        <f>+[3]ระบบการควบคุมฯ!G400+[3]ระบบการควบคุมฯ!H400</f>
        <v>0</v>
      </c>
      <c r="F308" s="625">
        <f>+[3]ระบบการควบคุมฯ!I400+[3]ระบบการควบคุมฯ!J400</f>
        <v>0</v>
      </c>
      <c r="G308" s="625">
        <f>+[3]ระบบการควบคุมฯ!K402+[3]ระบบการควบคุมฯ!L402</f>
        <v>0</v>
      </c>
      <c r="H308" s="626">
        <f t="shared" si="80"/>
        <v>0</v>
      </c>
      <c r="I308" s="144"/>
    </row>
    <row r="309" spans="1:9" ht="186" hidden="1" customHeight="1" x14ac:dyDescent="0.25">
      <c r="A309" s="624"/>
      <c r="B309" s="130"/>
      <c r="C309" s="143"/>
      <c r="D309" s="625">
        <f>+[3]ระบบการควบคุมฯ!F403</f>
        <v>0</v>
      </c>
      <c r="E309" s="625">
        <f>+[3]ระบบการควบคุมฯ!G401+[3]ระบบการควบคุมฯ!H401</f>
        <v>0</v>
      </c>
      <c r="F309" s="625">
        <f>+[3]ระบบการควบคุมฯ!I401+[3]ระบบการควบคุมฯ!J401</f>
        <v>0</v>
      </c>
      <c r="G309" s="625">
        <f>+[3]ระบบการควบคุมฯ!K403+[3]ระบบการควบคุมฯ!L403</f>
        <v>0</v>
      </c>
      <c r="H309" s="626">
        <f t="shared" si="80"/>
        <v>0</v>
      </c>
      <c r="I309" s="131"/>
    </row>
    <row r="310" spans="1:9" ht="18.600000000000001" x14ac:dyDescent="0.25">
      <c r="A310" s="624"/>
      <c r="B310" s="130"/>
      <c r="C310" s="143"/>
      <c r="D310" s="625">
        <f>+[3]ระบบการควบคุมฯ!F404</f>
        <v>0</v>
      </c>
      <c r="E310" s="625">
        <f>+[3]ระบบการควบคุมฯ!G402+[3]ระบบการควบคุมฯ!H402</f>
        <v>0</v>
      </c>
      <c r="F310" s="625">
        <f>+[3]ระบบการควบคุมฯ!I402+[3]ระบบการควบคุมฯ!J402</f>
        <v>0</v>
      </c>
      <c r="G310" s="625">
        <f>+[3]ระบบการควบคุมฯ!K404+[3]ระบบการควบคุมฯ!L404</f>
        <v>0</v>
      </c>
      <c r="H310" s="626">
        <f t="shared" si="80"/>
        <v>0</v>
      </c>
      <c r="I310" s="131"/>
    </row>
    <row r="311" spans="1:9" ht="18.600000000000001" x14ac:dyDescent="0.25">
      <c r="A311" s="624"/>
      <c r="B311" s="132"/>
      <c r="C311" s="145"/>
      <c r="D311" s="627">
        <f>+[3]ระบบการควบคุมฯ!F405</f>
        <v>0</v>
      </c>
      <c r="E311" s="627">
        <f>+[3]ระบบการควบคุมฯ!G403+[3]ระบบการควบคุมฯ!H403</f>
        <v>0</v>
      </c>
      <c r="F311" s="627">
        <f>+[3]ระบบการควบคุมฯ!I403+[3]ระบบการควบคุมฯ!J403</f>
        <v>0</v>
      </c>
      <c r="G311" s="627">
        <f>+[3]ระบบการควบคุมฯ!K405+[3]ระบบการควบคุมฯ!L405</f>
        <v>0</v>
      </c>
      <c r="H311" s="628">
        <f t="shared" si="80"/>
        <v>0</v>
      </c>
      <c r="I311" s="133"/>
    </row>
    <row r="312" spans="1:9" ht="18.600000000000001" x14ac:dyDescent="0.25">
      <c r="A312" s="624"/>
      <c r="B312" s="132"/>
      <c r="C312" s="145"/>
      <c r="D312" s="627">
        <f>+[3]ระบบการควบคุมฯ!F406</f>
        <v>0</v>
      </c>
      <c r="E312" s="627">
        <f>+[3]ระบบการควบคุมฯ!G404+[3]ระบบการควบคุมฯ!H404</f>
        <v>0</v>
      </c>
      <c r="F312" s="627">
        <f>+[3]ระบบการควบคุมฯ!I404+[3]ระบบการควบคุมฯ!J404</f>
        <v>0</v>
      </c>
      <c r="G312" s="627">
        <f>+[3]ระบบการควบคุมฯ!K406+[3]ระบบการควบคุมฯ!L406</f>
        <v>0</v>
      </c>
      <c r="H312" s="628">
        <f t="shared" si="80"/>
        <v>0</v>
      </c>
      <c r="I312" s="133"/>
    </row>
    <row r="313" spans="1:9" ht="18.600000000000001" x14ac:dyDescent="0.25">
      <c r="A313" s="624"/>
      <c r="B313" s="132"/>
      <c r="C313" s="145"/>
      <c r="D313" s="627">
        <f>+[3]ระบบการควบคุมฯ!F407</f>
        <v>0</v>
      </c>
      <c r="E313" s="627">
        <f>+[3]ระบบการควบคุมฯ!G405+[3]ระบบการควบคุมฯ!H405</f>
        <v>0</v>
      </c>
      <c r="F313" s="627">
        <f>+[3]ระบบการควบคุมฯ!I405+[3]ระบบการควบคุมฯ!J405</f>
        <v>0</v>
      </c>
      <c r="G313" s="627">
        <f>+[3]ระบบการควบคุมฯ!K407+[3]ระบบการควบคุมฯ!L407</f>
        <v>0</v>
      </c>
      <c r="H313" s="628">
        <f t="shared" si="80"/>
        <v>0</v>
      </c>
      <c r="I313" s="133"/>
    </row>
    <row r="314" spans="1:9" ht="18.600000000000001" x14ac:dyDescent="0.25">
      <c r="A314" s="564"/>
      <c r="B314" s="114"/>
      <c r="C314" s="139"/>
      <c r="D314" s="621">
        <f>+[3]ระบบการควบคุมฯ!F408</f>
        <v>0</v>
      </c>
      <c r="E314" s="621">
        <f>+[3]ระบบการควบคุมฯ!G399+[3]ระบบการควบคุมฯ!H399</f>
        <v>0</v>
      </c>
      <c r="F314" s="621">
        <f>+[3]ระบบการควบคุมฯ!I399+[3]ระบบการควบคุมฯ!J399</f>
        <v>0</v>
      </c>
      <c r="G314" s="621">
        <f>+[3]ระบบการควบคุมฯ!K408+[3]ระบบการควบคุมฯ!L408</f>
        <v>0</v>
      </c>
      <c r="H314" s="590">
        <f t="shared" si="80"/>
        <v>0</v>
      </c>
      <c r="I314" s="124"/>
    </row>
    <row r="315" spans="1:9" ht="18.600000000000001" x14ac:dyDescent="0.25">
      <c r="A315" s="564"/>
      <c r="B315" s="114"/>
      <c r="C315" s="139"/>
      <c r="D315" s="621">
        <f>+[3]ระบบการควบคุมฯ!F409</f>
        <v>0</v>
      </c>
      <c r="E315" s="621">
        <f>+[3]ระบบการควบคุมฯ!G400+[3]ระบบการควบคุมฯ!H400</f>
        <v>0</v>
      </c>
      <c r="F315" s="621">
        <f>+[3]ระบบการควบคุมฯ!I400+[3]ระบบการควบคุมฯ!J400</f>
        <v>0</v>
      </c>
      <c r="G315" s="621">
        <f>+[3]ระบบการควบคุมฯ!K409+[3]ระบบการควบคุมฯ!L409</f>
        <v>0</v>
      </c>
      <c r="H315" s="590">
        <f t="shared" si="80"/>
        <v>0</v>
      </c>
      <c r="I315" s="124"/>
    </row>
    <row r="316" spans="1:9" ht="93" hidden="1" customHeight="1" x14ac:dyDescent="0.25">
      <c r="A316" s="564"/>
      <c r="B316" s="135"/>
      <c r="C316" s="139"/>
      <c r="D316" s="621">
        <f>+[3]ระบบการควบคุมฯ!F410</f>
        <v>0</v>
      </c>
      <c r="E316" s="621">
        <f>+[3]ระบบการควบคุมฯ!G401+[3]ระบบการควบคุมฯ!H401</f>
        <v>0</v>
      </c>
      <c r="F316" s="621">
        <f>+[3]ระบบการควบคุมฯ!I401+[3]ระบบการควบคุมฯ!J401</f>
        <v>0</v>
      </c>
      <c r="G316" s="621">
        <f>+[3]ระบบการควบคุมฯ!K410+[3]ระบบการควบคุมฯ!L410</f>
        <v>0</v>
      </c>
      <c r="H316" s="590">
        <f t="shared" si="80"/>
        <v>0</v>
      </c>
      <c r="I316" s="124"/>
    </row>
    <row r="317" spans="1:9" ht="18.600000000000001" x14ac:dyDescent="0.25">
      <c r="A317" s="564"/>
      <c r="B317" s="135"/>
      <c r="C317" s="139"/>
      <c r="D317" s="621">
        <f>+[3]ระบบการควบคุมฯ!F411</f>
        <v>0</v>
      </c>
      <c r="E317" s="621">
        <f>+[3]ระบบการควบคุมฯ!G402+[3]ระบบการควบคุมฯ!H402</f>
        <v>0</v>
      </c>
      <c r="F317" s="621">
        <f>+[3]ระบบการควบคุมฯ!I402+[3]ระบบการควบคุมฯ!J402</f>
        <v>0</v>
      </c>
      <c r="G317" s="621">
        <f>+[3]ระบบการควบคุมฯ!K411+[3]ระบบการควบคุมฯ!L411</f>
        <v>0</v>
      </c>
      <c r="H317" s="590">
        <f t="shared" si="80"/>
        <v>0</v>
      </c>
      <c r="I317" s="124"/>
    </row>
    <row r="318" spans="1:9" ht="18.600000000000001" x14ac:dyDescent="0.25">
      <c r="A318" s="564"/>
      <c r="B318" s="135"/>
      <c r="C318" s="139"/>
      <c r="D318" s="621">
        <f>+[3]ระบบการควบคุมฯ!F412</f>
        <v>0</v>
      </c>
      <c r="E318" s="621">
        <f>+[3]ระบบการควบคุมฯ!G403+[3]ระบบการควบคุมฯ!H403</f>
        <v>0</v>
      </c>
      <c r="F318" s="621">
        <f>+[3]ระบบการควบคุมฯ!I403+[3]ระบบการควบคุมฯ!J403</f>
        <v>0</v>
      </c>
      <c r="G318" s="621">
        <f>+[3]ระบบการควบคุมฯ!K412+[3]ระบบการควบคุมฯ!L412</f>
        <v>0</v>
      </c>
      <c r="H318" s="590">
        <f t="shared" si="80"/>
        <v>0</v>
      </c>
      <c r="I318" s="124"/>
    </row>
    <row r="319" spans="1:9" ht="55.8" x14ac:dyDescent="0.25">
      <c r="A319" s="573" t="str">
        <f>+[2]ระบบการควบคุมฯ!A940</f>
        <v>2.1.4</v>
      </c>
      <c r="B319" s="111" t="str">
        <f>+[2]ระบบการควบคุมฯ!B940</f>
        <v>กิจกรรมรองพัฒนาหลักสูตรและกระบวนการเรียนรู้ที่หลากหลายให้เอื้อต่อการเรียนรู้ตลอดชีวิต</v>
      </c>
      <c r="C319" s="111" t="e">
        <f>+[2]ระบบการควบคุมฯ!#REF!</f>
        <v>#REF!</v>
      </c>
      <c r="D319" s="559">
        <f>+D320</f>
        <v>0</v>
      </c>
      <c r="E319" s="593">
        <f>+E320</f>
        <v>0</v>
      </c>
      <c r="F319" s="593">
        <f>+F320</f>
        <v>0</v>
      </c>
      <c r="G319" s="593">
        <f>+G320</f>
        <v>0</v>
      </c>
      <c r="H319" s="593">
        <f>+H320</f>
        <v>0</v>
      </c>
      <c r="I319" s="122"/>
    </row>
    <row r="320" spans="1:9" ht="111.6" hidden="1" customHeight="1" x14ac:dyDescent="0.25">
      <c r="A320" s="616">
        <f>+[2]ระบบการควบคุมฯ!A941</f>
        <v>0</v>
      </c>
      <c r="B320" s="134" t="str">
        <f>+[2]ระบบการควบคุมฯ!B941</f>
        <v xml:space="preserve"> งบดำเนินงาน 67112xx </v>
      </c>
      <c r="C320" s="120" t="e">
        <f>+[2]ระบบการควบคุมฯ!#REF!</f>
        <v>#REF!</v>
      </c>
      <c r="D320" s="569">
        <f>SUM(D321:D323)</f>
        <v>0</v>
      </c>
      <c r="E320" s="569">
        <f>SUM(E321:E323)</f>
        <v>0</v>
      </c>
      <c r="F320" s="569">
        <f>SUM(F321:F323)</f>
        <v>0</v>
      </c>
      <c r="G320" s="569">
        <f>SUM(G321:G323)</f>
        <v>0</v>
      </c>
      <c r="H320" s="569">
        <f>SUM(H321:H323)</f>
        <v>0</v>
      </c>
      <c r="I320" s="121"/>
    </row>
    <row r="321" spans="1:9" ht="93" hidden="1" customHeight="1" x14ac:dyDescent="0.25">
      <c r="A321" s="629" t="str">
        <f>+[2]ระบบการควบคุมฯ!A942</f>
        <v>2.1.4.1</v>
      </c>
      <c r="B321" s="135" t="str">
        <f>+[2]ระบบการควบคุมฯ!B942</f>
        <v xml:space="preserve">ค่าใช้จ่ายในการจัดการแข่งขันงานศิลปหัตถกรรมนักเรียน ครั้งที่ 71 ปีการศึกษา 2566 </v>
      </c>
      <c r="C321" s="135" t="str">
        <f>+[2]ระบบการควบคุมฯ!C942</f>
        <v>ที่ ศธ 04002/ว    /9 กพ 67  ครั้งที่ 165</v>
      </c>
      <c r="D321" s="630"/>
      <c r="E321" s="566"/>
      <c r="F321" s="589"/>
      <c r="G321" s="566"/>
      <c r="H321" s="589">
        <f>+D321-E321-F321-G321</f>
        <v>0</v>
      </c>
      <c r="I321" s="124" t="s">
        <v>12</v>
      </c>
    </row>
    <row r="322" spans="1:9" ht="130.19999999999999" hidden="1" customHeight="1" x14ac:dyDescent="0.25">
      <c r="A322" s="629" t="str">
        <f>+[2]ระบบการควบคุมฯ!A943</f>
        <v>2.1.4.2</v>
      </c>
      <c r="B322" s="135" t="str">
        <f>+[2]ระบบการควบคุมฯ!B943</f>
        <v xml:space="preserve">ค่าใช้จ่ายในการดำนินงานการส่งเสริมการจัดการเรียนรู้เพศวิถีศึกษาในลักษณะการจัดการเรียนรู้แบบ Active Leaning </v>
      </c>
      <c r="C322" s="135" t="str">
        <f>+[2]ระบบการควบคุมฯ!C943</f>
        <v>ศธ04002/ว2276 ลว. 7 มิย 67 โอนครั้งที่ 102</v>
      </c>
      <c r="D322" s="630"/>
      <c r="E322" s="566"/>
      <c r="F322" s="589"/>
      <c r="G322" s="566"/>
      <c r="H322" s="589">
        <f>+D322-E322-F322-G322</f>
        <v>0</v>
      </c>
      <c r="I322" s="124" t="s">
        <v>71</v>
      </c>
    </row>
    <row r="323" spans="1:9" ht="186" x14ac:dyDescent="0.25">
      <c r="A323" s="629" t="str">
        <f>+[2]ระบบการควบคุมฯ!A944</f>
        <v>2.1.4.3</v>
      </c>
      <c r="B323" s="135" t="str">
        <f>+[2]ระบบการควบคุมฯ!B944</f>
        <v xml:space="preserve">ค่าใช้จ่ายในการเดินทางเข้าร่วมการประชุมเชิงปฏิบัติการจัดทำเป้าหมายความสามารถ ด้านการอ่าน การเขียน การคิดเลข และการแก้ปัญหา (Basic Literacy) ของนักเรียนระดับประถมศึกษาตอนต้น ระหว่างวันที่ 7 - 10 สิงหาคม 2567 โรงแรมรอแยล เบญจา กรุงเทพมหานคร </v>
      </c>
      <c r="C323" s="135" t="str">
        <f>+[2]ระบบการควบคุมฯ!C944</f>
        <v>ศธ04002/ว3560 ลว. 15 สค 67 โอนครั้งที่ 323</v>
      </c>
      <c r="D323" s="589"/>
      <c r="E323" s="589"/>
      <c r="F323" s="589"/>
      <c r="G323" s="589"/>
      <c r="H323" s="589">
        <f>+D323-E323-F323-G323</f>
        <v>0</v>
      </c>
      <c r="I323" s="124" t="s">
        <v>71</v>
      </c>
    </row>
    <row r="324" spans="1:9" ht="74.400000000000006" x14ac:dyDescent="0.25">
      <c r="A324" s="573" t="str">
        <f>+[2]ระบบการควบคุมฯ!A945</f>
        <v>1.5.1</v>
      </c>
      <c r="B324" s="111" t="str">
        <f>+[2]ระบบการควบคุมฯ!B945</f>
        <v xml:space="preserve">กิจกรรมรองพัฒนาระบบการวัดและประเมินผลส่งเสริมเครือข่ายความร่วมในการประเมินคุณภาพการศึกษา </v>
      </c>
      <c r="C324" s="111" t="str">
        <f>+[2]ระบบการควบคุมฯ!C945</f>
        <v>20004 68 05164 36263</v>
      </c>
      <c r="D324" s="559">
        <f>+D325</f>
        <v>28000</v>
      </c>
      <c r="E324" s="593">
        <f>+E325</f>
        <v>0</v>
      </c>
      <c r="F324" s="593">
        <f>+F325</f>
        <v>0</v>
      </c>
      <c r="G324" s="593">
        <f>+G325</f>
        <v>21500</v>
      </c>
      <c r="H324" s="593">
        <f>+H325</f>
        <v>6500</v>
      </c>
      <c r="I324" s="122"/>
    </row>
    <row r="325" spans="1:9" ht="18.600000000000001" x14ac:dyDescent="0.25">
      <c r="A325" s="616"/>
      <c r="B325" s="134" t="str">
        <f>+[2]ระบบการควบคุมฯ!B946</f>
        <v xml:space="preserve"> งบดำเนินงาน 68112xx</v>
      </c>
      <c r="C325" s="120" t="str">
        <f>+[2]ระบบการควบคุมฯ!C946</f>
        <v>20004 3720 1000 2000000</v>
      </c>
      <c r="D325" s="569">
        <f>SUM(D326:D329)</f>
        <v>28000</v>
      </c>
      <c r="E325" s="569">
        <f>SUM(E326:E329)</f>
        <v>0</v>
      </c>
      <c r="F325" s="569">
        <f>SUM(F326:F329)</f>
        <v>0</v>
      </c>
      <c r="G325" s="569">
        <f>SUM(G326:G329)</f>
        <v>21500</v>
      </c>
      <c r="H325" s="569">
        <f>SUM(H326:H329)</f>
        <v>6500</v>
      </c>
      <c r="I325" s="121"/>
    </row>
    <row r="326" spans="1:9" ht="93" x14ac:dyDescent="0.25">
      <c r="A326" s="631">
        <f>+[2]ระบบการควบคุมฯ!A947</f>
        <v>1</v>
      </c>
      <c r="B326" s="135" t="str">
        <f>+[2]ระบบการควบคุมฯ!B947</f>
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ระดับเขตพื้นที่การศึกษา</v>
      </c>
      <c r="C326" s="135" t="str">
        <f>+[2]ระบบการควบคุมฯ!C947</f>
        <v>ศธ04002/ว5487ว.8 พย 67 โอนครั้งที่ 47</v>
      </c>
      <c r="D326" s="630">
        <f>+[2]ระบบการควบคุมฯ!F947</f>
        <v>5000</v>
      </c>
      <c r="E326" s="566">
        <f>+[2]ระบบการควบคุมฯ!G947+[2]ระบบการควบคุมฯ!H947</f>
        <v>0</v>
      </c>
      <c r="F326" s="589">
        <f>+[2]ระบบการควบคุมฯ!I947+[2]ระบบการควบคุมฯ!J947</f>
        <v>0</v>
      </c>
      <c r="G326" s="566">
        <f>+[2]ระบบการควบคุมฯ!K947+[2]ระบบการควบคุมฯ!L947</f>
        <v>1200</v>
      </c>
      <c r="H326" s="589">
        <f>+D326-E326-F326-G326</f>
        <v>3800</v>
      </c>
      <c r="I326" s="124" t="s">
        <v>12</v>
      </c>
    </row>
    <row r="327" spans="1:9" ht="18.600000000000001" hidden="1" customHeight="1" x14ac:dyDescent="0.25">
      <c r="A327" s="631">
        <f>+[2]ระบบการควบคุมฯ!A948</f>
        <v>2</v>
      </c>
      <c r="B327" s="135" t="str">
        <f>+[2]ระบบการควบคุมฯ!B948</f>
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ระดับจังหวัด</v>
      </c>
      <c r="C327" s="135" t="str">
        <f>+[2]ระบบการควบคุมฯ!C948</f>
        <v>ศธ04002/ว5487ว.8 พย 67 โอนครั้งที่ 47</v>
      </c>
      <c r="D327" s="630">
        <f>+[2]ระบบการควบคุมฯ!F948</f>
        <v>23000</v>
      </c>
      <c r="E327" s="566">
        <f>+[2]ระบบการควบคุมฯ!G948+[2]ระบบการควบคุมฯ!H948</f>
        <v>0</v>
      </c>
      <c r="F327" s="589">
        <f>+[2]ระบบการควบคุมฯ!I948+[2]ระบบการควบคุมฯ!J948</f>
        <v>0</v>
      </c>
      <c r="G327" s="566">
        <f>+[2]ระบบการควบคุมฯ!K948+[2]ระบบการควบคุมฯ!L948</f>
        <v>20300</v>
      </c>
      <c r="H327" s="589">
        <f>+D327-E327-F327-G327</f>
        <v>2700</v>
      </c>
      <c r="I327" s="124" t="s">
        <v>12</v>
      </c>
    </row>
    <row r="328" spans="1:9" ht="55.8" x14ac:dyDescent="0.25">
      <c r="A328" s="573">
        <f>+[2]ระบบการควบคุมฯ!A951</f>
        <v>1.6</v>
      </c>
      <c r="B328" s="632" t="str">
        <f>+[2]ระบบการควบคุมฯ!B951</f>
        <v xml:space="preserve">กิจกรรมการจัดการศึกษามัธยมศึกษาตอนต้นสำหรับโรงเรียนปกติ  </v>
      </c>
      <c r="C328" s="146" t="str">
        <f>+[2]ระบบการควบคุมฯ!C951</f>
        <v>20004 68 0516500000</v>
      </c>
      <c r="D328" s="559">
        <f>+D329</f>
        <v>0</v>
      </c>
      <c r="E328" s="593">
        <f>+E329</f>
        <v>0</v>
      </c>
      <c r="F328" s="593">
        <f>+F329</f>
        <v>0</v>
      </c>
      <c r="G328" s="593">
        <f>+G329</f>
        <v>0</v>
      </c>
      <c r="H328" s="593">
        <f>+H329</f>
        <v>0</v>
      </c>
      <c r="I328" s="122"/>
    </row>
    <row r="329" spans="1:9" ht="18.600000000000001" x14ac:dyDescent="0.25">
      <c r="A329" s="616" t="str">
        <f>+[2]ระบบการควบคุมฯ!A952</f>
        <v>1.6.1</v>
      </c>
      <c r="B329" s="633" t="str">
        <f>+[2]ระบบการควบคุมฯ!B952</f>
        <v xml:space="preserve"> งบดำเนินงาน 68112xx</v>
      </c>
      <c r="C329" s="577" t="str">
        <f>+[2]ระบบการควบคุมฯ!C952</f>
        <v>20004 3720 1000 2000000</v>
      </c>
      <c r="D329" s="569"/>
      <c r="E329" s="569"/>
      <c r="F329" s="569"/>
      <c r="G329" s="569"/>
      <c r="H329" s="569"/>
      <c r="I329" s="121"/>
    </row>
    <row r="330" spans="1:9" ht="93" hidden="1" customHeight="1" x14ac:dyDescent="0.25">
      <c r="A330" s="629"/>
      <c r="B330" s="634"/>
      <c r="C330" s="135"/>
      <c r="D330" s="630">
        <f>+[2]ระบบการควบคุมฯ!F952</f>
        <v>0</v>
      </c>
      <c r="E330" s="589">
        <f>+[2]ระบบการควบคุมฯ!G952+[2]ระบบการควบคุมฯ!H952</f>
        <v>0</v>
      </c>
      <c r="F330" s="589">
        <f>+[2]ระบบการควบคุมฯ!I952+[2]ระบบการควบคุมฯ!J952</f>
        <v>0</v>
      </c>
      <c r="G330" s="589">
        <f>+[2]ระบบการควบคุมฯ!K952+[2]ระบบการควบคุมฯ!L952</f>
        <v>0</v>
      </c>
      <c r="H330" s="589">
        <f>+D330-E330-F330-G330</f>
        <v>0</v>
      </c>
      <c r="I330" s="124" t="s">
        <v>71</v>
      </c>
    </row>
    <row r="331" spans="1:9" ht="167.4" hidden="1" customHeight="1" x14ac:dyDescent="0.25">
      <c r="A331" s="573" t="str">
        <f>+[2]ระบบการควบคุมฯ!A1027</f>
        <v>1.6.1</v>
      </c>
      <c r="B331" s="632" t="str">
        <f>+[2]ระบบการควบคุมฯ!B1027</f>
        <v>กิจกรรมรองสนับสนุนเสริมสร้างความเข้มแข็งในการพัฒนาครูอย่างมีประสิทธิภาพ</v>
      </c>
      <c r="C331" s="146" t="str">
        <f>+[2]ระบบการควบคุมฯ!C1027</f>
        <v>20004 68 05165 51999</v>
      </c>
      <c r="D331" s="559">
        <f>+D332</f>
        <v>60000</v>
      </c>
      <c r="E331" s="593">
        <f>+E332</f>
        <v>0</v>
      </c>
      <c r="F331" s="593">
        <f>+F332</f>
        <v>0</v>
      </c>
      <c r="G331" s="593">
        <f>+G332</f>
        <v>45220</v>
      </c>
      <c r="H331" s="593">
        <f>+H332</f>
        <v>14780</v>
      </c>
      <c r="I331" s="122"/>
    </row>
    <row r="332" spans="1:9" ht="18.600000000000001" x14ac:dyDescent="0.25">
      <c r="A332" s="616">
        <f>+[2]ระบบการควบคุมฯ!A1028</f>
        <v>0</v>
      </c>
      <c r="B332" s="633" t="str">
        <f>+[2]ระบบการควบคุมฯ!B1028</f>
        <v xml:space="preserve"> งบดำเนินงาน 68112xx </v>
      </c>
      <c r="C332" s="577" t="str">
        <f>+[2]ระบบการควบคุมฯ!C1028</f>
        <v>20004 3720 1000 2000000</v>
      </c>
      <c r="D332" s="569">
        <f>SUM(D333:D336)</f>
        <v>60000</v>
      </c>
      <c r="E332" s="569">
        <f t="shared" ref="E332:H332" si="81">SUM(E333:E336)</f>
        <v>0</v>
      </c>
      <c r="F332" s="569">
        <f t="shared" si="81"/>
        <v>0</v>
      </c>
      <c r="G332" s="569">
        <f t="shared" si="81"/>
        <v>45220</v>
      </c>
      <c r="H332" s="569">
        <f t="shared" si="81"/>
        <v>14780</v>
      </c>
      <c r="I332" s="121"/>
    </row>
    <row r="333" spans="1:9" ht="111.6" x14ac:dyDescent="0.25">
      <c r="A333" s="629" t="str">
        <f>+[2]ระบบการควบคุมฯ!A1029</f>
        <v>1.6.1.1</v>
      </c>
      <c r="B333" s="135" t="str">
        <f>+[2]ระบบการควบคุมฯ!B1029</f>
        <v xml:space="preserve">ค่าใช้จ่ายในการดำเนินการตรวจรับ – จ่ายเครื่องราชอิสริยาภรณ์ชั้นต่ำกว่าสายสะพายและเหรียญจักรพรรดิมาลา ประจำปี 2565 – 2567 ระหว่างวันที่ 2 - 10 ตุลาคม 2567 </v>
      </c>
      <c r="C333" s="135" t="str">
        <f>+[2]ระบบการควบคุมฯ!C1029</f>
        <v>ศธ04002/5373 ลว. 1 พย 67 โอนครั้งที่ 36</v>
      </c>
      <c r="D333" s="630">
        <f>+[2]ระบบการควบคุมฯ!D1029</f>
        <v>60000</v>
      </c>
      <c r="E333" s="589">
        <f>+[2]ระบบการควบคุมฯ!G1029+[2]ระบบการควบคุมฯ!H1029</f>
        <v>0</v>
      </c>
      <c r="F333" s="589">
        <f>+[2]ระบบการควบคุมฯ!I1029+[2]ระบบการควบคุมฯ!J1029</f>
        <v>0</v>
      </c>
      <c r="G333" s="589">
        <f>+[2]ระบบการควบคุมฯ!K1029+[2]ระบบการควบคุมฯ!L1029</f>
        <v>45220</v>
      </c>
      <c r="H333" s="589">
        <f>+D333-E333-F333-G333</f>
        <v>14780</v>
      </c>
      <c r="I333" s="124" t="s">
        <v>17</v>
      </c>
    </row>
    <row r="334" spans="1:9" ht="130.19999999999999" hidden="1" customHeight="1" x14ac:dyDescent="0.25">
      <c r="A334" s="629" t="str">
        <f>+[2]ระบบการควบคุมฯ!A1030</f>
        <v>2.2.1.2</v>
      </c>
      <c r="B334" s="135" t="str">
        <f>+[2]ระบบการควบคุมฯ!B1030</f>
        <v>ค่าใช้จ่ายในการเดินทางเข้าร่วมการประชุมเชิงปฏิบัติการขับเคลื่อนนโยบายเรียนดี มีความสุข สู่การนิเทศอย่างมีประสิทธิภาพ 19-21 กพ 67 รร.รอยัล ซิตี้ กรุงเทพมหานคร</v>
      </c>
      <c r="C334" s="135">
        <f>+[2]ระบบการควบคุมฯ!C1030</f>
        <v>0</v>
      </c>
      <c r="D334" s="630">
        <f>+[2]ระบบการควบคุมฯ!D1030</f>
        <v>0</v>
      </c>
      <c r="E334" s="589">
        <f>+[2]ระบบการควบคุมฯ!G1030+[2]ระบบการควบคุมฯ!H1030</f>
        <v>0</v>
      </c>
      <c r="F334" s="589">
        <f>+[2]ระบบการควบคุมฯ!I1030+[2]ระบบการควบคุมฯ!J1030</f>
        <v>0</v>
      </c>
      <c r="G334" s="589">
        <f>+[2]ระบบการควบคุมฯ!K1030+[2]ระบบการควบคุมฯ!L1030</f>
        <v>0</v>
      </c>
      <c r="H334" s="589">
        <f>+D334-E334-F334-G334</f>
        <v>0</v>
      </c>
      <c r="I334" s="124" t="s">
        <v>71</v>
      </c>
    </row>
    <row r="335" spans="1:9" ht="74.400000000000006" hidden="1" customHeight="1" x14ac:dyDescent="0.25">
      <c r="A335" s="629" t="str">
        <f>+[2]ระบบการควบคุมฯ!A1031</f>
        <v>2.2.1.3</v>
      </c>
      <c r="B335" s="135" t="str">
        <f>+[2]ระบบการควบคุมฯ!B1031</f>
        <v>ค่าใช้จ่ายสำหรับการดำเนินงานพัฒนาการนิเทศการศึกษาของเครือข่ายการนิเทศการศึกษาขั้นพื้นฐาน</v>
      </c>
      <c r="C335" s="135" t="str">
        <f>+[2]ระบบการควบคุมฯ!C1031</f>
        <v>ศธ04002/ว1918 ลว 17 พค 67 โอนครั้งที่ 27</v>
      </c>
      <c r="D335" s="630"/>
      <c r="E335" s="589"/>
      <c r="F335" s="589"/>
      <c r="G335" s="589"/>
      <c r="H335" s="589">
        <f>+D335-E335-G335</f>
        <v>0</v>
      </c>
      <c r="I335" s="147" t="s">
        <v>50</v>
      </c>
    </row>
    <row r="336" spans="1:9" ht="316.2" hidden="1" customHeight="1" x14ac:dyDescent="0.25">
      <c r="A336" s="629" t="str">
        <f>+[2]ระบบการควบคุมฯ!A1032</f>
        <v>2.2.1.4</v>
      </c>
      <c r="B336" s="135" t="str">
        <f>+[2]ระบบการควบคุมฯ!B1032</f>
        <v xml:space="preserve">ค่าใช้จ่ายการคัดเลือกบุคคลเพื่อบรรจุแต่งตั้งให้ดำรงตำแหน่งรองผู้อำนวยการสถานศึกษาและ    ผู้อำนวยการสถานศึกษา สังกัดสำนักงานคณะกรรมการการศึกาษาขั้นพื้นฐาน ปี พ.ศ. 2567 </v>
      </c>
      <c r="C336" s="135" t="str">
        <f>+[2]ระบบการควบคุมฯ!C1032</f>
        <v>ศธ04002/ว2110 ลว 31 พค 67 โอนครั้งที่ 67</v>
      </c>
      <c r="D336" s="630"/>
      <c r="E336" s="589"/>
      <c r="F336" s="589"/>
      <c r="G336" s="589"/>
      <c r="H336" s="589">
        <f>+D336-E336-G336</f>
        <v>0</v>
      </c>
      <c r="I336" s="124" t="s">
        <v>17</v>
      </c>
    </row>
    <row r="337" spans="1:9" ht="111.6" hidden="1" customHeight="1" x14ac:dyDescent="0.25">
      <c r="A337" s="573">
        <f>+[2]ระบบการควบคุมฯ!A1091</f>
        <v>1.7</v>
      </c>
      <c r="B337" s="152" t="str">
        <f>+[2]ระบบการควบคุมฯ!B1091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337" s="152" t="str">
        <f>+[2]ระบบการควบคุมฯ!C1091</f>
        <v>20004 68 5201500000</v>
      </c>
      <c r="D337" s="559">
        <f>+D338</f>
        <v>15600</v>
      </c>
      <c r="E337" s="593">
        <f>+E338</f>
        <v>0</v>
      </c>
      <c r="F337" s="593">
        <f>+F338</f>
        <v>0</v>
      </c>
      <c r="G337" s="593">
        <f>+G338</f>
        <v>0</v>
      </c>
      <c r="H337" s="593">
        <f>+H338</f>
        <v>15600</v>
      </c>
      <c r="I337" s="122"/>
    </row>
    <row r="338" spans="1:9" ht="241.8" hidden="1" customHeight="1" x14ac:dyDescent="0.25">
      <c r="A338" s="616"/>
      <c r="B338" s="516" t="str">
        <f>+[2]ระบบการควบคุมฯ!B1092</f>
        <v xml:space="preserve"> งบดำเนินงาน 68112xx</v>
      </c>
      <c r="C338" s="161" t="str">
        <f>+[2]ระบบการควบคุมฯ!C1092</f>
        <v>20004 3720 1000 2000000</v>
      </c>
      <c r="D338" s="569">
        <f>SUM(D339:D341)</f>
        <v>15600</v>
      </c>
      <c r="E338" s="569">
        <f>SUM(E339:E341)</f>
        <v>0</v>
      </c>
      <c r="F338" s="569">
        <f>SUM(F339:F341)</f>
        <v>0</v>
      </c>
      <c r="G338" s="569">
        <f>SUM(G339:G341)</f>
        <v>0</v>
      </c>
      <c r="H338" s="569">
        <f>SUM(H339:H341)</f>
        <v>15600</v>
      </c>
      <c r="I338" s="121"/>
    </row>
    <row r="339" spans="1:9" ht="167.4" hidden="1" customHeight="1" x14ac:dyDescent="0.25">
      <c r="A339" s="629" t="str">
        <f>+[2]ระบบการควบคุมฯ!A1093</f>
        <v>1.7.1</v>
      </c>
      <c r="B339" s="92" t="str">
        <f>+[2]ระบบการควบคุมฯ!B1093</f>
        <v>ค่าใช้จ่ายในการจัดบูธนิทรรศการผลงานแนวปฏิบัติที่ดีที่ได้รับการคัดเลือกและจัดบูธนิทรรศการแสดงสินค้าของหน่วยงานบูธนิทรรศการแสดงสินค้าของหน่วยงานที่เกิดจากการปฏิบัติที่ดี</v>
      </c>
      <c r="C339" s="92" t="str">
        <f>+[2]ระบบการควบคุมฯ!C1093</f>
        <v>ศธ 04002/ว5490 ลว8 พย 67 ครั้งที่ 51</v>
      </c>
      <c r="D339" s="565">
        <f>+[2]ระบบการควบคุมฯ!F1093</f>
        <v>5600</v>
      </c>
      <c r="E339" s="565">
        <f>+[2]ระบบการควบคุมฯ!G1093+[2]ระบบการควบคุมฯ!H1093</f>
        <v>0</v>
      </c>
      <c r="F339" s="565">
        <f>+[2]ระบบการควบคุมฯ!I1093+[2]ระบบการควบคุมฯ!J1093</f>
        <v>0</v>
      </c>
      <c r="G339" s="565">
        <f>+[2]ระบบการควบคุมฯ!K1093+[2]ระบบการควบคุมฯ!L1093</f>
        <v>0</v>
      </c>
      <c r="H339" s="565">
        <f>+D339-E339-F339-G339</f>
        <v>5600</v>
      </c>
      <c r="I339" s="124" t="s">
        <v>178</v>
      </c>
    </row>
    <row r="340" spans="1:9" ht="55.8" hidden="1" customHeight="1" x14ac:dyDescent="0.25">
      <c r="A340" s="629" t="str">
        <f>+[2]ระบบการควบคุมฯ!A1094</f>
        <v>1.7.2</v>
      </c>
      <c r="B340" s="92" t="str">
        <f>+[2]ระบบการควบคุมฯ!B1094</f>
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</c>
      <c r="C340" s="92" t="str">
        <f>+[2]ระบบการควบคุมฯ!C1094</f>
        <v>ศธ 04002/ว5655 ลว 19 พย 67 โอนครั้งที่ 71</v>
      </c>
      <c r="D340" s="565">
        <f>+[2]ระบบการควบคุมฯ!F1094</f>
        <v>10000</v>
      </c>
      <c r="E340" s="565">
        <f>+[2]ระบบการควบคุมฯ!G1094+[2]ระบบการควบคุมฯ!H1094</f>
        <v>0</v>
      </c>
      <c r="F340" s="565">
        <f>+[2]ระบบการควบคุมฯ!I1094+[2]ระบบการควบคุมฯ!J1094</f>
        <v>0</v>
      </c>
      <c r="G340" s="565">
        <f>+[2]ระบบการควบคุมฯ!K1094+[2]ระบบการควบคุมฯ!L1094</f>
        <v>0</v>
      </c>
      <c r="H340" s="565">
        <f>+D340-E340-F340-G340</f>
        <v>10000</v>
      </c>
      <c r="I340" s="124" t="s">
        <v>178</v>
      </c>
    </row>
    <row r="341" spans="1:9" ht="18.600000000000001" x14ac:dyDescent="0.25">
      <c r="A341" s="629"/>
      <c r="B341" s="135"/>
      <c r="C341" s="135"/>
      <c r="D341" s="589"/>
      <c r="E341" s="589"/>
      <c r="F341" s="589"/>
      <c r="G341" s="589"/>
      <c r="H341" s="589"/>
      <c r="I341" s="124"/>
    </row>
    <row r="342" spans="1:9" ht="55.8" hidden="1" customHeight="1" x14ac:dyDescent="0.25">
      <c r="A342" s="573" t="str">
        <f>+[2]ระบบการควบคุมฯ!A1042</f>
        <v>2.2.3</v>
      </c>
      <c r="B342" s="111" t="str">
        <f>+[2]ระบบการควบคุมฯ!B1042</f>
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</c>
      <c r="C342" s="111" t="str">
        <f>+[2]ระบบการควบคุมฯ!C1042</f>
        <v>20004 66 05165 90691</v>
      </c>
      <c r="D342" s="559">
        <f>+D343</f>
        <v>0</v>
      </c>
      <c r="E342" s="593">
        <f>+E343</f>
        <v>0</v>
      </c>
      <c r="F342" s="593">
        <f>+F343</f>
        <v>0</v>
      </c>
      <c r="G342" s="593">
        <f>+G343</f>
        <v>0</v>
      </c>
      <c r="H342" s="593">
        <f>+H343</f>
        <v>0</v>
      </c>
      <c r="I342" s="122"/>
    </row>
    <row r="343" spans="1:9" ht="18.600000000000001" hidden="1" customHeight="1" x14ac:dyDescent="0.25">
      <c r="A343" s="568"/>
      <c r="B343" s="134" t="str">
        <f>+[2]ระบบการควบคุมฯ!B1043</f>
        <v xml:space="preserve"> งบดำเนินงาน 66112xx </v>
      </c>
      <c r="C343" s="120" t="str">
        <f>+[2]ระบบการควบคุมฯ!C1043</f>
        <v>20004 35000200 2000000</v>
      </c>
      <c r="D343" s="569">
        <f>SUM(D344:D345)</f>
        <v>0</v>
      </c>
      <c r="E343" s="569">
        <f>SUM(E344:E345)</f>
        <v>0</v>
      </c>
      <c r="F343" s="569">
        <f>SUM(F344:F345)</f>
        <v>0</v>
      </c>
      <c r="G343" s="569">
        <f>SUM(G344:G345)</f>
        <v>0</v>
      </c>
      <c r="H343" s="569">
        <f>SUM(H344:H345)</f>
        <v>0</v>
      </c>
      <c r="I343" s="121"/>
    </row>
    <row r="344" spans="1:9" ht="18.600000000000001" hidden="1" customHeight="1" x14ac:dyDescent="0.25">
      <c r="A344" s="629" t="str">
        <f>+[2]ระบบการควบคุมฯ!A1044</f>
        <v>2.2.3.1</v>
      </c>
      <c r="B344" s="635" t="str">
        <f>+[2]ระบบการควบคุมฯ!B1044</f>
        <v xml:space="preserve">ค่าใช้จ่าย  รณรงค์ และติดตาม การใช้หนังสือพระราชนิพนธ์  </v>
      </c>
      <c r="C344" s="636" t="str">
        <f>+[2]ระบบการควบคุมฯ!C1044</f>
        <v>ศธ 04002/ว2953/25 กค 66 ครั้งที่ 689 จำนวนเงิน 61,055 บาท</v>
      </c>
      <c r="D344" s="621">
        <f>+[2]ระบบการควบคุมฯ!F1044</f>
        <v>0</v>
      </c>
      <c r="E344" s="359">
        <f>+[2]ระบบการควบคุมฯ!G1044-[2]ระบบการควบคุมฯ!H1044</f>
        <v>0</v>
      </c>
      <c r="F344" s="359">
        <f>+[2]ระบบการควบคุมฯ!I1044+[2]ระบบการควบคุมฯ!J1044</f>
        <v>0</v>
      </c>
      <c r="G344" s="359">
        <f>+[2]ระบบการควบคุมฯ!K1044+[2]ระบบการควบคุมฯ!L1044</f>
        <v>0</v>
      </c>
      <c r="H344" s="346">
        <f>+D344-E344-F344-G344</f>
        <v>0</v>
      </c>
      <c r="I344" s="637" t="s">
        <v>50</v>
      </c>
    </row>
    <row r="345" spans="1:9" ht="37.200000000000003" hidden="1" customHeight="1" x14ac:dyDescent="0.25">
      <c r="A345" s="629" t="str">
        <f>+[2]ระบบการควบคุมฯ!A1045</f>
        <v>2.2.3.2</v>
      </c>
      <c r="B345" s="635" t="str">
        <f>+[2]ระบบการควบคุมฯ!B1045</f>
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</c>
      <c r="C345" s="636" t="str">
        <f>+[2]ระบบการควบคุมฯ!C1045</f>
        <v>ศธ 04002/ว3089/29 กค 66 ครั้งที่ 712 จำนวนเงิน 1,200.-บาท เขียนเขต</v>
      </c>
      <c r="D345" s="621">
        <f>+[2]ระบบการควบคุมฯ!F1045</f>
        <v>0</v>
      </c>
      <c r="E345" s="359">
        <f>+[2]ระบบการควบคุมฯ!G1045-[2]ระบบการควบคุมฯ!H1045</f>
        <v>0</v>
      </c>
      <c r="F345" s="359">
        <f>+[2]ระบบการควบคุมฯ!I1045+[2]ระบบการควบคุมฯ!J1045</f>
        <v>0</v>
      </c>
      <c r="G345" s="359">
        <f>+[2]ระบบการควบคุมฯ!K1045+[2]ระบบการควบคุมฯ!L1045</f>
        <v>0</v>
      </c>
      <c r="H345" s="346">
        <f>+D345-E345-F345-G345</f>
        <v>0</v>
      </c>
      <c r="I345" s="637" t="s">
        <v>94</v>
      </c>
    </row>
    <row r="346" spans="1:9" ht="18.600000000000001" hidden="1" customHeight="1" x14ac:dyDescent="0.25">
      <c r="A346" s="573">
        <f>+[5]ระบบการควบคุมฯ!A718</f>
        <v>2.2999999999999998</v>
      </c>
      <c r="B346" s="111" t="str">
        <f>+[5]ระบบการควบคุมฯ!B718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346" s="111" t="str">
        <f>+[3]ระบบการควบคุมฯ!C890</f>
        <v>20004 66 5201500000</v>
      </c>
      <c r="D346" s="559">
        <f>+D347</f>
        <v>0</v>
      </c>
      <c r="E346" s="593">
        <f>+E347</f>
        <v>0</v>
      </c>
      <c r="F346" s="593">
        <f>+F347</f>
        <v>0</v>
      </c>
      <c r="G346" s="593">
        <f>+G347</f>
        <v>0</v>
      </c>
      <c r="H346" s="593">
        <f>+H347</f>
        <v>0</v>
      </c>
      <c r="I346" s="122"/>
    </row>
    <row r="347" spans="1:9" ht="260.39999999999998" hidden="1" customHeight="1" x14ac:dyDescent="0.25">
      <c r="A347" s="568"/>
      <c r="B347" s="134" t="str">
        <f>+[2]ระบบการควบคุมฯ!B1092</f>
        <v xml:space="preserve"> งบดำเนินงาน 68112xx</v>
      </c>
      <c r="C347" s="120"/>
      <c r="D347" s="569">
        <f>SUM(D348:D353)</f>
        <v>0</v>
      </c>
      <c r="E347" s="569">
        <f t="shared" ref="E347:H347" si="82">SUM(E348:E353)</f>
        <v>0</v>
      </c>
      <c r="F347" s="569">
        <f t="shared" si="82"/>
        <v>0</v>
      </c>
      <c r="G347" s="569">
        <f t="shared" si="82"/>
        <v>0</v>
      </c>
      <c r="H347" s="569">
        <f t="shared" si="82"/>
        <v>0</v>
      </c>
      <c r="I347" s="121"/>
    </row>
    <row r="348" spans="1:9" ht="37.200000000000003" hidden="1" customHeight="1" x14ac:dyDescent="0.25">
      <c r="A348" s="629" t="str">
        <f>+[2]ระบบการควบคุมฯ!A1093</f>
        <v>1.7.1</v>
      </c>
      <c r="B348" s="635" t="str">
        <f>+[2]ระบบการควบคุมฯ!B1093</f>
        <v>ค่าใช้จ่ายในการจัดบูธนิทรรศการผลงานแนวปฏิบัติที่ดีที่ได้รับการคัดเลือกและจัดบูธนิทรรศการแสดงสินค้าของหน่วยงานบูธนิทรรศการแสดงสินค้าของหน่วยงานที่เกิดจากการปฏิบัติที่ดี</v>
      </c>
      <c r="C348" s="636" t="str">
        <f>+[2]ระบบการควบคุมฯ!C1093</f>
        <v>ศธ 04002/ว5490 ลว8 พย 67 ครั้งที่ 51</v>
      </c>
      <c r="D348" s="621"/>
      <c r="E348" s="566"/>
      <c r="F348" s="359"/>
      <c r="G348" s="566"/>
      <c r="H348" s="346">
        <f t="shared" ref="H348:H356" si="83">+D348-E348-F348-G348</f>
        <v>0</v>
      </c>
      <c r="I348" s="637" t="s">
        <v>179</v>
      </c>
    </row>
    <row r="349" spans="1:9" ht="18.600000000000001" hidden="1" customHeight="1" x14ac:dyDescent="0.25">
      <c r="A349" s="629" t="str">
        <f>+[2]ระบบการควบคุมฯ!A1094</f>
        <v>1.7.2</v>
      </c>
      <c r="B349" s="635" t="str">
        <f>+[2]ระบบการควบคุมฯ!B1094</f>
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</c>
      <c r="C349" s="636" t="str">
        <f>+[2]ระบบการควบคุมฯ!C1094</f>
        <v>ศธ 04002/ว5655 ลว 19 พย 67 โอนครั้งที่ 71</v>
      </c>
      <c r="D349" s="621"/>
      <c r="E349" s="566"/>
      <c r="F349" s="359"/>
      <c r="G349" s="566"/>
      <c r="H349" s="346">
        <f>+D349-E349-F349-G349</f>
        <v>0</v>
      </c>
      <c r="I349" s="637" t="s">
        <v>12</v>
      </c>
    </row>
    <row r="350" spans="1:9" ht="167.4" hidden="1" customHeight="1" x14ac:dyDescent="0.25">
      <c r="A350" s="629" t="str">
        <f>+[2]ระบบการควบคุมฯ!A1095</f>
        <v>2.3.3</v>
      </c>
      <c r="B350" s="635" t="str">
        <f>+[2]ระบบการควบคุมฯ!B1095</f>
        <v xml:space="preserve">ค่าใช้จ่ายในการเดินทางเข้าร่วมประชุมหารือแก้ไขปัญหาแนวทางการดำเนินงานตามกฎกระทรวงว่าด้วยสิทธิ  ในการจัดการศึกษาขั้นพื้นฐานโดยครอบครัว พ.ศ. 2547 ระหว่างวันที่ 23 – 24 พฤษภาคม  2567  ณ ห้องประชุม 2 อาคารสพฐ. 5 ชั้น 9 และค่าใช้จ่ายในการเดินทางเข้าร่วมประชุมเชิงปฏิบัติการยกร่างและแก้ไขแนวทางการจัดการศึกษาขั้นพื้นฐานโดยครอบครัว พ.ศ. 2547 ระหว่างวันที่ 28 – 31   พฤษภาคม 2567 ณ ห้องประชุม สนผ. 1 อาคารสพฐ. 5 ชั้น 8 สพฐ. กระทรวงศึกษาธิการ </v>
      </c>
      <c r="C350" s="636" t="str">
        <f>+[2]ระบบการควบคุมฯ!C1095</f>
        <v xml:space="preserve">ศธ 04002/ว2241  ลว 6 มิย 67 ครั้งที่ 95   </v>
      </c>
      <c r="D350" s="621"/>
      <c r="E350" s="566"/>
      <c r="F350" s="359"/>
      <c r="G350" s="566"/>
      <c r="H350" s="346">
        <f t="shared" si="83"/>
        <v>0</v>
      </c>
      <c r="I350" s="637" t="s">
        <v>12</v>
      </c>
    </row>
    <row r="351" spans="1:9" ht="148.80000000000001" hidden="1" customHeight="1" x14ac:dyDescent="0.25">
      <c r="A351" s="629" t="str">
        <f>+[2]ระบบการควบคุมฯ!A1096</f>
        <v>2.3.4</v>
      </c>
      <c r="B351" s="635" t="str">
        <f>+[2]ระบบการควบคุมฯ!B1096</f>
        <v xml:space="preserve">ค่าใช้จ่ายในการดำเนินงานต่างๆ เกี่ยวกับการจัดการศึกษาขั้นพื้นฐานโดยบุคคลล ครอบครัว องค์กรชุมชน องค์กรเอกชน องค์กรวิชาชีพ และสถานประกอบการ </v>
      </c>
      <c r="C351" s="636" t="str">
        <f>+[2]ระบบการควบคุมฯ!C1096</f>
        <v>ศธ 04002/ว2569  ลว 25 มิย 67 ครั้งที่ 160</v>
      </c>
      <c r="D351" s="621"/>
      <c r="E351" s="359"/>
      <c r="F351" s="359"/>
      <c r="G351" s="359"/>
      <c r="H351" s="346">
        <f t="shared" si="83"/>
        <v>0</v>
      </c>
      <c r="I351" s="637" t="s">
        <v>12</v>
      </c>
    </row>
    <row r="352" spans="1:9" ht="74.400000000000006" hidden="1" customHeight="1" x14ac:dyDescent="0.25">
      <c r="A352" s="629" t="str">
        <f>+[2]ระบบการควบคุมฯ!A1097</f>
        <v>2.3.5</v>
      </c>
      <c r="B352" s="635" t="str">
        <f>+[2]ระบบการควบคุมฯ!B1097</f>
        <v>ค่าใช้จ่ายนการแข่งขันทักษะวิชาการนักเรียน ในการประชุมวิชาการการพัฒนาเด็กและเยาวชนในถิ่นทุรกันดารตามพระราชดำริสมเด็จพระกนิษฐาธิราชเจ้า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2567 ระดับเขตพื้นที่การศึกษา เพื่อคัดเลือกผลงานทักษะวิชาการนักเรียน และคัดเลือกแนวปฏิบัติที่ดีรายด้านระดับสำนักงานเขตพื้นที่การศึกษา</v>
      </c>
      <c r="C352" s="636" t="str">
        <f>+[2]ระบบการควบคุมฯ!C1097</f>
        <v>ศธ 04002/ว3035 ลว 15 กค 67 ครั้งที่ 226</v>
      </c>
      <c r="D352" s="621"/>
      <c r="E352" s="359"/>
      <c r="F352" s="359"/>
      <c r="G352" s="359"/>
      <c r="H352" s="346">
        <f t="shared" si="83"/>
        <v>0</v>
      </c>
      <c r="I352" s="637" t="s">
        <v>12</v>
      </c>
    </row>
    <row r="353" spans="1:9" ht="55.8" hidden="1" customHeight="1" x14ac:dyDescent="0.25">
      <c r="A353" s="629" t="str">
        <f>+[2]ระบบการควบคุมฯ!A1098</f>
        <v>2.3.6</v>
      </c>
      <c r="B353" s="635" t="str">
        <f>+[2]ระบบการควบคุมฯ!B1098</f>
        <v>ค่าใช้จ่ายในการเดินทางเข้าร่วมประชุมวิชาการการพัฒนาเด็กและเยาวชนในถิ่นทุรกันดารตามพระราชดำริ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สยามบรมราชกุมารี ระหว่างวันที่ 19 – 21 สิงหาคม 2567 ณ โรงแรมเอวาน่า บางนา กรุงเทพมหานคร</v>
      </c>
      <c r="C353" s="636" t="str">
        <f>+[2]ระบบการควบคุมฯ!C1098</f>
        <v>ศธ 04002/ว3603 ลว 16 สค 67 ครั้งที่ 338</v>
      </c>
      <c r="D353" s="621"/>
      <c r="E353" s="359"/>
      <c r="F353" s="359"/>
      <c r="G353" s="359"/>
      <c r="H353" s="346">
        <f t="shared" si="83"/>
        <v>0</v>
      </c>
      <c r="I353" s="637" t="s">
        <v>12</v>
      </c>
    </row>
    <row r="354" spans="1:9" ht="37.200000000000003" hidden="1" customHeight="1" x14ac:dyDescent="0.25">
      <c r="A354" s="638">
        <f>+[2]ระบบการควบคุมฯ!A1099</f>
        <v>0</v>
      </c>
      <c r="B354" s="639">
        <f>+[2]ระบบการควบคุมฯ!B1099</f>
        <v>0</v>
      </c>
      <c r="C354" s="640"/>
      <c r="D354" s="641"/>
      <c r="E354" s="642"/>
      <c r="F354" s="642"/>
      <c r="G354" s="642"/>
      <c r="H354" s="643">
        <f t="shared" si="83"/>
        <v>0</v>
      </c>
      <c r="I354" s="644" t="s">
        <v>12</v>
      </c>
    </row>
    <row r="355" spans="1:9" ht="93" hidden="1" customHeight="1" x14ac:dyDescent="0.25">
      <c r="A355" s="645"/>
      <c r="B355" s="646" t="s">
        <v>180</v>
      </c>
      <c r="C355" s="647"/>
      <c r="D355" s="577">
        <f>+D356</f>
        <v>0</v>
      </c>
      <c r="E355" s="577">
        <f t="shared" ref="E355:H355" si="84">+E356</f>
        <v>0</v>
      </c>
      <c r="F355" s="577">
        <f t="shared" si="84"/>
        <v>0</v>
      </c>
      <c r="G355" s="577">
        <f t="shared" si="84"/>
        <v>0</v>
      </c>
      <c r="H355" s="577">
        <f t="shared" si="84"/>
        <v>0</v>
      </c>
      <c r="I355" s="648"/>
    </row>
    <row r="356" spans="1:9" ht="37.200000000000003" hidden="1" customHeight="1" x14ac:dyDescent="0.25">
      <c r="A356" s="629">
        <f>+[2]ระบบการควบคุมฯ!A1100</f>
        <v>0</v>
      </c>
      <c r="B356" s="635" t="str">
        <f>+[2]ระบบการควบคุมฯ!B1100</f>
        <v>งบบริหารจัดการ สพป.ปท.2</v>
      </c>
      <c r="C356" s="636" t="str">
        <f>+[2]ระบบการควบคุมฯ!C1100</f>
        <v>20004 35000200 00000</v>
      </c>
      <c r="D356" s="621"/>
      <c r="E356" s="359"/>
      <c r="F356" s="359"/>
      <c r="G356" s="359"/>
      <c r="H356" s="346">
        <f t="shared" si="83"/>
        <v>0</v>
      </c>
      <c r="I356" s="637" t="s">
        <v>12</v>
      </c>
    </row>
    <row r="357" spans="1:9" ht="18.600000000000001" hidden="1" customHeight="1" x14ac:dyDescent="0.25">
      <c r="A357" s="629"/>
      <c r="B357" s="649"/>
      <c r="C357" s="636"/>
      <c r="D357" s="621"/>
      <c r="E357" s="359"/>
      <c r="F357" s="359"/>
      <c r="G357" s="359"/>
      <c r="H357" s="346"/>
      <c r="I357" s="637"/>
    </row>
    <row r="358" spans="1:9" ht="74.400000000000006" hidden="1" customHeight="1" x14ac:dyDescent="0.25">
      <c r="A358" s="629"/>
      <c r="B358" s="649"/>
      <c r="C358" s="636"/>
      <c r="D358" s="621"/>
      <c r="E358" s="359"/>
      <c r="F358" s="359"/>
      <c r="G358" s="359"/>
      <c r="H358" s="346"/>
      <c r="I358" s="637"/>
    </row>
    <row r="359" spans="1:9" ht="37.200000000000003" hidden="1" customHeight="1" x14ac:dyDescent="0.25">
      <c r="A359" s="573">
        <f>+[2]ระบบการควบคุมฯ!A1107</f>
        <v>0</v>
      </c>
      <c r="B359" s="152">
        <f>+[2]ระบบการควบคุมฯ!B1107</f>
        <v>0</v>
      </c>
      <c r="C359" s="152" t="str">
        <f>+[2]ระบบการควบคุมฯ!C1107</f>
        <v>20004 1300 Q2669/20004 65 0005400000</v>
      </c>
      <c r="D359" s="559">
        <f>+D360</f>
        <v>0</v>
      </c>
      <c r="E359" s="593">
        <f>+E360</f>
        <v>0</v>
      </c>
      <c r="F359" s="593">
        <f>+F360</f>
        <v>0</v>
      </c>
      <c r="G359" s="593">
        <f>+G360</f>
        <v>0</v>
      </c>
      <c r="H359" s="593">
        <f>+H360</f>
        <v>0</v>
      </c>
      <c r="I359" s="122"/>
    </row>
    <row r="360" spans="1:9" ht="111.6" hidden="1" customHeight="1" x14ac:dyDescent="0.25">
      <c r="A360" s="568"/>
      <c r="B360" s="516" t="str">
        <f>+[2]ระบบการควบคุมฯ!B1108</f>
        <v xml:space="preserve"> งบดำเนินงาน 68112xx</v>
      </c>
      <c r="C360" s="161"/>
      <c r="D360" s="569">
        <f>SUM(D361)</f>
        <v>0</v>
      </c>
      <c r="E360" s="569">
        <f>SUM(E361)</f>
        <v>0</v>
      </c>
      <c r="F360" s="569">
        <f>SUM(F361)</f>
        <v>0</v>
      </c>
      <c r="G360" s="569">
        <f>SUM(G361)</f>
        <v>0</v>
      </c>
      <c r="H360" s="569">
        <f>SUM(H361)</f>
        <v>0</v>
      </c>
      <c r="I360" s="121"/>
    </row>
    <row r="361" spans="1:9" ht="18.600000000000001" hidden="1" customHeight="1" x14ac:dyDescent="0.25">
      <c r="A361" s="650" t="s">
        <v>57</v>
      </c>
      <c r="B361" s="149" t="str">
        <f>+[5]ระบบการควบคุมฯ!B727</f>
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</c>
      <c r="C361" s="149" t="str">
        <f>+[5]ระบบการควบคุมฯ!C727</f>
        <v>ศธ 04002/ว135 ลว 12 ม.ค.65 โอนครั้งที่ 147</v>
      </c>
      <c r="D361" s="651">
        <f>+[3]ระบบการควบคุมฯ!F909</f>
        <v>0</v>
      </c>
      <c r="E361" s="651">
        <f>+[3]ระบบการควบคุมฯ!G909+[3]ระบบการควบคุมฯ!H909</f>
        <v>0</v>
      </c>
      <c r="F361" s="651">
        <f>+[3]ระบบการควบคุมฯ!I909+[3]ระบบการควบคุมฯ!J909</f>
        <v>0</v>
      </c>
      <c r="G361" s="651">
        <f>+[3]ระบบการควบคุมฯ!K909+[3]ระบบการควบคุมฯ!L909</f>
        <v>0</v>
      </c>
      <c r="H361" s="651">
        <f>+D361-E361-F361-G361</f>
        <v>0</v>
      </c>
      <c r="I361" s="150" t="s">
        <v>12</v>
      </c>
    </row>
    <row r="362" spans="1:9" ht="148.80000000000001" hidden="1" customHeight="1" x14ac:dyDescent="0.25">
      <c r="A362" s="573">
        <v>2.4</v>
      </c>
      <c r="B362" s="111" t="str">
        <f>+[3]ระบบการควบคุมฯ!B910</f>
        <v xml:space="preserve">กิจกรรมช่วยเหลือกลุ่มเป้าหมายทางสังคม  </v>
      </c>
      <c r="C362" s="111" t="str">
        <f>+[3]ระบบการควบคุมฯ!C910</f>
        <v>20004 66 62408 00000</v>
      </c>
      <c r="D362" s="559">
        <f>+D363</f>
        <v>0</v>
      </c>
      <c r="E362" s="593">
        <f>+E363</f>
        <v>0</v>
      </c>
      <c r="F362" s="593">
        <f>+F363</f>
        <v>0</v>
      </c>
      <c r="G362" s="593">
        <f>+G363</f>
        <v>0</v>
      </c>
      <c r="H362" s="593">
        <f>+H363</f>
        <v>0</v>
      </c>
      <c r="I362" s="122"/>
    </row>
    <row r="363" spans="1:9" ht="74.400000000000006" hidden="1" customHeight="1" x14ac:dyDescent="0.25">
      <c r="A363" s="568"/>
      <c r="B363" s="134" t="str">
        <f>+[2]ระบบการควบคุมฯ!C618</f>
        <v>20004 3720 1000 2000000</v>
      </c>
      <c r="C363" s="120"/>
      <c r="D363" s="569">
        <f>SUM(D364:D369)</f>
        <v>0</v>
      </c>
      <c r="E363" s="569">
        <f>SUM(E364:E369)</f>
        <v>0</v>
      </c>
      <c r="F363" s="569">
        <f>SUM(F364:F369)</f>
        <v>0</v>
      </c>
      <c r="G363" s="569">
        <f>SUM(G364:G369)</f>
        <v>0</v>
      </c>
      <c r="H363" s="569">
        <f>SUM(H364:H369)</f>
        <v>0</v>
      </c>
      <c r="I363" s="121"/>
    </row>
    <row r="364" spans="1:9" ht="18.600000000000001" hidden="1" customHeight="1" x14ac:dyDescent="0.25">
      <c r="A364" s="564" t="str">
        <f>+[2]ระบบการควบคุมฯ!A1115</f>
        <v>2.6.1</v>
      </c>
      <c r="B364" s="139" t="str">
        <f>+[2]ระบบการควบคุมฯ!B1115</f>
        <v xml:space="preserve">ค่าใช้จ่ายในการดำเนินโครงการพัฒนาครูและบุคลากรทางการศึกษา เพื่อปฏิบัติหน้าที่เครือข่ายนักจิตวิทยาประจำโรงเรียน สังกัดสำนักงานคณะกรรมการการศึกษาขั้นพื้นฐาน ระหว่างวันที่ 22 – 24 ธันวาคม 2566 ณ โรงแรมบางกอกพาเลซ กรุงเทพมหานคร </v>
      </c>
      <c r="C364" s="139" t="str">
        <f>+[2]ระบบการควบคุมฯ!C1115</f>
        <v>ศธ 04002/ว5666 ลว 19 ธ.ค.66 ครั้งที่ 97</v>
      </c>
      <c r="D364" s="565">
        <f>+[2]ระบบการควบคุมฯ!F1115</f>
        <v>0</v>
      </c>
      <c r="E364" s="565">
        <f>+[2]ระบบการควบคุมฯ!G1115+[2]ระบบการควบคุมฯ!H1115</f>
        <v>0</v>
      </c>
      <c r="F364" s="565">
        <f>+[2]ระบบการควบคุมฯ!I1115+[2]ระบบการควบคุมฯ!J1115</f>
        <v>0</v>
      </c>
      <c r="G364" s="565">
        <f>+[2]ระบบการควบคุมฯ!K1115+[2]ระบบการควบคุมฯ!L1115</f>
        <v>0</v>
      </c>
      <c r="H364" s="565">
        <f t="shared" ref="H364:H369" si="85">+D364-E364-F364-G364</f>
        <v>0</v>
      </c>
      <c r="I364" s="151" t="s">
        <v>12</v>
      </c>
    </row>
    <row r="365" spans="1:9" ht="130.19999999999999" hidden="1" customHeight="1" x14ac:dyDescent="0.25">
      <c r="A365" s="564" t="str">
        <f>+[2]ระบบการควบคุมฯ!A1116</f>
        <v>2.6.2</v>
      </c>
      <c r="B365" s="139" t="str">
        <f>+[2]ระบบการควบคุมฯ!B1116</f>
        <v xml:space="preserve">ค่าใช้จ่ายในการเดินทางเข้าร่วมประชุมปฏิบัติการพัฒนาครูแนะแนวแกนนำและการ Coaching เป้าหมายชีวิต ตามนโยบายเรียนดีมีความสุข ระหว่างวันที่ 21 – 24 มกราคม 2567 ณ โรงแรมบางกอกพาเลส เขตราชเทวี  กรุงเทพมหานคร </v>
      </c>
      <c r="C365" s="139" t="str">
        <f>+[2]ระบบการควบคุมฯ!C1116</f>
        <v>ศธ 04002/ว161 (2/2) ลว 1 กพ 67 ครั้งที่ 161</v>
      </c>
      <c r="D365" s="565">
        <f>+[2]ระบบการควบคุมฯ!F1116</f>
        <v>0</v>
      </c>
      <c r="E365" s="565">
        <f>+[2]ระบบการควบคุมฯ!G1116+[2]ระบบการควบคุมฯ!H1116</f>
        <v>0</v>
      </c>
      <c r="F365" s="565">
        <f>+[2]ระบบการควบคุมฯ!I1116+[2]ระบบการควบคุมฯ!J1116</f>
        <v>0</v>
      </c>
      <c r="G365" s="565">
        <f>+[2]ระบบการควบคุมฯ!K1116+[2]ระบบการควบคุมฯ!L1116</f>
        <v>0</v>
      </c>
      <c r="H365" s="565">
        <f t="shared" si="85"/>
        <v>0</v>
      </c>
      <c r="I365" s="151" t="s">
        <v>12</v>
      </c>
    </row>
    <row r="366" spans="1:9" ht="18.600000000000001" hidden="1" customHeight="1" x14ac:dyDescent="0.25">
      <c r="A366" s="564" t="str">
        <f>+[2]ระบบการควบคุมฯ!A1117</f>
        <v>2.4.1.2</v>
      </c>
      <c r="B366" s="139" t="str">
        <f>+[2]ระบบการควบคุมฯ!B1117</f>
        <v xml:space="preserve">ค่าใช้จ่ายในการดูแลช่วยเหลือและคุ้มครองนักเรียนของสำนักงานคณะกรรมการการศึกษาขั้นพื้นฐาน </v>
      </c>
      <c r="C366" s="139" t="str">
        <f>+[2]ระบบการควบคุมฯ!C1117</f>
        <v>ศธ 04002/ว3402 ลว 6 สค 67 ครั้งที่290</v>
      </c>
      <c r="D366" s="565"/>
      <c r="E366" s="565"/>
      <c r="F366" s="565"/>
      <c r="G366" s="565"/>
      <c r="H366" s="565">
        <f t="shared" si="85"/>
        <v>0</v>
      </c>
      <c r="I366" s="151" t="s">
        <v>12</v>
      </c>
    </row>
    <row r="367" spans="1:9" ht="55.8" hidden="1" customHeight="1" x14ac:dyDescent="0.25">
      <c r="A367" s="564" t="str">
        <f>+[2]ระบบการควบคุมฯ!A1119</f>
        <v>2.4.4</v>
      </c>
      <c r="B367" s="139"/>
      <c r="C367" s="139"/>
      <c r="D367" s="565">
        <f>+[2]ระบบการควบคุมฯ!F1119</f>
        <v>0</v>
      </c>
      <c r="E367" s="565">
        <f>+[2]ระบบการควบคุมฯ!G1119+[2]ระบบการควบคุมฯ!H1119</f>
        <v>0</v>
      </c>
      <c r="F367" s="565">
        <f>+[2]ระบบการควบคุมฯ!I1119+[2]ระบบการควบคุมฯ!J1119</f>
        <v>0</v>
      </c>
      <c r="G367" s="565">
        <f>+[2]ระบบการควบคุมฯ!K1119+[2]ระบบการควบคุมฯ!L1119</f>
        <v>0</v>
      </c>
      <c r="H367" s="565">
        <f t="shared" si="85"/>
        <v>0</v>
      </c>
      <c r="I367" s="151" t="s">
        <v>12</v>
      </c>
    </row>
    <row r="368" spans="1:9" ht="37.200000000000003" hidden="1" customHeight="1" x14ac:dyDescent="0.25">
      <c r="A368" s="564" t="str">
        <f>+[2]ระบบการควบคุมฯ!A1120</f>
        <v>2.4.5</v>
      </c>
      <c r="B368" s="139"/>
      <c r="C368" s="139"/>
      <c r="D368" s="565">
        <f>+[2]ระบบการควบคุมฯ!F1120</f>
        <v>0</v>
      </c>
      <c r="E368" s="565">
        <f>+[2]ระบบการควบคุมฯ!G1120+[2]ระบบการควบคุมฯ!H1120</f>
        <v>0</v>
      </c>
      <c r="F368" s="565">
        <f>+[2]ระบบการควบคุมฯ!I1120+[2]ระบบการควบคุมฯ!J1120</f>
        <v>0</v>
      </c>
      <c r="G368" s="565">
        <f>+[2]ระบบการควบคุมฯ!K1120+[2]ระบบการควบคุมฯ!L1120</f>
        <v>0</v>
      </c>
      <c r="H368" s="565">
        <f t="shared" si="85"/>
        <v>0</v>
      </c>
      <c r="I368" s="151" t="s">
        <v>87</v>
      </c>
    </row>
    <row r="369" spans="1:9" ht="37.200000000000003" hidden="1" customHeight="1" x14ac:dyDescent="0.25">
      <c r="A369" s="564" t="str">
        <f>+[2]ระบบการควบคุมฯ!A1121</f>
        <v>2.4.6</v>
      </c>
      <c r="B369" s="139"/>
      <c r="C369" s="139"/>
      <c r="D369" s="565">
        <f>+[2]ระบบการควบคุมฯ!F1121</f>
        <v>0</v>
      </c>
      <c r="E369" s="565">
        <f>+[2]ระบบการควบคุมฯ!G1121+[2]ระบบการควบคุมฯ!H1121</f>
        <v>0</v>
      </c>
      <c r="F369" s="565">
        <f>+[2]ระบบการควบคุมฯ!I1121+[2]ระบบการควบคุมฯ!J1121</f>
        <v>0</v>
      </c>
      <c r="G369" s="565">
        <f>+[2]ระบบการควบคุมฯ!K1121+[2]ระบบการควบคุมฯ!L1121</f>
        <v>0</v>
      </c>
      <c r="H369" s="565">
        <f t="shared" si="85"/>
        <v>0</v>
      </c>
      <c r="I369" s="151" t="s">
        <v>50</v>
      </c>
    </row>
    <row r="370" spans="1:9" ht="18.600000000000001" hidden="1" customHeight="1" x14ac:dyDescent="0.25">
      <c r="A370" s="573">
        <v>2.5</v>
      </c>
      <c r="B370" s="152" t="str">
        <f>+[3]ระบบการควบคุมฯ!B1063</f>
        <v xml:space="preserve">กิจกรรมการขับเคลื่อนหลักสูตรแกนกลางการศึกษาขั้นพื้นฐาน </v>
      </c>
      <c r="C370" s="152" t="str">
        <f>+[3]ระบบการควบคุมฯ!C1063</f>
        <v>20004 65 00092 00000</v>
      </c>
      <c r="D370" s="559">
        <f>+D371</f>
        <v>0</v>
      </c>
      <c r="E370" s="559">
        <f>+E371</f>
        <v>0</v>
      </c>
      <c r="F370" s="559">
        <f>+F371</f>
        <v>0</v>
      </c>
      <c r="G370" s="559">
        <f>+G371</f>
        <v>0</v>
      </c>
      <c r="H370" s="559">
        <f>+H371</f>
        <v>0</v>
      </c>
      <c r="I370" s="153"/>
    </row>
    <row r="371" spans="1:9" ht="167.4" hidden="1" customHeight="1" x14ac:dyDescent="0.25">
      <c r="A371" s="568"/>
      <c r="B371" s="134" t="str">
        <f>+[2]ระบบการควบคุมฯ!B1387</f>
        <v xml:space="preserve"> งบดำเนินงาน 66112xx</v>
      </c>
      <c r="C371" s="120" t="str">
        <f>+[3]ระบบการควบคุมฯ!C1064</f>
        <v>20004 35000200 200000</v>
      </c>
      <c r="D371" s="569"/>
      <c r="E371" s="569">
        <f>SUM(E372)</f>
        <v>0</v>
      </c>
      <c r="F371" s="569">
        <f>SUM(F372)</f>
        <v>0</v>
      </c>
      <c r="G371" s="569">
        <f>SUM(G372)</f>
        <v>0</v>
      </c>
      <c r="H371" s="569">
        <f>SUM(H372)</f>
        <v>0</v>
      </c>
      <c r="I371" s="121"/>
    </row>
    <row r="372" spans="1:9" ht="204.6" hidden="1" customHeight="1" x14ac:dyDescent="0.25">
      <c r="A372" s="619" t="s">
        <v>61</v>
      </c>
      <c r="B372" s="128" t="str">
        <f>+[3]ระบบการควบคุมฯ!B1065</f>
        <v>ค่าใช้จ่ายในการดำเนินโครงการบ้านนักวิทยาศาสตร์น้อยประเทศไทย ระดับประถมศึกษา</v>
      </c>
      <c r="C372" s="128" t="str">
        <f>+[3]ระบบการควบคุมฯ!C1065</f>
        <v>ศธ 04002/ว3006 ลว 5 ส.ค.65 ครั้งที่ 727</v>
      </c>
      <c r="D372" s="652">
        <f>+[3]ระบบการควบคุมฯ!D1065</f>
        <v>0</v>
      </c>
      <c r="E372" s="623">
        <f>+[3]ระบบการควบคุมฯ!G918+[3]ระบบการควบคุมฯ!H918</f>
        <v>0</v>
      </c>
      <c r="F372" s="623">
        <f>+[3]ระบบการควบคุมฯ!I918+[3]ระบบการควบคุมฯ!J918</f>
        <v>0</v>
      </c>
      <c r="G372" s="623">
        <f>+[3]ระบบการควบคุมฯ!K1065+[3]ระบบการควบคุมฯ!L1065</f>
        <v>0</v>
      </c>
      <c r="H372" s="623">
        <f>+D372-E372-F372-G372</f>
        <v>0</v>
      </c>
      <c r="I372" s="129" t="s">
        <v>62</v>
      </c>
    </row>
    <row r="373" spans="1:9" ht="111.6" hidden="1" customHeight="1" x14ac:dyDescent="0.25">
      <c r="A373" s="653">
        <f>+[2]ระบบการควบคุมฯ!A1397</f>
        <v>3</v>
      </c>
      <c r="B373" s="154" t="str">
        <f>+[2]ระบบการควบคุมฯ!B1397</f>
        <v xml:space="preserve">ผลผลิตผู้จบการศึกษามัธยมศึกษาตอนปลาย  </v>
      </c>
      <c r="C373" s="154" t="str">
        <f>+[2]ระบบการควบคุมฯ!C1397</f>
        <v>20004 35000300 2000000</v>
      </c>
      <c r="D373" s="654">
        <f>+D374+D377</f>
        <v>0</v>
      </c>
      <c r="E373" s="654">
        <f>+E374+E377</f>
        <v>0</v>
      </c>
      <c r="F373" s="654">
        <f>+F374+F377</f>
        <v>0</v>
      </c>
      <c r="G373" s="654">
        <f>+G374+G377</f>
        <v>0</v>
      </c>
      <c r="H373" s="654">
        <f>+H374+H377</f>
        <v>0</v>
      </c>
      <c r="I373" s="155"/>
    </row>
    <row r="374" spans="1:9" ht="204.6" hidden="1" customHeight="1" x14ac:dyDescent="0.25">
      <c r="A374" s="558">
        <f>+[2]ระบบการควบคุมฯ!A1400</f>
        <v>3.1</v>
      </c>
      <c r="B374" s="111" t="str">
        <f>+[2]ระบบการควบคุมฯ!B1400</f>
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</c>
      <c r="C374" s="111" t="str">
        <f>+[2]ระบบการควบคุมฯ!C1400</f>
        <v>20004 67 50194 32857</v>
      </c>
      <c r="D374" s="559">
        <f>+D375</f>
        <v>0</v>
      </c>
      <c r="E374" s="593">
        <f>+E375</f>
        <v>0</v>
      </c>
      <c r="F374" s="593">
        <f>+F375</f>
        <v>0</v>
      </c>
      <c r="G374" s="593">
        <f>+G375</f>
        <v>0</v>
      </c>
      <c r="H374" s="593">
        <f>+H375</f>
        <v>0</v>
      </c>
      <c r="I374" s="122"/>
    </row>
    <row r="375" spans="1:9" ht="21" hidden="1" customHeight="1" x14ac:dyDescent="0.25">
      <c r="A375" s="568"/>
      <c r="B375" s="134" t="str">
        <f>+[2]ระบบการควบคุมฯ!B1398</f>
        <v xml:space="preserve"> งบดำเนินงาน 68112xx</v>
      </c>
      <c r="C375" s="120" t="str">
        <f>+[2]ระบบการควบคุมฯ!C1397</f>
        <v>20004 35000300 2000000</v>
      </c>
      <c r="D375" s="569">
        <f>SUM(D376)</f>
        <v>0</v>
      </c>
      <c r="E375" s="569">
        <f>SUM(E376)</f>
        <v>0</v>
      </c>
      <c r="F375" s="569">
        <f>SUM(F376)</f>
        <v>0</v>
      </c>
      <c r="G375" s="569">
        <f>SUM(G376)</f>
        <v>0</v>
      </c>
      <c r="H375" s="569">
        <f>SUM(H376)</f>
        <v>0</v>
      </c>
      <c r="I375" s="121"/>
    </row>
    <row r="376" spans="1:9" ht="74.400000000000006" hidden="1" customHeight="1" x14ac:dyDescent="0.25">
      <c r="A376" s="564" t="str">
        <f>+[2]ระบบการควบคุมฯ!A1402</f>
        <v>3.1.1</v>
      </c>
      <c r="B376" s="135" t="str">
        <f>+[2]ระบบการควบคุมฯ!B1402</f>
        <v xml:space="preserve">ค่าใช้จ่ายในการเดินทางเข้าร่วมอบรมเชิงปฏิบัติการพัฒนาครูด้านการจัดการเรียนรู้ประวัติศาสตร์ไทย ระหว่างวันที่ 28 พฤษภาคม 2567 – 2 มิถุนายน 2567 ณ โรงแรมเอวาน่า แกรนด์ แอนด์ คอนเวนชั่น เซนเตอร์ กรุงเทพมหานคร </v>
      </c>
      <c r="C376" s="135" t="str">
        <f>+[2]ระบบการควบคุมฯ!C1402</f>
        <v>ศธ04002/ว1864 ลว. 14 พค 67 โอนครั้งที่ 13</v>
      </c>
      <c r="D376" s="589"/>
      <c r="E376" s="590"/>
      <c r="F376" s="590"/>
      <c r="G376" s="590"/>
      <c r="H376" s="590">
        <f>+D376-E376-F376-G376</f>
        <v>0</v>
      </c>
      <c r="I376" s="655" t="s">
        <v>63</v>
      </c>
    </row>
    <row r="377" spans="1:9" ht="18.600000000000001" hidden="1" customHeight="1" x14ac:dyDescent="0.25">
      <c r="A377" s="558">
        <v>3.2</v>
      </c>
      <c r="B377" s="111" t="str">
        <f>+[3]ระบบการควบคุมฯ!B1099</f>
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</c>
      <c r="C377" s="111" t="str">
        <f>+[3]ระบบการควบคุมฯ!C1099</f>
        <v>20004 66 00082 00000</v>
      </c>
      <c r="D377" s="559">
        <f>+D378</f>
        <v>0</v>
      </c>
      <c r="E377" s="593">
        <f>+E378</f>
        <v>0</v>
      </c>
      <c r="F377" s="593">
        <f>+F378</f>
        <v>0</v>
      </c>
      <c r="G377" s="593">
        <f>+G378</f>
        <v>0</v>
      </c>
      <c r="H377" s="593">
        <f>+H378</f>
        <v>0</v>
      </c>
      <c r="I377" s="122"/>
    </row>
    <row r="378" spans="1:9" ht="55.8" hidden="1" customHeight="1" x14ac:dyDescent="0.25">
      <c r="A378" s="568"/>
      <c r="B378" s="134" t="str">
        <f>+[3]ระบบการควบคุมฯ!B1100</f>
        <v xml:space="preserve"> งบดำเนินงาน 66112xx</v>
      </c>
      <c r="C378" s="120" t="str">
        <f>+[3]ระบบการควบคุมฯ!C1100</f>
        <v>20004 35000700 2000000</v>
      </c>
      <c r="D378" s="569">
        <f>SUM(D379)</f>
        <v>0</v>
      </c>
      <c r="E378" s="569">
        <f>SUM(E379)</f>
        <v>0</v>
      </c>
      <c r="F378" s="569">
        <f>SUM(F379)</f>
        <v>0</v>
      </c>
      <c r="G378" s="569">
        <f>SUM(G379)</f>
        <v>0</v>
      </c>
      <c r="H378" s="569">
        <f>SUM(H379)</f>
        <v>0</v>
      </c>
      <c r="I378" s="121"/>
    </row>
    <row r="379" spans="1:9" ht="18.600000000000001" hidden="1" customHeight="1" x14ac:dyDescent="0.25">
      <c r="A379" s="564" t="s">
        <v>59</v>
      </c>
      <c r="B379" s="114" t="str">
        <f>+[3]ระบบการควบคุมฯ!B1101</f>
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</c>
      <c r="C379" s="156" t="str">
        <f>+[3]ระบบการควบคุมฯ!C1101</f>
        <v>ศธ04002/ว3006 ลว.5 ส.ค.65 โอนครั้งที่ 727</v>
      </c>
      <c r="D379" s="589">
        <f>+[3]ระบบการควบคุมฯ!D1101</f>
        <v>0</v>
      </c>
      <c r="E379" s="590">
        <f>+[3]ระบบการควบคุมฯ!G1100+[3]ระบบการควบคุมฯ!H1100</f>
        <v>0</v>
      </c>
      <c r="F379" s="590">
        <f>+[3]ระบบการควบคุมฯ!I1100+[3]ระบบการควบคุมฯ!J1100</f>
        <v>0</v>
      </c>
      <c r="G379" s="590">
        <f>+[3]ระบบการควบคุมฯ!K1100+[3]ระบบการควบคุมฯ!L1100</f>
        <v>0</v>
      </c>
      <c r="H379" s="590">
        <f>+D379-E379-F379-G379</f>
        <v>0</v>
      </c>
      <c r="I379" s="127" t="s">
        <v>64</v>
      </c>
    </row>
    <row r="380" spans="1:9" ht="74.400000000000006" hidden="1" customHeight="1" x14ac:dyDescent="0.25">
      <c r="A380" s="564"/>
      <c r="B380" s="114"/>
      <c r="C380" s="114"/>
      <c r="D380" s="589">
        <f>+[5]ระบบการควบคุมฯ!F272</f>
        <v>0</v>
      </c>
      <c r="E380" s="590">
        <f>+[5]ระบบการควบคุมฯ!G272+[5]ระบบการควบคุมฯ!H272</f>
        <v>0</v>
      </c>
      <c r="F380" s="590">
        <f>+[5]ระบบการควบคุมฯ!I272+[5]ระบบการควบคุมฯ!J272</f>
        <v>0</v>
      </c>
      <c r="G380" s="590">
        <f>+[5]ระบบการควบคุมฯ!K272+[5]ระบบการควบคุมฯ!L272</f>
        <v>0</v>
      </c>
      <c r="H380" s="590">
        <f>+D380-E380-F380-G380</f>
        <v>0</v>
      </c>
      <c r="I380" s="127"/>
    </row>
    <row r="381" spans="1:9" ht="18.600000000000001" hidden="1" customHeight="1" x14ac:dyDescent="0.25">
      <c r="A381" s="656" t="str">
        <f>+[5]ระบบการควบคุมฯ!A895</f>
        <v>จ</v>
      </c>
      <c r="B381" s="157" t="str">
        <f>+[5]ระบบการควบคุมฯ!B895</f>
        <v xml:space="preserve">แผนงานบูรณาการ : ป้องกัน ปราบปราม และบำบัดรักษาผู้ติดยาเสพติด        </v>
      </c>
      <c r="C381" s="157">
        <f>+[3]ระบบการควบคุมฯ!C1105</f>
        <v>0</v>
      </c>
      <c r="D381" s="657">
        <f t="shared" ref="D381:H383" si="86">+D382</f>
        <v>0</v>
      </c>
      <c r="E381" s="657">
        <f t="shared" si="86"/>
        <v>0</v>
      </c>
      <c r="F381" s="657">
        <f t="shared" si="86"/>
        <v>0</v>
      </c>
      <c r="G381" s="657">
        <f t="shared" si="86"/>
        <v>0</v>
      </c>
      <c r="H381" s="657">
        <f t="shared" si="86"/>
        <v>0</v>
      </c>
      <c r="I381" s="158"/>
    </row>
    <row r="382" spans="1:9" ht="18.600000000000001" hidden="1" customHeight="1" x14ac:dyDescent="0.25">
      <c r="A382" s="658">
        <f>+[5]ระบบการควบคุมฯ!A896</f>
        <v>1</v>
      </c>
      <c r="B382" s="159" t="str">
        <f>+[2]ระบบการควบคุมฯ!B1411</f>
        <v xml:space="preserve">โครงการป้องกันและแก้ไขปัญหายาเสพติดในสถานศึกษา    </v>
      </c>
      <c r="C382" s="159" t="str">
        <f>+[2]ระบบการควบคุมฯ!C1411</f>
        <v>20004 06003600</v>
      </c>
      <c r="D382" s="659">
        <f t="shared" si="86"/>
        <v>0</v>
      </c>
      <c r="E382" s="659">
        <f t="shared" si="86"/>
        <v>0</v>
      </c>
      <c r="F382" s="659">
        <f t="shared" si="86"/>
        <v>0</v>
      </c>
      <c r="G382" s="659">
        <f t="shared" si="86"/>
        <v>0</v>
      </c>
      <c r="H382" s="659">
        <f t="shared" si="86"/>
        <v>0</v>
      </c>
      <c r="I382" s="160"/>
    </row>
    <row r="383" spans="1:9" ht="18.600000000000001" hidden="1" customHeight="1" x14ac:dyDescent="0.25">
      <c r="A383" s="660">
        <f>+[2]ระบบการควบคุมฯ!A1412</f>
        <v>1.1000000000000001</v>
      </c>
      <c r="B383" s="94" t="str">
        <f>+[2]ระบบการควบคุมฯ!B1412</f>
        <v xml:space="preserve"> กิจกรรมป้องกันและแก้ไขปัญหายาเสพติดในสถานศึกษา  </v>
      </c>
      <c r="C383" s="94" t="str">
        <f>+[3]ระบบการควบคุมฯ!C1107</f>
        <v>20004 66 57455 00000</v>
      </c>
      <c r="D383" s="661">
        <f>+D384</f>
        <v>0</v>
      </c>
      <c r="E383" s="661">
        <f t="shared" si="86"/>
        <v>0</v>
      </c>
      <c r="F383" s="661">
        <f t="shared" si="86"/>
        <v>0</v>
      </c>
      <c r="G383" s="661">
        <f t="shared" si="86"/>
        <v>0</v>
      </c>
      <c r="H383" s="661">
        <f t="shared" si="86"/>
        <v>0</v>
      </c>
      <c r="I383" s="98"/>
    </row>
    <row r="384" spans="1:9" ht="18.600000000000001" hidden="1" customHeight="1" x14ac:dyDescent="0.25">
      <c r="A384" s="568"/>
      <c r="B384" s="516" t="str">
        <f>+[2]ระบบการควบคุมฯ!B1413</f>
        <v xml:space="preserve"> งบรายจ่ายอื่น 6711500</v>
      </c>
      <c r="C384" s="162" t="str">
        <f>+[2]ระบบการควบคุมฯ!C1414</f>
        <v>20004 06003600 5000002</v>
      </c>
      <c r="D384" s="569">
        <f>SUM(D385:D399)</f>
        <v>0</v>
      </c>
      <c r="E384" s="569">
        <f>SUM(E385:E399)</f>
        <v>0</v>
      </c>
      <c r="F384" s="569">
        <f>SUM(F385:F399)</f>
        <v>0</v>
      </c>
      <c r="G384" s="569">
        <f>SUM(G385:G399)</f>
        <v>0</v>
      </c>
      <c r="H384" s="569">
        <f>SUM(H385:H399)</f>
        <v>0</v>
      </c>
      <c r="I384" s="121"/>
    </row>
    <row r="385" spans="1:9" ht="18.600000000000001" hidden="1" customHeight="1" x14ac:dyDescent="0.25">
      <c r="A385" s="619" t="str">
        <f>+[2]ระบบการควบคุมฯ!A1415</f>
        <v>1.1.1</v>
      </c>
      <c r="B385" s="141" t="str">
        <f>+[2]ระบบการควบคุมฯ!B1415</f>
        <v xml:space="preserve">ค่าใช้จ่ายโครงการอบรมเสริมสร้างศักยภาพศึกษานิเทศก์เพื่อการพัฒนาทักษะทางสมอง (Exeutive Functions : EF) ในการป้องกันและแก้ไขปัญหายาเสพติดในสถานศึกษา ระหว่างวันที่ 11 – 13 กรกฎาคม 2567 ณ โรงแรมริเวอร์ไซต์ กรุงเทพมหานคร </v>
      </c>
      <c r="C385" s="141" t="str">
        <f>+[2]ระบบการควบคุมฯ!C1415</f>
        <v>ศธ 04002/ว2972 ลว 10 ก.ค. 67 ครั้งที่ 210</v>
      </c>
      <c r="D385" s="662"/>
      <c r="E385" s="663"/>
      <c r="F385" s="663"/>
      <c r="G385" s="663"/>
      <c r="H385" s="663">
        <f>+D385-E385-F385-G385</f>
        <v>0</v>
      </c>
      <c r="I385" s="129" t="s">
        <v>12</v>
      </c>
    </row>
    <row r="386" spans="1:9" ht="37.200000000000003" hidden="1" customHeight="1" x14ac:dyDescent="0.25">
      <c r="A386" s="619" t="str">
        <f>+[2]ระบบการควบคุมฯ!A1416</f>
        <v>1.1.1.1</v>
      </c>
      <c r="B386" s="141" t="str">
        <f>+[2]ระบบการควบคุมฯ!B1416</f>
        <v xml:space="preserve">ค่าใช้จ่ายโครงการประชุมเชิงปฏิบัติการเสริมสร้างศักยภาพผู้อำนวยการกลุ่มส่งเสริมการจัดการศึกษาหรือผู้ปฏิบัติหน้าที่แทนผู้อำนวยการกลุ่มส่งสริมการจัดการศึกษาด้านการดำเนินงานป้องกันและแก้ไขปัญหายาเสพติด  ระหว่างวันที่ 3 – 5  กันยายน 2567 ณ โรงแรมดิ ไอเดิล โฮเท็ล แอนด์ เรสซิเดนซ์ จังหวัดปทุมธานี </v>
      </c>
      <c r="C386" s="141" t="str">
        <f>+[2]ระบบการควบคุมฯ!C1416</f>
        <v>ศธ 04002/ว3392 ลว 6 ส.ค. 67 ครั้งที่ 285</v>
      </c>
      <c r="D386" s="662"/>
      <c r="E386" s="664"/>
      <c r="F386" s="663"/>
      <c r="G386" s="663"/>
      <c r="H386" s="663">
        <f>+D386-E386-F386-G386</f>
        <v>0</v>
      </c>
      <c r="I386" s="129" t="s">
        <v>12</v>
      </c>
    </row>
    <row r="387" spans="1:9" ht="55.8" hidden="1" customHeight="1" x14ac:dyDescent="0.25">
      <c r="A387" s="619" t="str">
        <f>+[2]ระบบการควบคุมฯ!A1417</f>
        <v>1.1.1.2</v>
      </c>
      <c r="B387" s="141" t="str">
        <f>+[2]ระบบการควบคุมฯ!B1417</f>
        <v xml:space="preserve">ค่าใช้จ่ายเข้าร่วมประชุมเชิงปฏิบัติการจัดทำแนวทางการอบรมลูกเสือต้านภัยยาเสพติด ระหว่างวันที่ 19 – 21 สิงหาคม 2567 ณ โรงแรมเดอะพาลาสโซ กรุงเทพมหานคร </v>
      </c>
      <c r="C387" s="141" t="str">
        <f>+[2]ระบบการควบคุมฯ!C1417</f>
        <v>ศธ 04002/ว322 ลว 15 ส.ค. 67 ครั้งที่ 322</v>
      </c>
      <c r="D387" s="662"/>
      <c r="E387" s="664"/>
      <c r="F387" s="663"/>
      <c r="G387" s="663"/>
      <c r="H387" s="663">
        <f>+D387-E387-F387-G387</f>
        <v>0</v>
      </c>
      <c r="I387" s="129" t="s">
        <v>12</v>
      </c>
    </row>
    <row r="388" spans="1:9" ht="18.600000000000001" hidden="1" customHeight="1" x14ac:dyDescent="0.25">
      <c r="A388" s="564" t="str">
        <f>+[2]ระบบการควบคุมฯ!A1421</f>
        <v>1.1.2</v>
      </c>
      <c r="B388" s="139" t="str">
        <f>+[2]ระบบการควบคุมฯ!B1421</f>
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2567  1)อบรมเชิงปฏิบัติการเสริมสร้างศักยภาพครูปฐมวัย เพื่อการพัฒนาทักษะทักษะทางสมอง (Executive Functions : EF) 38,800 บาท 2.สร้างภูมิคุ้มกัน 40,000 บาท </v>
      </c>
      <c r="C388" s="139" t="str">
        <f>+[2]ระบบการควบคุมฯ!C1421</f>
        <v>ศธ 04002/ว3233 ลว 30 กค 67 ครั้งที่ 260</v>
      </c>
      <c r="D388" s="665"/>
      <c r="E388" s="566"/>
      <c r="F388" s="664"/>
      <c r="G388" s="664"/>
      <c r="H388" s="664">
        <f>+D388-E388-F388-G388</f>
        <v>0</v>
      </c>
      <c r="I388" s="666" t="s">
        <v>181</v>
      </c>
    </row>
    <row r="389" spans="1:9" ht="74.400000000000006" hidden="1" customHeight="1" x14ac:dyDescent="0.6">
      <c r="A389" s="617"/>
      <c r="B389" s="166"/>
      <c r="C389" s="60"/>
      <c r="D389" s="667"/>
      <c r="E389" s="668"/>
      <c r="F389" s="668"/>
      <c r="G389" s="668"/>
      <c r="H389" s="668"/>
      <c r="I389" s="167"/>
    </row>
    <row r="390" spans="1:9" ht="18.600000000000001" hidden="1" customHeight="1" x14ac:dyDescent="0.25">
      <c r="A390" s="619" t="str">
        <f>+[3]ระบบการควบคุมฯ!A1111</f>
        <v>1.1.2</v>
      </c>
      <c r="B390" s="141" t="str">
        <f>+[3]ระบบการควบคุมฯ!B1111</f>
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</c>
      <c r="C390" s="141" t="str">
        <f>+[3]ระบบการควบคุมฯ!C1111</f>
        <v>ศธ 04002/ว1970  ลว 25 พ.ค. 65 ครั้งที่ 479</v>
      </c>
      <c r="D390" s="662">
        <f>+[3]ระบบการควบคุมฯ!D1111</f>
        <v>0</v>
      </c>
      <c r="E390" s="663">
        <f>+[3]ระบบการควบคุมฯ!G1111+[3]ระบบการควบคุมฯ!H1111</f>
        <v>0</v>
      </c>
      <c r="F390" s="663">
        <f>+[3]ระบบการควบคุมฯ!I1111+[3]ระบบการควบคุมฯ!J1111</f>
        <v>0</v>
      </c>
      <c r="G390" s="663">
        <f>+[3]ระบบการควบคุมฯ!K1111+[3]ระบบการควบคุมฯ!L1111</f>
        <v>0</v>
      </c>
      <c r="H390" s="663">
        <f>+D390-E390-F390-G390</f>
        <v>0</v>
      </c>
      <c r="I390" s="129" t="s">
        <v>53</v>
      </c>
    </row>
    <row r="391" spans="1:9" ht="111.6" hidden="1" customHeight="1" x14ac:dyDescent="0.25">
      <c r="A391" s="669"/>
      <c r="B391" s="145"/>
      <c r="C391" s="145" t="str">
        <f>+[3]ระบบการควบคุมฯ!C1112</f>
        <v>20004 06003600</v>
      </c>
      <c r="D391" s="670"/>
      <c r="E391" s="671"/>
      <c r="F391" s="671"/>
      <c r="G391" s="671"/>
      <c r="H391" s="671"/>
      <c r="I391" s="148"/>
    </row>
    <row r="392" spans="1:9" ht="93" hidden="1" customHeight="1" x14ac:dyDescent="0.25">
      <c r="A392" s="619" t="str">
        <f>+[3]ระบบการควบคุมฯ!A1113</f>
        <v>1.1.3</v>
      </c>
      <c r="B392" s="141" t="str">
        <f>+[3]ระบบการควบคุมฯ!B1113</f>
        <v xml:space="preserve">ค่าใช้จ่ายโครงการพัฒนาทักษะชีวิตเพื่อปรับเปลี่ยนพฤติกรรมนักเรียนกลุ่มเฝ้าระวัง  </v>
      </c>
      <c r="C392" s="141" t="str">
        <f>+[3]ระบบการควบคุมฯ!C1113</f>
        <v>ศธ 04002/ว2903  ลว 2 ส.ค. 65 ครั้งที่ 680</v>
      </c>
      <c r="D392" s="662">
        <f>+[3]ระบบการควบคุมฯ!D1113</f>
        <v>0</v>
      </c>
      <c r="E392" s="663">
        <f>+[3]ระบบการควบคุมฯ!G1113+[3]ระบบการควบคุมฯ!H1113</f>
        <v>0</v>
      </c>
      <c r="F392" s="663">
        <f>+[3]ระบบการควบคุมฯ!I1113+[3]ระบบการควบคุมฯ!J1113</f>
        <v>0</v>
      </c>
      <c r="G392" s="663">
        <f>+[3]ระบบการควบคุมฯ!K1113+[3]ระบบการควบคุมฯ!L1113</f>
        <v>0</v>
      </c>
      <c r="H392" s="663">
        <f>+D392-E392-F392-G392</f>
        <v>0</v>
      </c>
      <c r="I392" s="129" t="s">
        <v>12</v>
      </c>
    </row>
    <row r="393" spans="1:9" ht="93" hidden="1" customHeight="1" x14ac:dyDescent="0.25">
      <c r="A393" s="669"/>
      <c r="B393" s="145"/>
      <c r="C393" s="145" t="str">
        <f>+[3]ระบบการควบคุมฯ!C1114</f>
        <v>20004 06003600</v>
      </c>
      <c r="D393" s="670"/>
      <c r="E393" s="671"/>
      <c r="F393" s="671"/>
      <c r="G393" s="671"/>
      <c r="H393" s="671"/>
      <c r="I393" s="148"/>
    </row>
    <row r="394" spans="1:9" ht="55.8" hidden="1" customHeight="1" x14ac:dyDescent="0.25">
      <c r="A394" s="619" t="str">
        <f>+[3]ระบบการควบคุมฯ!A1115</f>
        <v>1.1.4</v>
      </c>
      <c r="B394" s="141" t="str">
        <f>+[5]ระบบการควบคุมฯ!B901</f>
        <v>ค่าใช้จ่ายโครงการลูกเสือต้านยาเสพติด</v>
      </c>
      <c r="C394" s="141" t="str">
        <f>+[5]ระบบการควบคุมฯ!C901</f>
        <v xml:space="preserve">ศธ 04002/ว589 ลว 11 ก.พ. 65 ครั้งที่ 208 </v>
      </c>
      <c r="D394" s="662"/>
      <c r="E394" s="663">
        <f>+[3]ระบบการควบคุมฯ!G1115+[3]ระบบการควบคุมฯ!H1115</f>
        <v>0</v>
      </c>
      <c r="F394" s="663">
        <f>+[3]ระบบการควบคุมฯ!I1115+[3]ระบบการควบคุมฯ!J1115</f>
        <v>0</v>
      </c>
      <c r="G394" s="663">
        <f>+[3]ระบบการควบคุมฯ!K1115+[3]ระบบการควบคุมฯ!L1115</f>
        <v>0</v>
      </c>
      <c r="H394" s="663">
        <f>+D394-E394-F394-G394</f>
        <v>0</v>
      </c>
      <c r="I394" s="129" t="s">
        <v>53</v>
      </c>
    </row>
    <row r="395" spans="1:9" ht="74.400000000000006" hidden="1" customHeight="1" x14ac:dyDescent="0.25">
      <c r="A395" s="669"/>
      <c r="B395" s="145"/>
      <c r="C395" s="145" t="str">
        <f>+[5]ระบบการควบคุมฯ!C902</f>
        <v>2000406036700002</v>
      </c>
      <c r="D395" s="670"/>
      <c r="E395" s="671"/>
      <c r="F395" s="671"/>
      <c r="G395" s="671"/>
      <c r="H395" s="671"/>
      <c r="I395" s="148"/>
    </row>
    <row r="396" spans="1:9" ht="18.600000000000001" hidden="1" customHeight="1" x14ac:dyDescent="0.25">
      <c r="A396" s="564"/>
      <c r="B396" s="139"/>
      <c r="C396" s="139"/>
      <c r="D396" s="665"/>
      <c r="E396" s="664"/>
      <c r="F396" s="664"/>
      <c r="G396" s="664"/>
      <c r="H396" s="664"/>
      <c r="I396" s="126"/>
    </row>
    <row r="397" spans="1:9" ht="260.39999999999998" hidden="1" customHeight="1" x14ac:dyDescent="0.25">
      <c r="A397" s="617"/>
      <c r="B397" s="166"/>
      <c r="C397" s="166"/>
      <c r="D397" s="672"/>
      <c r="E397" s="673"/>
      <c r="F397" s="673"/>
      <c r="G397" s="673"/>
      <c r="H397" s="673"/>
      <c r="I397" s="167"/>
    </row>
    <row r="398" spans="1:9" ht="316.2" hidden="1" customHeight="1" x14ac:dyDescent="0.25">
      <c r="A398" s="617"/>
      <c r="B398" s="166"/>
      <c r="C398" s="166"/>
      <c r="D398" s="672"/>
      <c r="E398" s="673"/>
      <c r="F398" s="673"/>
      <c r="G398" s="673"/>
      <c r="H398" s="673"/>
      <c r="I398" s="167"/>
    </row>
    <row r="399" spans="1:9" ht="55.8" hidden="1" customHeight="1" x14ac:dyDescent="0.25">
      <c r="A399" s="617"/>
      <c r="B399" s="166"/>
      <c r="C399" s="166"/>
      <c r="D399" s="672"/>
      <c r="E399" s="673"/>
      <c r="F399" s="673"/>
      <c r="G399" s="673"/>
      <c r="H399" s="673"/>
      <c r="I399" s="167"/>
    </row>
    <row r="400" spans="1:9" ht="18.600000000000001" hidden="1" customHeight="1" x14ac:dyDescent="0.25">
      <c r="A400" s="461" t="str">
        <f>+[2]ระบบการควบคุมฯ!A1430</f>
        <v>ฉ</v>
      </c>
      <c r="B400" s="168" t="str">
        <f>+[2]ระบบการควบคุมฯ!B1430</f>
        <v>แผนบูรณาการต่อต้านการทุจริตและประพฤติมิชอบ</v>
      </c>
      <c r="C400" s="168" t="str">
        <f>+[2]ระบบการควบคุมฯ!C1430</f>
        <v>20004 6020 3900 2000000</v>
      </c>
      <c r="D400" s="463">
        <f>+D401</f>
        <v>1000</v>
      </c>
      <c r="E400" s="463">
        <f>+E401</f>
        <v>0</v>
      </c>
      <c r="F400" s="463">
        <f>+F401</f>
        <v>0</v>
      </c>
      <c r="G400" s="463">
        <f>+G401</f>
        <v>0</v>
      </c>
      <c r="H400" s="463">
        <f>+H401</f>
        <v>1000</v>
      </c>
      <c r="I400" s="169"/>
    </row>
    <row r="401" spans="1:9" ht="74.400000000000006" hidden="1" customHeight="1" x14ac:dyDescent="0.25">
      <c r="A401" s="556">
        <f>+[2]ระบบการควบคุมฯ!A1431</f>
        <v>1</v>
      </c>
      <c r="B401" s="570" t="str">
        <f>+[2]ระบบการควบคุมฯ!B1431</f>
        <v xml:space="preserve">โครงการเสริมสร้างคุณธรรม จริยธรรม และธรรมาภิบาลในสถานศึกษาและสำนักงานเขตพื้นที่ </v>
      </c>
      <c r="C401" s="570" t="str">
        <f>+[2]ระบบการควบคุมฯ!C1431</f>
        <v>20004 6020 3900 2000000</v>
      </c>
      <c r="D401" s="674">
        <f>+D403+D409+D413+D417</f>
        <v>1000</v>
      </c>
      <c r="E401" s="674">
        <f t="shared" ref="E401:H402" si="87">+E403+E409+E413+E417</f>
        <v>0</v>
      </c>
      <c r="F401" s="674">
        <f t="shared" si="87"/>
        <v>0</v>
      </c>
      <c r="G401" s="674">
        <f t="shared" si="87"/>
        <v>0</v>
      </c>
      <c r="H401" s="674">
        <f t="shared" si="87"/>
        <v>1000</v>
      </c>
      <c r="I401" s="170"/>
    </row>
    <row r="402" spans="1:9" ht="372" hidden="1" customHeight="1" x14ac:dyDescent="0.25">
      <c r="A402" s="568"/>
      <c r="B402" s="516" t="str">
        <f>+[2]ระบบการควบคุมฯ!B1432</f>
        <v>งบดำเนินงาน 68112XX</v>
      </c>
      <c r="C402" s="161"/>
      <c r="D402" s="569">
        <f>+D404+D410+D414+D418</f>
        <v>1000</v>
      </c>
      <c r="E402" s="569">
        <f t="shared" si="87"/>
        <v>0</v>
      </c>
      <c r="F402" s="569">
        <f t="shared" si="87"/>
        <v>0</v>
      </c>
      <c r="G402" s="569">
        <f t="shared" si="87"/>
        <v>0</v>
      </c>
      <c r="H402" s="569">
        <f t="shared" si="87"/>
        <v>1000</v>
      </c>
      <c r="I402" s="121"/>
    </row>
    <row r="403" spans="1:9" ht="74.400000000000006" x14ac:dyDescent="0.25">
      <c r="A403" s="660">
        <f>+[2]ระบบการควบคุมฯ!A1433</f>
        <v>1.1000000000000001</v>
      </c>
      <c r="B403" s="94" t="str">
        <f>+[2]ระบบการควบคุมฯ!B1433</f>
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</c>
      <c r="C403" s="171" t="str">
        <f>+[2]ระบบการควบคุมฯ!C1433</f>
        <v xml:space="preserve">20004 68 00118 00000  </v>
      </c>
      <c r="D403" s="661">
        <f t="shared" ref="D403:I403" si="88">+D404</f>
        <v>1000</v>
      </c>
      <c r="E403" s="661">
        <f t="shared" si="88"/>
        <v>0</v>
      </c>
      <c r="F403" s="661">
        <f t="shared" si="88"/>
        <v>0</v>
      </c>
      <c r="G403" s="661">
        <f t="shared" si="88"/>
        <v>0</v>
      </c>
      <c r="H403" s="661">
        <f t="shared" si="88"/>
        <v>1000</v>
      </c>
      <c r="I403" s="661">
        <f t="shared" si="88"/>
        <v>0</v>
      </c>
    </row>
    <row r="404" spans="1:9" ht="18.600000000000001" x14ac:dyDescent="0.25">
      <c r="A404" s="568"/>
      <c r="B404" s="516" t="str">
        <f>+[2]ระบบการควบคุมฯ!B1434</f>
        <v xml:space="preserve"> งบดำเนินงาน 68112xx</v>
      </c>
      <c r="C404" s="161" t="str">
        <f>+C401</f>
        <v>20004 6020 3900 2000000</v>
      </c>
      <c r="D404" s="569">
        <f>SUM(D405:D408)</f>
        <v>1000</v>
      </c>
      <c r="E404" s="569">
        <f>SUM(E405:E408)</f>
        <v>0</v>
      </c>
      <c r="F404" s="569">
        <f>SUM(F405:F408)</f>
        <v>0</v>
      </c>
      <c r="G404" s="569">
        <f>SUM(G405:G408)</f>
        <v>0</v>
      </c>
      <c r="H404" s="569">
        <f>SUM(H405:H408)</f>
        <v>1000</v>
      </c>
      <c r="I404" s="121"/>
    </row>
    <row r="405" spans="1:9" ht="55.8" hidden="1" customHeight="1" x14ac:dyDescent="0.25">
      <c r="A405" s="619" t="str">
        <f>+[2]ระบบการควบคุมฯ!A1435</f>
        <v>1.1.1</v>
      </c>
      <c r="B405" s="1285" t="str">
        <f>+[2]ระบบการควบคุมฯ!B1435</f>
        <v xml:space="preserve">ค่าใช้จ่ายในการเดินทางเข้าร่วมการประชุมเตรียมการและการแลกเปลี่ยนเรียนรู้ การนำเสนอผลงาน และการประกวดแข่งขัน กิจกรรมการเรียนการเรียนรู้ภายใต้โครงการเสริมสร้างคุณธรรม จริยธรรม และธรรมาภิบาลในสถานศึกษาและสำนักงานเขตพื้นที่ (โครงการโรงเรียนสุจริต) ประจำปีงบประมาณ พ.ศ. 2567 ระดับประเทศ และกิจกรรมเนื่องในวันต่อต้านคอร์รัปชันสากล           (9 ธันวาคม) ระหว่างวันที่ 6 - 11 ธันวาคม 2567 ณ โรงแรมเอวาน่า กรุงเทพมหานคร </v>
      </c>
      <c r="C405" s="619" t="str">
        <f>+[2]ระบบการควบคุมฯ!C1435</f>
        <v>ศธ 04002/ว6119 ลว 19 ธค 67 ครั้งที่ 141</v>
      </c>
      <c r="D405" s="662">
        <f>+[2]ระบบการควบคุมฯ!F1435</f>
        <v>1000</v>
      </c>
      <c r="E405" s="566">
        <f>+[2]ระบบการควบคุมฯ!G1435+[2]ระบบการควบคุมฯ!H1435</f>
        <v>0</v>
      </c>
      <c r="F405" s="663">
        <f>+[2]ระบบการควบคุมฯ!I1435+[2]ระบบการควบคุมฯ!J1435</f>
        <v>0</v>
      </c>
      <c r="G405" s="566">
        <f>+[2]ระบบการควบคุมฯ!K1435+[2]ระบบการควบคุมฯ!L1435</f>
        <v>0</v>
      </c>
      <c r="H405" s="663">
        <f t="shared" ref="H405:H420" si="89">+D405-E405-F405-G405</f>
        <v>1000</v>
      </c>
      <c r="I405" s="129" t="s">
        <v>50</v>
      </c>
    </row>
    <row r="406" spans="1:9" ht="55.8" hidden="1" customHeight="1" x14ac:dyDescent="0.25">
      <c r="A406" s="619" t="str">
        <f>+[2]ระบบการควบคุมฯ!A1436</f>
        <v>1.1.2</v>
      </c>
      <c r="B406" s="141" t="str">
        <f>+[2]ระบบการควบคุมฯ!B1436</f>
        <v>ค่าใช้จ่ายในการดำเนินกิจกรรมโครงการโรงเรียนสุจริตและขับเคลื่อนหลักสูตรต้านทุจริตศึกษา ประจำปีงบประมาณ พ.ศ. 2567</v>
      </c>
      <c r="C406" s="141" t="str">
        <f>+[2]ระบบการควบคุมฯ!C1436</f>
        <v>ศธ 04002/ว1246 ลว 22 มีค 66  ครั้งที่ 232</v>
      </c>
      <c r="D406" s="662"/>
      <c r="E406" s="566"/>
      <c r="F406" s="663"/>
      <c r="G406" s="566"/>
      <c r="H406" s="663">
        <f t="shared" si="89"/>
        <v>0</v>
      </c>
      <c r="I406" s="129" t="s">
        <v>95</v>
      </c>
    </row>
    <row r="407" spans="1:9" ht="18.600000000000001" hidden="1" customHeight="1" x14ac:dyDescent="0.25">
      <c r="A407" s="619" t="str">
        <f>+[2]ระบบการควบคุมฯ!A1437</f>
        <v>1.1.3</v>
      </c>
      <c r="B407" s="141">
        <f>+[2]ระบบการควบคุมฯ!B1437</f>
        <v>0</v>
      </c>
      <c r="C407" s="141">
        <f>+[2]ระบบการควบคุมฯ!C1437</f>
        <v>0</v>
      </c>
      <c r="D407" s="662">
        <f>+[2]ระบบการควบคุมฯ!F1437</f>
        <v>0</v>
      </c>
      <c r="E407" s="663">
        <f>+[2]ระบบการควบคุมฯ!G1437+[2]ระบบการควบคุมฯ!H1437</f>
        <v>0</v>
      </c>
      <c r="F407" s="663">
        <f>+[2]ระบบการควบคุมฯ!I1437+[2]ระบบการควบคุมฯ!J1437</f>
        <v>0</v>
      </c>
      <c r="G407" s="663">
        <f>+[2]ระบบการควบคุมฯ!K1437+[2]ระบบการควบคุมฯ!L1437</f>
        <v>0</v>
      </c>
      <c r="H407" s="663">
        <f t="shared" si="89"/>
        <v>0</v>
      </c>
      <c r="I407" s="129" t="s">
        <v>95</v>
      </c>
    </row>
    <row r="408" spans="1:9" ht="18.600000000000001" hidden="1" customHeight="1" x14ac:dyDescent="0.25">
      <c r="A408" s="619" t="str">
        <f>+[2]ระบบการควบคุมฯ!A1438</f>
        <v>1.1.3</v>
      </c>
      <c r="B408" s="141" t="str">
        <f>+[2]ระบบการควบคุมฯ!B1438</f>
        <v xml:space="preserve">ค่าใช้จ่ายในการดำเนินกิจกรรมโครงการโรงเรียนสุจริต ประจำปีงบประมาณ พ.ศ. 2566 </v>
      </c>
      <c r="C408" s="141" t="str">
        <f>+[2]ระบบการควบคุมฯ!C1438</f>
        <v>ศธ 04002/ว1226 ลว 27 มีค 66  ครั้งที่ 424</v>
      </c>
      <c r="D408" s="662">
        <f>+[2]ระบบการควบคุมฯ!F1438</f>
        <v>0</v>
      </c>
      <c r="E408" s="663">
        <f>+[2]ระบบการควบคุมฯ!G1438+[2]ระบบการควบคุมฯ!H1438</f>
        <v>0</v>
      </c>
      <c r="F408" s="663">
        <f>+[2]ระบบการควบคุมฯ!I1438+[2]ระบบการควบคุมฯ!J1438</f>
        <v>0</v>
      </c>
      <c r="G408" s="663">
        <f>+[2]ระบบการควบคุมฯ!K1438+[2]ระบบการควบคุมฯ!L1438</f>
        <v>0</v>
      </c>
      <c r="H408" s="663">
        <f t="shared" si="89"/>
        <v>0</v>
      </c>
      <c r="I408" s="129" t="s">
        <v>13</v>
      </c>
    </row>
    <row r="409" spans="1:9" ht="18.600000000000001" hidden="1" customHeight="1" x14ac:dyDescent="0.25">
      <c r="A409" s="675">
        <f>+[3]ระบบการควบคุมฯ!A1128</f>
        <v>1.2</v>
      </c>
      <c r="B409" s="172" t="str">
        <f>+[3]ระบบการควบคุมฯ!B1128</f>
        <v>กิจกรรมการบูรณาการระบบการประเมินด้านคุณธรรมและความโปร่งใสในการดำเนินงานของหน่วยงาน</v>
      </c>
      <c r="C409" s="172" t="str">
        <f>+[3]ระบบการควบคุมฯ!C1128</f>
        <v>20004 66 00060 00000</v>
      </c>
      <c r="D409" s="676">
        <f>+D410</f>
        <v>0</v>
      </c>
      <c r="E409" s="676">
        <f>+E410</f>
        <v>0</v>
      </c>
      <c r="F409" s="676">
        <f>+F410</f>
        <v>0</v>
      </c>
      <c r="G409" s="676">
        <f>+G410</f>
        <v>0</v>
      </c>
      <c r="H409" s="676">
        <f>+H410</f>
        <v>0</v>
      </c>
      <c r="I409" s="173"/>
    </row>
    <row r="410" spans="1:9" ht="18.600000000000001" hidden="1" customHeight="1" x14ac:dyDescent="0.25">
      <c r="A410" s="568"/>
      <c r="B410" s="516" t="str">
        <f>+[2]ระบบการควบคุมฯ!B1440</f>
        <v xml:space="preserve"> งบดำเนินงาน 67112xx</v>
      </c>
      <c r="C410" s="516" t="str">
        <f>+[3]ระบบการควบคุมฯ!C1129</f>
        <v>20004 57003700 2000000</v>
      </c>
      <c r="D410" s="569">
        <f>SUM(D411:D412)</f>
        <v>0</v>
      </c>
      <c r="E410" s="569">
        <f>SUM(E411:E412)</f>
        <v>0</v>
      </c>
      <c r="F410" s="569">
        <f>SUM(F411:F412)</f>
        <v>0</v>
      </c>
      <c r="G410" s="569">
        <f>SUM(G411:G412)</f>
        <v>0</v>
      </c>
      <c r="H410" s="569">
        <f>SUM(H411:H412)</f>
        <v>0</v>
      </c>
      <c r="I410" s="677"/>
    </row>
    <row r="411" spans="1:9" ht="260.39999999999998" x14ac:dyDescent="0.25">
      <c r="A411" s="564" t="str">
        <f>+[2]ระบบการควบคุมฯ!A1441</f>
        <v>1.2.1</v>
      </c>
      <c r="B411" s="139" t="str">
        <f>+[2]ระบบการควบคุมฯ!B1441</f>
        <v xml:space="preserve">1.ค่าจ่ายในการจัดทำสรุปผลข้อมูลเพื่อการเปิดเผยข้อมูลสาธารณะ (Open Data) บนเว็บไซต์หลักของสถานศึกษา ประจำปีงบประมาณ พ.ศ. 2567 จำนวนเงิน 6,000.-บาท โรงเรียนละ 2,000.-บาท ได้แก่ โรงเรียนวัดมูลจินดาราม โรงเรียนวัดลาดสนุ่น และโรงเรียนชุมชนบึงบา 2.ค่าจ่ายในการพัฒนาและยกระดับคุณธรรมและความโปร่งใสในการดำเนินงานของสถานศึกษา จำนวนเงิน 10,000.-บาท              </v>
      </c>
      <c r="C411" s="177" t="str">
        <f>+[2]ระบบการควบคุมฯ!C1441</f>
        <v>ที่ ศธ 04002/ว2974 ลว. 10 กค 67 ครั้งที่ 199</v>
      </c>
      <c r="D411" s="665"/>
      <c r="E411" s="664"/>
      <c r="F411" s="664"/>
      <c r="G411" s="664"/>
      <c r="H411" s="664">
        <f t="shared" si="89"/>
        <v>0</v>
      </c>
      <c r="I411" s="124" t="s">
        <v>182</v>
      </c>
    </row>
    <row r="412" spans="1:9" ht="316.2" x14ac:dyDescent="0.25">
      <c r="A412" s="619" t="str">
        <f>+[2]ระบบการควบคุมฯ!A1442</f>
        <v>1.2.2</v>
      </c>
      <c r="B412" s="141" t="str">
        <f>+[2]ระบบการควบคุมฯ!B1442</f>
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</c>
      <c r="C412" s="176" t="str">
        <f>+[2]ระบบการควบคุมฯ!C1442</f>
        <v>ที่ ศธ 04002/ว3656 ลว. 28 สค 66 ครั้งที่ 819</v>
      </c>
      <c r="D412" s="662">
        <f>+[2]ระบบการควบคุมฯ!F1442</f>
        <v>0</v>
      </c>
      <c r="E412" s="663">
        <f>+[2]ระบบการควบคุมฯ!G1442+[2]ระบบการควบคุมฯ!H1442</f>
        <v>0</v>
      </c>
      <c r="F412" s="663">
        <f>+[2]ระบบการควบคุมฯ!I1442+[2]ระบบการควบคุมฯ!J1442</f>
        <v>0</v>
      </c>
      <c r="G412" s="663">
        <f>+[2]ระบบการควบคุมฯ!K1442+[2]ระบบการควบคุมฯ!L1442</f>
        <v>0</v>
      </c>
      <c r="H412" s="663">
        <f>+D412-E412-F412-G412</f>
        <v>0</v>
      </c>
      <c r="I412" s="129" t="s">
        <v>96</v>
      </c>
    </row>
    <row r="413" spans="1:9" ht="55.8" x14ac:dyDescent="0.25">
      <c r="A413" s="678">
        <f>+[2]ระบบการควบคุมฯ!A1443</f>
        <v>1.2</v>
      </c>
      <c r="B413" s="172" t="str">
        <f>+[2]ระบบการควบคุมฯ!B1443</f>
        <v xml:space="preserve">กิจกรรมเสริมสร้างธรรมาภิบาลเพื่อเพิ่มประสิทธิภาพในการบริหารจัดการ      </v>
      </c>
      <c r="C413" s="172" t="str">
        <f>+[2]ระบบการควบคุมฯ!C1443</f>
        <v>20004 67 00068 00000</v>
      </c>
      <c r="D413" s="676">
        <f>+D414</f>
        <v>0</v>
      </c>
      <c r="E413" s="676">
        <f>+E414</f>
        <v>0</v>
      </c>
      <c r="F413" s="676">
        <f>+F414</f>
        <v>0</v>
      </c>
      <c r="G413" s="676">
        <f>+G414</f>
        <v>0</v>
      </c>
      <c r="H413" s="676">
        <f>+H414</f>
        <v>0</v>
      </c>
      <c r="I413" s="173"/>
    </row>
    <row r="414" spans="1:9" ht="18.600000000000001" x14ac:dyDescent="0.25">
      <c r="A414" s="679"/>
      <c r="B414" s="174" t="str">
        <f>+[2]ระบบการควบคุมฯ!B1444</f>
        <v xml:space="preserve"> งบดำเนินงาน 67112xx</v>
      </c>
      <c r="C414" s="174" t="str">
        <f>+[2]ระบบการควบคุมฯ!C1444</f>
        <v>20004 56003700 2000000</v>
      </c>
      <c r="D414" s="680">
        <f>SUM(D415:D419)</f>
        <v>0</v>
      </c>
      <c r="E414" s="680">
        <f>SUM(E415:E419)</f>
        <v>0</v>
      </c>
      <c r="F414" s="680">
        <f>SUM(F415:F419)</f>
        <v>0</v>
      </c>
      <c r="G414" s="680">
        <f>SUM(G415:G419)</f>
        <v>0</v>
      </c>
      <c r="H414" s="680">
        <f>SUM(H415:H419)</f>
        <v>0</v>
      </c>
      <c r="I414" s="175"/>
    </row>
    <row r="415" spans="1:9" ht="74.400000000000006" x14ac:dyDescent="0.25">
      <c r="A415" s="619" t="str">
        <f>+[2]ระบบการควบคุมฯ!A1445</f>
        <v>1.2.1</v>
      </c>
      <c r="B415" s="141" t="str">
        <f>+[2]ระบบการควบคุมฯ!B1445</f>
        <v>ค่าใช้จ่ายในการดำเนินกิจกรรมโครงการสำนักงานเขตพื้นการศึกษาสุจริต ประจำปีงบประมาณ พ.ศ. 2567</v>
      </c>
      <c r="C415" s="176" t="str">
        <f>+[2]ระบบการควบคุมฯ!C1445</f>
        <v>ศธ04087/1378 ลว 27 พค 67 โอนครั้งที่ 61</v>
      </c>
      <c r="D415" s="662"/>
      <c r="E415" s="663"/>
      <c r="F415" s="663"/>
      <c r="G415" s="663"/>
      <c r="H415" s="663">
        <f>+D415-E415-F415-G415</f>
        <v>0</v>
      </c>
      <c r="I415" s="129" t="s">
        <v>16</v>
      </c>
    </row>
    <row r="416" spans="1:9" ht="372" x14ac:dyDescent="0.25">
      <c r="A416" s="619" t="str">
        <f>+[2]ระบบการควบคุมฯ!A1446</f>
        <v>1.1.3</v>
      </c>
      <c r="B416" s="141" t="str">
        <f>+[2]ระบบการควบคุมฯ!B1446</f>
        <v>1.ค่าใช้จ่ายในการดำเนินการแลกเปลี่ยนเรียนรู้ การนำเสนอผลงานและการประกวดการแข่งขันกิจกรรมการเรียนรู้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 ประจำปีงบประมาณ จำนวนเงิน 12,000.-บาท 2.ค่าใช้จ่ายในการจัดนิทรรศการกิจกรรมบริษัทสร้างการดี ในการแลกเปลี่ยนเรียนรู้ฯ จำนวนเงิน 3,500.-บาท 3.ค่าใช้จ่ายในการเดินทางเข้าร่วมการแลกเปลี่ยนเรียนรู้ ฯ ประจำปีงบประมาณ พ.ศ. 2567 ระดับภูมิภาค สำหรับคณะกรรมการ จำนวนเงิน 2,200.-บาท</v>
      </c>
      <c r="C416" s="176" t="str">
        <f>+[2]ระบบการควบคุมฯ!C1446</f>
        <v>ศธ 04002/ว3641 ลว 17 สค ครั้งที่ 350</v>
      </c>
      <c r="D416" s="662"/>
      <c r="E416" s="663"/>
      <c r="F416" s="663"/>
      <c r="G416" s="663"/>
      <c r="H416" s="663">
        <f>+D416-E416-F416-G416</f>
        <v>0</v>
      </c>
      <c r="I416" s="124"/>
    </row>
    <row r="417" spans="1:9" ht="55.8" x14ac:dyDescent="0.25">
      <c r="A417" s="675">
        <f>+[3]ระบบการควบคุมฯ!A1132</f>
        <v>1.3</v>
      </c>
      <c r="B417" s="172" t="str">
        <f>+[3]ระบบการควบคุมฯ!B1132</f>
        <v>กิจกรรมเสริมสร้างธรรมาภิบาลเพื่อเพิ่มประสิทธิภาพในการบริหารจัดการ</v>
      </c>
      <c r="C417" s="172" t="str">
        <f>+[3]ระบบการควบคุมฯ!C1132</f>
        <v>20004 66 00068 00000</v>
      </c>
      <c r="D417" s="676">
        <f>+[3]ระบบการควบคุมฯ!F1132</f>
        <v>0</v>
      </c>
      <c r="E417" s="681">
        <f>+[3]ระบบการควบคุมฯ!G1132+[3]ระบบการควบคุมฯ!H1132</f>
        <v>0</v>
      </c>
      <c r="F417" s="681">
        <f>+[3]ระบบการควบคุมฯ!I1132+[3]ระบบการควบคุมฯ!J1132</f>
        <v>0</v>
      </c>
      <c r="G417" s="681">
        <f>+[3]ระบบการควบคุมฯ!K1132+[3]ระบบการควบคุมฯ!L1132</f>
        <v>0</v>
      </c>
      <c r="H417" s="681">
        <f t="shared" si="89"/>
        <v>0</v>
      </c>
      <c r="I417" s="173"/>
    </row>
    <row r="418" spans="1:9" ht="18.600000000000001" x14ac:dyDescent="0.25">
      <c r="A418" s="679"/>
      <c r="B418" s="174" t="str">
        <f>+[3]ระบบการควบคุมฯ!B1133</f>
        <v xml:space="preserve"> งบดำเนินงาน 66112xx</v>
      </c>
      <c r="C418" s="174" t="str">
        <f>+[3]ระบบการควบคุมฯ!C1133</f>
        <v>20004 57003700 200000</v>
      </c>
      <c r="D418" s="680">
        <f>+[3]ระบบการควบคุมฯ!F1133</f>
        <v>0</v>
      </c>
      <c r="E418" s="682">
        <f>+[3]ระบบการควบคุมฯ!G1133+[3]ระบบการควบคุมฯ!H1133</f>
        <v>0</v>
      </c>
      <c r="F418" s="682">
        <f>+[3]ระบบการควบคุมฯ!I1133+[3]ระบบการควบคุมฯ!J1133</f>
        <v>0</v>
      </c>
      <c r="G418" s="682">
        <f>+[3]ระบบการควบคุมฯ!K1133+[3]ระบบการควบคุมฯ!L1133</f>
        <v>0</v>
      </c>
      <c r="H418" s="682">
        <f t="shared" si="89"/>
        <v>0</v>
      </c>
      <c r="I418" s="175"/>
    </row>
    <row r="419" spans="1:9" ht="55.8" x14ac:dyDescent="0.25">
      <c r="A419" s="619" t="str">
        <f>+[3]ระบบการควบคุมฯ!A1134</f>
        <v>1.3.1</v>
      </c>
      <c r="B419" s="141" t="str">
        <f>+[3]ระบบการควบคุมฯ!B1134</f>
        <v xml:space="preserve">ค่าใช้จ่ายในการดำเนินโครงการเสริมสร้างคุณธรรมจริยธรรมและธรรมาภิบาลในสถานศึกษา </v>
      </c>
      <c r="C419" s="141" t="str">
        <f>+[3]ระบบการควบคุมฯ!C1134</f>
        <v>ที่ ศธ 04002/ว1422 ลว. 11 เม.ย. 65 ครั้งที่ 342</v>
      </c>
      <c r="D419" s="662">
        <f>+[3]ระบบการควบคุมฯ!F1134</f>
        <v>0</v>
      </c>
      <c r="E419" s="663">
        <f>+[3]ระบบการควบคุมฯ!G1134+[3]ระบบการควบคุมฯ!H1134</f>
        <v>0</v>
      </c>
      <c r="F419" s="663">
        <f>+[3]ระบบการควบคุมฯ!I1134+[3]ระบบการควบคุมฯ!J1134</f>
        <v>0</v>
      </c>
      <c r="G419" s="663">
        <f>+[3]ระบบการควบคุมฯ!K1134+[3]ระบบการควบคุมฯ!L1134</f>
        <v>0</v>
      </c>
      <c r="H419" s="663">
        <f t="shared" si="89"/>
        <v>0</v>
      </c>
      <c r="I419" s="129" t="s">
        <v>13</v>
      </c>
    </row>
    <row r="420" spans="1:9" ht="55.8" x14ac:dyDescent="0.25">
      <c r="A420" s="619" t="str">
        <f>+[3]ระบบการควบคุมฯ!A1135</f>
        <v>1.3.2</v>
      </c>
      <c r="B420" s="141" t="str">
        <f>+[3]ระบบการควบคุมฯ!B1135</f>
        <v xml:space="preserve">ค่าใช้จ่ายในการนิเทศ กำกับ ติดตาม แบบบูรณาการ และค่าใช้จ่ายในการดำเนินการอื่น ๆ </v>
      </c>
      <c r="C420" s="141" t="str">
        <f>+[3]ระบบการควบคุมฯ!C1135</f>
        <v>ศธ 04002/ว2730 ลว 19 ก.ค. 65  ครั้งที่ 639</v>
      </c>
      <c r="D420" s="662">
        <f>+[3]ระบบการควบคุมฯ!F1135</f>
        <v>0</v>
      </c>
      <c r="E420" s="663">
        <f>+[3]ระบบการควบคุมฯ!G1135+[3]ระบบการควบคุมฯ!H1135</f>
        <v>0</v>
      </c>
      <c r="F420" s="663">
        <f>+[3]ระบบการควบคุมฯ!I1135+[3]ระบบการควบคุมฯ!J1135</f>
        <v>0</v>
      </c>
      <c r="G420" s="663">
        <f>+[3]ระบบการควบคุมฯ!K1135+[3]ระบบการควบคุมฯ!L1135</f>
        <v>0</v>
      </c>
      <c r="H420" s="663">
        <f t="shared" si="89"/>
        <v>0</v>
      </c>
      <c r="I420" s="129" t="s">
        <v>13</v>
      </c>
    </row>
    <row r="421" spans="1:9" ht="18.600000000000001" x14ac:dyDescent="0.25">
      <c r="A421" s="669"/>
      <c r="B421" s="145"/>
      <c r="C421" s="163"/>
      <c r="D421" s="164"/>
      <c r="E421" s="165"/>
      <c r="F421" s="165"/>
      <c r="G421" s="165"/>
      <c r="H421" s="165"/>
      <c r="I421" s="148"/>
    </row>
    <row r="422" spans="1:9" ht="18.600000000000001" x14ac:dyDescent="0.25">
      <c r="A422" s="564"/>
      <c r="B422" s="139"/>
      <c r="C422" s="178"/>
      <c r="D422" s="179"/>
      <c r="E422" s="180"/>
      <c r="F422" s="180"/>
      <c r="G422" s="180"/>
      <c r="H422" s="180"/>
      <c r="I422" s="126"/>
    </row>
    <row r="423" spans="1:9" ht="18.600000000000001" x14ac:dyDescent="0.25">
      <c r="A423" s="564"/>
      <c r="B423" s="139"/>
      <c r="C423" s="139"/>
      <c r="D423" s="665"/>
      <c r="E423" s="664"/>
      <c r="F423" s="664"/>
      <c r="G423" s="664"/>
      <c r="H423" s="664"/>
      <c r="I423" s="124"/>
    </row>
    <row r="424" spans="1:9" ht="18.600000000000001" x14ac:dyDescent="0.25">
      <c r="A424" s="564"/>
      <c r="B424" s="139"/>
      <c r="C424" s="139"/>
      <c r="D424" s="665"/>
      <c r="E424" s="664"/>
      <c r="F424" s="664"/>
      <c r="G424" s="664"/>
      <c r="H424" s="664"/>
      <c r="I424" s="124"/>
    </row>
    <row r="425" spans="1:9" ht="18.600000000000001" x14ac:dyDescent="0.55000000000000004">
      <c r="A425" s="683"/>
      <c r="B425" s="684" t="s">
        <v>18</v>
      </c>
      <c r="C425" s="685"/>
      <c r="D425" s="686">
        <f>+D6+D23+D172+D237+D373+D381+D400</f>
        <v>71323253</v>
      </c>
      <c r="E425" s="686">
        <f>+E6+E23+E172+E237+E373+E381+E400</f>
        <v>973952.1</v>
      </c>
      <c r="F425" s="686">
        <f>+F6+F23+F172+F237+F373+F381+F400</f>
        <v>0</v>
      </c>
      <c r="G425" s="686">
        <f>+G6+G23+G172+G237+G373+G381+G400</f>
        <v>58967443.649999999</v>
      </c>
      <c r="H425" s="686">
        <f>+H6+H23+H172+H237+H373+H381+H400</f>
        <v>11381857.250000002</v>
      </c>
      <c r="I425" s="686">
        <f>+I6+I23+I172+I237+I381+I400</f>
        <v>0</v>
      </c>
    </row>
    <row r="426" spans="1:9" ht="18.600000000000001" x14ac:dyDescent="0.55000000000000004">
      <c r="A426" s="683"/>
      <c r="B426" s="684" t="s">
        <v>19</v>
      </c>
      <c r="C426" s="685"/>
      <c r="D426" s="687">
        <f>SUM(E426:H426)</f>
        <v>99.994453619214482</v>
      </c>
      <c r="E426" s="689">
        <v>1.36</v>
      </c>
      <c r="F426" s="689">
        <v>0</v>
      </c>
      <c r="G426" s="1286">
        <f>+G425*100/D425</f>
        <v>82.676323877151262</v>
      </c>
      <c r="H426" s="688">
        <f>+H425*100/D425</f>
        <v>15.958129742063226</v>
      </c>
      <c r="I426" s="182"/>
    </row>
    <row r="427" spans="1:9" ht="21" x14ac:dyDescent="0.6">
      <c r="A427" s="690"/>
      <c r="B427" s="691"/>
      <c r="C427" s="692"/>
      <c r="D427" s="693"/>
      <c r="E427" s="694"/>
      <c r="F427" s="695"/>
      <c r="G427" s="695"/>
      <c r="H427" s="695"/>
      <c r="I427" s="183"/>
    </row>
    <row r="428" spans="1:9" ht="18.600000000000001" x14ac:dyDescent="0.55000000000000004">
      <c r="A428" s="690"/>
      <c r="B428" s="696"/>
      <c r="C428" s="1347" t="s">
        <v>73</v>
      </c>
      <c r="D428" s="1347"/>
      <c r="E428" s="1347"/>
      <c r="F428" s="1347"/>
      <c r="G428" s="1347"/>
      <c r="H428" s="1347"/>
      <c r="I428" s="697"/>
    </row>
    <row r="429" spans="1:9" ht="18.600000000000001" x14ac:dyDescent="0.55000000000000004">
      <c r="A429" s="690"/>
      <c r="B429" s="696"/>
      <c r="C429" s="698"/>
      <c r="D429" s="699"/>
      <c r="E429" s="700"/>
      <c r="F429" s="701"/>
      <c r="G429" s="702"/>
      <c r="H429" s="702"/>
      <c r="I429" s="702"/>
    </row>
    <row r="430" spans="1:9" ht="18.600000000000001" x14ac:dyDescent="0.55000000000000004">
      <c r="A430" s="703" t="s">
        <v>183</v>
      </c>
      <c r="B430" s="704"/>
      <c r="C430" s="705"/>
      <c r="D430" s="706"/>
      <c r="E430" s="707"/>
      <c r="F430" s="707"/>
      <c r="G430" s="707"/>
      <c r="H430" s="707"/>
      <c r="I430" s="707"/>
    </row>
    <row r="431" spans="1:9" ht="18.600000000000001" x14ac:dyDescent="0.55000000000000004">
      <c r="A431" s="703" t="s">
        <v>21</v>
      </c>
      <c r="B431" s="704"/>
      <c r="C431" s="708" t="s">
        <v>20</v>
      </c>
      <c r="D431" s="707"/>
      <c r="E431" s="709"/>
      <c r="F431" s="710" t="s">
        <v>141</v>
      </c>
      <c r="G431" s="711"/>
      <c r="H431" s="707"/>
      <c r="I431" s="707"/>
    </row>
    <row r="432" spans="1:9" ht="18.600000000000001" x14ac:dyDescent="0.55000000000000004">
      <c r="A432" s="703" t="s">
        <v>52</v>
      </c>
      <c r="B432" s="712"/>
      <c r="C432" s="713" t="s">
        <v>184</v>
      </c>
      <c r="D432" s="713"/>
      <c r="E432" s="713"/>
      <c r="F432" s="1348" t="s">
        <v>185</v>
      </c>
      <c r="G432" s="1348"/>
      <c r="H432" s="1348"/>
      <c r="I432" s="714"/>
    </row>
  </sheetData>
  <sheetProtection algorithmName="SHA-512" hashValue="JlUWYDDkOOJ6HkvKEUFkf/Ag5bUwk3gqVnZqZqFWT41vcZNfBulL4Q0JbjpfDG2LuocBJ3MdWaceBwuhuCT5Gg==" saltValue="uzRWxc/6DTy/k/50RMXW4Q==" spinCount="100000" sheet="1" objects="1" scenarios="1" formatCells="0" formatColumns="0" formatRows="0" insertColumns="0" insertRows="0" deleteColumns="0" deleteRows="0" sort="0"/>
  <mergeCells count="6">
    <mergeCell ref="C428:H428"/>
    <mergeCell ref="F432:H432"/>
    <mergeCell ref="A1:I1"/>
    <mergeCell ref="A2:I2"/>
    <mergeCell ref="A3:I3"/>
    <mergeCell ref="B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9C544-6325-4CB3-A750-B155B1F81603}">
  <dimension ref="A1:M42"/>
  <sheetViews>
    <sheetView workbookViewId="0">
      <selection sqref="A1:M42"/>
    </sheetView>
  </sheetViews>
  <sheetFormatPr defaultRowHeight="13.8" x14ac:dyDescent="0.25"/>
  <cols>
    <col min="1" max="1" width="4.5" customWidth="1"/>
    <col min="4" max="4" width="3.09765625" customWidth="1"/>
    <col min="5" max="5" width="3.19921875" customWidth="1"/>
    <col min="6" max="6" width="10.19921875" customWidth="1"/>
    <col min="7" max="7" width="12.69921875" customWidth="1"/>
    <col min="8" max="8" width="12.8984375" customWidth="1"/>
    <col min="9" max="9" width="12" customWidth="1"/>
    <col min="10" max="10" width="7.19921875" customWidth="1"/>
    <col min="11" max="11" width="14.8984375" customWidth="1"/>
    <col min="12" max="12" width="7.3984375" customWidth="1"/>
    <col min="13" max="13" width="9.796875" customWidth="1"/>
  </cols>
  <sheetData>
    <row r="1" spans="1:13" ht="18.600000000000001" x14ac:dyDescent="0.55000000000000004">
      <c r="A1" s="1359" t="s">
        <v>99</v>
      </c>
      <c r="B1" s="1359"/>
      <c r="C1" s="1359"/>
      <c r="D1" s="1359"/>
      <c r="E1" s="1359"/>
      <c r="F1" s="1359"/>
      <c r="G1" s="1359"/>
      <c r="H1" s="1359"/>
      <c r="I1" s="1359"/>
      <c r="J1" s="1359"/>
      <c r="K1" s="1359"/>
      <c r="L1" s="1359"/>
      <c r="M1" s="1359"/>
    </row>
    <row r="2" spans="1:13" ht="18.600000000000001" x14ac:dyDescent="0.55000000000000004">
      <c r="A2" s="1360" t="s">
        <v>128</v>
      </c>
      <c r="B2" s="1360"/>
      <c r="C2" s="1360"/>
      <c r="D2" s="1360"/>
      <c r="E2" s="1360"/>
      <c r="F2" s="1360"/>
      <c r="G2" s="1360"/>
      <c r="H2" s="1360"/>
      <c r="I2" s="1360"/>
      <c r="J2" s="1360"/>
      <c r="K2" s="1360"/>
      <c r="L2" s="1360"/>
      <c r="M2" s="1360"/>
    </row>
    <row r="3" spans="1:13" ht="18.600000000000001" x14ac:dyDescent="0.55000000000000004">
      <c r="A3" s="1359" t="s">
        <v>129</v>
      </c>
      <c r="B3" s="1359"/>
      <c r="C3" s="1359"/>
      <c r="D3" s="1359"/>
      <c r="E3" s="1359"/>
      <c r="F3" s="1359"/>
      <c r="G3" s="1359"/>
      <c r="H3" s="1359"/>
      <c r="I3" s="1359"/>
      <c r="J3" s="1359"/>
      <c r="K3" s="1359"/>
      <c r="L3" s="1359"/>
      <c r="M3" s="1359"/>
    </row>
    <row r="4" spans="1:13" ht="18.600000000000001" x14ac:dyDescent="0.55000000000000004">
      <c r="A4" s="1359" t="s">
        <v>130</v>
      </c>
      <c r="B4" s="1359"/>
      <c r="C4" s="1359"/>
      <c r="D4" s="1359"/>
      <c r="E4" s="1359"/>
      <c r="F4" s="1359"/>
      <c r="G4" s="1359"/>
      <c r="H4" s="1359"/>
      <c r="I4" s="1359"/>
      <c r="J4" s="1359"/>
      <c r="K4" s="1359"/>
      <c r="L4" s="1359"/>
      <c r="M4" s="1359"/>
    </row>
    <row r="5" spans="1:13" ht="18.600000000000001" x14ac:dyDescent="0.55000000000000004">
      <c r="A5" s="57"/>
      <c r="B5" s="247"/>
      <c r="C5" s="1361" t="str">
        <f>+[2]ระบบการควบคุมฯ!A4</f>
        <v>ประจำเดือนธันวาคม 2567</v>
      </c>
      <c r="D5" s="1361"/>
      <c r="E5" s="1361"/>
      <c r="F5" s="1361"/>
      <c r="G5" s="1361"/>
      <c r="H5" s="1361"/>
      <c r="I5" s="1361"/>
      <c r="J5" s="1361"/>
      <c r="K5" s="1361"/>
      <c r="L5" s="1361"/>
      <c r="M5" s="248" t="s">
        <v>131</v>
      </c>
    </row>
    <row r="6" spans="1:13" ht="18.600000000000001" customHeight="1" x14ac:dyDescent="0.25">
      <c r="A6" s="1366" t="s">
        <v>24</v>
      </c>
      <c r="B6" s="1367"/>
      <c r="C6" s="1367"/>
      <c r="D6" s="1367"/>
      <c r="E6" s="1368"/>
      <c r="F6" s="1356" t="s">
        <v>274</v>
      </c>
      <c r="G6" s="1362" t="s">
        <v>100</v>
      </c>
      <c r="H6" s="1364" t="s">
        <v>101</v>
      </c>
      <c r="I6" s="1365"/>
      <c r="J6" s="1356" t="s">
        <v>275</v>
      </c>
      <c r="K6" s="1364" t="s">
        <v>102</v>
      </c>
      <c r="L6" s="1365"/>
      <c r="M6" s="1354" t="s">
        <v>132</v>
      </c>
    </row>
    <row r="7" spans="1:13" ht="18.600000000000001" x14ac:dyDescent="0.25">
      <c r="A7" s="1369"/>
      <c r="B7" s="1370"/>
      <c r="C7" s="1370"/>
      <c r="D7" s="1370"/>
      <c r="E7" s="1371"/>
      <c r="F7" s="1357"/>
      <c r="G7" s="1363"/>
      <c r="H7" s="272" t="s">
        <v>103</v>
      </c>
      <c r="I7" s="272" t="s">
        <v>104</v>
      </c>
      <c r="J7" s="1357"/>
      <c r="K7" s="272" t="s">
        <v>103</v>
      </c>
      <c r="L7" s="272" t="s">
        <v>104</v>
      </c>
      <c r="M7" s="1355"/>
    </row>
    <row r="8" spans="1:13" ht="18.600000000000001" x14ac:dyDescent="0.55000000000000004">
      <c r="A8" s="249" t="s">
        <v>105</v>
      </c>
      <c r="B8" s="250" t="s">
        <v>106</v>
      </c>
      <c r="C8" s="251"/>
      <c r="D8" s="251"/>
      <c r="E8" s="252"/>
      <c r="F8" s="273">
        <v>80</v>
      </c>
      <c r="G8" s="274"/>
      <c r="H8" s="253"/>
      <c r="I8" s="275"/>
      <c r="J8" s="273">
        <f>+J12</f>
        <v>100</v>
      </c>
      <c r="K8" s="275"/>
      <c r="L8" s="276"/>
      <c r="M8" s="253"/>
    </row>
    <row r="9" spans="1:13" ht="130.19999999999999" x14ac:dyDescent="0.25">
      <c r="A9" s="254" t="s">
        <v>107</v>
      </c>
      <c r="B9" s="255" t="s">
        <v>133</v>
      </c>
      <c r="C9" s="255"/>
      <c r="D9" s="255"/>
      <c r="E9" s="256"/>
      <c r="F9" s="245">
        <v>17</v>
      </c>
      <c r="G9" s="277">
        <f>+[2]ระบบการควบคุมฯ!F1474</f>
        <v>95839353</v>
      </c>
      <c r="H9" s="278">
        <f>+[2]ระบบการควบคุมฯ!L1474+[2]ระบบการควบคุมฯ!K1474</f>
        <v>63307184.979999997</v>
      </c>
      <c r="I9" s="279">
        <f>+H9*100/G9</f>
        <v>66.055522077658438</v>
      </c>
      <c r="J9" s="245">
        <v>39</v>
      </c>
      <c r="K9" s="278">
        <f>+[2]ระบบการควบคุมฯ!L1474+[2]ระบบการควบคุมฯ!K1474+[2]ระบบการควบคุมฯ!H1474+[2]ระบบการควบคุมฯ!G1474</f>
        <v>82046427.079999983</v>
      </c>
      <c r="L9" s="279">
        <f>+K9*100/G9</f>
        <v>85.608285648589444</v>
      </c>
      <c r="M9" s="257" t="s">
        <v>276</v>
      </c>
    </row>
    <row r="10" spans="1:13" ht="18.600000000000001" x14ac:dyDescent="0.25">
      <c r="A10" s="254" t="s">
        <v>108</v>
      </c>
      <c r="B10" s="255" t="s">
        <v>134</v>
      </c>
      <c r="C10" s="255"/>
      <c r="D10" s="255"/>
      <c r="E10" s="256"/>
      <c r="F10" s="245">
        <v>35</v>
      </c>
      <c r="G10" s="280"/>
      <c r="H10" s="280"/>
      <c r="I10" s="280"/>
      <c r="J10" s="245">
        <v>66</v>
      </c>
      <c r="K10" s="280"/>
      <c r="L10" s="280"/>
      <c r="M10" s="257"/>
    </row>
    <row r="11" spans="1:13" ht="18.600000000000001" x14ac:dyDescent="0.25">
      <c r="A11" s="281" t="s">
        <v>109</v>
      </c>
      <c r="B11" s="282" t="s">
        <v>135</v>
      </c>
      <c r="C11" s="282"/>
      <c r="D11" s="282"/>
      <c r="E11" s="283"/>
      <c r="F11" s="284">
        <v>54</v>
      </c>
      <c r="G11" s="285"/>
      <c r="H11" s="285"/>
      <c r="I11" s="285"/>
      <c r="J11" s="284">
        <v>77</v>
      </c>
      <c r="K11" s="285"/>
      <c r="L11" s="286"/>
      <c r="M11" s="287"/>
    </row>
    <row r="12" spans="1:13" ht="18.600000000000001" x14ac:dyDescent="0.25">
      <c r="A12" s="281" t="s">
        <v>110</v>
      </c>
      <c r="B12" s="282" t="s">
        <v>136</v>
      </c>
      <c r="C12" s="282"/>
      <c r="D12" s="282"/>
      <c r="E12" s="283"/>
      <c r="F12" s="284">
        <v>80</v>
      </c>
      <c r="G12" s="288"/>
      <c r="H12" s="285"/>
      <c r="I12" s="289"/>
      <c r="J12" s="284">
        <v>100</v>
      </c>
      <c r="K12" s="285"/>
      <c r="L12" s="290"/>
      <c r="M12" s="287"/>
    </row>
    <row r="13" spans="1:13" ht="18.600000000000001" x14ac:dyDescent="0.55000000000000004">
      <c r="A13" s="259" t="s">
        <v>111</v>
      </c>
      <c r="B13" s="260" t="s">
        <v>112</v>
      </c>
      <c r="C13" s="188"/>
      <c r="D13" s="188"/>
      <c r="E13" s="258"/>
      <c r="F13" s="291">
        <v>98</v>
      </c>
      <c r="G13" s="263"/>
      <c r="H13" s="261"/>
      <c r="I13" s="261"/>
      <c r="J13" s="291">
        <f>+J17</f>
        <v>100</v>
      </c>
      <c r="K13" s="261"/>
      <c r="L13" s="258"/>
      <c r="M13" s="257"/>
    </row>
    <row r="14" spans="1:13" ht="93" x14ac:dyDescent="0.25">
      <c r="A14" s="254" t="s">
        <v>113</v>
      </c>
      <c r="B14" s="255" t="s">
        <v>133</v>
      </c>
      <c r="C14" s="255"/>
      <c r="D14" s="255"/>
      <c r="E14" s="256"/>
      <c r="F14" s="245">
        <v>35</v>
      </c>
      <c r="G14" s="292">
        <f>+[2]ระบบการควบคุมฯ!F1467+[2]ระบบการควบคุมฯ!F1468+[2]ระบบการควบคุมฯ!F1469+[2]ระบบการควบคุมฯ!F1470</f>
        <v>73323253</v>
      </c>
      <c r="H14" s="278">
        <f>+[2]ระบบการควบคุมฯ!K1467+[2]ระบบการควบคุมฯ!L1467+[2]ระบบการควบคุมฯ!K1468+[2]ระบบการควบคุมฯ!L1468+[2]ระบบการควบคุมฯ!K1469+[2]ระบบการควบคุมฯ!L1469+[2]ระบบการควบคุมฯ!K1470+[2]ระบบการควบคุมฯ!L1470</f>
        <v>59753544.979999997</v>
      </c>
      <c r="I14" s="279">
        <f>+H14*100/G14</f>
        <v>81.49330878705014</v>
      </c>
      <c r="J14" s="245">
        <v>36</v>
      </c>
      <c r="K14" s="278">
        <f>+[2]ระบบการควบคุมฯ!G1467+[2]ระบบการควบคุมฯ!H1467+[2]ระบบการควบคุมฯ!K1467+[2]ระบบการควบคุมฯ!L1467+[2]ระบบการควบคุมฯ!G1468+[2]ระบบการควบคุมฯ!H1468+[2]ระบบการควบคุมฯ!K1468+[2]ระบบการควบคุมฯ!L1468+[2]ระบบการควบคุมฯ!G1469+[2]ระบบการควบคุมฯ!H1469+[2]ระบบการควบคุมฯ!K1469+[2]ระบบการควบคุมฯ!L1469+[2]ระบบการควบคุมฯ!G1470+[2]ระบบการควบคุมฯ!H1470+[2]ระบบการควบคุมฯ!K1470+[2]ระบบการควบคุมฯ!L1470</f>
        <v>60727497.079999998</v>
      </c>
      <c r="L14" s="293">
        <f>+K14*100/G14</f>
        <v>82.821607873835063</v>
      </c>
      <c r="M14" s="257" t="s">
        <v>277</v>
      </c>
    </row>
    <row r="15" spans="1:13" ht="18.600000000000001" x14ac:dyDescent="0.25">
      <c r="A15" s="254" t="s">
        <v>114</v>
      </c>
      <c r="B15" s="255" t="s">
        <v>134</v>
      </c>
      <c r="C15" s="255"/>
      <c r="D15" s="255"/>
      <c r="E15" s="256"/>
      <c r="F15" s="245">
        <v>57</v>
      </c>
      <c r="G15" s="294"/>
      <c r="H15" s="294"/>
      <c r="I15" s="294"/>
      <c r="J15" s="245">
        <v>58</v>
      </c>
      <c r="K15" s="294"/>
      <c r="L15" s="295"/>
      <c r="M15" s="257"/>
    </row>
    <row r="16" spans="1:13" ht="18.600000000000001" x14ac:dyDescent="0.25">
      <c r="A16" s="296">
        <v>2.2999999999999998</v>
      </c>
      <c r="B16" s="255" t="s">
        <v>135</v>
      </c>
      <c r="C16" s="255"/>
      <c r="D16" s="255"/>
      <c r="E16" s="256"/>
      <c r="F16" s="245">
        <v>80</v>
      </c>
      <c r="G16" s="294"/>
      <c r="H16" s="294"/>
      <c r="I16" s="294"/>
      <c r="J16" s="245">
        <v>81</v>
      </c>
      <c r="K16" s="294"/>
      <c r="L16" s="295"/>
      <c r="M16" s="257"/>
    </row>
    <row r="17" spans="1:13" ht="18.600000000000001" x14ac:dyDescent="0.25">
      <c r="A17" s="254" t="s">
        <v>115</v>
      </c>
      <c r="B17" s="255" t="s">
        <v>136</v>
      </c>
      <c r="C17" s="255"/>
      <c r="D17" s="255"/>
      <c r="E17" s="256"/>
      <c r="F17" s="245">
        <v>98</v>
      </c>
      <c r="G17" s="294"/>
      <c r="H17" s="294"/>
      <c r="I17" s="297"/>
      <c r="J17" s="245">
        <v>100</v>
      </c>
      <c r="K17" s="294"/>
      <c r="L17" s="298"/>
      <c r="M17" s="257"/>
    </row>
    <row r="18" spans="1:13" ht="18.600000000000001" x14ac:dyDescent="0.55000000000000004">
      <c r="A18" s="259" t="s">
        <v>116</v>
      </c>
      <c r="B18" s="260" t="s">
        <v>117</v>
      </c>
      <c r="C18" s="188"/>
      <c r="D18" s="188"/>
      <c r="E18" s="258"/>
      <c r="F18" s="291">
        <v>94</v>
      </c>
      <c r="G18" s="264"/>
      <c r="H18" s="264"/>
      <c r="I18" s="264"/>
      <c r="J18" s="291">
        <v>100</v>
      </c>
      <c r="K18" s="264"/>
      <c r="L18" s="264"/>
      <c r="M18" s="299"/>
    </row>
    <row r="19" spans="1:13" ht="148.80000000000001" x14ac:dyDescent="0.25">
      <c r="A19" s="254" t="s">
        <v>118</v>
      </c>
      <c r="B19" s="255" t="s">
        <v>133</v>
      </c>
      <c r="C19" s="255"/>
      <c r="D19" s="255"/>
      <c r="E19" s="256"/>
      <c r="F19" s="245">
        <v>27</v>
      </c>
      <c r="G19" s="294">
        <f>+[2]ระบบการควบคุมฯ!F1471+[2]ระบบการควบคุมฯ!F1472</f>
        <v>22516100</v>
      </c>
      <c r="H19" s="278">
        <f>+[2]ระบบการควบคุมฯ!K1473+[2]ระบบการควบคุมฯ!L1473</f>
        <v>3553640</v>
      </c>
      <c r="I19" s="1287">
        <f>+H19*100/G19</f>
        <v>15.782662183948375</v>
      </c>
      <c r="J19" s="245">
        <v>37</v>
      </c>
      <c r="K19" s="294">
        <f>+[2]ระบบการควบคุมฯ!G1473+[2]ระบบการควบคุมฯ!H1473+[2]ระบบการควบคุมฯ!K1473+[2]ระบบการควบคุมฯ!L1473</f>
        <v>21318930</v>
      </c>
      <c r="L19" s="300">
        <f>+K19*100/G19</f>
        <v>94.683049018258046</v>
      </c>
      <c r="M19" s="257" t="s">
        <v>278</v>
      </c>
    </row>
    <row r="20" spans="1:13" ht="18.600000000000001" x14ac:dyDescent="0.25">
      <c r="A20" s="254" t="s">
        <v>119</v>
      </c>
      <c r="B20" s="255" t="s">
        <v>134</v>
      </c>
      <c r="C20" s="255"/>
      <c r="D20" s="255"/>
      <c r="E20" s="256"/>
      <c r="F20" s="245">
        <v>53</v>
      </c>
      <c r="G20" s="255"/>
      <c r="H20" s="294"/>
      <c r="I20" s="294"/>
      <c r="J20" s="245">
        <v>61</v>
      </c>
      <c r="K20" s="255"/>
      <c r="L20" s="297"/>
      <c r="M20" s="262"/>
    </row>
    <row r="21" spans="1:13" ht="18.600000000000001" x14ac:dyDescent="0.25">
      <c r="A21" s="254" t="s">
        <v>120</v>
      </c>
      <c r="B21" s="282" t="s">
        <v>135</v>
      </c>
      <c r="C21" s="282"/>
      <c r="D21" s="282"/>
      <c r="E21" s="256"/>
      <c r="F21" s="245">
        <v>75</v>
      </c>
      <c r="G21" s="301"/>
      <c r="H21" s="278"/>
      <c r="I21" s="278"/>
      <c r="J21" s="245">
        <v>80</v>
      </c>
      <c r="K21" s="278"/>
      <c r="L21" s="277"/>
      <c r="M21" s="262"/>
    </row>
    <row r="22" spans="1:13" ht="18.600000000000001" x14ac:dyDescent="0.25">
      <c r="A22" s="281" t="s">
        <v>121</v>
      </c>
      <c r="B22" s="282" t="s">
        <v>136</v>
      </c>
      <c r="C22" s="282"/>
      <c r="D22" s="282"/>
      <c r="E22" s="283"/>
      <c r="F22" s="284">
        <v>94</v>
      </c>
      <c r="G22" s="302"/>
      <c r="H22" s="302"/>
      <c r="I22" s="302"/>
      <c r="J22" s="284">
        <v>100</v>
      </c>
      <c r="K22" s="302"/>
      <c r="L22" s="303"/>
      <c r="M22" s="304"/>
    </row>
    <row r="23" spans="1:13" ht="18.600000000000001" x14ac:dyDescent="0.55000000000000004">
      <c r="A23" s="263"/>
      <c r="B23" s="260" t="s">
        <v>122</v>
      </c>
      <c r="C23" s="188"/>
      <c r="D23" s="188"/>
      <c r="E23" s="258"/>
      <c r="F23" s="291"/>
      <c r="G23" s="305"/>
      <c r="H23" s="1288">
        <f>+[2]ระบบการควบคุมฯ!H1473+[2]ระบบการควบคุมฯ!G1473</f>
        <v>17765290</v>
      </c>
      <c r="I23" s="1288">
        <f>+H23*100/G19</f>
        <v>78.900386834309671</v>
      </c>
      <c r="J23" s="291"/>
      <c r="K23" s="261"/>
      <c r="L23" s="188"/>
      <c r="M23" s="264"/>
    </row>
    <row r="24" spans="1:13" ht="18.600000000000001" x14ac:dyDescent="0.55000000000000004">
      <c r="A24" s="263"/>
      <c r="B24" s="260" t="s">
        <v>123</v>
      </c>
      <c r="C24" s="188"/>
      <c r="D24" s="188"/>
      <c r="E24" s="258"/>
      <c r="F24" s="291"/>
      <c r="G24" s="306"/>
      <c r="H24" s="307"/>
      <c r="I24" s="308"/>
      <c r="J24" s="291"/>
      <c r="K24" s="261"/>
      <c r="L24" s="188"/>
      <c r="M24" s="264"/>
    </row>
    <row r="25" spans="1:13" ht="18.600000000000001" x14ac:dyDescent="0.55000000000000004">
      <c r="A25" s="263"/>
      <c r="B25" s="260" t="s">
        <v>124</v>
      </c>
      <c r="C25" s="188"/>
      <c r="D25" s="188"/>
      <c r="E25" s="258"/>
      <c r="F25" s="291"/>
      <c r="G25" s="306"/>
      <c r="H25" s="307">
        <f>+G19-H19-H23-H26</f>
        <v>101960</v>
      </c>
      <c r="I25" s="309">
        <f>+H25*100/G19</f>
        <v>0.45283152943893479</v>
      </c>
      <c r="J25" s="291"/>
      <c r="K25" s="261"/>
      <c r="L25" s="188"/>
      <c r="M25" s="310"/>
    </row>
    <row r="26" spans="1:13" ht="18.600000000000001" x14ac:dyDescent="0.55000000000000004">
      <c r="A26" s="265"/>
      <c r="B26" s="266" t="s">
        <v>125</v>
      </c>
      <c r="C26" s="267"/>
      <c r="D26" s="267"/>
      <c r="E26" s="268"/>
      <c r="F26" s="311"/>
      <c r="G26" s="312"/>
      <c r="H26" s="313">
        <f>+[2]ระบบการควบคุมฯ!M1184+[2]ระบบการควบคุมฯ!M1362+[2]ระบบการควบคุมฯ!M1357</f>
        <v>1095210</v>
      </c>
      <c r="I26" s="1289">
        <v>4.87</v>
      </c>
      <c r="J26" s="311"/>
      <c r="K26" s="314"/>
      <c r="L26" s="268"/>
      <c r="M26" s="315"/>
    </row>
    <row r="27" spans="1:13" ht="18.600000000000001" x14ac:dyDescent="0.55000000000000004">
      <c r="A27" s="188"/>
      <c r="B27" s="188"/>
      <c r="C27" s="188"/>
      <c r="D27" s="188"/>
      <c r="E27" s="188"/>
      <c r="F27" s="1290" t="s">
        <v>126</v>
      </c>
      <c r="G27" s="188"/>
      <c r="H27" s="269" t="s">
        <v>279</v>
      </c>
      <c r="I27" s="188"/>
      <c r="J27" s="1290" t="s">
        <v>126</v>
      </c>
      <c r="K27" s="188"/>
      <c r="L27" s="188"/>
      <c r="M27" s="188"/>
    </row>
    <row r="28" spans="1:13" ht="18.600000000000001" x14ac:dyDescent="0.55000000000000004">
      <c r="A28" s="188"/>
      <c r="B28" s="316"/>
      <c r="C28" s="316"/>
      <c r="D28" s="316"/>
      <c r="E28" s="316"/>
      <c r="F28" s="1353" t="s">
        <v>49</v>
      </c>
      <c r="G28" s="1353"/>
      <c r="H28" s="316"/>
      <c r="I28" s="316"/>
      <c r="J28" s="316"/>
      <c r="K28" s="316"/>
      <c r="L28" s="316"/>
      <c r="M28" s="316"/>
    </row>
    <row r="29" spans="1:13" ht="18.600000000000001" x14ac:dyDescent="0.55000000000000004">
      <c r="A29" s="188"/>
      <c r="B29" s="316"/>
      <c r="C29" s="316"/>
      <c r="D29" s="316" t="s">
        <v>280</v>
      </c>
      <c r="E29" s="316"/>
      <c r="F29" s="1291"/>
      <c r="G29" s="316"/>
      <c r="H29" s="316"/>
      <c r="I29" s="316"/>
      <c r="J29" s="1291"/>
      <c r="K29" s="316"/>
      <c r="L29" s="316"/>
      <c r="M29" s="316"/>
    </row>
    <row r="30" spans="1:13" ht="18.600000000000001" x14ac:dyDescent="0.55000000000000004">
      <c r="A30" s="188"/>
      <c r="B30" s="188"/>
      <c r="C30" s="188"/>
      <c r="D30" s="188"/>
      <c r="E30" s="188"/>
      <c r="F30" s="1358" t="s">
        <v>281</v>
      </c>
      <c r="G30" s="1358"/>
      <c r="H30" s="188"/>
      <c r="I30" s="188"/>
      <c r="J30" s="188"/>
      <c r="K30" s="188"/>
      <c r="L30" s="188"/>
      <c r="M30" s="188"/>
    </row>
    <row r="31" spans="1:13" ht="18.600000000000001" x14ac:dyDescent="0.55000000000000004">
      <c r="A31" s="188"/>
      <c r="B31" s="188"/>
      <c r="C31" s="188"/>
      <c r="D31" s="188"/>
      <c r="E31" s="188"/>
      <c r="F31" s="57"/>
      <c r="G31" s="188"/>
      <c r="H31" s="188"/>
      <c r="I31" s="188"/>
      <c r="J31" s="57"/>
      <c r="K31" s="188"/>
      <c r="L31" s="188"/>
      <c r="M31" s="188"/>
    </row>
    <row r="32" spans="1:13" ht="18.600000000000001" x14ac:dyDescent="0.55000000000000004">
      <c r="A32" s="188"/>
      <c r="B32" s="188"/>
      <c r="C32" s="188"/>
      <c r="D32" s="1353" t="s">
        <v>20</v>
      </c>
      <c r="E32" s="1353"/>
      <c r="F32" s="1353"/>
      <c r="G32" s="188"/>
      <c r="H32" s="269" t="s">
        <v>282</v>
      </c>
      <c r="I32" s="188"/>
      <c r="J32" s="188"/>
      <c r="K32" s="188"/>
      <c r="L32" s="188"/>
      <c r="M32" s="188"/>
    </row>
    <row r="33" spans="1:13" ht="18.600000000000001" x14ac:dyDescent="0.55000000000000004">
      <c r="A33" s="57"/>
      <c r="B33" s="57"/>
      <c r="C33" s="57"/>
      <c r="D33" s="57"/>
      <c r="E33" s="57"/>
      <c r="F33" s="1350" t="s">
        <v>69</v>
      </c>
      <c r="G33" s="1350"/>
      <c r="H33" s="57"/>
      <c r="I33" s="57"/>
      <c r="J33" s="57"/>
      <c r="K33" s="57"/>
      <c r="L33" s="57"/>
      <c r="M33" s="57"/>
    </row>
    <row r="34" spans="1:13" ht="18.600000000000001" x14ac:dyDescent="0.55000000000000004">
      <c r="A34" s="57"/>
      <c r="B34" s="318"/>
      <c r="C34" s="318" t="s">
        <v>283</v>
      </c>
      <c r="D34" s="318"/>
      <c r="E34" s="318"/>
      <c r="F34" s="318"/>
      <c r="G34" s="318"/>
      <c r="H34" s="318"/>
      <c r="I34" s="318"/>
      <c r="J34" s="318"/>
      <c r="K34" s="318"/>
      <c r="L34" s="318"/>
      <c r="M34" s="318"/>
    </row>
    <row r="35" spans="1:13" ht="18.600000000000001" x14ac:dyDescent="0.55000000000000004">
      <c r="A35" s="1351" t="s">
        <v>284</v>
      </c>
      <c r="B35" s="1351"/>
      <c r="C35" s="1351"/>
      <c r="D35" s="1351"/>
      <c r="E35" s="1351"/>
      <c r="F35" s="1351"/>
      <c r="G35" s="1351"/>
      <c r="H35" s="1351"/>
      <c r="I35" s="1351"/>
      <c r="J35" s="1351"/>
      <c r="K35" s="1351"/>
      <c r="L35" s="1351"/>
      <c r="M35" s="1351"/>
    </row>
    <row r="36" spans="1:13" ht="18.600000000000001" x14ac:dyDescent="0.55000000000000004">
      <c r="A36" s="1351" t="s">
        <v>51</v>
      </c>
      <c r="B36" s="1351"/>
      <c r="C36" s="1351"/>
      <c r="D36" s="1351"/>
      <c r="E36" s="1351"/>
      <c r="F36" s="1351"/>
      <c r="G36" s="1351"/>
      <c r="H36" s="1351"/>
      <c r="I36" s="1351"/>
      <c r="J36" s="1351"/>
      <c r="K36" s="1351"/>
      <c r="L36" s="1351"/>
      <c r="M36" s="1351"/>
    </row>
    <row r="37" spans="1:13" ht="18.600000000000001" x14ac:dyDescent="0.55000000000000004">
      <c r="A37" s="319"/>
      <c r="B37" s="320"/>
      <c r="C37" s="321" t="s">
        <v>137</v>
      </c>
      <c r="D37" s="319"/>
      <c r="E37" s="319"/>
      <c r="F37" s="318"/>
      <c r="G37" s="319"/>
      <c r="H37" s="1352" t="s">
        <v>138</v>
      </c>
      <c r="I37" s="1352"/>
      <c r="J37" s="1352"/>
      <c r="K37" s="1352"/>
      <c r="L37" s="1352"/>
      <c r="M37" s="319"/>
    </row>
    <row r="38" spans="1:13" ht="18.600000000000001" x14ac:dyDescent="0.55000000000000004">
      <c r="A38" s="319"/>
      <c r="B38" s="322"/>
      <c r="C38" s="321" t="s">
        <v>139</v>
      </c>
      <c r="D38" s="319"/>
      <c r="E38" s="319"/>
      <c r="F38" s="318"/>
      <c r="G38" s="319"/>
      <c r="H38" s="269"/>
      <c r="I38" s="269"/>
      <c r="J38" s="269"/>
      <c r="K38" s="269"/>
      <c r="L38" s="269"/>
      <c r="M38" s="319"/>
    </row>
    <row r="39" spans="1:13" ht="18.600000000000001" x14ac:dyDescent="0.55000000000000004">
      <c r="A39" s="323" t="s">
        <v>126</v>
      </c>
      <c r="B39" s="324"/>
      <c r="C39" s="188"/>
      <c r="D39" s="269" t="s">
        <v>140</v>
      </c>
      <c r="E39" s="270"/>
      <c r="F39" s="57"/>
      <c r="G39" s="270"/>
      <c r="H39" s="271" t="s">
        <v>20</v>
      </c>
      <c r="I39" s="188"/>
      <c r="J39" s="57"/>
      <c r="K39" s="269" t="s">
        <v>141</v>
      </c>
      <c r="L39" s="270"/>
      <c r="M39" s="270"/>
    </row>
    <row r="40" spans="1:13" ht="18.600000000000001" x14ac:dyDescent="0.55000000000000004">
      <c r="A40" s="1353" t="s">
        <v>127</v>
      </c>
      <c r="B40" s="1353"/>
      <c r="C40" s="1353"/>
      <c r="D40" s="188" t="s">
        <v>142</v>
      </c>
      <c r="E40" s="188"/>
      <c r="F40" s="57"/>
      <c r="G40" s="188"/>
      <c r="H40" s="270" t="s">
        <v>143</v>
      </c>
      <c r="I40" s="270"/>
      <c r="J40" s="57"/>
      <c r="K40" s="188" t="s">
        <v>142</v>
      </c>
      <c r="L40" s="188"/>
      <c r="M40" s="188"/>
    </row>
    <row r="41" spans="1:13" ht="18.600000000000001" x14ac:dyDescent="0.55000000000000004">
      <c r="A41" s="316" t="s">
        <v>52</v>
      </c>
      <c r="B41" s="317"/>
      <c r="C41" s="317"/>
      <c r="D41" s="188"/>
      <c r="E41" s="188"/>
      <c r="F41" s="57"/>
      <c r="G41" s="270"/>
      <c r="H41" s="188"/>
      <c r="I41" s="188"/>
      <c r="J41" s="57"/>
      <c r="K41" s="188"/>
      <c r="L41" s="270"/>
      <c r="M41" s="270"/>
    </row>
    <row r="42" spans="1:13" ht="18.600000000000001" x14ac:dyDescent="0.55000000000000004">
      <c r="A42" s="317"/>
      <c r="B42" s="317"/>
      <c r="C42" s="317"/>
      <c r="D42" s="188"/>
      <c r="E42" s="188"/>
      <c r="F42" s="57"/>
      <c r="G42" s="270"/>
      <c r="H42" s="319" t="s">
        <v>144</v>
      </c>
      <c r="I42" s="319"/>
      <c r="J42" s="57"/>
      <c r="K42" s="319"/>
      <c r="L42" s="319"/>
      <c r="M42" s="319"/>
    </row>
  </sheetData>
  <sheetProtection algorithmName="SHA-512" hashValue="2JVUlyN/TSVdGxwAf+PORhw8dmqYmh3pTfcEKcf5Rvp+g0Ukh07wzbm10V8o4riJ9K4C2Dy7kEzf/IYk1aTDaw==" saltValue="ovzoBFjMRSNRmTH9A697zQ==" spinCount="100000" sheet="1" objects="1" scenarios="1" formatCells="0" formatColumns="0" formatRows="0" deleteColumns="0" deleteRows="0"/>
  <mergeCells count="20">
    <mergeCell ref="A1:M1"/>
    <mergeCell ref="A2:M2"/>
    <mergeCell ref="A3:M3"/>
    <mergeCell ref="A4:M4"/>
    <mergeCell ref="C5:L5"/>
    <mergeCell ref="M6:M7"/>
    <mergeCell ref="F6:F7"/>
    <mergeCell ref="F28:G28"/>
    <mergeCell ref="F30:G30"/>
    <mergeCell ref="D32:F32"/>
    <mergeCell ref="G6:G7"/>
    <mergeCell ref="H6:I6"/>
    <mergeCell ref="J6:J7"/>
    <mergeCell ref="A6:E7"/>
    <mergeCell ref="K6:L6"/>
    <mergeCell ref="F33:G33"/>
    <mergeCell ref="A35:M35"/>
    <mergeCell ref="A36:M36"/>
    <mergeCell ref="H37:L37"/>
    <mergeCell ref="A40:C40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เงินกันไว้เบิกเหลื่อมปี งบปี </vt:lpstr>
      <vt:lpstr>งบลงทุน</vt:lpstr>
      <vt:lpstr>งบประจำและงบพัฒนาคุณภาพการศึกษา</vt:lpstr>
      <vt:lpstr>งบสพฐ</vt:lpstr>
      <vt:lpstr>รายงานผลการเบิกจ่าย</vt:lpstr>
      <vt:lpstr>งบประจำและงบพัฒนาคุณภาพการศึกษา!Print_Titles</vt:lpstr>
      <vt:lpstr>งบลงทุน!Print_Titles</vt:lpstr>
      <vt:lpstr>'เงินกันไว้เบิกเหลื่อมปี งบปี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2022-01-02T08:37:32Z</dcterms:created>
  <dcterms:modified xsi:type="dcterms:W3CDTF">2024-12-31T16:26:56Z</dcterms:modified>
</cp:coreProperties>
</file>