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คุมงวด\งวด68\รายงานขึ้นระบบ\"/>
    </mc:Choice>
  </mc:AlternateContent>
  <xr:revisionPtr revIDLastSave="0" documentId="13_ncr:1_{A539B1C5-61DC-4A1A-BB26-C8B8FBD36C31}" xr6:coauthVersionLast="47" xr6:coauthVersionMax="47" xr10:uidLastSave="{00000000-0000-0000-0000-000000000000}"/>
  <bookViews>
    <workbookView xWindow="-108" yWindow="-108" windowWidth="16608" windowHeight="8832" firstSheet="1" activeTab="2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" sheetId="6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0">'เงินกันไว้เบิกเหลื่อมปี งบปี '!$1:$4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5" i="3" l="1"/>
  <c r="B95" i="3"/>
  <c r="B93" i="3"/>
  <c r="B92" i="3"/>
  <c r="B89" i="3"/>
  <c r="K88" i="3"/>
  <c r="J88" i="3"/>
  <c r="J87" i="3" s="1"/>
  <c r="J86" i="3" s="1"/>
  <c r="J85" i="3" s="1"/>
  <c r="J84" i="3" s="1"/>
  <c r="I88" i="3"/>
  <c r="H88" i="3"/>
  <c r="H87" i="3" s="1"/>
  <c r="H86" i="3" s="1"/>
  <c r="H85" i="3" s="1"/>
  <c r="H84" i="3" s="1"/>
  <c r="G88" i="3"/>
  <c r="F88" i="3"/>
  <c r="E88" i="3"/>
  <c r="D88" i="3"/>
  <c r="D87" i="3" s="1"/>
  <c r="D86" i="3" s="1"/>
  <c r="D85" i="3" s="1"/>
  <c r="D84" i="3" s="1"/>
  <c r="C88" i="3"/>
  <c r="B88" i="3"/>
  <c r="A88" i="3"/>
  <c r="K87" i="3"/>
  <c r="K86" i="3" s="1"/>
  <c r="K85" i="3" s="1"/>
  <c r="K84" i="3" s="1"/>
  <c r="I87" i="3"/>
  <c r="F87" i="3"/>
  <c r="F86" i="3" s="1"/>
  <c r="F85" i="3" s="1"/>
  <c r="F84" i="3" s="1"/>
  <c r="E87" i="3"/>
  <c r="C87" i="3"/>
  <c r="B87" i="3"/>
  <c r="A87" i="3"/>
  <c r="I86" i="3"/>
  <c r="E86" i="3"/>
  <c r="A86" i="3"/>
  <c r="I85" i="3"/>
  <c r="I84" i="3" s="1"/>
  <c r="E85" i="3"/>
  <c r="C85" i="3"/>
  <c r="B85" i="3"/>
  <c r="A85" i="3"/>
  <c r="E84" i="3"/>
  <c r="C84" i="3"/>
  <c r="B84" i="3"/>
  <c r="A84" i="3"/>
  <c r="C83" i="3"/>
  <c r="J82" i="3"/>
  <c r="J81" i="3" s="1"/>
  <c r="I82" i="3"/>
  <c r="H82" i="3"/>
  <c r="H81" i="3" s="1"/>
  <c r="G82" i="3"/>
  <c r="F82" i="3"/>
  <c r="F81" i="3" s="1"/>
  <c r="E82" i="3"/>
  <c r="D82" i="3"/>
  <c r="K82" i="3" s="1"/>
  <c r="K81" i="3" s="1"/>
  <c r="C82" i="3"/>
  <c r="B82" i="3"/>
  <c r="A82" i="3"/>
  <c r="I81" i="3"/>
  <c r="E81" i="3"/>
  <c r="D81" i="3"/>
  <c r="C81" i="3"/>
  <c r="B81" i="3"/>
  <c r="C80" i="3"/>
  <c r="K79" i="3"/>
  <c r="J79" i="3"/>
  <c r="I79" i="3"/>
  <c r="H79" i="3"/>
  <c r="G79" i="3"/>
  <c r="F79" i="3"/>
  <c r="E79" i="3"/>
  <c r="D79" i="3"/>
  <c r="C79" i="3"/>
  <c r="B79" i="3"/>
  <c r="J78" i="3"/>
  <c r="I78" i="3"/>
  <c r="H78" i="3"/>
  <c r="G78" i="3"/>
  <c r="F78" i="3"/>
  <c r="E78" i="3"/>
  <c r="K78" i="3" s="1"/>
  <c r="D78" i="3"/>
  <c r="C78" i="3"/>
  <c r="B78" i="3"/>
  <c r="C77" i="3"/>
  <c r="J76" i="3"/>
  <c r="J75" i="3" s="1"/>
  <c r="J74" i="3" s="1"/>
  <c r="J73" i="3" s="1"/>
  <c r="I76" i="3"/>
  <c r="H76" i="3"/>
  <c r="H75" i="3" s="1"/>
  <c r="H74" i="3" s="1"/>
  <c r="H73" i="3" s="1"/>
  <c r="G76" i="3"/>
  <c r="F76" i="3"/>
  <c r="F75" i="3" s="1"/>
  <c r="F74" i="3" s="1"/>
  <c r="F73" i="3" s="1"/>
  <c r="E76" i="3"/>
  <c r="D76" i="3"/>
  <c r="K76" i="3" s="1"/>
  <c r="K75" i="3" s="1"/>
  <c r="C76" i="3"/>
  <c r="B76" i="3"/>
  <c r="A76" i="3"/>
  <c r="I75" i="3"/>
  <c r="G75" i="3"/>
  <c r="G74" i="3" s="1"/>
  <c r="E75" i="3"/>
  <c r="C75" i="3"/>
  <c r="B75" i="3"/>
  <c r="I74" i="3"/>
  <c r="I73" i="3" s="1"/>
  <c r="I50" i="3" s="1"/>
  <c r="I49" i="3" s="1"/>
  <c r="E74" i="3"/>
  <c r="E73" i="3" s="1"/>
  <c r="C74" i="3"/>
  <c r="B74" i="3"/>
  <c r="B91" i="3" s="1"/>
  <c r="A74" i="3"/>
  <c r="C73" i="3"/>
  <c r="B73" i="3"/>
  <c r="K72" i="3"/>
  <c r="J72" i="3"/>
  <c r="I72" i="3"/>
  <c r="H72" i="3"/>
  <c r="F72" i="3"/>
  <c r="E72" i="3"/>
  <c r="D72" i="3"/>
  <c r="C72" i="3"/>
  <c r="B72" i="3"/>
  <c r="A72" i="3"/>
  <c r="K71" i="3"/>
  <c r="J71" i="3"/>
  <c r="I71" i="3"/>
  <c r="H71" i="3"/>
  <c r="F71" i="3"/>
  <c r="E71" i="3"/>
  <c r="D71" i="3"/>
  <c r="B71" i="3"/>
  <c r="A71" i="3"/>
  <c r="K70" i="3"/>
  <c r="J70" i="3"/>
  <c r="I70" i="3"/>
  <c r="H70" i="3"/>
  <c r="F70" i="3"/>
  <c r="E70" i="3"/>
  <c r="D70" i="3"/>
  <c r="B70" i="3"/>
  <c r="A70" i="3"/>
  <c r="K69" i="3"/>
  <c r="J69" i="3"/>
  <c r="I69" i="3"/>
  <c r="H69" i="3"/>
  <c r="F69" i="3"/>
  <c r="E69" i="3"/>
  <c r="D69" i="3"/>
  <c r="C69" i="3"/>
  <c r="B69" i="3"/>
  <c r="A69" i="3"/>
  <c r="K68" i="3"/>
  <c r="J68" i="3"/>
  <c r="I68" i="3"/>
  <c r="H68" i="3"/>
  <c r="F68" i="3"/>
  <c r="E68" i="3"/>
  <c r="D68" i="3"/>
  <c r="C68" i="3"/>
  <c r="B68" i="3"/>
  <c r="A68" i="3"/>
  <c r="K67" i="3"/>
  <c r="J67" i="3"/>
  <c r="I67" i="3"/>
  <c r="H67" i="3"/>
  <c r="F67" i="3"/>
  <c r="E67" i="3"/>
  <c r="D67" i="3"/>
  <c r="B67" i="3"/>
  <c r="A67" i="3"/>
  <c r="K66" i="3"/>
  <c r="J66" i="3"/>
  <c r="I66" i="3"/>
  <c r="H66" i="3"/>
  <c r="F66" i="3"/>
  <c r="E66" i="3"/>
  <c r="D66" i="3"/>
  <c r="C66" i="3"/>
  <c r="B66" i="3"/>
  <c r="A66" i="3"/>
  <c r="K65" i="3"/>
  <c r="J65" i="3"/>
  <c r="I65" i="3"/>
  <c r="H65" i="3"/>
  <c r="F65" i="3"/>
  <c r="E65" i="3"/>
  <c r="D65" i="3"/>
  <c r="B65" i="3"/>
  <c r="A65" i="3"/>
  <c r="K64" i="3"/>
  <c r="J64" i="3"/>
  <c r="I64" i="3"/>
  <c r="I63" i="3" s="1"/>
  <c r="H64" i="3"/>
  <c r="F64" i="3"/>
  <c r="E64" i="3"/>
  <c r="D64" i="3"/>
  <c r="D63" i="3" s="1"/>
  <c r="C64" i="3"/>
  <c r="B64" i="3"/>
  <c r="A64" i="3"/>
  <c r="K63" i="3"/>
  <c r="J63" i="3"/>
  <c r="H63" i="3"/>
  <c r="F63" i="3"/>
  <c r="E63" i="3"/>
  <c r="B63" i="3"/>
  <c r="A63" i="3"/>
  <c r="K62" i="3"/>
  <c r="J62" i="3"/>
  <c r="I62" i="3"/>
  <c r="H62" i="3"/>
  <c r="F62" i="3"/>
  <c r="E62" i="3"/>
  <c r="D62" i="3"/>
  <c r="C62" i="3"/>
  <c r="B62" i="3"/>
  <c r="A62" i="3"/>
  <c r="K61" i="3"/>
  <c r="J61" i="3"/>
  <c r="I61" i="3"/>
  <c r="H61" i="3"/>
  <c r="F61" i="3"/>
  <c r="E61" i="3"/>
  <c r="D61" i="3"/>
  <c r="C61" i="3"/>
  <c r="B61" i="3"/>
  <c r="A61" i="3"/>
  <c r="K60" i="3"/>
  <c r="I60" i="3"/>
  <c r="H60" i="3"/>
  <c r="F60" i="3"/>
  <c r="F59" i="3" s="1"/>
  <c r="D60" i="3"/>
  <c r="C60" i="3"/>
  <c r="B60" i="3"/>
  <c r="A60" i="3"/>
  <c r="K59" i="3"/>
  <c r="J59" i="3"/>
  <c r="I59" i="3"/>
  <c r="H59" i="3"/>
  <c r="E59" i="3"/>
  <c r="D59" i="3"/>
  <c r="C59" i="3"/>
  <c r="B59" i="3"/>
  <c r="A59" i="3"/>
  <c r="K58" i="3"/>
  <c r="J58" i="3"/>
  <c r="J51" i="3" s="1"/>
  <c r="I58" i="3"/>
  <c r="H58" i="3"/>
  <c r="F58" i="3"/>
  <c r="E58" i="3"/>
  <c r="E51" i="3" s="1"/>
  <c r="D58" i="3"/>
  <c r="C58" i="3"/>
  <c r="B58" i="3"/>
  <c r="A58" i="3"/>
  <c r="K56" i="3"/>
  <c r="J56" i="3"/>
  <c r="H56" i="3"/>
  <c r="F56" i="3"/>
  <c r="D56" i="3"/>
  <c r="K55" i="3"/>
  <c r="J55" i="3"/>
  <c r="H55" i="3"/>
  <c r="K54" i="3"/>
  <c r="J54" i="3"/>
  <c r="I54" i="3"/>
  <c r="H54" i="3"/>
  <c r="H53" i="3" s="1"/>
  <c r="F54" i="3"/>
  <c r="E54" i="3"/>
  <c r="D54" i="3"/>
  <c r="D52" i="3" s="1"/>
  <c r="B54" i="3"/>
  <c r="K53" i="3"/>
  <c r="J53" i="3"/>
  <c r="F53" i="3"/>
  <c r="E53" i="3"/>
  <c r="K52" i="3"/>
  <c r="K51" i="3" s="1"/>
  <c r="J52" i="3"/>
  <c r="J89" i="3" s="1"/>
  <c r="I52" i="3"/>
  <c r="I89" i="3" s="1"/>
  <c r="F52" i="3"/>
  <c r="F89" i="3" s="1"/>
  <c r="E52" i="3"/>
  <c r="E89" i="3" s="1"/>
  <c r="B52" i="3"/>
  <c r="I51" i="3"/>
  <c r="F51" i="3"/>
  <c r="C50" i="3"/>
  <c r="B50" i="3"/>
  <c r="G49" i="3"/>
  <c r="B49" i="3"/>
  <c r="K46" i="3"/>
  <c r="J46" i="3"/>
  <c r="J45" i="3" s="1"/>
  <c r="J44" i="3" s="1"/>
  <c r="I46" i="3"/>
  <c r="I45" i="3" s="1"/>
  <c r="I44" i="3" s="1"/>
  <c r="H46" i="3"/>
  <c r="F46" i="3"/>
  <c r="E46" i="3"/>
  <c r="E45" i="3" s="1"/>
  <c r="E44" i="3" s="1"/>
  <c r="D46" i="3"/>
  <c r="D45" i="3" s="1"/>
  <c r="D44" i="3" s="1"/>
  <c r="C46" i="3"/>
  <c r="B46" i="3"/>
  <c r="A46" i="3"/>
  <c r="K45" i="3"/>
  <c r="K44" i="3" s="1"/>
  <c r="H45" i="3"/>
  <c r="H44" i="3" s="1"/>
  <c r="F45" i="3"/>
  <c r="F44" i="3" s="1"/>
  <c r="C45" i="3"/>
  <c r="B45" i="3"/>
  <c r="A45" i="3"/>
  <c r="C44" i="3"/>
  <c r="B44" i="3"/>
  <c r="K43" i="3"/>
  <c r="J43" i="3"/>
  <c r="J42" i="3" s="1"/>
  <c r="I43" i="3"/>
  <c r="H43" i="3"/>
  <c r="F43" i="3"/>
  <c r="E43" i="3"/>
  <c r="E42" i="3" s="1"/>
  <c r="D43" i="3"/>
  <c r="C43" i="3"/>
  <c r="B43" i="3"/>
  <c r="A43" i="3"/>
  <c r="K42" i="3"/>
  <c r="I42" i="3"/>
  <c r="H42" i="3"/>
  <c r="F42" i="3"/>
  <c r="D42" i="3"/>
  <c r="C42" i="3"/>
  <c r="B42" i="3"/>
  <c r="A42" i="3"/>
  <c r="K41" i="3"/>
  <c r="J41" i="3"/>
  <c r="J40" i="3" s="1"/>
  <c r="I41" i="3"/>
  <c r="H41" i="3"/>
  <c r="F41" i="3"/>
  <c r="E41" i="3"/>
  <c r="E40" i="3" s="1"/>
  <c r="D41" i="3"/>
  <c r="C41" i="3"/>
  <c r="B41" i="3"/>
  <c r="A41" i="3"/>
  <c r="K40" i="3"/>
  <c r="I40" i="3"/>
  <c r="H40" i="3"/>
  <c r="F40" i="3"/>
  <c r="D40" i="3"/>
  <c r="C40" i="3"/>
  <c r="B40" i="3"/>
  <c r="A40" i="3"/>
  <c r="K39" i="3"/>
  <c r="J39" i="3"/>
  <c r="J38" i="3" s="1"/>
  <c r="I39" i="3"/>
  <c r="H39" i="3"/>
  <c r="F39" i="3"/>
  <c r="E39" i="3"/>
  <c r="E38" i="3" s="1"/>
  <c r="D39" i="3"/>
  <c r="C39" i="3"/>
  <c r="B39" i="3"/>
  <c r="A39" i="3"/>
  <c r="K38" i="3"/>
  <c r="I38" i="3"/>
  <c r="H38" i="3"/>
  <c r="H37" i="3" s="1"/>
  <c r="F38" i="3"/>
  <c r="D38" i="3"/>
  <c r="C38" i="3"/>
  <c r="B38" i="3"/>
  <c r="A38" i="3"/>
  <c r="K37" i="3"/>
  <c r="I37" i="3"/>
  <c r="F37" i="3"/>
  <c r="D37" i="3"/>
  <c r="C37" i="3"/>
  <c r="B37" i="3"/>
  <c r="K36" i="3"/>
  <c r="K35" i="3" s="1"/>
  <c r="J36" i="3"/>
  <c r="I36" i="3"/>
  <c r="I35" i="3" s="1"/>
  <c r="H36" i="3"/>
  <c r="G36" i="3"/>
  <c r="F36" i="3"/>
  <c r="E36" i="3"/>
  <c r="D36" i="3"/>
  <c r="C36" i="3"/>
  <c r="B36" i="3"/>
  <c r="A36" i="3"/>
  <c r="J35" i="3"/>
  <c r="H35" i="3"/>
  <c r="F35" i="3"/>
  <c r="E35" i="3"/>
  <c r="D35" i="3"/>
  <c r="C35" i="3"/>
  <c r="B35" i="3"/>
  <c r="A35" i="3"/>
  <c r="K34" i="3"/>
  <c r="J34" i="3"/>
  <c r="I34" i="3"/>
  <c r="H34" i="3"/>
  <c r="H33" i="3" s="1"/>
  <c r="F34" i="3"/>
  <c r="E34" i="3"/>
  <c r="D34" i="3"/>
  <c r="C34" i="3"/>
  <c r="B34" i="3"/>
  <c r="A34" i="3"/>
  <c r="K33" i="3"/>
  <c r="J33" i="3"/>
  <c r="I33" i="3"/>
  <c r="F33" i="3"/>
  <c r="E33" i="3"/>
  <c r="D33" i="3"/>
  <c r="C33" i="3"/>
  <c r="B33" i="3"/>
  <c r="A33" i="3"/>
  <c r="K32" i="3"/>
  <c r="J32" i="3"/>
  <c r="I32" i="3"/>
  <c r="H32" i="3"/>
  <c r="H31" i="3" s="1"/>
  <c r="F32" i="3"/>
  <c r="E32" i="3"/>
  <c r="D32" i="3"/>
  <c r="C32" i="3"/>
  <c r="B32" i="3"/>
  <c r="A32" i="3"/>
  <c r="K31" i="3"/>
  <c r="J31" i="3"/>
  <c r="I31" i="3"/>
  <c r="F31" i="3"/>
  <c r="F28" i="3" s="1"/>
  <c r="E31" i="3"/>
  <c r="E28" i="3" s="1"/>
  <c r="D31" i="3"/>
  <c r="C31" i="3"/>
  <c r="B31" i="3"/>
  <c r="A31" i="3"/>
  <c r="K30" i="3"/>
  <c r="J30" i="3"/>
  <c r="I30" i="3"/>
  <c r="H30" i="3"/>
  <c r="H29" i="3" s="1"/>
  <c r="F30" i="3"/>
  <c r="E30" i="3"/>
  <c r="D30" i="3"/>
  <c r="C30" i="3"/>
  <c r="B30" i="3"/>
  <c r="A30" i="3"/>
  <c r="K29" i="3"/>
  <c r="J29" i="3"/>
  <c r="I29" i="3"/>
  <c r="F29" i="3"/>
  <c r="E29" i="3"/>
  <c r="D29" i="3"/>
  <c r="C29" i="3"/>
  <c r="B29" i="3"/>
  <c r="A29" i="3"/>
  <c r="D28" i="3"/>
  <c r="C28" i="3"/>
  <c r="C27" i="3"/>
  <c r="J26" i="3"/>
  <c r="I26" i="3"/>
  <c r="I25" i="3" s="1"/>
  <c r="H26" i="3"/>
  <c r="G26" i="3"/>
  <c r="F26" i="3"/>
  <c r="E26" i="3"/>
  <c r="E25" i="3" s="1"/>
  <c r="D26" i="3"/>
  <c r="C26" i="3"/>
  <c r="B26" i="3"/>
  <c r="J25" i="3"/>
  <c r="H25" i="3"/>
  <c r="F25" i="3"/>
  <c r="D25" i="3"/>
  <c r="C25" i="3"/>
  <c r="B25" i="3"/>
  <c r="C24" i="3"/>
  <c r="J23" i="3"/>
  <c r="J22" i="3" s="1"/>
  <c r="I23" i="3"/>
  <c r="I22" i="3" s="1"/>
  <c r="H23" i="3"/>
  <c r="G23" i="3"/>
  <c r="F23" i="3"/>
  <c r="E23" i="3"/>
  <c r="E22" i="3" s="1"/>
  <c r="D23" i="3"/>
  <c r="C23" i="3"/>
  <c r="B23" i="3"/>
  <c r="H22" i="3"/>
  <c r="F22" i="3"/>
  <c r="D22" i="3"/>
  <c r="C22" i="3"/>
  <c r="B22" i="3"/>
  <c r="C21" i="3"/>
  <c r="J20" i="3"/>
  <c r="I20" i="3"/>
  <c r="I17" i="3" s="1"/>
  <c r="I16" i="3" s="1"/>
  <c r="I15" i="3" s="1"/>
  <c r="I14" i="3" s="1"/>
  <c r="H20" i="3"/>
  <c r="G20" i="3"/>
  <c r="F20" i="3"/>
  <c r="E20" i="3"/>
  <c r="E17" i="3" s="1"/>
  <c r="E16" i="3" s="1"/>
  <c r="E15" i="3" s="1"/>
  <c r="E14" i="3" s="1"/>
  <c r="D20" i="3"/>
  <c r="K20" i="3" s="1"/>
  <c r="C20" i="3"/>
  <c r="B20" i="3"/>
  <c r="C19" i="3"/>
  <c r="J18" i="3"/>
  <c r="I18" i="3"/>
  <c r="H18" i="3"/>
  <c r="H17" i="3" s="1"/>
  <c r="H16" i="3" s="1"/>
  <c r="H15" i="3" s="1"/>
  <c r="H14" i="3" s="1"/>
  <c r="G18" i="3"/>
  <c r="F18" i="3"/>
  <c r="E18" i="3"/>
  <c r="D18" i="3"/>
  <c r="K18" i="3" s="1"/>
  <c r="K17" i="3" s="1"/>
  <c r="C18" i="3"/>
  <c r="B18" i="3"/>
  <c r="J17" i="3"/>
  <c r="J16" i="3" s="1"/>
  <c r="J15" i="3" s="1"/>
  <c r="J14" i="3" s="1"/>
  <c r="G17" i="3"/>
  <c r="F17" i="3"/>
  <c r="F16" i="3" s="1"/>
  <c r="F15" i="3" s="1"/>
  <c r="F14" i="3" s="1"/>
  <c r="C17" i="3"/>
  <c r="B17" i="3"/>
  <c r="A17" i="3"/>
  <c r="G16" i="3"/>
  <c r="B16" i="3"/>
  <c r="B90" i="3" s="1"/>
  <c r="C15" i="3"/>
  <c r="B15" i="3"/>
  <c r="C14" i="3"/>
  <c r="B14" i="3"/>
  <c r="J13" i="3"/>
  <c r="I13" i="3"/>
  <c r="H13" i="3"/>
  <c r="F13" i="3"/>
  <c r="E13" i="3"/>
  <c r="D13" i="3"/>
  <c r="J12" i="3"/>
  <c r="I12" i="3"/>
  <c r="H12" i="3"/>
  <c r="G12" i="3"/>
  <c r="F12" i="3"/>
  <c r="E12" i="3"/>
  <c r="D12" i="3"/>
  <c r="K12" i="3" s="1"/>
  <c r="J11" i="3"/>
  <c r="J10" i="3" s="1"/>
  <c r="J9" i="3" s="1"/>
  <c r="I11" i="3"/>
  <c r="H11" i="3"/>
  <c r="G11" i="3"/>
  <c r="F11" i="3"/>
  <c r="F10" i="3" s="1"/>
  <c r="F9" i="3" s="1"/>
  <c r="E11" i="3"/>
  <c r="D11" i="3"/>
  <c r="K11" i="3" s="1"/>
  <c r="C11" i="3"/>
  <c r="B11" i="3"/>
  <c r="I10" i="3"/>
  <c r="H10" i="3"/>
  <c r="H9" i="3" s="1"/>
  <c r="E10" i="3"/>
  <c r="E9" i="3" s="1"/>
  <c r="D10" i="3"/>
  <c r="D9" i="3" s="1"/>
  <c r="C10" i="3"/>
  <c r="B10" i="3"/>
  <c r="I9" i="3"/>
  <c r="I8" i="3" s="1"/>
  <c r="I7" i="3" s="1"/>
  <c r="I6" i="3" s="1"/>
  <c r="C9" i="3"/>
  <c r="B9" i="3"/>
  <c r="G8" i="3"/>
  <c r="C8" i="3"/>
  <c r="B8" i="3"/>
  <c r="C7" i="3"/>
  <c r="B7" i="3"/>
  <c r="G6" i="3"/>
  <c r="B6" i="3"/>
  <c r="A2" i="3"/>
  <c r="C397" i="4"/>
  <c r="C396" i="4"/>
  <c r="C398" i="4" s="1"/>
  <c r="G395" i="4"/>
  <c r="F395" i="4"/>
  <c r="E395" i="4"/>
  <c r="D395" i="4"/>
  <c r="C395" i="4"/>
  <c r="B395" i="4"/>
  <c r="A395" i="4"/>
  <c r="G394" i="4"/>
  <c r="F394" i="4"/>
  <c r="E394" i="4"/>
  <c r="D394" i="4"/>
  <c r="J394" i="4" s="1"/>
  <c r="C394" i="4"/>
  <c r="B394" i="4"/>
  <c r="A394" i="4"/>
  <c r="G393" i="4"/>
  <c r="F393" i="4"/>
  <c r="E393" i="4"/>
  <c r="D393" i="4"/>
  <c r="J393" i="4" s="1"/>
  <c r="C393" i="4"/>
  <c r="B393" i="4"/>
  <c r="A393" i="4"/>
  <c r="G392" i="4"/>
  <c r="F392" i="4"/>
  <c r="E392" i="4"/>
  <c r="D392" i="4"/>
  <c r="C392" i="4"/>
  <c r="B392" i="4"/>
  <c r="A392" i="4"/>
  <c r="G391" i="4"/>
  <c r="F391" i="4"/>
  <c r="E391" i="4"/>
  <c r="D391" i="4"/>
  <c r="C391" i="4"/>
  <c r="B391" i="4"/>
  <c r="A391" i="4"/>
  <c r="G390" i="4"/>
  <c r="F390" i="4"/>
  <c r="E390" i="4"/>
  <c r="D390" i="4"/>
  <c r="J390" i="4" s="1"/>
  <c r="C390" i="4"/>
  <c r="B390" i="4"/>
  <c r="A390" i="4"/>
  <c r="G389" i="4"/>
  <c r="F389" i="4"/>
  <c r="E389" i="4"/>
  <c r="D389" i="4"/>
  <c r="J389" i="4" s="1"/>
  <c r="C389" i="4"/>
  <c r="B389" i="4"/>
  <c r="A389" i="4"/>
  <c r="G388" i="4"/>
  <c r="F388" i="4"/>
  <c r="E388" i="4"/>
  <c r="D388" i="4"/>
  <c r="C388" i="4"/>
  <c r="B388" i="4"/>
  <c r="A388" i="4"/>
  <c r="G387" i="4"/>
  <c r="F387" i="4"/>
  <c r="E387" i="4"/>
  <c r="D387" i="4"/>
  <c r="C387" i="4"/>
  <c r="B387" i="4"/>
  <c r="A387" i="4"/>
  <c r="G386" i="4"/>
  <c r="F386" i="4"/>
  <c r="E386" i="4"/>
  <c r="D386" i="4"/>
  <c r="J386" i="4" s="1"/>
  <c r="C386" i="4"/>
  <c r="B386" i="4"/>
  <c r="A386" i="4"/>
  <c r="G385" i="4"/>
  <c r="F385" i="4"/>
  <c r="E385" i="4"/>
  <c r="D385" i="4"/>
  <c r="J385" i="4" s="1"/>
  <c r="C385" i="4"/>
  <c r="B385" i="4"/>
  <c r="A385" i="4"/>
  <c r="K384" i="4"/>
  <c r="K382" i="4" s="1"/>
  <c r="I384" i="4"/>
  <c r="I381" i="4" s="1"/>
  <c r="I380" i="4" s="1"/>
  <c r="I379" i="4" s="1"/>
  <c r="I378" i="4" s="1"/>
  <c r="H384" i="4"/>
  <c r="F384" i="4"/>
  <c r="F381" i="4" s="1"/>
  <c r="F380" i="4" s="1"/>
  <c r="F379" i="4" s="1"/>
  <c r="F378" i="4" s="1"/>
  <c r="E384" i="4"/>
  <c r="E381" i="4" s="1"/>
  <c r="E380" i="4" s="1"/>
  <c r="E379" i="4" s="1"/>
  <c r="E378" i="4" s="1"/>
  <c r="D384" i="4"/>
  <c r="D381" i="4" s="1"/>
  <c r="D380" i="4" s="1"/>
  <c r="D379" i="4" s="1"/>
  <c r="D378" i="4" s="1"/>
  <c r="C384" i="4"/>
  <c r="B384" i="4"/>
  <c r="A384" i="4"/>
  <c r="B382" i="4"/>
  <c r="H381" i="4"/>
  <c r="H380" i="4" s="1"/>
  <c r="H379" i="4" s="1"/>
  <c r="H378" i="4" s="1"/>
  <c r="C381" i="4"/>
  <c r="B381" i="4"/>
  <c r="C380" i="4"/>
  <c r="B380" i="4"/>
  <c r="A380" i="4"/>
  <c r="C379" i="4"/>
  <c r="B379" i="4"/>
  <c r="A379" i="4"/>
  <c r="K378" i="4"/>
  <c r="J377" i="4"/>
  <c r="B377" i="4"/>
  <c r="A377" i="4"/>
  <c r="J376" i="4"/>
  <c r="J375" i="4" s="1"/>
  <c r="C376" i="4"/>
  <c r="B376" i="4"/>
  <c r="I375" i="4"/>
  <c r="I374" i="4" s="1"/>
  <c r="I349" i="4" s="1"/>
  <c r="I319" i="4" s="1"/>
  <c r="H375" i="4"/>
  <c r="H374" i="4" s="1"/>
  <c r="H349" i="4" s="1"/>
  <c r="H319" i="4" s="1"/>
  <c r="G375" i="4"/>
  <c r="G374" i="4" s="1"/>
  <c r="F375" i="4"/>
  <c r="F374" i="4" s="1"/>
  <c r="F349" i="4" s="1"/>
  <c r="E375" i="4"/>
  <c r="E374" i="4" s="1"/>
  <c r="E349" i="4" s="1"/>
  <c r="D375" i="4"/>
  <c r="D374" i="4" s="1"/>
  <c r="D349" i="4" s="1"/>
  <c r="C375" i="4"/>
  <c r="B375" i="4"/>
  <c r="J374" i="4"/>
  <c r="J349" i="4" s="1"/>
  <c r="B374" i="4"/>
  <c r="J372" i="4"/>
  <c r="J370" i="4" s="1"/>
  <c r="J371" i="4"/>
  <c r="I370" i="4"/>
  <c r="H370" i="4"/>
  <c r="J368" i="4"/>
  <c r="J366" i="4" s="1"/>
  <c r="C368" i="4"/>
  <c r="B368" i="4"/>
  <c r="A368" i="4"/>
  <c r="J367" i="4"/>
  <c r="C367" i="4"/>
  <c r="B367" i="4"/>
  <c r="A367" i="4"/>
  <c r="I366" i="4"/>
  <c r="H366" i="4"/>
  <c r="G366" i="4"/>
  <c r="F366" i="4"/>
  <c r="E366" i="4"/>
  <c r="D366" i="4"/>
  <c r="C366" i="4"/>
  <c r="B366" i="4"/>
  <c r="A366" i="4"/>
  <c r="J365" i="4"/>
  <c r="C365" i="4"/>
  <c r="B365" i="4"/>
  <c r="A365" i="4"/>
  <c r="J364" i="4"/>
  <c r="C364" i="4"/>
  <c r="B364" i="4"/>
  <c r="A364" i="4"/>
  <c r="J363" i="4"/>
  <c r="I363" i="4"/>
  <c r="H363" i="4"/>
  <c r="G363" i="4"/>
  <c r="F363" i="4"/>
  <c r="E363" i="4"/>
  <c r="D363" i="4"/>
  <c r="C363" i="4"/>
  <c r="B363" i="4"/>
  <c r="A363" i="4"/>
  <c r="J362" i="4"/>
  <c r="C362" i="4"/>
  <c r="B362" i="4"/>
  <c r="A362" i="4"/>
  <c r="J361" i="4"/>
  <c r="C361" i="4"/>
  <c r="B361" i="4"/>
  <c r="A361" i="4"/>
  <c r="J360" i="4"/>
  <c r="I360" i="4"/>
  <c r="H360" i="4"/>
  <c r="G360" i="4"/>
  <c r="F360" i="4"/>
  <c r="F354" i="4" s="1"/>
  <c r="F348" i="4" s="1"/>
  <c r="E360" i="4"/>
  <c r="D360" i="4"/>
  <c r="C360" i="4"/>
  <c r="B360" i="4"/>
  <c r="A360" i="4"/>
  <c r="J359" i="4"/>
  <c r="C359" i="4"/>
  <c r="B359" i="4"/>
  <c r="A359" i="4"/>
  <c r="J358" i="4"/>
  <c r="C358" i="4"/>
  <c r="B358" i="4"/>
  <c r="A358" i="4"/>
  <c r="J357" i="4"/>
  <c r="C357" i="4"/>
  <c r="B357" i="4"/>
  <c r="A357" i="4"/>
  <c r="J356" i="4"/>
  <c r="C356" i="4"/>
  <c r="B356" i="4"/>
  <c r="A356" i="4"/>
  <c r="J355" i="4"/>
  <c r="I355" i="4"/>
  <c r="H355" i="4"/>
  <c r="G355" i="4"/>
  <c r="F355" i="4"/>
  <c r="E355" i="4"/>
  <c r="D355" i="4"/>
  <c r="D354" i="4" s="1"/>
  <c r="C355" i="4"/>
  <c r="B355" i="4"/>
  <c r="A355" i="4"/>
  <c r="K354" i="4"/>
  <c r="B354" i="4"/>
  <c r="A354" i="4"/>
  <c r="J353" i="4"/>
  <c r="C353" i="4"/>
  <c r="B353" i="4"/>
  <c r="A353" i="4"/>
  <c r="J352" i="4"/>
  <c r="C352" i="4"/>
  <c r="B352" i="4"/>
  <c r="A352" i="4"/>
  <c r="J351" i="4"/>
  <c r="J350" i="4" s="1"/>
  <c r="I351" i="4"/>
  <c r="I350" i="4" s="1"/>
  <c r="H351" i="4"/>
  <c r="H350" i="4" s="1"/>
  <c r="G351" i="4"/>
  <c r="F351" i="4"/>
  <c r="E351" i="4"/>
  <c r="E350" i="4" s="1"/>
  <c r="D351" i="4"/>
  <c r="D350" i="4" s="1"/>
  <c r="C351" i="4"/>
  <c r="B351" i="4"/>
  <c r="A351" i="4"/>
  <c r="G350" i="4"/>
  <c r="F350" i="4"/>
  <c r="B350" i="4"/>
  <c r="G349" i="4"/>
  <c r="B349" i="4"/>
  <c r="B348" i="4"/>
  <c r="C347" i="4"/>
  <c r="B347" i="4"/>
  <c r="A347" i="4"/>
  <c r="J342" i="4"/>
  <c r="C342" i="4"/>
  <c r="G341" i="4"/>
  <c r="F341" i="4"/>
  <c r="E341" i="4"/>
  <c r="D341" i="4"/>
  <c r="C341" i="4"/>
  <c r="B341" i="4"/>
  <c r="A341" i="4"/>
  <c r="C340" i="4"/>
  <c r="B340" i="4"/>
  <c r="A340" i="4"/>
  <c r="J339" i="4"/>
  <c r="C339" i="4"/>
  <c r="G338" i="4"/>
  <c r="F338" i="4"/>
  <c r="E338" i="4"/>
  <c r="E337" i="4" s="1"/>
  <c r="D338" i="4"/>
  <c r="J338" i="4" s="1"/>
  <c r="J337" i="4" s="1"/>
  <c r="C338" i="4"/>
  <c r="B338" i="4"/>
  <c r="A338" i="4"/>
  <c r="I337" i="4"/>
  <c r="H337" i="4"/>
  <c r="G337" i="4"/>
  <c r="F337" i="4"/>
  <c r="C337" i="4"/>
  <c r="B337" i="4"/>
  <c r="A337" i="4"/>
  <c r="K336" i="4"/>
  <c r="I335" i="4"/>
  <c r="H335" i="4"/>
  <c r="G335" i="4"/>
  <c r="F335" i="4"/>
  <c r="E335" i="4"/>
  <c r="D335" i="4"/>
  <c r="C335" i="4"/>
  <c r="B335" i="4"/>
  <c r="A335" i="4"/>
  <c r="I334" i="4"/>
  <c r="H334" i="4"/>
  <c r="G334" i="4"/>
  <c r="F334" i="4"/>
  <c r="E334" i="4"/>
  <c r="D334" i="4"/>
  <c r="C334" i="4"/>
  <c r="B334" i="4"/>
  <c r="A334" i="4"/>
  <c r="I333" i="4"/>
  <c r="H333" i="4"/>
  <c r="G333" i="4"/>
  <c r="F333" i="4"/>
  <c r="E333" i="4"/>
  <c r="D333" i="4"/>
  <c r="J333" i="4" s="1"/>
  <c r="C333" i="4"/>
  <c r="B333" i="4"/>
  <c r="A333" i="4"/>
  <c r="G332" i="4"/>
  <c r="F332" i="4"/>
  <c r="E332" i="4"/>
  <c r="D332" i="4"/>
  <c r="C332" i="4"/>
  <c r="B332" i="4"/>
  <c r="A332" i="4"/>
  <c r="I331" i="4"/>
  <c r="I330" i="4" s="1"/>
  <c r="H331" i="4"/>
  <c r="H330" i="4" s="1"/>
  <c r="G331" i="4"/>
  <c r="F331" i="4"/>
  <c r="E331" i="4"/>
  <c r="E330" i="4" s="1"/>
  <c r="D331" i="4"/>
  <c r="J331" i="4" s="1"/>
  <c r="J330" i="4" s="1"/>
  <c r="C331" i="4"/>
  <c r="B331" i="4"/>
  <c r="A331" i="4"/>
  <c r="G330" i="4"/>
  <c r="F330" i="4"/>
  <c r="C330" i="4"/>
  <c r="B330" i="4"/>
  <c r="A330" i="4"/>
  <c r="G328" i="4"/>
  <c r="F328" i="4"/>
  <c r="E328" i="4"/>
  <c r="E327" i="4" s="1"/>
  <c r="D328" i="4"/>
  <c r="C328" i="4"/>
  <c r="B328" i="4"/>
  <c r="A328" i="4"/>
  <c r="G327" i="4"/>
  <c r="F327" i="4"/>
  <c r="C327" i="4"/>
  <c r="B327" i="4"/>
  <c r="A327" i="4"/>
  <c r="G326" i="4"/>
  <c r="F326" i="4"/>
  <c r="E326" i="4"/>
  <c r="E325" i="4" s="1"/>
  <c r="D326" i="4"/>
  <c r="C326" i="4"/>
  <c r="B326" i="4"/>
  <c r="A326" i="4"/>
  <c r="G325" i="4"/>
  <c r="F325" i="4"/>
  <c r="C325" i="4"/>
  <c r="B325" i="4"/>
  <c r="A325" i="4"/>
  <c r="G324" i="4"/>
  <c r="F324" i="4"/>
  <c r="E324" i="4"/>
  <c r="E323" i="4" s="1"/>
  <c r="D324" i="4"/>
  <c r="J324" i="4" s="1"/>
  <c r="J323" i="4" s="1"/>
  <c r="C324" i="4"/>
  <c r="B324" i="4"/>
  <c r="A324" i="4"/>
  <c r="G323" i="4"/>
  <c r="F323" i="4"/>
  <c r="C323" i="4"/>
  <c r="B323" i="4"/>
  <c r="A323" i="4"/>
  <c r="G322" i="4"/>
  <c r="F322" i="4"/>
  <c r="E322" i="4"/>
  <c r="E321" i="4" s="1"/>
  <c r="D322" i="4"/>
  <c r="C322" i="4"/>
  <c r="B322" i="4"/>
  <c r="A322" i="4"/>
  <c r="G321" i="4"/>
  <c r="F321" i="4"/>
  <c r="C321" i="4"/>
  <c r="B321" i="4"/>
  <c r="A321" i="4"/>
  <c r="G320" i="4"/>
  <c r="F320" i="4"/>
  <c r="E320" i="4"/>
  <c r="E318" i="4" s="1"/>
  <c r="E317" i="4" s="1"/>
  <c r="E315" i="4" s="1"/>
  <c r="D320" i="4"/>
  <c r="C320" i="4"/>
  <c r="B320" i="4"/>
  <c r="A320" i="4"/>
  <c r="G319" i="4"/>
  <c r="G318" i="4" s="1"/>
  <c r="F319" i="4"/>
  <c r="E319" i="4"/>
  <c r="D319" i="4"/>
  <c r="C319" i="4"/>
  <c r="B319" i="4"/>
  <c r="A319" i="4"/>
  <c r="D318" i="4"/>
  <c r="C318" i="4"/>
  <c r="B318" i="4"/>
  <c r="A318" i="4"/>
  <c r="B317" i="4"/>
  <c r="B316" i="4"/>
  <c r="B315" i="4"/>
  <c r="C314" i="4"/>
  <c r="B314" i="4"/>
  <c r="A314" i="4"/>
  <c r="B313" i="4"/>
  <c r="G294" i="4"/>
  <c r="F294" i="4"/>
  <c r="E294" i="4"/>
  <c r="D294" i="4"/>
  <c r="D293" i="4" s="1"/>
  <c r="D216" i="4" s="1"/>
  <c r="D215" i="4" s="1"/>
  <c r="C294" i="4"/>
  <c r="B294" i="4"/>
  <c r="A294" i="4"/>
  <c r="I293" i="4"/>
  <c r="H293" i="4"/>
  <c r="G293" i="4"/>
  <c r="F293" i="4"/>
  <c r="E293" i="4"/>
  <c r="C293" i="4"/>
  <c r="B293" i="4"/>
  <c r="G292" i="4"/>
  <c r="F292" i="4"/>
  <c r="E292" i="4"/>
  <c r="E291" i="4" s="1"/>
  <c r="D292" i="4"/>
  <c r="J292" i="4" s="1"/>
  <c r="C292" i="4"/>
  <c r="B292" i="4"/>
  <c r="A292" i="4"/>
  <c r="I291" i="4"/>
  <c r="H291" i="4"/>
  <c r="G291" i="4"/>
  <c r="F291" i="4"/>
  <c r="D291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B279" i="4"/>
  <c r="C278" i="4"/>
  <c r="B278" i="4"/>
  <c r="B277" i="4"/>
  <c r="B276" i="4"/>
  <c r="G275" i="4"/>
  <c r="F275" i="4"/>
  <c r="E275" i="4"/>
  <c r="E274" i="4" s="1"/>
  <c r="D275" i="4"/>
  <c r="C275" i="4"/>
  <c r="B275" i="4"/>
  <c r="A275" i="4"/>
  <c r="I274" i="4"/>
  <c r="H274" i="4"/>
  <c r="G274" i="4"/>
  <c r="F274" i="4"/>
  <c r="D274" i="4"/>
  <c r="C274" i="4"/>
  <c r="B274" i="4"/>
  <c r="A274" i="4"/>
  <c r="G273" i="4"/>
  <c r="F273" i="4"/>
  <c r="E273" i="4"/>
  <c r="D273" i="4"/>
  <c r="J273" i="4" s="1"/>
  <c r="C273" i="4"/>
  <c r="B273" i="4"/>
  <c r="A273" i="4"/>
  <c r="G272" i="4"/>
  <c r="G267" i="4" s="1"/>
  <c r="F272" i="4"/>
  <c r="E272" i="4"/>
  <c r="D272" i="4"/>
  <c r="C272" i="4"/>
  <c r="B272" i="4"/>
  <c r="A272" i="4"/>
  <c r="C271" i="4"/>
  <c r="B271" i="4"/>
  <c r="J270" i="4"/>
  <c r="C270" i="4"/>
  <c r="C269" i="4"/>
  <c r="B269" i="4"/>
  <c r="J268" i="4"/>
  <c r="C268" i="4"/>
  <c r="B268" i="4"/>
  <c r="A268" i="4"/>
  <c r="I267" i="4"/>
  <c r="H267" i="4"/>
  <c r="H216" i="4" s="1"/>
  <c r="H215" i="4" s="1"/>
  <c r="F267" i="4"/>
  <c r="E267" i="4"/>
  <c r="D267" i="4"/>
  <c r="C267" i="4"/>
  <c r="B267" i="4"/>
  <c r="A267" i="4"/>
  <c r="J266" i="4"/>
  <c r="C266" i="4"/>
  <c r="B266" i="4"/>
  <c r="J265" i="4"/>
  <c r="C265" i="4"/>
  <c r="B265" i="4"/>
  <c r="G264" i="4"/>
  <c r="F264" i="4"/>
  <c r="F263" i="4" s="1"/>
  <c r="E264" i="4"/>
  <c r="E263" i="4" s="1"/>
  <c r="D264" i="4"/>
  <c r="J264" i="4" s="1"/>
  <c r="J263" i="4" s="1"/>
  <c r="C264" i="4"/>
  <c r="B264" i="4"/>
  <c r="A264" i="4"/>
  <c r="I263" i="4"/>
  <c r="H263" i="4"/>
  <c r="G263" i="4"/>
  <c r="D263" i="4"/>
  <c r="C263" i="4"/>
  <c r="B263" i="4"/>
  <c r="A263" i="4"/>
  <c r="J262" i="4"/>
  <c r="C262" i="4"/>
  <c r="B262" i="4"/>
  <c r="A262" i="4"/>
  <c r="J261" i="4"/>
  <c r="C261" i="4"/>
  <c r="B261" i="4"/>
  <c r="A261" i="4"/>
  <c r="J260" i="4"/>
  <c r="C260" i="4"/>
  <c r="B260" i="4"/>
  <c r="A260" i="4"/>
  <c r="J259" i="4"/>
  <c r="C259" i="4"/>
  <c r="B259" i="4"/>
  <c r="J258" i="4"/>
  <c r="C258" i="4"/>
  <c r="B258" i="4"/>
  <c r="A258" i="4"/>
  <c r="J257" i="4"/>
  <c r="C257" i="4"/>
  <c r="B257" i="4"/>
  <c r="J256" i="4"/>
  <c r="C256" i="4"/>
  <c r="B256" i="4"/>
  <c r="A256" i="4"/>
  <c r="J255" i="4"/>
  <c r="C255" i="4"/>
  <c r="B255" i="4"/>
  <c r="J254" i="4"/>
  <c r="C254" i="4"/>
  <c r="B254" i="4"/>
  <c r="A254" i="4"/>
  <c r="J253" i="4"/>
  <c r="C253" i="4"/>
  <c r="B253" i="4"/>
  <c r="J252" i="4"/>
  <c r="C252" i="4"/>
  <c r="B252" i="4"/>
  <c r="A252" i="4"/>
  <c r="B251" i="4"/>
  <c r="J250" i="4"/>
  <c r="C250" i="4"/>
  <c r="B250" i="4"/>
  <c r="G249" i="4"/>
  <c r="F249" i="4"/>
  <c r="E249" i="4"/>
  <c r="D249" i="4"/>
  <c r="J249" i="4" s="1"/>
  <c r="C249" i="4"/>
  <c r="B249" i="4"/>
  <c r="A249" i="4"/>
  <c r="J248" i="4"/>
  <c r="C248" i="4"/>
  <c r="B248" i="4"/>
  <c r="J247" i="4"/>
  <c r="C247" i="4"/>
  <c r="B247" i="4"/>
  <c r="A247" i="4"/>
  <c r="J246" i="4"/>
  <c r="C246" i="4"/>
  <c r="B246" i="4"/>
  <c r="J245" i="4"/>
  <c r="C245" i="4"/>
  <c r="B245" i="4"/>
  <c r="A245" i="4"/>
  <c r="J244" i="4"/>
  <c r="C244" i="4"/>
  <c r="B244" i="4"/>
  <c r="J243" i="4"/>
  <c r="C243" i="4"/>
  <c r="B243" i="4"/>
  <c r="A243" i="4"/>
  <c r="J242" i="4"/>
  <c r="C242" i="4"/>
  <c r="B242" i="4"/>
  <c r="J241" i="4"/>
  <c r="C241" i="4"/>
  <c r="B241" i="4"/>
  <c r="A241" i="4"/>
  <c r="J240" i="4"/>
  <c r="C240" i="4"/>
  <c r="B240" i="4"/>
  <c r="J239" i="4"/>
  <c r="C239" i="4"/>
  <c r="B239" i="4"/>
  <c r="A239" i="4"/>
  <c r="J238" i="4"/>
  <c r="C238" i="4"/>
  <c r="B238" i="4"/>
  <c r="J237" i="4"/>
  <c r="C237" i="4"/>
  <c r="B237" i="4"/>
  <c r="A237" i="4"/>
  <c r="J236" i="4"/>
  <c r="C236" i="4"/>
  <c r="B236" i="4"/>
  <c r="J235" i="4"/>
  <c r="C235" i="4"/>
  <c r="B235" i="4"/>
  <c r="A235" i="4"/>
  <c r="J234" i="4"/>
  <c r="C234" i="4"/>
  <c r="B234" i="4"/>
  <c r="J233" i="4"/>
  <c r="C233" i="4"/>
  <c r="B233" i="4"/>
  <c r="A233" i="4"/>
  <c r="J232" i="4"/>
  <c r="C232" i="4"/>
  <c r="B232" i="4"/>
  <c r="J231" i="4"/>
  <c r="C231" i="4"/>
  <c r="B231" i="4"/>
  <c r="J230" i="4"/>
  <c r="C230" i="4"/>
  <c r="B230" i="4"/>
  <c r="J229" i="4"/>
  <c r="C229" i="4"/>
  <c r="B229" i="4"/>
  <c r="A229" i="4"/>
  <c r="J228" i="4"/>
  <c r="C228" i="4"/>
  <c r="B228" i="4"/>
  <c r="J227" i="4"/>
  <c r="C227" i="4"/>
  <c r="B227" i="4"/>
  <c r="A227" i="4"/>
  <c r="J226" i="4"/>
  <c r="C226" i="4"/>
  <c r="B226" i="4"/>
  <c r="G225" i="4"/>
  <c r="F225" i="4"/>
  <c r="F222" i="4" s="1"/>
  <c r="E225" i="4"/>
  <c r="D225" i="4"/>
  <c r="J225" i="4" s="1"/>
  <c r="C225" i="4"/>
  <c r="B225" i="4"/>
  <c r="A225" i="4"/>
  <c r="J224" i="4"/>
  <c r="C224" i="4"/>
  <c r="B224" i="4"/>
  <c r="G223" i="4"/>
  <c r="F223" i="4"/>
  <c r="E223" i="4"/>
  <c r="E222" i="4" s="1"/>
  <c r="D223" i="4"/>
  <c r="C223" i="4"/>
  <c r="B223" i="4"/>
  <c r="A223" i="4"/>
  <c r="I222" i="4"/>
  <c r="H222" i="4"/>
  <c r="G222" i="4"/>
  <c r="D222" i="4"/>
  <c r="C222" i="4"/>
  <c r="B222" i="4"/>
  <c r="A222" i="4"/>
  <c r="J221" i="4"/>
  <c r="C221" i="4"/>
  <c r="B221" i="4"/>
  <c r="G220" i="4"/>
  <c r="F220" i="4"/>
  <c r="F217" i="4" s="1"/>
  <c r="F216" i="4" s="1"/>
  <c r="E220" i="4"/>
  <c r="D220" i="4"/>
  <c r="C220" i="4"/>
  <c r="B220" i="4"/>
  <c r="A220" i="4"/>
  <c r="J219" i="4"/>
  <c r="C219" i="4"/>
  <c r="B219" i="4"/>
  <c r="G218" i="4"/>
  <c r="F218" i="4"/>
  <c r="E218" i="4"/>
  <c r="E217" i="4" s="1"/>
  <c r="D218" i="4"/>
  <c r="J218" i="4" s="1"/>
  <c r="C218" i="4"/>
  <c r="B218" i="4"/>
  <c r="A218" i="4"/>
  <c r="I217" i="4"/>
  <c r="H217" i="4"/>
  <c r="G217" i="4"/>
  <c r="D217" i="4"/>
  <c r="C217" i="4"/>
  <c r="B217" i="4"/>
  <c r="A217" i="4"/>
  <c r="I216" i="4"/>
  <c r="I215" i="4" s="1"/>
  <c r="B216" i="4"/>
  <c r="C215" i="4"/>
  <c r="B215" i="4"/>
  <c r="A215" i="4"/>
  <c r="C213" i="4"/>
  <c r="B213" i="4"/>
  <c r="A213" i="4"/>
  <c r="B212" i="4"/>
  <c r="A212" i="4"/>
  <c r="C211" i="4"/>
  <c r="B211" i="4"/>
  <c r="A211" i="4"/>
  <c r="G210" i="4"/>
  <c r="F210" i="4"/>
  <c r="E210" i="4"/>
  <c r="D210" i="4"/>
  <c r="C210" i="4"/>
  <c r="B210" i="4"/>
  <c r="A210" i="4"/>
  <c r="G209" i="4"/>
  <c r="F209" i="4"/>
  <c r="E209" i="4"/>
  <c r="D209" i="4"/>
  <c r="J209" i="4" s="1"/>
  <c r="C209" i="4"/>
  <c r="B209" i="4"/>
  <c r="A209" i="4"/>
  <c r="I208" i="4"/>
  <c r="H208" i="4"/>
  <c r="G208" i="4"/>
  <c r="F208" i="4"/>
  <c r="D208" i="4"/>
  <c r="C208" i="4"/>
  <c r="B208" i="4"/>
  <c r="A208" i="4"/>
  <c r="C207" i="4"/>
  <c r="B207" i="4"/>
  <c r="J206" i="4"/>
  <c r="C206" i="4"/>
  <c r="B206" i="4"/>
  <c r="A206" i="4"/>
  <c r="J205" i="4"/>
  <c r="I205" i="4"/>
  <c r="H205" i="4"/>
  <c r="G205" i="4"/>
  <c r="F205" i="4"/>
  <c r="E205" i="4"/>
  <c r="D205" i="4"/>
  <c r="C205" i="4"/>
  <c r="B205" i="4"/>
  <c r="A205" i="4"/>
  <c r="G204" i="4"/>
  <c r="F204" i="4"/>
  <c r="E204" i="4"/>
  <c r="D204" i="4"/>
  <c r="C204" i="4"/>
  <c r="B204" i="4"/>
  <c r="A204" i="4"/>
  <c r="G203" i="4"/>
  <c r="F203" i="4"/>
  <c r="F202" i="4" s="1"/>
  <c r="E203" i="4"/>
  <c r="D203" i="4"/>
  <c r="J203" i="4" s="1"/>
  <c r="C203" i="4"/>
  <c r="B203" i="4"/>
  <c r="A203" i="4"/>
  <c r="I202" i="4"/>
  <c r="H202" i="4"/>
  <c r="H199" i="4" s="1"/>
  <c r="E202" i="4"/>
  <c r="D202" i="4"/>
  <c r="C202" i="4"/>
  <c r="B202" i="4"/>
  <c r="G201" i="4"/>
  <c r="F201" i="4"/>
  <c r="E201" i="4"/>
  <c r="D201" i="4"/>
  <c r="D200" i="4" s="1"/>
  <c r="D199" i="4" s="1"/>
  <c r="C201" i="4"/>
  <c r="B201" i="4"/>
  <c r="A201" i="4"/>
  <c r="I200" i="4"/>
  <c r="I199" i="4" s="1"/>
  <c r="I195" i="4" s="1"/>
  <c r="I194" i="4" s="1"/>
  <c r="H200" i="4"/>
  <c r="G200" i="4"/>
  <c r="F200" i="4"/>
  <c r="F199" i="4" s="1"/>
  <c r="E200" i="4"/>
  <c r="E199" i="4" s="1"/>
  <c r="C200" i="4"/>
  <c r="B200" i="4"/>
  <c r="A200" i="4"/>
  <c r="K199" i="4"/>
  <c r="K195" i="4" s="1"/>
  <c r="K194" i="4" s="1"/>
  <c r="B199" i="4"/>
  <c r="A199" i="4"/>
  <c r="G198" i="4"/>
  <c r="G197" i="4" s="1"/>
  <c r="F198" i="4"/>
  <c r="E198" i="4"/>
  <c r="D198" i="4"/>
  <c r="D197" i="4" s="1"/>
  <c r="D196" i="4" s="1"/>
  <c r="C198" i="4"/>
  <c r="B198" i="4"/>
  <c r="A198" i="4"/>
  <c r="I197" i="4"/>
  <c r="I196" i="4" s="1"/>
  <c r="H197" i="4"/>
  <c r="F197" i="4"/>
  <c r="F196" i="4" s="1"/>
  <c r="E197" i="4"/>
  <c r="E196" i="4" s="1"/>
  <c r="C197" i="4"/>
  <c r="B197" i="4"/>
  <c r="A197" i="4"/>
  <c r="H196" i="4"/>
  <c r="G196" i="4"/>
  <c r="B196" i="4"/>
  <c r="A196" i="4"/>
  <c r="B195" i="4"/>
  <c r="B194" i="4"/>
  <c r="J192" i="4"/>
  <c r="C192" i="4"/>
  <c r="B192" i="4"/>
  <c r="A192" i="4"/>
  <c r="J191" i="4"/>
  <c r="J190" i="4" s="1"/>
  <c r="I191" i="4"/>
  <c r="H191" i="4"/>
  <c r="G191" i="4"/>
  <c r="G190" i="4" s="1"/>
  <c r="F191" i="4"/>
  <c r="F190" i="4" s="1"/>
  <c r="E191" i="4"/>
  <c r="D191" i="4"/>
  <c r="D190" i="4" s="1"/>
  <c r="C191" i="4"/>
  <c r="B191" i="4"/>
  <c r="K190" i="4"/>
  <c r="I190" i="4"/>
  <c r="H190" i="4"/>
  <c r="H184" i="4" s="1"/>
  <c r="E190" i="4"/>
  <c r="B190" i="4"/>
  <c r="A190" i="4"/>
  <c r="G187" i="4"/>
  <c r="F187" i="4"/>
  <c r="E187" i="4"/>
  <c r="D187" i="4"/>
  <c r="J187" i="4" s="1"/>
  <c r="C187" i="4"/>
  <c r="B187" i="4"/>
  <c r="A187" i="4"/>
  <c r="J186" i="4"/>
  <c r="J185" i="4" s="1"/>
  <c r="J184" i="4" s="1"/>
  <c r="J183" i="4" s="1"/>
  <c r="I186" i="4"/>
  <c r="I185" i="4" s="1"/>
  <c r="H186" i="4"/>
  <c r="G186" i="4"/>
  <c r="F186" i="4"/>
  <c r="F185" i="4" s="1"/>
  <c r="F184" i="4" s="1"/>
  <c r="F183" i="4" s="1"/>
  <c r="E186" i="4"/>
  <c r="E185" i="4" s="1"/>
  <c r="D186" i="4"/>
  <c r="C186" i="4"/>
  <c r="B186" i="4"/>
  <c r="K185" i="4"/>
  <c r="H185" i="4"/>
  <c r="G185" i="4"/>
  <c r="D185" i="4"/>
  <c r="B185" i="4"/>
  <c r="C184" i="4"/>
  <c r="B184" i="4"/>
  <c r="H183" i="4"/>
  <c r="C183" i="4"/>
  <c r="B183" i="4"/>
  <c r="A183" i="4"/>
  <c r="C182" i="4"/>
  <c r="B182" i="4"/>
  <c r="A182" i="4"/>
  <c r="J181" i="4"/>
  <c r="J176" i="4" s="1"/>
  <c r="C181" i="4"/>
  <c r="B181" i="4"/>
  <c r="A181" i="4"/>
  <c r="C180" i="4"/>
  <c r="B180" i="4"/>
  <c r="A180" i="4"/>
  <c r="J179" i="4"/>
  <c r="C179" i="4"/>
  <c r="B179" i="4"/>
  <c r="A179" i="4"/>
  <c r="C178" i="4"/>
  <c r="B178" i="4"/>
  <c r="A178" i="4"/>
  <c r="J177" i="4"/>
  <c r="C177" i="4"/>
  <c r="B177" i="4"/>
  <c r="A177" i="4"/>
  <c r="I176" i="4"/>
  <c r="H176" i="4"/>
  <c r="G176" i="4"/>
  <c r="F176" i="4"/>
  <c r="E176" i="4"/>
  <c r="D176" i="4"/>
  <c r="C176" i="4"/>
  <c r="B176" i="4"/>
  <c r="C175" i="4"/>
  <c r="B175" i="4"/>
  <c r="A175" i="4"/>
  <c r="J174" i="4"/>
  <c r="J173" i="4" s="1"/>
  <c r="J172" i="4" s="1"/>
  <c r="C174" i="4"/>
  <c r="B174" i="4"/>
  <c r="A174" i="4"/>
  <c r="I173" i="4"/>
  <c r="H173" i="4"/>
  <c r="H172" i="4" s="1"/>
  <c r="G173" i="4"/>
  <c r="G172" i="4" s="1"/>
  <c r="F173" i="4"/>
  <c r="E173" i="4"/>
  <c r="D173" i="4"/>
  <c r="D172" i="4" s="1"/>
  <c r="C173" i="4"/>
  <c r="B173" i="4"/>
  <c r="K172" i="4"/>
  <c r="I172" i="4"/>
  <c r="F172" i="4"/>
  <c r="E172" i="4"/>
  <c r="B172" i="4"/>
  <c r="C171" i="4"/>
  <c r="B171" i="4"/>
  <c r="J170" i="4"/>
  <c r="G168" i="4"/>
  <c r="G167" i="4" s="1"/>
  <c r="F168" i="4"/>
  <c r="F167" i="4" s="1"/>
  <c r="E168" i="4"/>
  <c r="D168" i="4"/>
  <c r="C168" i="4"/>
  <c r="B168" i="4"/>
  <c r="A168" i="4"/>
  <c r="I167" i="4"/>
  <c r="I163" i="4" s="1"/>
  <c r="I153" i="4" s="1"/>
  <c r="I152" i="4" s="1"/>
  <c r="H167" i="4"/>
  <c r="H163" i="4" s="1"/>
  <c r="E167" i="4"/>
  <c r="D167" i="4"/>
  <c r="D163" i="4" s="1"/>
  <c r="C167" i="4"/>
  <c r="B167" i="4"/>
  <c r="A167" i="4"/>
  <c r="C166" i="4"/>
  <c r="B166" i="4"/>
  <c r="A166" i="4"/>
  <c r="G165" i="4"/>
  <c r="G164" i="4" s="1"/>
  <c r="F165" i="4"/>
  <c r="E165" i="4"/>
  <c r="D165" i="4"/>
  <c r="D164" i="4" s="1"/>
  <c r="C165" i="4"/>
  <c r="B165" i="4"/>
  <c r="A165" i="4"/>
  <c r="I164" i="4"/>
  <c r="H164" i="4"/>
  <c r="F164" i="4"/>
  <c r="F163" i="4" s="1"/>
  <c r="F153" i="4" s="1"/>
  <c r="E164" i="4"/>
  <c r="C164" i="4"/>
  <c r="B164" i="4"/>
  <c r="A164" i="4"/>
  <c r="K163" i="4"/>
  <c r="E163" i="4"/>
  <c r="B163" i="4"/>
  <c r="A163" i="4"/>
  <c r="C161" i="4"/>
  <c r="B161" i="4"/>
  <c r="A161" i="4"/>
  <c r="J160" i="4"/>
  <c r="C160" i="4"/>
  <c r="B160" i="4"/>
  <c r="A160" i="4"/>
  <c r="C159" i="4"/>
  <c r="B159" i="4"/>
  <c r="A159" i="4"/>
  <c r="J158" i="4"/>
  <c r="C158" i="4"/>
  <c r="B158" i="4"/>
  <c r="A158" i="4"/>
  <c r="C157" i="4"/>
  <c r="B157" i="4"/>
  <c r="A157" i="4"/>
  <c r="J156" i="4"/>
  <c r="C156" i="4"/>
  <c r="B156" i="4"/>
  <c r="A156" i="4"/>
  <c r="G155" i="4"/>
  <c r="F155" i="4"/>
  <c r="E155" i="4"/>
  <c r="E154" i="4" s="1"/>
  <c r="E153" i="4" s="1"/>
  <c r="D155" i="4"/>
  <c r="D154" i="4" s="1"/>
  <c r="C155" i="4"/>
  <c r="B155" i="4"/>
  <c r="A155" i="4"/>
  <c r="K154" i="4"/>
  <c r="I154" i="4"/>
  <c r="H154" i="4"/>
  <c r="H153" i="4" s="1"/>
  <c r="G154" i="4"/>
  <c r="F154" i="4"/>
  <c r="B154" i="4"/>
  <c r="A154" i="4"/>
  <c r="B153" i="4"/>
  <c r="B152" i="4"/>
  <c r="B151" i="4"/>
  <c r="B150" i="4"/>
  <c r="C149" i="4"/>
  <c r="B149" i="4"/>
  <c r="A149" i="4"/>
  <c r="C148" i="4"/>
  <c r="B148" i="4"/>
  <c r="C147" i="4"/>
  <c r="B147" i="4"/>
  <c r="A147" i="4"/>
  <c r="J146" i="4"/>
  <c r="C146" i="4"/>
  <c r="B146" i="4"/>
  <c r="J145" i="4"/>
  <c r="C145" i="4"/>
  <c r="B145" i="4"/>
  <c r="A145" i="4"/>
  <c r="I144" i="4"/>
  <c r="I136" i="4" s="1"/>
  <c r="I135" i="4" s="1"/>
  <c r="I134" i="4" s="1"/>
  <c r="I133" i="4" s="1"/>
  <c r="H144" i="4"/>
  <c r="G144" i="4"/>
  <c r="F144" i="4"/>
  <c r="E144" i="4"/>
  <c r="D144" i="4"/>
  <c r="C144" i="4"/>
  <c r="B144" i="4"/>
  <c r="A144" i="4"/>
  <c r="J143" i="4"/>
  <c r="C143" i="4"/>
  <c r="B143" i="4"/>
  <c r="J142" i="4"/>
  <c r="C142" i="4"/>
  <c r="B142" i="4"/>
  <c r="A142" i="4"/>
  <c r="J141" i="4"/>
  <c r="C141" i="4"/>
  <c r="B141" i="4"/>
  <c r="J140" i="4"/>
  <c r="C140" i="4"/>
  <c r="B140" i="4"/>
  <c r="A140" i="4"/>
  <c r="J139" i="4"/>
  <c r="C139" i="4"/>
  <c r="B139" i="4"/>
  <c r="J138" i="4"/>
  <c r="C138" i="4"/>
  <c r="B138" i="4"/>
  <c r="A138" i="4"/>
  <c r="I137" i="4"/>
  <c r="H137" i="4"/>
  <c r="G137" i="4"/>
  <c r="G136" i="4" s="1"/>
  <c r="G135" i="4" s="1"/>
  <c r="G134" i="4" s="1"/>
  <c r="G133" i="4" s="1"/>
  <c r="F137" i="4"/>
  <c r="E137" i="4"/>
  <c r="D137" i="4"/>
  <c r="D136" i="4" s="1"/>
  <c r="D135" i="4" s="1"/>
  <c r="D134" i="4" s="1"/>
  <c r="D133" i="4" s="1"/>
  <c r="C137" i="4"/>
  <c r="B137" i="4"/>
  <c r="F136" i="4"/>
  <c r="E136" i="4"/>
  <c r="E135" i="4" s="1"/>
  <c r="E134" i="4" s="1"/>
  <c r="E133" i="4" s="1"/>
  <c r="B136" i="4"/>
  <c r="F135" i="4"/>
  <c r="F134" i="4" s="1"/>
  <c r="F133" i="4" s="1"/>
  <c r="B135" i="4"/>
  <c r="K134" i="4"/>
  <c r="C134" i="4"/>
  <c r="B134" i="4"/>
  <c r="K133" i="4"/>
  <c r="K132" i="4" s="1"/>
  <c r="C133" i="4"/>
  <c r="B133" i="4"/>
  <c r="A133" i="4"/>
  <c r="B132" i="4"/>
  <c r="A132" i="4"/>
  <c r="J131" i="4"/>
  <c r="J130" i="4"/>
  <c r="C130" i="4"/>
  <c r="B130" i="4"/>
  <c r="A130" i="4"/>
  <c r="J129" i="4"/>
  <c r="C129" i="4"/>
  <c r="B129" i="4"/>
  <c r="A129" i="4"/>
  <c r="J128" i="4"/>
  <c r="C128" i="4"/>
  <c r="B128" i="4"/>
  <c r="A128" i="4"/>
  <c r="J127" i="4"/>
  <c r="I127" i="4"/>
  <c r="I126" i="4" s="1"/>
  <c r="H127" i="4"/>
  <c r="H126" i="4" s="1"/>
  <c r="G127" i="4"/>
  <c r="G126" i="4" s="1"/>
  <c r="F127" i="4"/>
  <c r="E127" i="4"/>
  <c r="E126" i="4" s="1"/>
  <c r="D127" i="4"/>
  <c r="D126" i="4" s="1"/>
  <c r="C127" i="4"/>
  <c r="B127" i="4"/>
  <c r="A127" i="4"/>
  <c r="J126" i="4"/>
  <c r="F126" i="4"/>
  <c r="B126" i="4"/>
  <c r="C125" i="4"/>
  <c r="B125" i="4"/>
  <c r="J124" i="4"/>
  <c r="C124" i="4"/>
  <c r="B124" i="4"/>
  <c r="A124" i="4"/>
  <c r="J123" i="4"/>
  <c r="I123" i="4"/>
  <c r="I121" i="4" s="1"/>
  <c r="H123" i="4"/>
  <c r="G123" i="4"/>
  <c r="G121" i="4" s="1"/>
  <c r="F123" i="4"/>
  <c r="E123" i="4"/>
  <c r="D123" i="4"/>
  <c r="C123" i="4"/>
  <c r="B123" i="4"/>
  <c r="J122" i="4"/>
  <c r="I122" i="4"/>
  <c r="F122" i="4"/>
  <c r="E122" i="4"/>
  <c r="B122" i="4"/>
  <c r="J121" i="4"/>
  <c r="F121" i="4"/>
  <c r="E121" i="4"/>
  <c r="C121" i="4"/>
  <c r="B121" i="4"/>
  <c r="B120" i="4"/>
  <c r="J119" i="4"/>
  <c r="I119" i="4"/>
  <c r="H119" i="4"/>
  <c r="H118" i="4" s="1"/>
  <c r="G119" i="4"/>
  <c r="G118" i="4" s="1"/>
  <c r="F119" i="4"/>
  <c r="E119" i="4"/>
  <c r="D119" i="4"/>
  <c r="D118" i="4" s="1"/>
  <c r="C119" i="4"/>
  <c r="B119" i="4"/>
  <c r="A119" i="4"/>
  <c r="J118" i="4"/>
  <c r="I118" i="4"/>
  <c r="I117" i="4" s="1"/>
  <c r="F118" i="4"/>
  <c r="F117" i="4" s="1"/>
  <c r="F116" i="4" s="1"/>
  <c r="E118" i="4"/>
  <c r="C118" i="4"/>
  <c r="B118" i="4"/>
  <c r="J117" i="4"/>
  <c r="B117" i="4"/>
  <c r="C116" i="4"/>
  <c r="B116" i="4"/>
  <c r="J114" i="4"/>
  <c r="G113" i="4"/>
  <c r="G112" i="4" s="1"/>
  <c r="F113" i="4"/>
  <c r="F112" i="4" s="1"/>
  <c r="E113" i="4"/>
  <c r="D113" i="4"/>
  <c r="C113" i="4"/>
  <c r="B113" i="4"/>
  <c r="A113" i="4"/>
  <c r="I112" i="4"/>
  <c r="H112" i="4"/>
  <c r="E112" i="4"/>
  <c r="D112" i="4"/>
  <c r="C112" i="4"/>
  <c r="B112" i="4"/>
  <c r="A112" i="4"/>
  <c r="J111" i="4"/>
  <c r="B111" i="4"/>
  <c r="G110" i="4"/>
  <c r="G109" i="4" s="1"/>
  <c r="F110" i="4"/>
  <c r="F109" i="4" s="1"/>
  <c r="E110" i="4"/>
  <c r="D110" i="4"/>
  <c r="C110" i="4"/>
  <c r="B110" i="4"/>
  <c r="A110" i="4"/>
  <c r="I109" i="4"/>
  <c r="H109" i="4"/>
  <c r="E109" i="4"/>
  <c r="D109" i="4"/>
  <c r="C109" i="4"/>
  <c r="B109" i="4"/>
  <c r="J96" i="4"/>
  <c r="C96" i="4"/>
  <c r="J95" i="4"/>
  <c r="J94" i="4" s="1"/>
  <c r="C95" i="4"/>
  <c r="B95" i="4"/>
  <c r="A95" i="4"/>
  <c r="I94" i="4"/>
  <c r="H94" i="4"/>
  <c r="G94" i="4"/>
  <c r="F94" i="4"/>
  <c r="E94" i="4"/>
  <c r="D94" i="4"/>
  <c r="C94" i="4"/>
  <c r="B94" i="4"/>
  <c r="G88" i="4"/>
  <c r="F88" i="4"/>
  <c r="E88" i="4"/>
  <c r="D88" i="4"/>
  <c r="C88" i="4"/>
  <c r="B88" i="4"/>
  <c r="A88" i="4"/>
  <c r="G86" i="4"/>
  <c r="F86" i="4"/>
  <c r="E86" i="4"/>
  <c r="D86" i="4"/>
  <c r="J86" i="4" s="1"/>
  <c r="C86" i="4"/>
  <c r="B86" i="4"/>
  <c r="A86" i="4"/>
  <c r="I85" i="4"/>
  <c r="H85" i="4"/>
  <c r="E85" i="4"/>
  <c r="D85" i="4"/>
  <c r="C85" i="4"/>
  <c r="B85" i="4"/>
  <c r="J84" i="4"/>
  <c r="B84" i="4"/>
  <c r="J83" i="4"/>
  <c r="C83" i="4"/>
  <c r="B83" i="4"/>
  <c r="A83" i="4"/>
  <c r="J82" i="4"/>
  <c r="B82" i="4"/>
  <c r="J81" i="4"/>
  <c r="C81" i="4"/>
  <c r="B81" i="4"/>
  <c r="A81" i="4"/>
  <c r="J80" i="4"/>
  <c r="C80" i="4"/>
  <c r="B80" i="4"/>
  <c r="J79" i="4"/>
  <c r="C79" i="4"/>
  <c r="B79" i="4"/>
  <c r="A79" i="4"/>
  <c r="C78" i="4"/>
  <c r="B78" i="4"/>
  <c r="J77" i="4"/>
  <c r="C77" i="4"/>
  <c r="B77" i="4"/>
  <c r="A77" i="4"/>
  <c r="B76" i="4"/>
  <c r="G75" i="4"/>
  <c r="F75" i="4"/>
  <c r="F74" i="4" s="1"/>
  <c r="E75" i="4"/>
  <c r="E74" i="4" s="1"/>
  <c r="E73" i="4" s="1"/>
  <c r="D75" i="4"/>
  <c r="J75" i="4" s="1"/>
  <c r="C75" i="4"/>
  <c r="B75" i="4"/>
  <c r="A75" i="4"/>
  <c r="I74" i="4"/>
  <c r="H74" i="4"/>
  <c r="G74" i="4"/>
  <c r="D74" i="4"/>
  <c r="C74" i="4"/>
  <c r="B74" i="4"/>
  <c r="B73" i="4"/>
  <c r="C72" i="4"/>
  <c r="B72" i="4"/>
  <c r="G67" i="4"/>
  <c r="F67" i="4"/>
  <c r="E67" i="4"/>
  <c r="D67" i="4"/>
  <c r="C67" i="4"/>
  <c r="B67" i="4"/>
  <c r="A67" i="4"/>
  <c r="G66" i="4"/>
  <c r="F66" i="4"/>
  <c r="E66" i="4"/>
  <c r="D66" i="4"/>
  <c r="J66" i="4" s="1"/>
  <c r="C66" i="4"/>
  <c r="B66" i="4"/>
  <c r="B65" i="4"/>
  <c r="J64" i="4"/>
  <c r="C64" i="4"/>
  <c r="B64" i="4"/>
  <c r="A64" i="4"/>
  <c r="J63" i="4"/>
  <c r="I63" i="4"/>
  <c r="H63" i="4"/>
  <c r="G63" i="4"/>
  <c r="F63" i="4"/>
  <c r="E63" i="4"/>
  <c r="D63" i="4"/>
  <c r="C63" i="4"/>
  <c r="B63" i="4"/>
  <c r="J62" i="4"/>
  <c r="C62" i="4"/>
  <c r="B62" i="4"/>
  <c r="J61" i="4"/>
  <c r="C61" i="4"/>
  <c r="B61" i="4"/>
  <c r="A61" i="4"/>
  <c r="J60" i="4"/>
  <c r="C60" i="4"/>
  <c r="B60" i="4"/>
  <c r="J59" i="4"/>
  <c r="C59" i="4"/>
  <c r="B59" i="4"/>
  <c r="A59" i="4"/>
  <c r="J58" i="4"/>
  <c r="J56" i="4" s="1"/>
  <c r="C58" i="4"/>
  <c r="B58" i="4"/>
  <c r="J57" i="4"/>
  <c r="C57" i="4"/>
  <c r="B57" i="4"/>
  <c r="A57" i="4"/>
  <c r="I56" i="4"/>
  <c r="I44" i="4" s="1"/>
  <c r="H56" i="4"/>
  <c r="G56" i="4"/>
  <c r="F56" i="4"/>
  <c r="E56" i="4"/>
  <c r="D56" i="4"/>
  <c r="D44" i="4" s="1"/>
  <c r="D43" i="4" s="1"/>
  <c r="D42" i="4" s="1"/>
  <c r="C56" i="4"/>
  <c r="B56" i="4"/>
  <c r="J55" i="4"/>
  <c r="J54" i="4"/>
  <c r="J53" i="4"/>
  <c r="J52" i="4"/>
  <c r="J51" i="4"/>
  <c r="J50" i="4"/>
  <c r="G48" i="4"/>
  <c r="G47" i="4" s="1"/>
  <c r="F48" i="4"/>
  <c r="F47" i="4" s="1"/>
  <c r="E48" i="4"/>
  <c r="D48" i="4"/>
  <c r="J48" i="4" s="1"/>
  <c r="J47" i="4" s="1"/>
  <c r="C48" i="4"/>
  <c r="B48" i="4"/>
  <c r="A48" i="4"/>
  <c r="I47" i="4"/>
  <c r="H47" i="4"/>
  <c r="E47" i="4"/>
  <c r="D47" i="4"/>
  <c r="C47" i="4"/>
  <c r="B47" i="4"/>
  <c r="A47" i="4"/>
  <c r="G46" i="4"/>
  <c r="F46" i="4"/>
  <c r="E46" i="4"/>
  <c r="E45" i="4" s="1"/>
  <c r="D46" i="4"/>
  <c r="D45" i="4" s="1"/>
  <c r="C46" i="4"/>
  <c r="B46" i="4"/>
  <c r="A46" i="4"/>
  <c r="I45" i="4"/>
  <c r="H45" i="4"/>
  <c r="G45" i="4"/>
  <c r="F45" i="4"/>
  <c r="C45" i="4"/>
  <c r="B45" i="4"/>
  <c r="A45" i="4"/>
  <c r="B44" i="4"/>
  <c r="A44" i="4"/>
  <c r="I43" i="4"/>
  <c r="I42" i="4" s="1"/>
  <c r="C43" i="4"/>
  <c r="B43" i="4"/>
  <c r="C42" i="4"/>
  <c r="B42" i="4"/>
  <c r="A42" i="4"/>
  <c r="G41" i="4"/>
  <c r="G40" i="4" s="1"/>
  <c r="F41" i="4"/>
  <c r="F40" i="4" s="1"/>
  <c r="E41" i="4"/>
  <c r="D41" i="4"/>
  <c r="J41" i="4" s="1"/>
  <c r="J40" i="4" s="1"/>
  <c r="C41" i="4"/>
  <c r="B41" i="4"/>
  <c r="A41" i="4"/>
  <c r="I40" i="4"/>
  <c r="I37" i="4" s="1"/>
  <c r="I36" i="4" s="1"/>
  <c r="I35" i="4" s="1"/>
  <c r="H40" i="4"/>
  <c r="E40" i="4"/>
  <c r="D40" i="4"/>
  <c r="C40" i="4"/>
  <c r="B40" i="4"/>
  <c r="A40" i="4"/>
  <c r="G39" i="4"/>
  <c r="F39" i="4"/>
  <c r="E39" i="4"/>
  <c r="E38" i="4" s="1"/>
  <c r="D39" i="4"/>
  <c r="D38" i="4" s="1"/>
  <c r="D37" i="4" s="1"/>
  <c r="D36" i="4" s="1"/>
  <c r="D35" i="4" s="1"/>
  <c r="C39" i="4"/>
  <c r="B39" i="4"/>
  <c r="A39" i="4"/>
  <c r="I38" i="4"/>
  <c r="H38" i="4"/>
  <c r="H37" i="4" s="1"/>
  <c r="H36" i="4" s="1"/>
  <c r="G38" i="4"/>
  <c r="F38" i="4"/>
  <c r="F37" i="4" s="1"/>
  <c r="F36" i="4" s="1"/>
  <c r="F35" i="4" s="1"/>
  <c r="C38" i="4"/>
  <c r="B38" i="4"/>
  <c r="A38" i="4"/>
  <c r="K37" i="4"/>
  <c r="E37" i="4"/>
  <c r="B37" i="4"/>
  <c r="E36" i="4"/>
  <c r="E35" i="4" s="1"/>
  <c r="B36" i="4"/>
  <c r="C35" i="4"/>
  <c r="B35" i="4"/>
  <c r="C34" i="4"/>
  <c r="B34" i="4"/>
  <c r="G33" i="4"/>
  <c r="F33" i="4"/>
  <c r="F27" i="4" s="1"/>
  <c r="E33" i="4"/>
  <c r="E27" i="4" s="1"/>
  <c r="D33" i="4"/>
  <c r="J33" i="4" s="1"/>
  <c r="C33" i="4"/>
  <c r="B33" i="4"/>
  <c r="A33" i="4"/>
  <c r="C32" i="4"/>
  <c r="B32" i="4"/>
  <c r="A32" i="4"/>
  <c r="G31" i="4"/>
  <c r="F31" i="4"/>
  <c r="E31" i="4"/>
  <c r="D31" i="4"/>
  <c r="J31" i="4" s="1"/>
  <c r="B31" i="4"/>
  <c r="A31" i="4"/>
  <c r="C30" i="4"/>
  <c r="C31" i="4" s="1"/>
  <c r="B30" i="4"/>
  <c r="A30" i="4"/>
  <c r="G29" i="4"/>
  <c r="G27" i="4" s="1"/>
  <c r="F29" i="4"/>
  <c r="E29" i="4"/>
  <c r="D29" i="4"/>
  <c r="J29" i="4" s="1"/>
  <c r="B29" i="4"/>
  <c r="A29" i="4"/>
  <c r="C28" i="4"/>
  <c r="C29" i="4" s="1"/>
  <c r="B28" i="4"/>
  <c r="A28" i="4"/>
  <c r="I27" i="4"/>
  <c r="H27" i="4"/>
  <c r="C27" i="4"/>
  <c r="B27" i="4"/>
  <c r="A27" i="4"/>
  <c r="G26" i="4"/>
  <c r="F26" i="4"/>
  <c r="E26" i="4"/>
  <c r="D26" i="4"/>
  <c r="J26" i="4" s="1"/>
  <c r="C26" i="4"/>
  <c r="B26" i="4"/>
  <c r="A26" i="4"/>
  <c r="C25" i="4"/>
  <c r="B25" i="4"/>
  <c r="A25" i="4"/>
  <c r="G24" i="4"/>
  <c r="F24" i="4"/>
  <c r="E24" i="4"/>
  <c r="D24" i="4"/>
  <c r="J24" i="4" s="1"/>
  <c r="C24" i="4"/>
  <c r="B24" i="4"/>
  <c r="A24" i="4"/>
  <c r="C23" i="4"/>
  <c r="B23" i="4"/>
  <c r="A23" i="4"/>
  <c r="C22" i="4"/>
  <c r="B22" i="4"/>
  <c r="J21" i="4"/>
  <c r="C21" i="4"/>
  <c r="B21" i="4"/>
  <c r="A21" i="4"/>
  <c r="J20" i="4"/>
  <c r="I20" i="4"/>
  <c r="H20" i="4"/>
  <c r="G20" i="4"/>
  <c r="F20" i="4"/>
  <c r="E20" i="4"/>
  <c r="D20" i="4"/>
  <c r="C20" i="4"/>
  <c r="B20" i="4"/>
  <c r="A20" i="4"/>
  <c r="G17" i="4"/>
  <c r="F17" i="4"/>
  <c r="F15" i="4" s="1"/>
  <c r="E17" i="4"/>
  <c r="D17" i="4"/>
  <c r="J17" i="4" s="1"/>
  <c r="J15" i="4" s="1"/>
  <c r="C17" i="4"/>
  <c r="B17" i="4"/>
  <c r="A17" i="4"/>
  <c r="C16" i="4"/>
  <c r="B16" i="4"/>
  <c r="A16" i="4"/>
  <c r="I15" i="4"/>
  <c r="H15" i="4"/>
  <c r="G15" i="4"/>
  <c r="E15" i="4"/>
  <c r="D15" i="4"/>
  <c r="G14" i="4"/>
  <c r="F14" i="4"/>
  <c r="E14" i="4"/>
  <c r="D14" i="4"/>
  <c r="D12" i="4" s="1"/>
  <c r="C14" i="4"/>
  <c r="B14" i="4"/>
  <c r="A14" i="4"/>
  <c r="C13" i="4"/>
  <c r="B13" i="4"/>
  <c r="A13" i="4"/>
  <c r="I12" i="4"/>
  <c r="I11" i="4" s="1"/>
  <c r="I10" i="4" s="1"/>
  <c r="H12" i="4"/>
  <c r="G12" i="4"/>
  <c r="G11" i="4" s="1"/>
  <c r="F12" i="4"/>
  <c r="F11" i="4" s="1"/>
  <c r="F10" i="4" s="1"/>
  <c r="E12" i="4"/>
  <c r="E11" i="4" s="1"/>
  <c r="E10" i="4" s="1"/>
  <c r="H11" i="4"/>
  <c r="H10" i="4" s="1"/>
  <c r="D11" i="4"/>
  <c r="D10" i="4" s="1"/>
  <c r="C11" i="4"/>
  <c r="B11" i="4"/>
  <c r="A11" i="4"/>
  <c r="G10" i="4"/>
  <c r="B10" i="4"/>
  <c r="A10" i="4"/>
  <c r="K9" i="4"/>
  <c r="B9" i="4"/>
  <c r="K8" i="4"/>
  <c r="B8" i="4"/>
  <c r="B7" i="4"/>
  <c r="A7" i="4"/>
  <c r="A4" i="4"/>
  <c r="B60" i="6"/>
  <c r="G406" i="6"/>
  <c r="F406" i="6"/>
  <c r="E406" i="6"/>
  <c r="D406" i="6"/>
  <c r="H406" i="6" s="1"/>
  <c r="C406" i="6"/>
  <c r="B406" i="6"/>
  <c r="A406" i="6"/>
  <c r="G405" i="6"/>
  <c r="F405" i="6"/>
  <c r="E405" i="6"/>
  <c r="D405" i="6"/>
  <c r="H405" i="6" s="1"/>
  <c r="C405" i="6"/>
  <c r="B405" i="6"/>
  <c r="A405" i="6"/>
  <c r="G404" i="6"/>
  <c r="G400" i="6" s="1"/>
  <c r="G399" i="6" s="1"/>
  <c r="F404" i="6"/>
  <c r="E404" i="6"/>
  <c r="D404" i="6"/>
  <c r="H404" i="6" s="1"/>
  <c r="C404" i="6"/>
  <c r="B404" i="6"/>
  <c r="G403" i="6"/>
  <c r="F403" i="6"/>
  <c r="F400" i="6" s="1"/>
  <c r="E403" i="6"/>
  <c r="D403" i="6"/>
  <c r="C403" i="6"/>
  <c r="B403" i="6"/>
  <c r="A403" i="6"/>
  <c r="H402" i="6"/>
  <c r="C402" i="6"/>
  <c r="B402" i="6"/>
  <c r="A402" i="6"/>
  <c r="H401" i="6"/>
  <c r="C401" i="6"/>
  <c r="B401" i="6"/>
  <c r="A401" i="6"/>
  <c r="E400" i="6"/>
  <c r="D400" i="6"/>
  <c r="C400" i="6"/>
  <c r="B400" i="6"/>
  <c r="E399" i="6"/>
  <c r="D399" i="6"/>
  <c r="C399" i="6"/>
  <c r="B399" i="6"/>
  <c r="A399" i="6"/>
  <c r="G398" i="6"/>
  <c r="F398" i="6"/>
  <c r="E398" i="6"/>
  <c r="D398" i="6"/>
  <c r="C398" i="6"/>
  <c r="B398" i="6"/>
  <c r="A398" i="6"/>
  <c r="H397" i="6"/>
  <c r="C397" i="6"/>
  <c r="B397" i="6"/>
  <c r="A397" i="6"/>
  <c r="G396" i="6"/>
  <c r="G395" i="6" s="1"/>
  <c r="F396" i="6"/>
  <c r="F395" i="6" s="1"/>
  <c r="E396" i="6"/>
  <c r="D396" i="6"/>
  <c r="D395" i="6" s="1"/>
  <c r="C396" i="6"/>
  <c r="B396" i="6"/>
  <c r="C395" i="6"/>
  <c r="B395" i="6"/>
  <c r="A395" i="6"/>
  <c r="G394" i="6"/>
  <c r="F394" i="6"/>
  <c r="E394" i="6"/>
  <c r="D394" i="6"/>
  <c r="H394" i="6" s="1"/>
  <c r="C394" i="6"/>
  <c r="B394" i="6"/>
  <c r="A394" i="6"/>
  <c r="G393" i="6"/>
  <c r="F393" i="6"/>
  <c r="E393" i="6"/>
  <c r="D393" i="6"/>
  <c r="H393" i="6" s="1"/>
  <c r="C393" i="6"/>
  <c r="B393" i="6"/>
  <c r="A393" i="6"/>
  <c r="H392" i="6"/>
  <c r="C392" i="6"/>
  <c r="B392" i="6"/>
  <c r="A392" i="6"/>
  <c r="H391" i="6"/>
  <c r="C391" i="6"/>
  <c r="B391" i="6"/>
  <c r="A391" i="6"/>
  <c r="G390" i="6"/>
  <c r="G389" i="6" s="1"/>
  <c r="G387" i="6" s="1"/>
  <c r="G386" i="6" s="1"/>
  <c r="F390" i="6"/>
  <c r="F389" i="6" s="1"/>
  <c r="E390" i="6"/>
  <c r="D390" i="6"/>
  <c r="B390" i="6"/>
  <c r="I389" i="6"/>
  <c r="E389" i="6"/>
  <c r="C389" i="6"/>
  <c r="B389" i="6"/>
  <c r="A389" i="6"/>
  <c r="B388" i="6"/>
  <c r="C387" i="6"/>
  <c r="B387" i="6"/>
  <c r="A387" i="6"/>
  <c r="C386" i="6"/>
  <c r="B386" i="6"/>
  <c r="A386" i="6"/>
  <c r="C381" i="6"/>
  <c r="G380" i="6"/>
  <c r="F380" i="6"/>
  <c r="H380" i="6" s="1"/>
  <c r="E380" i="6"/>
  <c r="C380" i="6"/>
  <c r="B380" i="6"/>
  <c r="A380" i="6"/>
  <c r="C379" i="6"/>
  <c r="G378" i="6"/>
  <c r="F378" i="6"/>
  <c r="E378" i="6"/>
  <c r="D378" i="6"/>
  <c r="C378" i="6"/>
  <c r="B378" i="6"/>
  <c r="A378" i="6"/>
  <c r="C377" i="6"/>
  <c r="G376" i="6"/>
  <c r="G370" i="6" s="1"/>
  <c r="G369" i="6" s="1"/>
  <c r="G368" i="6" s="1"/>
  <c r="G367" i="6" s="1"/>
  <c r="F376" i="6"/>
  <c r="E376" i="6"/>
  <c r="D376" i="6"/>
  <c r="C376" i="6"/>
  <c r="B376" i="6"/>
  <c r="A376" i="6"/>
  <c r="H374" i="6"/>
  <c r="C374" i="6"/>
  <c r="B374" i="6"/>
  <c r="A374" i="6"/>
  <c r="H373" i="6"/>
  <c r="C373" i="6"/>
  <c r="B373" i="6"/>
  <c r="A373" i="6"/>
  <c r="H372" i="6"/>
  <c r="C372" i="6"/>
  <c r="B372" i="6"/>
  <c r="A372" i="6"/>
  <c r="H371" i="6"/>
  <c r="C371" i="6"/>
  <c r="B371" i="6"/>
  <c r="A371" i="6"/>
  <c r="E370" i="6"/>
  <c r="D370" i="6"/>
  <c r="C370" i="6"/>
  <c r="B370" i="6"/>
  <c r="E369" i="6"/>
  <c r="D369" i="6"/>
  <c r="D368" i="6" s="1"/>
  <c r="D367" i="6" s="1"/>
  <c r="C369" i="6"/>
  <c r="B369" i="6"/>
  <c r="A369" i="6"/>
  <c r="E368" i="6"/>
  <c r="E367" i="6" s="1"/>
  <c r="C368" i="6"/>
  <c r="B368" i="6"/>
  <c r="A368" i="6"/>
  <c r="C367" i="6"/>
  <c r="B367" i="6"/>
  <c r="A367" i="6"/>
  <c r="G366" i="6"/>
  <c r="F366" i="6"/>
  <c r="E366" i="6"/>
  <c r="D366" i="6"/>
  <c r="H366" i="6" s="1"/>
  <c r="G365" i="6"/>
  <c r="G364" i="6" s="1"/>
  <c r="G363" i="6" s="1"/>
  <c r="F365" i="6"/>
  <c r="E365" i="6"/>
  <c r="D365" i="6"/>
  <c r="C365" i="6"/>
  <c r="B365" i="6"/>
  <c r="F364" i="6"/>
  <c r="F363" i="6" s="1"/>
  <c r="F359" i="6" s="1"/>
  <c r="E364" i="6"/>
  <c r="D364" i="6"/>
  <c r="C364" i="6"/>
  <c r="B364" i="6"/>
  <c r="E363" i="6"/>
  <c r="D363" i="6"/>
  <c r="C363" i="6"/>
  <c r="B363" i="6"/>
  <c r="H362" i="6"/>
  <c r="C362" i="6"/>
  <c r="B362" i="6"/>
  <c r="A362" i="6"/>
  <c r="H361" i="6"/>
  <c r="H360" i="6" s="1"/>
  <c r="G361" i="6"/>
  <c r="F361" i="6"/>
  <c r="E361" i="6"/>
  <c r="E360" i="6" s="1"/>
  <c r="D361" i="6"/>
  <c r="D360" i="6" s="1"/>
  <c r="D359" i="6" s="1"/>
  <c r="C361" i="6"/>
  <c r="B361" i="6"/>
  <c r="G360" i="6"/>
  <c r="G359" i="6" s="1"/>
  <c r="F360" i="6"/>
  <c r="C360" i="6"/>
  <c r="B360" i="6"/>
  <c r="A360" i="6"/>
  <c r="C359" i="6"/>
  <c r="B359" i="6"/>
  <c r="A359" i="6"/>
  <c r="G358" i="6"/>
  <c r="G357" i="6" s="1"/>
  <c r="G356" i="6" s="1"/>
  <c r="F358" i="6"/>
  <c r="E358" i="6"/>
  <c r="D358" i="6"/>
  <c r="C358" i="6"/>
  <c r="B358" i="6"/>
  <c r="F357" i="6"/>
  <c r="F356" i="6" s="1"/>
  <c r="E357" i="6"/>
  <c r="E356" i="6" s="1"/>
  <c r="C357" i="6"/>
  <c r="B357" i="6"/>
  <c r="D356" i="6"/>
  <c r="C356" i="6"/>
  <c r="B356" i="6"/>
  <c r="G355" i="6"/>
  <c r="F355" i="6"/>
  <c r="E355" i="6"/>
  <c r="D355" i="6"/>
  <c r="A355" i="6"/>
  <c r="G354" i="6"/>
  <c r="F354" i="6"/>
  <c r="E354" i="6"/>
  <c r="D354" i="6"/>
  <c r="H354" i="6" s="1"/>
  <c r="A354" i="6"/>
  <c r="G353" i="6"/>
  <c r="F353" i="6"/>
  <c r="F349" i="6" s="1"/>
  <c r="F348" i="6" s="1"/>
  <c r="E353" i="6"/>
  <c r="D353" i="6"/>
  <c r="A353" i="6"/>
  <c r="H352" i="6"/>
  <c r="C352" i="6"/>
  <c r="B352" i="6"/>
  <c r="A352" i="6"/>
  <c r="G351" i="6"/>
  <c r="F351" i="6"/>
  <c r="E351" i="6"/>
  <c r="D351" i="6"/>
  <c r="H351" i="6" s="1"/>
  <c r="C351" i="6"/>
  <c r="B351" i="6"/>
  <c r="A351" i="6"/>
  <c r="G350" i="6"/>
  <c r="F350" i="6"/>
  <c r="E350" i="6"/>
  <c r="E349" i="6" s="1"/>
  <c r="E348" i="6" s="1"/>
  <c r="D350" i="6"/>
  <c r="C350" i="6"/>
  <c r="B350" i="6"/>
  <c r="A350" i="6"/>
  <c r="D349" i="6"/>
  <c r="D348" i="6" s="1"/>
  <c r="B349" i="6"/>
  <c r="C348" i="6"/>
  <c r="B348" i="6"/>
  <c r="G347" i="6"/>
  <c r="F347" i="6"/>
  <c r="F346" i="6" s="1"/>
  <c r="F345" i="6" s="1"/>
  <c r="E347" i="6"/>
  <c r="D347" i="6"/>
  <c r="C347" i="6"/>
  <c r="B347" i="6"/>
  <c r="G346" i="6"/>
  <c r="E346" i="6"/>
  <c r="E345" i="6" s="1"/>
  <c r="D346" i="6"/>
  <c r="D345" i="6" s="1"/>
  <c r="B346" i="6"/>
  <c r="G345" i="6"/>
  <c r="C345" i="6"/>
  <c r="B345" i="6"/>
  <c r="A345" i="6"/>
  <c r="H342" i="6"/>
  <c r="C342" i="6"/>
  <c r="B342" i="6"/>
  <c r="A342" i="6"/>
  <c r="H341" i="6"/>
  <c r="G341" i="6"/>
  <c r="F341" i="6"/>
  <c r="E341" i="6"/>
  <c r="D341" i="6"/>
  <c r="H340" i="6"/>
  <c r="B340" i="6"/>
  <c r="A340" i="6"/>
  <c r="H339" i="6"/>
  <c r="C339" i="6"/>
  <c r="B339" i="6"/>
  <c r="A339" i="6"/>
  <c r="H338" i="6"/>
  <c r="C338" i="6"/>
  <c r="B338" i="6"/>
  <c r="A338" i="6"/>
  <c r="H337" i="6"/>
  <c r="C337" i="6"/>
  <c r="B337" i="6"/>
  <c r="A337" i="6"/>
  <c r="H336" i="6"/>
  <c r="C336" i="6"/>
  <c r="B336" i="6"/>
  <c r="A336" i="6"/>
  <c r="H335" i="6"/>
  <c r="C335" i="6"/>
  <c r="B335" i="6"/>
  <c r="A335" i="6"/>
  <c r="H334" i="6"/>
  <c r="C334" i="6"/>
  <c r="B334" i="6"/>
  <c r="A334" i="6"/>
  <c r="H333" i="6"/>
  <c r="H332" i="6" s="1"/>
  <c r="G333" i="6"/>
  <c r="G332" i="6" s="1"/>
  <c r="F333" i="6"/>
  <c r="F332" i="6" s="1"/>
  <c r="E333" i="6"/>
  <c r="E332" i="6" s="1"/>
  <c r="D333" i="6"/>
  <c r="B333" i="6"/>
  <c r="D332" i="6"/>
  <c r="C332" i="6"/>
  <c r="B332" i="6"/>
  <c r="A332" i="6"/>
  <c r="G331" i="6"/>
  <c r="F331" i="6"/>
  <c r="E331" i="6"/>
  <c r="D331" i="6"/>
  <c r="H331" i="6" s="1"/>
  <c r="C331" i="6"/>
  <c r="B331" i="6"/>
  <c r="A331" i="6"/>
  <c r="G330" i="6"/>
  <c r="F330" i="6"/>
  <c r="E330" i="6"/>
  <c r="E329" i="6" s="1"/>
  <c r="E328" i="6" s="1"/>
  <c r="D330" i="6"/>
  <c r="C330" i="6"/>
  <c r="B330" i="6"/>
  <c r="A330" i="6"/>
  <c r="G329" i="6"/>
  <c r="F329" i="6"/>
  <c r="D329" i="6"/>
  <c r="D328" i="6" s="1"/>
  <c r="C329" i="6"/>
  <c r="B329" i="6"/>
  <c r="G328" i="6"/>
  <c r="F328" i="6"/>
  <c r="C328" i="6"/>
  <c r="B328" i="6"/>
  <c r="A328" i="6"/>
  <c r="G326" i="6"/>
  <c r="F326" i="6"/>
  <c r="E326" i="6"/>
  <c r="D326" i="6"/>
  <c r="H326" i="6" s="1"/>
  <c r="C326" i="6"/>
  <c r="B326" i="6"/>
  <c r="A326" i="6"/>
  <c r="G325" i="6"/>
  <c r="F325" i="6"/>
  <c r="E325" i="6"/>
  <c r="D325" i="6"/>
  <c r="H325" i="6" s="1"/>
  <c r="C325" i="6"/>
  <c r="B325" i="6"/>
  <c r="A325" i="6"/>
  <c r="G324" i="6"/>
  <c r="G323" i="6" s="1"/>
  <c r="F324" i="6"/>
  <c r="E324" i="6"/>
  <c r="D324" i="6"/>
  <c r="D323" i="6" s="1"/>
  <c r="C324" i="6"/>
  <c r="B324" i="6"/>
  <c r="F323" i="6"/>
  <c r="E323" i="6"/>
  <c r="C323" i="6"/>
  <c r="B323" i="6"/>
  <c r="A323" i="6"/>
  <c r="H322" i="6"/>
  <c r="C322" i="6"/>
  <c r="B322" i="6"/>
  <c r="A322" i="6"/>
  <c r="H321" i="6"/>
  <c r="C321" i="6"/>
  <c r="B321" i="6"/>
  <c r="A321" i="6"/>
  <c r="G320" i="6"/>
  <c r="F320" i="6"/>
  <c r="E320" i="6"/>
  <c r="D320" i="6"/>
  <c r="H320" i="6" s="1"/>
  <c r="C320" i="6"/>
  <c r="B320" i="6"/>
  <c r="A320" i="6"/>
  <c r="G319" i="6"/>
  <c r="G318" i="6" s="1"/>
  <c r="G317" i="6" s="1"/>
  <c r="F319" i="6"/>
  <c r="E319" i="6"/>
  <c r="D319" i="6"/>
  <c r="C319" i="6"/>
  <c r="B319" i="6"/>
  <c r="A319" i="6"/>
  <c r="F318" i="6"/>
  <c r="E318" i="6"/>
  <c r="E317" i="6" s="1"/>
  <c r="D318" i="6"/>
  <c r="D317" i="6" s="1"/>
  <c r="C318" i="6"/>
  <c r="B318" i="6"/>
  <c r="A318" i="6"/>
  <c r="F317" i="6"/>
  <c r="C317" i="6"/>
  <c r="B317" i="6"/>
  <c r="A317" i="6"/>
  <c r="G316" i="6"/>
  <c r="F316" i="6"/>
  <c r="E316" i="6"/>
  <c r="D316" i="6"/>
  <c r="H316" i="6" s="1"/>
  <c r="C315" i="6"/>
  <c r="B315" i="6"/>
  <c r="A315" i="6"/>
  <c r="H314" i="6"/>
  <c r="G314" i="6"/>
  <c r="F314" i="6"/>
  <c r="E314" i="6"/>
  <c r="D314" i="6"/>
  <c r="C314" i="6"/>
  <c r="B314" i="6"/>
  <c r="A314" i="6"/>
  <c r="G313" i="6"/>
  <c r="G311" i="6" s="1"/>
  <c r="G310" i="6" s="1"/>
  <c r="F313" i="6"/>
  <c r="E313" i="6"/>
  <c r="D313" i="6"/>
  <c r="C313" i="6"/>
  <c r="B313" i="6"/>
  <c r="A313" i="6"/>
  <c r="G312" i="6"/>
  <c r="F312" i="6"/>
  <c r="E312" i="6"/>
  <c r="D312" i="6"/>
  <c r="H312" i="6" s="1"/>
  <c r="C312" i="6"/>
  <c r="B312" i="6"/>
  <c r="A312" i="6"/>
  <c r="F311" i="6"/>
  <c r="E311" i="6"/>
  <c r="D311" i="6"/>
  <c r="C311" i="6"/>
  <c r="B311" i="6"/>
  <c r="F310" i="6"/>
  <c r="E310" i="6"/>
  <c r="D310" i="6"/>
  <c r="C310" i="6"/>
  <c r="B310" i="6"/>
  <c r="A310" i="6"/>
  <c r="H309" i="6"/>
  <c r="C309" i="6"/>
  <c r="B309" i="6"/>
  <c r="A309" i="6"/>
  <c r="H308" i="6"/>
  <c r="C308" i="6"/>
  <c r="B308" i="6"/>
  <c r="A308" i="6"/>
  <c r="H307" i="6"/>
  <c r="C307" i="6"/>
  <c r="B307" i="6"/>
  <c r="A307" i="6"/>
  <c r="H306" i="6"/>
  <c r="G306" i="6"/>
  <c r="F306" i="6"/>
  <c r="E306" i="6"/>
  <c r="D306" i="6"/>
  <c r="C306" i="6"/>
  <c r="B306" i="6"/>
  <c r="A306" i="6"/>
  <c r="H305" i="6"/>
  <c r="G305" i="6"/>
  <c r="F305" i="6"/>
  <c r="E305" i="6"/>
  <c r="D305" i="6"/>
  <c r="C305" i="6"/>
  <c r="B305" i="6"/>
  <c r="A305" i="6"/>
  <c r="G304" i="6"/>
  <c r="F304" i="6"/>
  <c r="E304" i="6"/>
  <c r="D304" i="6"/>
  <c r="H304" i="6" s="1"/>
  <c r="G303" i="6"/>
  <c r="F303" i="6"/>
  <c r="E303" i="6"/>
  <c r="D303" i="6"/>
  <c r="G302" i="6"/>
  <c r="F302" i="6"/>
  <c r="E302" i="6"/>
  <c r="D302" i="6"/>
  <c r="H302" i="6" s="1"/>
  <c r="G301" i="6"/>
  <c r="F301" i="6"/>
  <c r="E301" i="6"/>
  <c r="D301" i="6"/>
  <c r="H301" i="6" s="1"/>
  <c r="G300" i="6"/>
  <c r="F300" i="6"/>
  <c r="E300" i="6"/>
  <c r="D300" i="6"/>
  <c r="G299" i="6"/>
  <c r="F299" i="6"/>
  <c r="E299" i="6"/>
  <c r="D299" i="6"/>
  <c r="H299" i="6" s="1"/>
  <c r="G298" i="6"/>
  <c r="F298" i="6"/>
  <c r="E298" i="6"/>
  <c r="D298" i="6"/>
  <c r="H298" i="6" s="1"/>
  <c r="G297" i="6"/>
  <c r="F297" i="6"/>
  <c r="E297" i="6"/>
  <c r="D297" i="6"/>
  <c r="G296" i="6"/>
  <c r="F296" i="6"/>
  <c r="E296" i="6"/>
  <c r="D296" i="6"/>
  <c r="G295" i="6"/>
  <c r="F295" i="6"/>
  <c r="E295" i="6"/>
  <c r="D295" i="6"/>
  <c r="G294" i="6"/>
  <c r="F294" i="6"/>
  <c r="E294" i="6"/>
  <c r="D294" i="6"/>
  <c r="H294" i="6" s="1"/>
  <c r="G293" i="6"/>
  <c r="F293" i="6"/>
  <c r="E293" i="6"/>
  <c r="D293" i="6"/>
  <c r="H293" i="6" s="1"/>
  <c r="G292" i="6"/>
  <c r="F292" i="6"/>
  <c r="E292" i="6"/>
  <c r="D292" i="6"/>
  <c r="H292" i="6" s="1"/>
  <c r="G291" i="6"/>
  <c r="F291" i="6"/>
  <c r="E291" i="6"/>
  <c r="D291" i="6"/>
  <c r="H291" i="6" s="1"/>
  <c r="G290" i="6"/>
  <c r="F290" i="6"/>
  <c r="E290" i="6"/>
  <c r="D290" i="6"/>
  <c r="H290" i="6" s="1"/>
  <c r="G289" i="6"/>
  <c r="F289" i="6"/>
  <c r="E289" i="6"/>
  <c r="D289" i="6"/>
  <c r="G288" i="6"/>
  <c r="F288" i="6"/>
  <c r="F284" i="6" s="1"/>
  <c r="F283" i="6" s="1"/>
  <c r="E288" i="6"/>
  <c r="E284" i="6" s="1"/>
  <c r="E283" i="6" s="1"/>
  <c r="D288" i="6"/>
  <c r="H288" i="6" s="1"/>
  <c r="G287" i="6"/>
  <c r="G284" i="6" s="1"/>
  <c r="G283" i="6" s="1"/>
  <c r="F287" i="6"/>
  <c r="E287" i="6"/>
  <c r="H287" i="6" s="1"/>
  <c r="H285" i="6"/>
  <c r="C285" i="6"/>
  <c r="B285" i="6"/>
  <c r="A285" i="6"/>
  <c r="C284" i="6"/>
  <c r="B284" i="6"/>
  <c r="A284" i="6"/>
  <c r="C283" i="6"/>
  <c r="B283" i="6"/>
  <c r="A283" i="6"/>
  <c r="H282" i="6"/>
  <c r="C282" i="6"/>
  <c r="B282" i="6"/>
  <c r="A282" i="6"/>
  <c r="C281" i="6"/>
  <c r="B281" i="6"/>
  <c r="H280" i="6"/>
  <c r="C280" i="6"/>
  <c r="B280" i="6"/>
  <c r="H279" i="6"/>
  <c r="C279" i="6"/>
  <c r="B279" i="6"/>
  <c r="A279" i="6"/>
  <c r="H278" i="6"/>
  <c r="C278" i="6"/>
  <c r="B278" i="6"/>
  <c r="A278" i="6"/>
  <c r="H277" i="6"/>
  <c r="H276" i="6" s="1"/>
  <c r="H275" i="6" s="1"/>
  <c r="C277" i="6"/>
  <c r="B277" i="6"/>
  <c r="A277" i="6"/>
  <c r="G276" i="6"/>
  <c r="F276" i="6"/>
  <c r="E276" i="6"/>
  <c r="D276" i="6"/>
  <c r="C276" i="6"/>
  <c r="B276" i="6"/>
  <c r="A276" i="6"/>
  <c r="G275" i="6"/>
  <c r="F275" i="6"/>
  <c r="E275" i="6"/>
  <c r="D275" i="6"/>
  <c r="C275" i="6"/>
  <c r="B275" i="6"/>
  <c r="A275" i="6"/>
  <c r="G274" i="6"/>
  <c r="F274" i="6"/>
  <c r="E274" i="6"/>
  <c r="D274" i="6"/>
  <c r="H274" i="6" s="1"/>
  <c r="G273" i="6"/>
  <c r="F273" i="6"/>
  <c r="E273" i="6"/>
  <c r="E272" i="6" s="1"/>
  <c r="E271" i="6" s="1"/>
  <c r="D273" i="6"/>
  <c r="H273" i="6" s="1"/>
  <c r="I272" i="6"/>
  <c r="G272" i="6"/>
  <c r="G271" i="6" s="1"/>
  <c r="F272" i="6"/>
  <c r="F271" i="6" s="1"/>
  <c r="C272" i="6"/>
  <c r="B272" i="6"/>
  <c r="C271" i="6"/>
  <c r="B271" i="6"/>
  <c r="A271" i="6"/>
  <c r="G270" i="6"/>
  <c r="F270" i="6"/>
  <c r="E270" i="6"/>
  <c r="D270" i="6"/>
  <c r="C270" i="6"/>
  <c r="B270" i="6"/>
  <c r="A270" i="6"/>
  <c r="G269" i="6"/>
  <c r="F269" i="6"/>
  <c r="F266" i="6" s="1"/>
  <c r="F265" i="6" s="1"/>
  <c r="E269" i="6"/>
  <c r="E266" i="6" s="1"/>
  <c r="E265" i="6" s="1"/>
  <c r="D269" i="6"/>
  <c r="H268" i="6"/>
  <c r="C268" i="6"/>
  <c r="B268" i="6"/>
  <c r="A268" i="6"/>
  <c r="H267" i="6"/>
  <c r="C267" i="6"/>
  <c r="B267" i="6"/>
  <c r="A267" i="6"/>
  <c r="G266" i="6"/>
  <c r="G265" i="6" s="1"/>
  <c r="C266" i="6"/>
  <c r="B266" i="6"/>
  <c r="I265" i="6"/>
  <c r="C265" i="6"/>
  <c r="B265" i="6"/>
  <c r="A265" i="6"/>
  <c r="G264" i="6"/>
  <c r="F264" i="6"/>
  <c r="E264" i="6"/>
  <c r="D264" i="6"/>
  <c r="H264" i="6" s="1"/>
  <c r="H263" i="6" s="1"/>
  <c r="H262" i="6" s="1"/>
  <c r="C264" i="6"/>
  <c r="B264" i="6"/>
  <c r="A264" i="6"/>
  <c r="G263" i="6"/>
  <c r="G262" i="6" s="1"/>
  <c r="F263" i="6"/>
  <c r="F262" i="6" s="1"/>
  <c r="E263" i="6"/>
  <c r="D263" i="6"/>
  <c r="C263" i="6"/>
  <c r="B263" i="6"/>
  <c r="E262" i="6"/>
  <c r="D262" i="6"/>
  <c r="C262" i="6"/>
  <c r="B262" i="6"/>
  <c r="A262" i="6"/>
  <c r="H261" i="6"/>
  <c r="B261" i="6"/>
  <c r="A261" i="6"/>
  <c r="H260" i="6"/>
  <c r="B260" i="6"/>
  <c r="A260" i="6"/>
  <c r="H259" i="6"/>
  <c r="B259" i="6"/>
  <c r="A259" i="6"/>
  <c r="H258" i="6"/>
  <c r="H257" i="6" s="1"/>
  <c r="C258" i="6"/>
  <c r="B258" i="6"/>
  <c r="A258" i="6"/>
  <c r="G257" i="6"/>
  <c r="F257" i="6"/>
  <c r="E257" i="6"/>
  <c r="D257" i="6"/>
  <c r="C257" i="6"/>
  <c r="C261" i="6" s="1"/>
  <c r="B257" i="6"/>
  <c r="A257" i="6"/>
  <c r="H256" i="6"/>
  <c r="C256" i="6"/>
  <c r="B256" i="6"/>
  <c r="A256" i="6"/>
  <c r="H255" i="6"/>
  <c r="C255" i="6"/>
  <c r="B255" i="6"/>
  <c r="A255" i="6"/>
  <c r="H254" i="6"/>
  <c r="C254" i="6"/>
  <c r="B254" i="6"/>
  <c r="A254" i="6"/>
  <c r="H253" i="6"/>
  <c r="C253" i="6"/>
  <c r="B253" i="6"/>
  <c r="A253" i="6"/>
  <c r="C252" i="6"/>
  <c r="B252" i="6"/>
  <c r="A252" i="6"/>
  <c r="C251" i="6"/>
  <c r="B251" i="6"/>
  <c r="A251" i="6"/>
  <c r="G250" i="6"/>
  <c r="F250" i="6"/>
  <c r="E250" i="6"/>
  <c r="D250" i="6"/>
  <c r="H250" i="6" s="1"/>
  <c r="H249" i="6" s="1"/>
  <c r="H248" i="6" s="1"/>
  <c r="C250" i="6"/>
  <c r="B250" i="6"/>
  <c r="A250" i="6"/>
  <c r="G249" i="6"/>
  <c r="G248" i="6" s="1"/>
  <c r="F249" i="6"/>
  <c r="E249" i="6"/>
  <c r="D249" i="6"/>
  <c r="D248" i="6" s="1"/>
  <c r="B249" i="6"/>
  <c r="F248" i="6"/>
  <c r="E248" i="6"/>
  <c r="C248" i="6"/>
  <c r="B248" i="6"/>
  <c r="A248" i="6"/>
  <c r="B247" i="6"/>
  <c r="H246" i="6"/>
  <c r="G246" i="6"/>
  <c r="F246" i="6"/>
  <c r="E246" i="6"/>
  <c r="D246" i="6"/>
  <c r="C246" i="6"/>
  <c r="B246" i="6"/>
  <c r="A246" i="6"/>
  <c r="G245" i="6"/>
  <c r="F245" i="6"/>
  <c r="E245" i="6"/>
  <c r="D245" i="6"/>
  <c r="H245" i="6" s="1"/>
  <c r="H244" i="6" s="1"/>
  <c r="H243" i="6" s="1"/>
  <c r="C245" i="6"/>
  <c r="B245" i="6"/>
  <c r="A245" i="6"/>
  <c r="G244" i="6"/>
  <c r="F244" i="6"/>
  <c r="E244" i="6"/>
  <c r="D244" i="6"/>
  <c r="D243" i="6" s="1"/>
  <c r="C244" i="6"/>
  <c r="B244" i="6"/>
  <c r="G243" i="6"/>
  <c r="F243" i="6"/>
  <c r="E243" i="6"/>
  <c r="C243" i="6"/>
  <c r="B243" i="6"/>
  <c r="A243" i="6"/>
  <c r="C242" i="6"/>
  <c r="B242" i="6"/>
  <c r="A242" i="6"/>
  <c r="C241" i="6"/>
  <c r="B241" i="6"/>
  <c r="A241" i="6"/>
  <c r="C240" i="6"/>
  <c r="C247" i="6" s="1"/>
  <c r="B240" i="6"/>
  <c r="A240" i="6"/>
  <c r="H239" i="6"/>
  <c r="C239" i="6"/>
  <c r="B239" i="6"/>
  <c r="A239" i="6"/>
  <c r="H238" i="6"/>
  <c r="C238" i="6"/>
  <c r="B238" i="6"/>
  <c r="A238" i="6"/>
  <c r="H237" i="6"/>
  <c r="H236" i="6" s="1"/>
  <c r="G237" i="6"/>
  <c r="F237" i="6"/>
  <c r="E237" i="6"/>
  <c r="E236" i="6" s="1"/>
  <c r="D237" i="6"/>
  <c r="D236" i="6" s="1"/>
  <c r="C237" i="6"/>
  <c r="B237" i="6"/>
  <c r="G236" i="6"/>
  <c r="F236" i="6"/>
  <c r="C236" i="6"/>
  <c r="B236" i="6"/>
  <c r="A236" i="6"/>
  <c r="G235" i="6"/>
  <c r="F235" i="6"/>
  <c r="E235" i="6"/>
  <c r="D235" i="6"/>
  <c r="D234" i="6" s="1"/>
  <c r="C235" i="6"/>
  <c r="F234" i="6"/>
  <c r="E234" i="6"/>
  <c r="C234" i="6"/>
  <c r="B234" i="6"/>
  <c r="F233" i="6"/>
  <c r="E233" i="6"/>
  <c r="C233" i="6"/>
  <c r="B233" i="6"/>
  <c r="A233" i="6"/>
  <c r="B232" i="6"/>
  <c r="A232" i="6"/>
  <c r="B231" i="6"/>
  <c r="C230" i="6"/>
  <c r="B230" i="6"/>
  <c r="A230" i="6"/>
  <c r="B229" i="6"/>
  <c r="A229" i="6"/>
  <c r="H227" i="6"/>
  <c r="C227" i="6"/>
  <c r="B227" i="6"/>
  <c r="A227" i="6"/>
  <c r="H226" i="6"/>
  <c r="G226" i="6"/>
  <c r="F226" i="6"/>
  <c r="F225" i="6" s="1"/>
  <c r="E226" i="6"/>
  <c r="E225" i="6" s="1"/>
  <c r="D226" i="6"/>
  <c r="C226" i="6"/>
  <c r="B226" i="6"/>
  <c r="H225" i="6"/>
  <c r="G225" i="6"/>
  <c r="D225" i="6"/>
  <c r="C225" i="6"/>
  <c r="B225" i="6"/>
  <c r="A225" i="6"/>
  <c r="H224" i="6"/>
  <c r="C224" i="6"/>
  <c r="B224" i="6"/>
  <c r="A224" i="6"/>
  <c r="H223" i="6"/>
  <c r="H222" i="6" s="1"/>
  <c r="H221" i="6" s="1"/>
  <c r="C223" i="6"/>
  <c r="B223" i="6"/>
  <c r="A223" i="6"/>
  <c r="G222" i="6"/>
  <c r="F222" i="6"/>
  <c r="E222" i="6"/>
  <c r="E221" i="6" s="1"/>
  <c r="E220" i="6" s="1"/>
  <c r="D222" i="6"/>
  <c r="D221" i="6" s="1"/>
  <c r="D220" i="6" s="1"/>
  <c r="C222" i="6"/>
  <c r="B222" i="6"/>
  <c r="G221" i="6"/>
  <c r="G220" i="6" s="1"/>
  <c r="F221" i="6"/>
  <c r="C221" i="6"/>
  <c r="B221" i="6"/>
  <c r="A221" i="6"/>
  <c r="C220" i="6"/>
  <c r="B220" i="6"/>
  <c r="A220" i="6"/>
  <c r="H219" i="6"/>
  <c r="C219" i="6"/>
  <c r="B219" i="6"/>
  <c r="A219" i="6"/>
  <c r="H218" i="6"/>
  <c r="C218" i="6"/>
  <c r="B218" i="6"/>
  <c r="A218" i="6"/>
  <c r="H217" i="6"/>
  <c r="H215" i="6" s="1"/>
  <c r="G217" i="6"/>
  <c r="F217" i="6"/>
  <c r="F216" i="6" s="1"/>
  <c r="F214" i="6" s="1"/>
  <c r="E217" i="6"/>
  <c r="D217" i="6"/>
  <c r="D216" i="6" s="1"/>
  <c r="C217" i="6"/>
  <c r="B217" i="6"/>
  <c r="A217" i="6"/>
  <c r="H216" i="6"/>
  <c r="H214" i="6" s="1"/>
  <c r="G216" i="6"/>
  <c r="E216" i="6"/>
  <c r="E214" i="6" s="1"/>
  <c r="C216" i="6"/>
  <c r="B216" i="6"/>
  <c r="A216" i="6"/>
  <c r="G215" i="6"/>
  <c r="E215" i="6"/>
  <c r="B215" i="6"/>
  <c r="G214" i="6"/>
  <c r="C214" i="6"/>
  <c r="B214" i="6"/>
  <c r="A214" i="6"/>
  <c r="H213" i="6"/>
  <c r="C213" i="6"/>
  <c r="B213" i="6"/>
  <c r="A213" i="6"/>
  <c r="H212" i="6"/>
  <c r="H211" i="6" s="1"/>
  <c r="C212" i="6"/>
  <c r="B212" i="6"/>
  <c r="A212" i="6"/>
  <c r="I211" i="6"/>
  <c r="I208" i="6" s="1"/>
  <c r="I203" i="6" s="1"/>
  <c r="G211" i="6"/>
  <c r="F211" i="6"/>
  <c r="E211" i="6"/>
  <c r="D211" i="6"/>
  <c r="C211" i="6"/>
  <c r="B211" i="6"/>
  <c r="A211" i="6"/>
  <c r="B210" i="6"/>
  <c r="H209" i="6"/>
  <c r="C209" i="6"/>
  <c r="B209" i="6"/>
  <c r="A209" i="6"/>
  <c r="H208" i="6"/>
  <c r="G208" i="6"/>
  <c r="F208" i="6"/>
  <c r="E208" i="6"/>
  <c r="D208" i="6"/>
  <c r="C208" i="6"/>
  <c r="B208" i="6"/>
  <c r="A208" i="6"/>
  <c r="I207" i="6"/>
  <c r="H207" i="6"/>
  <c r="C207" i="6"/>
  <c r="B207" i="6"/>
  <c r="A207" i="6"/>
  <c r="G206" i="6"/>
  <c r="F206" i="6"/>
  <c r="E206" i="6"/>
  <c r="D206" i="6"/>
  <c r="C206" i="6"/>
  <c r="B206" i="6"/>
  <c r="A206" i="6"/>
  <c r="H205" i="6"/>
  <c r="C205" i="6"/>
  <c r="B205" i="6"/>
  <c r="A205" i="6"/>
  <c r="H204" i="6"/>
  <c r="C204" i="6"/>
  <c r="B204" i="6"/>
  <c r="A204" i="6"/>
  <c r="H203" i="6"/>
  <c r="C203" i="6"/>
  <c r="B203" i="6"/>
  <c r="A203" i="6"/>
  <c r="H202" i="6"/>
  <c r="C202" i="6"/>
  <c r="B202" i="6"/>
  <c r="A202" i="6"/>
  <c r="H201" i="6"/>
  <c r="C201" i="6"/>
  <c r="B201" i="6"/>
  <c r="A201" i="6"/>
  <c r="G200" i="6"/>
  <c r="F200" i="6"/>
  <c r="E200" i="6"/>
  <c r="D200" i="6"/>
  <c r="C200" i="6"/>
  <c r="B200" i="6"/>
  <c r="A200" i="6"/>
  <c r="H199" i="6"/>
  <c r="C199" i="6"/>
  <c r="B199" i="6"/>
  <c r="A199" i="6"/>
  <c r="H198" i="6"/>
  <c r="C198" i="6"/>
  <c r="B198" i="6"/>
  <c r="A198" i="6"/>
  <c r="H197" i="6"/>
  <c r="H196" i="6" s="1"/>
  <c r="C197" i="6"/>
  <c r="B197" i="6"/>
  <c r="A197" i="6"/>
  <c r="I196" i="6"/>
  <c r="G196" i="6"/>
  <c r="F196" i="6"/>
  <c r="E196" i="6"/>
  <c r="D196" i="6"/>
  <c r="C196" i="6"/>
  <c r="B196" i="6"/>
  <c r="A196" i="6"/>
  <c r="H195" i="6"/>
  <c r="C195" i="6"/>
  <c r="B195" i="6"/>
  <c r="A195" i="6"/>
  <c r="H194" i="6"/>
  <c r="C194" i="6"/>
  <c r="B194" i="6"/>
  <c r="A194" i="6"/>
  <c r="H193" i="6"/>
  <c r="C193" i="6"/>
  <c r="B193" i="6"/>
  <c r="A193" i="6"/>
  <c r="H192" i="6"/>
  <c r="C192" i="6"/>
  <c r="B192" i="6"/>
  <c r="A192" i="6"/>
  <c r="H191" i="6"/>
  <c r="C191" i="6"/>
  <c r="B191" i="6"/>
  <c r="A191" i="6"/>
  <c r="H190" i="6"/>
  <c r="G190" i="6"/>
  <c r="F190" i="6"/>
  <c r="E190" i="6"/>
  <c r="D190" i="6"/>
  <c r="C190" i="6"/>
  <c r="B190" i="6"/>
  <c r="A190" i="6"/>
  <c r="G189" i="6"/>
  <c r="F189" i="6"/>
  <c r="E189" i="6"/>
  <c r="D189" i="6"/>
  <c r="C189" i="6"/>
  <c r="B189" i="6"/>
  <c r="A189" i="6"/>
  <c r="G188" i="6"/>
  <c r="F188" i="6"/>
  <c r="F185" i="6" s="1"/>
  <c r="E188" i="6"/>
  <c r="D188" i="6"/>
  <c r="H188" i="6" s="1"/>
  <c r="C188" i="6"/>
  <c r="B188" i="6"/>
  <c r="A188" i="6"/>
  <c r="B187" i="6"/>
  <c r="H186" i="6"/>
  <c r="C186" i="6"/>
  <c r="B186" i="6"/>
  <c r="A186" i="6"/>
  <c r="I185" i="6"/>
  <c r="E185" i="6"/>
  <c r="D185" i="6"/>
  <c r="C185" i="6"/>
  <c r="B185" i="6"/>
  <c r="A185" i="6"/>
  <c r="G184" i="6"/>
  <c r="F184" i="6"/>
  <c r="E184" i="6"/>
  <c r="D184" i="6"/>
  <c r="H184" i="6" s="1"/>
  <c r="C184" i="6"/>
  <c r="B184" i="6"/>
  <c r="A184" i="6"/>
  <c r="G183" i="6"/>
  <c r="F183" i="6"/>
  <c r="E183" i="6"/>
  <c r="D183" i="6"/>
  <c r="C183" i="6"/>
  <c r="B183" i="6"/>
  <c r="A183" i="6"/>
  <c r="G182" i="6"/>
  <c r="G181" i="6" s="1"/>
  <c r="F182" i="6"/>
  <c r="E182" i="6"/>
  <c r="D182" i="6"/>
  <c r="H182" i="6" s="1"/>
  <c r="C182" i="6"/>
  <c r="B182" i="6"/>
  <c r="A182" i="6"/>
  <c r="I181" i="6"/>
  <c r="F181" i="6"/>
  <c r="C181" i="6"/>
  <c r="B181" i="6"/>
  <c r="A181" i="6"/>
  <c r="H180" i="6"/>
  <c r="C180" i="6"/>
  <c r="B180" i="6"/>
  <c r="A180" i="6"/>
  <c r="H179" i="6"/>
  <c r="C179" i="6"/>
  <c r="B179" i="6"/>
  <c r="A179" i="6"/>
  <c r="H178" i="6"/>
  <c r="C178" i="6"/>
  <c r="B178" i="6"/>
  <c r="A178" i="6"/>
  <c r="H177" i="6"/>
  <c r="C177" i="6"/>
  <c r="B177" i="6"/>
  <c r="A177" i="6"/>
  <c r="H176" i="6"/>
  <c r="H175" i="6" s="1"/>
  <c r="C176" i="6"/>
  <c r="B176" i="6"/>
  <c r="A176" i="6"/>
  <c r="I175" i="6"/>
  <c r="G175" i="6"/>
  <c r="F175" i="6"/>
  <c r="E175" i="6"/>
  <c r="D175" i="6"/>
  <c r="C175" i="6"/>
  <c r="B175" i="6"/>
  <c r="A175" i="6"/>
  <c r="C174" i="6"/>
  <c r="B174" i="6"/>
  <c r="A174" i="6"/>
  <c r="C173" i="6"/>
  <c r="B173" i="6"/>
  <c r="C172" i="6"/>
  <c r="B172" i="6"/>
  <c r="A172" i="6"/>
  <c r="C171" i="6"/>
  <c r="B171" i="6"/>
  <c r="A171" i="6"/>
  <c r="B170" i="6"/>
  <c r="A170" i="6"/>
  <c r="H169" i="6"/>
  <c r="C169" i="6"/>
  <c r="B169" i="6"/>
  <c r="A169" i="6"/>
  <c r="H168" i="6"/>
  <c r="G168" i="6"/>
  <c r="F168" i="6"/>
  <c r="F167" i="6" s="1"/>
  <c r="E168" i="6"/>
  <c r="E167" i="6" s="1"/>
  <c r="D168" i="6"/>
  <c r="B168" i="6"/>
  <c r="A168" i="6"/>
  <c r="H167" i="6"/>
  <c r="G167" i="6"/>
  <c r="D167" i="6"/>
  <c r="C167" i="6"/>
  <c r="B167" i="6"/>
  <c r="A167" i="6"/>
  <c r="G166" i="6"/>
  <c r="F166" i="6"/>
  <c r="E166" i="6"/>
  <c r="D166" i="6"/>
  <c r="D165" i="6" s="1"/>
  <c r="D164" i="6" s="1"/>
  <c r="C166" i="6"/>
  <c r="B166" i="6"/>
  <c r="G165" i="6"/>
  <c r="G164" i="6" s="1"/>
  <c r="F165" i="6"/>
  <c r="F164" i="6" s="1"/>
  <c r="E165" i="6"/>
  <c r="E164" i="6" s="1"/>
  <c r="C164" i="6"/>
  <c r="B164" i="6"/>
  <c r="H163" i="6"/>
  <c r="H160" i="6" s="1"/>
  <c r="H159" i="6" s="1"/>
  <c r="C163" i="6"/>
  <c r="B163" i="6"/>
  <c r="A163" i="6"/>
  <c r="H162" i="6"/>
  <c r="C162" i="6"/>
  <c r="B162" i="6"/>
  <c r="A162" i="6"/>
  <c r="H161" i="6"/>
  <c r="C161" i="6"/>
  <c r="B161" i="6"/>
  <c r="A161" i="6"/>
  <c r="G160" i="6"/>
  <c r="F160" i="6"/>
  <c r="E160" i="6"/>
  <c r="D160" i="6"/>
  <c r="C160" i="6"/>
  <c r="B160" i="6"/>
  <c r="A160" i="6"/>
  <c r="G159" i="6"/>
  <c r="G158" i="6" s="1"/>
  <c r="F159" i="6"/>
  <c r="E159" i="6"/>
  <c r="D159" i="6"/>
  <c r="C159" i="6"/>
  <c r="B159" i="6"/>
  <c r="A159" i="6"/>
  <c r="I158" i="6"/>
  <c r="C158" i="6"/>
  <c r="B158" i="6"/>
  <c r="A158" i="6"/>
  <c r="G157" i="6"/>
  <c r="F157" i="6"/>
  <c r="E157" i="6"/>
  <c r="D157" i="6"/>
  <c r="H157" i="6" s="1"/>
  <c r="C157" i="6"/>
  <c r="B157" i="6"/>
  <c r="A157" i="6"/>
  <c r="G156" i="6"/>
  <c r="F156" i="6"/>
  <c r="E156" i="6"/>
  <c r="D156" i="6"/>
  <c r="H156" i="6" s="1"/>
  <c r="C156" i="6"/>
  <c r="B156" i="6"/>
  <c r="A156" i="6"/>
  <c r="G155" i="6"/>
  <c r="G154" i="6" s="1"/>
  <c r="G153" i="6" s="1"/>
  <c r="F155" i="6"/>
  <c r="E155" i="6"/>
  <c r="D155" i="6"/>
  <c r="D154" i="6" s="1"/>
  <c r="D153" i="6" s="1"/>
  <c r="C155" i="6"/>
  <c r="B155" i="6"/>
  <c r="A155" i="6"/>
  <c r="F154" i="6"/>
  <c r="E154" i="6"/>
  <c r="C154" i="6"/>
  <c r="B154" i="6"/>
  <c r="F153" i="6"/>
  <c r="E153" i="6"/>
  <c r="C153" i="6"/>
  <c r="B153" i="6"/>
  <c r="A153" i="6"/>
  <c r="H152" i="6"/>
  <c r="H151" i="6" s="1"/>
  <c r="C152" i="6"/>
  <c r="B152" i="6"/>
  <c r="A152" i="6"/>
  <c r="I151" i="6"/>
  <c r="G151" i="6"/>
  <c r="F151" i="6"/>
  <c r="E151" i="6"/>
  <c r="D151" i="6"/>
  <c r="C151" i="6"/>
  <c r="B151" i="6"/>
  <c r="A151" i="6"/>
  <c r="H150" i="6"/>
  <c r="C150" i="6"/>
  <c r="B150" i="6"/>
  <c r="A150" i="6"/>
  <c r="H149" i="6"/>
  <c r="C149" i="6"/>
  <c r="B149" i="6"/>
  <c r="A149" i="6"/>
  <c r="H148" i="6"/>
  <c r="G148" i="6"/>
  <c r="G147" i="6" s="1"/>
  <c r="F148" i="6"/>
  <c r="F147" i="6" s="1"/>
  <c r="F146" i="6" s="1"/>
  <c r="E148" i="6"/>
  <c r="D148" i="6"/>
  <c r="C148" i="6"/>
  <c r="B148" i="6"/>
  <c r="E147" i="6"/>
  <c r="D147" i="6"/>
  <c r="C147" i="6"/>
  <c r="B147" i="6"/>
  <c r="A147" i="6"/>
  <c r="E146" i="6"/>
  <c r="C146" i="6"/>
  <c r="B146" i="6"/>
  <c r="A146" i="6"/>
  <c r="H145" i="6"/>
  <c r="H144" i="6" s="1"/>
  <c r="H143" i="6" s="1"/>
  <c r="C145" i="6"/>
  <c r="B145" i="6"/>
  <c r="A145" i="6"/>
  <c r="I144" i="6"/>
  <c r="I143" i="6" s="1"/>
  <c r="G144" i="6"/>
  <c r="F144" i="6"/>
  <c r="F143" i="6" s="1"/>
  <c r="E144" i="6"/>
  <c r="E143" i="6" s="1"/>
  <c r="D144" i="6"/>
  <c r="D143" i="6" s="1"/>
  <c r="C144" i="6"/>
  <c r="B144" i="6"/>
  <c r="A144" i="6"/>
  <c r="G143" i="6"/>
  <c r="C143" i="6"/>
  <c r="B143" i="6"/>
  <c r="A143" i="6"/>
  <c r="G142" i="6"/>
  <c r="F142" i="6"/>
  <c r="E142" i="6"/>
  <c r="D142" i="6"/>
  <c r="H142" i="6" s="1"/>
  <c r="C142" i="6"/>
  <c r="B142" i="6"/>
  <c r="A142" i="6"/>
  <c r="G141" i="6"/>
  <c r="G140" i="6" s="1"/>
  <c r="F141" i="6"/>
  <c r="E141" i="6"/>
  <c r="D141" i="6"/>
  <c r="C141" i="6"/>
  <c r="B141" i="6"/>
  <c r="A141" i="6"/>
  <c r="F140" i="6"/>
  <c r="E140" i="6"/>
  <c r="D140" i="6"/>
  <c r="C140" i="6"/>
  <c r="B140" i="6"/>
  <c r="A140" i="6"/>
  <c r="G139" i="6"/>
  <c r="F139" i="6"/>
  <c r="E139" i="6"/>
  <c r="D139" i="6"/>
  <c r="C139" i="6"/>
  <c r="B139" i="6"/>
  <c r="A139" i="6"/>
  <c r="G138" i="6"/>
  <c r="F138" i="6"/>
  <c r="E138" i="6"/>
  <c r="D138" i="6"/>
  <c r="H138" i="6" s="1"/>
  <c r="C138" i="6"/>
  <c r="B138" i="6"/>
  <c r="A138" i="6"/>
  <c r="H137" i="6"/>
  <c r="C137" i="6"/>
  <c r="B137" i="6"/>
  <c r="H136" i="6"/>
  <c r="C136" i="6"/>
  <c r="B136" i="6"/>
  <c r="H135" i="6"/>
  <c r="C135" i="6"/>
  <c r="B135" i="6"/>
  <c r="G134" i="6"/>
  <c r="F134" i="6"/>
  <c r="E134" i="6"/>
  <c r="D134" i="6"/>
  <c r="H134" i="6" s="1"/>
  <c r="C134" i="6"/>
  <c r="B134" i="6"/>
  <c r="A134" i="6"/>
  <c r="C133" i="6"/>
  <c r="B133" i="6"/>
  <c r="A133" i="6"/>
  <c r="C132" i="6"/>
  <c r="B132" i="6"/>
  <c r="A132" i="6"/>
  <c r="C131" i="6"/>
  <c r="B131" i="6"/>
  <c r="G130" i="6"/>
  <c r="F130" i="6"/>
  <c r="E130" i="6"/>
  <c r="D130" i="6"/>
  <c r="D129" i="6" s="1"/>
  <c r="D128" i="6" s="1"/>
  <c r="C130" i="6"/>
  <c r="B130" i="6"/>
  <c r="A130" i="6"/>
  <c r="I129" i="6"/>
  <c r="I128" i="6" s="1"/>
  <c r="F129" i="6"/>
  <c r="F128" i="6" s="1"/>
  <c r="E129" i="6"/>
  <c r="E128" i="6" s="1"/>
  <c r="C129" i="6"/>
  <c r="B129" i="6"/>
  <c r="A129" i="6"/>
  <c r="C128" i="6"/>
  <c r="B128" i="6"/>
  <c r="A128" i="6"/>
  <c r="G127" i="6"/>
  <c r="F127" i="6"/>
  <c r="E127" i="6"/>
  <c r="D127" i="6"/>
  <c r="H127" i="6" s="1"/>
  <c r="C127" i="6"/>
  <c r="B127" i="6"/>
  <c r="A127" i="6"/>
  <c r="C126" i="6"/>
  <c r="B126" i="6"/>
  <c r="A126" i="6"/>
  <c r="C125" i="6"/>
  <c r="B125" i="6"/>
  <c r="A125" i="6"/>
  <c r="G124" i="6"/>
  <c r="F124" i="6"/>
  <c r="E124" i="6"/>
  <c r="D124" i="6"/>
  <c r="H124" i="6" s="1"/>
  <c r="C124" i="6"/>
  <c r="B124" i="6"/>
  <c r="A124" i="6"/>
  <c r="G123" i="6"/>
  <c r="F123" i="6"/>
  <c r="E123" i="6"/>
  <c r="D123" i="6"/>
  <c r="H123" i="6" s="1"/>
  <c r="C123" i="6"/>
  <c r="B123" i="6"/>
  <c r="A123" i="6"/>
  <c r="G122" i="6"/>
  <c r="F122" i="6"/>
  <c r="E122" i="6"/>
  <c r="D122" i="6"/>
  <c r="D118" i="6" s="1"/>
  <c r="D117" i="6" s="1"/>
  <c r="C122" i="6"/>
  <c r="B122" i="6"/>
  <c r="A122" i="6"/>
  <c r="C121" i="6"/>
  <c r="B121" i="6"/>
  <c r="A121" i="6"/>
  <c r="C120" i="6"/>
  <c r="B120" i="6"/>
  <c r="A120" i="6"/>
  <c r="G119" i="6"/>
  <c r="F119" i="6"/>
  <c r="D119" i="6"/>
  <c r="H119" i="6" s="1"/>
  <c r="C119" i="6"/>
  <c r="B119" i="6"/>
  <c r="A119" i="6"/>
  <c r="I118" i="6"/>
  <c r="G118" i="6"/>
  <c r="F118" i="6"/>
  <c r="F117" i="6" s="1"/>
  <c r="E118" i="6"/>
  <c r="E117" i="6" s="1"/>
  <c r="C118" i="6"/>
  <c r="B118" i="6"/>
  <c r="A118" i="6"/>
  <c r="I117" i="6"/>
  <c r="G117" i="6"/>
  <c r="C117" i="6"/>
  <c r="B117" i="6"/>
  <c r="A117" i="6"/>
  <c r="C116" i="6"/>
  <c r="B116" i="6"/>
  <c r="A116" i="6"/>
  <c r="C115" i="6"/>
  <c r="B115" i="6"/>
  <c r="A115" i="6"/>
  <c r="C114" i="6"/>
  <c r="B114" i="6"/>
  <c r="A114" i="6"/>
  <c r="H113" i="6"/>
  <c r="C113" i="6"/>
  <c r="B113" i="6"/>
  <c r="A113" i="6"/>
  <c r="B112" i="6"/>
  <c r="A112" i="6"/>
  <c r="G111" i="6"/>
  <c r="F111" i="6"/>
  <c r="F110" i="6" s="1"/>
  <c r="F109" i="6" s="1"/>
  <c r="E111" i="6"/>
  <c r="E110" i="6" s="1"/>
  <c r="E109" i="6" s="1"/>
  <c r="D111" i="6"/>
  <c r="H111" i="6" s="1"/>
  <c r="C111" i="6"/>
  <c r="B111" i="6"/>
  <c r="A111" i="6"/>
  <c r="I110" i="6"/>
  <c r="G110" i="6"/>
  <c r="G109" i="6" s="1"/>
  <c r="D110" i="6"/>
  <c r="D109" i="6" s="1"/>
  <c r="C110" i="6"/>
  <c r="B110" i="6"/>
  <c r="A110" i="6"/>
  <c r="I109" i="6"/>
  <c r="C109" i="6"/>
  <c r="B109" i="6"/>
  <c r="A109" i="6"/>
  <c r="C108" i="6"/>
  <c r="B108" i="6"/>
  <c r="A108" i="6"/>
  <c r="C107" i="6"/>
  <c r="B107" i="6"/>
  <c r="A107" i="6"/>
  <c r="C106" i="6"/>
  <c r="B106" i="6"/>
  <c r="A106" i="6"/>
  <c r="G105" i="6"/>
  <c r="F105" i="6"/>
  <c r="E105" i="6"/>
  <c r="E104" i="6" s="1"/>
  <c r="E103" i="6" s="1"/>
  <c r="D105" i="6"/>
  <c r="C105" i="6"/>
  <c r="B105" i="6"/>
  <c r="A105" i="6"/>
  <c r="I104" i="6"/>
  <c r="I103" i="6" s="1"/>
  <c r="G104" i="6"/>
  <c r="F104" i="6"/>
  <c r="F103" i="6" s="1"/>
  <c r="C104" i="6"/>
  <c r="B104" i="6"/>
  <c r="A104" i="6"/>
  <c r="G103" i="6"/>
  <c r="C103" i="6"/>
  <c r="B103" i="6"/>
  <c r="A103" i="6"/>
  <c r="G102" i="6"/>
  <c r="F102" i="6"/>
  <c r="E102" i="6"/>
  <c r="D102" i="6"/>
  <c r="H102" i="6" s="1"/>
  <c r="C102" i="6"/>
  <c r="B102" i="6"/>
  <c r="A102" i="6"/>
  <c r="G101" i="6"/>
  <c r="F101" i="6"/>
  <c r="E101" i="6"/>
  <c r="D101" i="6"/>
  <c r="C101" i="6"/>
  <c r="B101" i="6"/>
  <c r="A101" i="6"/>
  <c r="G100" i="6"/>
  <c r="F100" i="6"/>
  <c r="E100" i="6"/>
  <c r="D100" i="6"/>
  <c r="H100" i="6" s="1"/>
  <c r="C100" i="6"/>
  <c r="B100" i="6"/>
  <c r="A100" i="6"/>
  <c r="G99" i="6"/>
  <c r="F99" i="6"/>
  <c r="E99" i="6"/>
  <c r="D99" i="6"/>
  <c r="C99" i="6"/>
  <c r="B99" i="6"/>
  <c r="A99" i="6"/>
  <c r="G98" i="6"/>
  <c r="F98" i="6"/>
  <c r="E98" i="6"/>
  <c r="D98" i="6"/>
  <c r="H98" i="6" s="1"/>
  <c r="C98" i="6"/>
  <c r="B98" i="6"/>
  <c r="A98" i="6"/>
  <c r="G97" i="6"/>
  <c r="F97" i="6"/>
  <c r="F93" i="6" s="1"/>
  <c r="F92" i="6" s="1"/>
  <c r="E97" i="6"/>
  <c r="D97" i="6"/>
  <c r="C97" i="6"/>
  <c r="B97" i="6"/>
  <c r="A97" i="6"/>
  <c r="H96" i="6"/>
  <c r="C96" i="6"/>
  <c r="B96" i="6"/>
  <c r="A96" i="6"/>
  <c r="H95" i="6"/>
  <c r="C95" i="6"/>
  <c r="B95" i="6"/>
  <c r="A95" i="6"/>
  <c r="H94" i="6"/>
  <c r="C94" i="6"/>
  <c r="B94" i="6"/>
  <c r="A94" i="6"/>
  <c r="I93" i="6"/>
  <c r="I92" i="6" s="1"/>
  <c r="E93" i="6"/>
  <c r="E92" i="6" s="1"/>
  <c r="D93" i="6"/>
  <c r="D92" i="6" s="1"/>
  <c r="B93" i="6"/>
  <c r="A93" i="6"/>
  <c r="C92" i="6"/>
  <c r="B92" i="6"/>
  <c r="A92" i="6"/>
  <c r="H91" i="6"/>
  <c r="H90" i="6" s="1"/>
  <c r="H89" i="6" s="1"/>
  <c r="G91" i="6"/>
  <c r="F91" i="6"/>
  <c r="E91" i="6"/>
  <c r="C91" i="6"/>
  <c r="B91" i="6"/>
  <c r="A91" i="6"/>
  <c r="I90" i="6"/>
  <c r="G90" i="6"/>
  <c r="F90" i="6"/>
  <c r="E90" i="6"/>
  <c r="D90" i="6"/>
  <c r="B90" i="6"/>
  <c r="A90" i="6"/>
  <c r="I89" i="6"/>
  <c r="G89" i="6"/>
  <c r="F89" i="6"/>
  <c r="E89" i="6"/>
  <c r="D89" i="6"/>
  <c r="B89" i="6"/>
  <c r="A89" i="6"/>
  <c r="G88" i="6"/>
  <c r="F88" i="6"/>
  <c r="E88" i="6"/>
  <c r="D88" i="6"/>
  <c r="H88" i="6" s="1"/>
  <c r="C88" i="6"/>
  <c r="B88" i="6"/>
  <c r="A88" i="6"/>
  <c r="G87" i="6"/>
  <c r="F87" i="6"/>
  <c r="E87" i="6"/>
  <c r="D87" i="6"/>
  <c r="C87" i="6"/>
  <c r="B87" i="6"/>
  <c r="A87" i="6"/>
  <c r="G86" i="6"/>
  <c r="F86" i="6"/>
  <c r="F82" i="6" s="1"/>
  <c r="F81" i="6" s="1"/>
  <c r="E86" i="6"/>
  <c r="D86" i="6"/>
  <c r="H86" i="6" s="1"/>
  <c r="C86" i="6"/>
  <c r="B86" i="6"/>
  <c r="A86" i="6"/>
  <c r="H85" i="6"/>
  <c r="C85" i="6"/>
  <c r="B85" i="6"/>
  <c r="A85" i="6"/>
  <c r="H84" i="6"/>
  <c r="C84" i="6"/>
  <c r="B84" i="6"/>
  <c r="A84" i="6"/>
  <c r="D83" i="6"/>
  <c r="C83" i="6"/>
  <c r="B83" i="6"/>
  <c r="A83" i="6"/>
  <c r="I82" i="6"/>
  <c r="E82" i="6"/>
  <c r="C82" i="6"/>
  <c r="B82" i="6"/>
  <c r="I81" i="6"/>
  <c r="E81" i="6"/>
  <c r="C81" i="6"/>
  <c r="B81" i="6"/>
  <c r="A81" i="6"/>
  <c r="H80" i="6"/>
  <c r="H79" i="6" s="1"/>
  <c r="H78" i="6" s="1"/>
  <c r="C80" i="6"/>
  <c r="B80" i="6"/>
  <c r="A80" i="6"/>
  <c r="I79" i="6"/>
  <c r="G79" i="6"/>
  <c r="F79" i="6"/>
  <c r="F78" i="6" s="1"/>
  <c r="E79" i="6"/>
  <c r="E78" i="6" s="1"/>
  <c r="D79" i="6"/>
  <c r="C79" i="6"/>
  <c r="A79" i="6"/>
  <c r="I78" i="6"/>
  <c r="G78" i="6"/>
  <c r="D78" i="6"/>
  <c r="C78" i="6"/>
  <c r="B78" i="6"/>
  <c r="A78" i="6"/>
  <c r="H77" i="6"/>
  <c r="C77" i="6"/>
  <c r="B77" i="6"/>
  <c r="A77" i="6"/>
  <c r="H76" i="6"/>
  <c r="C76" i="6"/>
  <c r="B76" i="6"/>
  <c r="A76" i="6"/>
  <c r="G75" i="6"/>
  <c r="F75" i="6"/>
  <c r="F74" i="6" s="1"/>
  <c r="F73" i="6" s="1"/>
  <c r="E75" i="6"/>
  <c r="E74" i="6" s="1"/>
  <c r="E73" i="6" s="1"/>
  <c r="D75" i="6"/>
  <c r="H75" i="6" s="1"/>
  <c r="C75" i="6"/>
  <c r="B75" i="6"/>
  <c r="A75" i="6"/>
  <c r="I74" i="6"/>
  <c r="G74" i="6"/>
  <c r="G73" i="6" s="1"/>
  <c r="D74" i="6"/>
  <c r="B74" i="6"/>
  <c r="A74" i="6"/>
  <c r="I73" i="6"/>
  <c r="D73" i="6"/>
  <c r="C73" i="6"/>
  <c r="B73" i="6"/>
  <c r="A73" i="6"/>
  <c r="C72" i="6"/>
  <c r="B72" i="6"/>
  <c r="A72" i="6"/>
  <c r="H70" i="6"/>
  <c r="C70" i="6"/>
  <c r="B70" i="6"/>
  <c r="A70" i="6"/>
  <c r="G69" i="6"/>
  <c r="G68" i="6" s="1"/>
  <c r="F69" i="6"/>
  <c r="F68" i="6" s="1"/>
  <c r="E69" i="6"/>
  <c r="D69" i="6"/>
  <c r="C69" i="6"/>
  <c r="B69" i="6"/>
  <c r="A69" i="6"/>
  <c r="E68" i="6"/>
  <c r="D68" i="6"/>
  <c r="C68" i="6"/>
  <c r="B68" i="6"/>
  <c r="A68" i="6"/>
  <c r="H67" i="6"/>
  <c r="C67" i="6"/>
  <c r="B67" i="6"/>
  <c r="A67" i="6"/>
  <c r="G66" i="6"/>
  <c r="G65" i="6" s="1"/>
  <c r="F66" i="6"/>
  <c r="E66" i="6"/>
  <c r="D66" i="6"/>
  <c r="D65" i="6" s="1"/>
  <c r="C66" i="6"/>
  <c r="B66" i="6"/>
  <c r="F65" i="6"/>
  <c r="E65" i="6"/>
  <c r="C65" i="6"/>
  <c r="B65" i="6"/>
  <c r="A65" i="6"/>
  <c r="G64" i="6"/>
  <c r="F64" i="6"/>
  <c r="F63" i="6" s="1"/>
  <c r="F62" i="6" s="1"/>
  <c r="E64" i="6"/>
  <c r="D64" i="6"/>
  <c r="H64" i="6" s="1"/>
  <c r="C64" i="6"/>
  <c r="B64" i="6"/>
  <c r="G63" i="6"/>
  <c r="E63" i="6"/>
  <c r="E62" i="6" s="1"/>
  <c r="D63" i="6"/>
  <c r="C63" i="6"/>
  <c r="B63" i="6"/>
  <c r="G62" i="6"/>
  <c r="D62" i="6"/>
  <c r="C62" i="6"/>
  <c r="B62" i="6"/>
  <c r="A62" i="6"/>
  <c r="H61" i="6"/>
  <c r="H60" i="6" s="1"/>
  <c r="H59" i="6" s="1"/>
  <c r="G61" i="6"/>
  <c r="F61" i="6"/>
  <c r="D61" i="6"/>
  <c r="C61" i="6"/>
  <c r="B61" i="6"/>
  <c r="I60" i="6"/>
  <c r="G60" i="6"/>
  <c r="G59" i="6" s="1"/>
  <c r="F60" i="6"/>
  <c r="E60" i="6"/>
  <c r="D60" i="6"/>
  <c r="I59" i="6"/>
  <c r="I58" i="6" s="1"/>
  <c r="F59" i="6"/>
  <c r="E59" i="6"/>
  <c r="D59" i="6"/>
  <c r="C59" i="6"/>
  <c r="B59" i="6"/>
  <c r="A59" i="6"/>
  <c r="C58" i="6"/>
  <c r="B58" i="6"/>
  <c r="A58" i="6"/>
  <c r="G57" i="6"/>
  <c r="G56" i="6" s="1"/>
  <c r="G55" i="6" s="1"/>
  <c r="F57" i="6"/>
  <c r="E57" i="6"/>
  <c r="D57" i="6"/>
  <c r="C57" i="6"/>
  <c r="B57" i="6"/>
  <c r="A57" i="6"/>
  <c r="F56" i="6"/>
  <c r="E56" i="6"/>
  <c r="E55" i="6" s="1"/>
  <c r="D56" i="6"/>
  <c r="C56" i="6"/>
  <c r="B56" i="6"/>
  <c r="F55" i="6"/>
  <c r="D55" i="6"/>
  <c r="C55" i="6"/>
  <c r="B55" i="6"/>
  <c r="A55" i="6"/>
  <c r="H53" i="6"/>
  <c r="G53" i="6"/>
  <c r="F53" i="6"/>
  <c r="E53" i="6"/>
  <c r="D53" i="6"/>
  <c r="C53" i="6"/>
  <c r="B53" i="6"/>
  <c r="A53" i="6"/>
  <c r="G51" i="6"/>
  <c r="F51" i="6"/>
  <c r="E51" i="6"/>
  <c r="D51" i="6"/>
  <c r="H51" i="6" s="1"/>
  <c r="G50" i="6"/>
  <c r="G46" i="6" s="1"/>
  <c r="G45" i="6" s="1"/>
  <c r="F50" i="6"/>
  <c r="F46" i="6" s="1"/>
  <c r="F45" i="6" s="1"/>
  <c r="E50" i="6"/>
  <c r="D50" i="6"/>
  <c r="H50" i="6" s="1"/>
  <c r="A50" i="6"/>
  <c r="H49" i="6"/>
  <c r="C49" i="6"/>
  <c r="B49" i="6"/>
  <c r="A49" i="6"/>
  <c r="H48" i="6"/>
  <c r="C48" i="6"/>
  <c r="B48" i="6"/>
  <c r="A48" i="6"/>
  <c r="G47" i="6"/>
  <c r="F47" i="6"/>
  <c r="E47" i="6"/>
  <c r="E46" i="6" s="1"/>
  <c r="E45" i="6" s="1"/>
  <c r="D47" i="6"/>
  <c r="C47" i="6"/>
  <c r="B47" i="6"/>
  <c r="A47" i="6"/>
  <c r="D46" i="6"/>
  <c r="D45" i="6" s="1"/>
  <c r="C46" i="6"/>
  <c r="B46" i="6"/>
  <c r="C45" i="6"/>
  <c r="B45" i="6"/>
  <c r="A45" i="6"/>
  <c r="G44" i="6"/>
  <c r="F44" i="6"/>
  <c r="E44" i="6"/>
  <c r="D44" i="6"/>
  <c r="H44" i="6" s="1"/>
  <c r="C44" i="6"/>
  <c r="B44" i="6"/>
  <c r="A44" i="6"/>
  <c r="G43" i="6"/>
  <c r="F43" i="6"/>
  <c r="E43" i="6"/>
  <c r="D43" i="6"/>
  <c r="H43" i="6" s="1"/>
  <c r="C43" i="6"/>
  <c r="B43" i="6"/>
  <c r="A43" i="6"/>
  <c r="G42" i="6"/>
  <c r="F42" i="6"/>
  <c r="E42" i="6"/>
  <c r="D42" i="6"/>
  <c r="D41" i="6" s="1"/>
  <c r="H41" i="6" s="1"/>
  <c r="C42" i="6"/>
  <c r="B42" i="6"/>
  <c r="G41" i="6"/>
  <c r="C41" i="6"/>
  <c r="B41" i="6"/>
  <c r="A41" i="6"/>
  <c r="G40" i="6"/>
  <c r="F40" i="6"/>
  <c r="E40" i="6"/>
  <c r="D40" i="6"/>
  <c r="D38" i="6" s="1"/>
  <c r="D37" i="6" s="1"/>
  <c r="H39" i="6"/>
  <c r="C39" i="6"/>
  <c r="B39" i="6"/>
  <c r="A39" i="6"/>
  <c r="G38" i="6"/>
  <c r="G37" i="6" s="1"/>
  <c r="F38" i="6"/>
  <c r="F37" i="6" s="1"/>
  <c r="E38" i="6"/>
  <c r="C38" i="6"/>
  <c r="B38" i="6"/>
  <c r="E37" i="6"/>
  <c r="C37" i="6"/>
  <c r="B37" i="6"/>
  <c r="A37" i="6"/>
  <c r="H36" i="6"/>
  <c r="C36" i="6"/>
  <c r="B36" i="6"/>
  <c r="A36" i="6"/>
  <c r="H35" i="6"/>
  <c r="C35" i="6"/>
  <c r="B35" i="6"/>
  <c r="A35" i="6"/>
  <c r="H34" i="6"/>
  <c r="C34" i="6"/>
  <c r="B34" i="6"/>
  <c r="A34" i="6"/>
  <c r="H33" i="6"/>
  <c r="H32" i="6" s="1"/>
  <c r="G33" i="6"/>
  <c r="F33" i="6"/>
  <c r="F32" i="6" s="1"/>
  <c r="E33" i="6"/>
  <c r="E32" i="6" s="1"/>
  <c r="D33" i="6"/>
  <c r="D32" i="6" s="1"/>
  <c r="C33" i="6"/>
  <c r="B33" i="6"/>
  <c r="G32" i="6"/>
  <c r="C32" i="6"/>
  <c r="B32" i="6"/>
  <c r="A32" i="6"/>
  <c r="G31" i="6"/>
  <c r="F31" i="6"/>
  <c r="E31" i="6"/>
  <c r="D31" i="6"/>
  <c r="D29" i="6" s="1"/>
  <c r="D28" i="6" s="1"/>
  <c r="C31" i="6"/>
  <c r="B31" i="6"/>
  <c r="G30" i="6"/>
  <c r="F30" i="6"/>
  <c r="F29" i="6" s="1"/>
  <c r="F28" i="6" s="1"/>
  <c r="F26" i="6" s="1"/>
  <c r="F25" i="6" s="1"/>
  <c r="E30" i="6"/>
  <c r="D30" i="6"/>
  <c r="C30" i="6"/>
  <c r="B30" i="6"/>
  <c r="A30" i="6"/>
  <c r="G29" i="6"/>
  <c r="G28" i="6" s="1"/>
  <c r="G26" i="6" s="1"/>
  <c r="G25" i="6" s="1"/>
  <c r="E29" i="6"/>
  <c r="C29" i="6"/>
  <c r="B29" i="6"/>
  <c r="E28" i="6"/>
  <c r="E26" i="6" s="1"/>
  <c r="E25" i="6" s="1"/>
  <c r="C28" i="6"/>
  <c r="B28" i="6"/>
  <c r="A28" i="6"/>
  <c r="H27" i="6"/>
  <c r="C27" i="6"/>
  <c r="B27" i="6"/>
  <c r="A27" i="6"/>
  <c r="D26" i="6"/>
  <c r="D25" i="6" s="1"/>
  <c r="C26" i="6"/>
  <c r="B26" i="6"/>
  <c r="C25" i="6"/>
  <c r="B25" i="6"/>
  <c r="A25" i="6"/>
  <c r="C24" i="6"/>
  <c r="B24" i="6"/>
  <c r="A24" i="6"/>
  <c r="I23" i="6"/>
  <c r="I411" i="6" s="1"/>
  <c r="C23" i="6"/>
  <c r="B23" i="6"/>
  <c r="A23" i="6"/>
  <c r="C22" i="6"/>
  <c r="B22" i="6"/>
  <c r="A22" i="6"/>
  <c r="C21" i="6"/>
  <c r="B21" i="6"/>
  <c r="A21" i="6"/>
  <c r="G20" i="6"/>
  <c r="F20" i="6"/>
  <c r="F15" i="6" s="1"/>
  <c r="F8" i="6" s="1"/>
  <c r="F7" i="6" s="1"/>
  <c r="F6" i="6" s="1"/>
  <c r="E20" i="6"/>
  <c r="D20" i="6"/>
  <c r="H20" i="6" s="1"/>
  <c r="C20" i="6"/>
  <c r="B20" i="6"/>
  <c r="A20" i="6"/>
  <c r="C19" i="6"/>
  <c r="B19" i="6"/>
  <c r="A19" i="6"/>
  <c r="C18" i="6"/>
  <c r="B18" i="6"/>
  <c r="A18" i="6"/>
  <c r="C17" i="6"/>
  <c r="B17" i="6"/>
  <c r="A17" i="6"/>
  <c r="G16" i="6"/>
  <c r="F16" i="6"/>
  <c r="E16" i="6"/>
  <c r="D16" i="6"/>
  <c r="H16" i="6" s="1"/>
  <c r="H15" i="6" s="1"/>
  <c r="C16" i="6"/>
  <c r="B16" i="6"/>
  <c r="A16" i="6"/>
  <c r="G15" i="6"/>
  <c r="E15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G10" i="6"/>
  <c r="F10" i="6"/>
  <c r="E10" i="6"/>
  <c r="D10" i="6"/>
  <c r="H10" i="6" s="1"/>
  <c r="H9" i="6" s="1"/>
  <c r="H8" i="6" s="1"/>
  <c r="H7" i="6" s="1"/>
  <c r="H6" i="6" s="1"/>
  <c r="C10" i="6"/>
  <c r="B10" i="6"/>
  <c r="A10" i="6"/>
  <c r="G9" i="6"/>
  <c r="G8" i="6" s="1"/>
  <c r="G7" i="6" s="1"/>
  <c r="G6" i="6" s="1"/>
  <c r="F9" i="6"/>
  <c r="E9" i="6"/>
  <c r="E8" i="6" s="1"/>
  <c r="E7" i="6" s="1"/>
  <c r="E6" i="6" s="1"/>
  <c r="D9" i="6"/>
  <c r="C9" i="6"/>
  <c r="B9" i="6"/>
  <c r="C8" i="6"/>
  <c r="B8" i="6"/>
  <c r="A8" i="6"/>
  <c r="C7" i="6"/>
  <c r="B7" i="6"/>
  <c r="A7" i="6"/>
  <c r="C6" i="6"/>
  <c r="B6" i="6"/>
  <c r="A6" i="6"/>
  <c r="B4" i="6"/>
  <c r="I117" i="1"/>
  <c r="H117" i="1"/>
  <c r="G117" i="1"/>
  <c r="F117" i="1"/>
  <c r="J117" i="1" s="1"/>
  <c r="E117" i="1"/>
  <c r="C117" i="1"/>
  <c r="B117" i="1"/>
  <c r="A117" i="1"/>
  <c r="I116" i="1"/>
  <c r="H116" i="1"/>
  <c r="G116" i="1"/>
  <c r="F116" i="1"/>
  <c r="J116" i="1" s="1"/>
  <c r="E116" i="1"/>
  <c r="C116" i="1"/>
  <c r="B116" i="1"/>
  <c r="A116" i="1"/>
  <c r="I115" i="1"/>
  <c r="H115" i="1"/>
  <c r="G115" i="1"/>
  <c r="E115" i="1"/>
  <c r="F115" i="1" s="1"/>
  <c r="J115" i="1" s="1"/>
  <c r="B115" i="1"/>
  <c r="A115" i="1"/>
  <c r="I114" i="1"/>
  <c r="H114" i="1"/>
  <c r="G114" i="1"/>
  <c r="G112" i="1" s="1"/>
  <c r="E114" i="1"/>
  <c r="F114" i="1" s="1"/>
  <c r="J114" i="1" s="1"/>
  <c r="C114" i="1"/>
  <c r="B114" i="1"/>
  <c r="A114" i="1"/>
  <c r="I113" i="1"/>
  <c r="I112" i="1" s="1"/>
  <c r="H113" i="1"/>
  <c r="H112" i="1" s="1"/>
  <c r="G113" i="1"/>
  <c r="E113" i="1"/>
  <c r="E112" i="1" s="1"/>
  <c r="C113" i="1"/>
  <c r="B113" i="1"/>
  <c r="A113" i="1"/>
  <c r="D112" i="1"/>
  <c r="C112" i="1"/>
  <c r="B112" i="1"/>
  <c r="A112" i="1"/>
  <c r="I105" i="1"/>
  <c r="H105" i="1"/>
  <c r="H103" i="1" s="1"/>
  <c r="G105" i="1"/>
  <c r="G103" i="1" s="1"/>
  <c r="G102" i="1" s="1"/>
  <c r="E105" i="1"/>
  <c r="F105" i="1" s="1"/>
  <c r="J104" i="1"/>
  <c r="C104" i="1"/>
  <c r="B104" i="1"/>
  <c r="A104" i="1"/>
  <c r="I103" i="1"/>
  <c r="E103" i="1"/>
  <c r="E102" i="1" s="1"/>
  <c r="D103" i="1"/>
  <c r="C103" i="1"/>
  <c r="B103" i="1"/>
  <c r="A103" i="1"/>
  <c r="D102" i="1"/>
  <c r="C102" i="1"/>
  <c r="B102" i="1"/>
  <c r="A102" i="1"/>
  <c r="J101" i="1"/>
  <c r="C101" i="1"/>
  <c r="B101" i="1"/>
  <c r="A101" i="1"/>
  <c r="J100" i="1"/>
  <c r="C100" i="1"/>
  <c r="B100" i="1"/>
  <c r="A100" i="1"/>
  <c r="J99" i="1"/>
  <c r="C99" i="1"/>
  <c r="B99" i="1"/>
  <c r="A99" i="1"/>
  <c r="J98" i="1"/>
  <c r="C98" i="1"/>
  <c r="B98" i="1"/>
  <c r="A98" i="1"/>
  <c r="J97" i="1"/>
  <c r="C97" i="1"/>
  <c r="B97" i="1"/>
  <c r="A97" i="1"/>
  <c r="J96" i="1"/>
  <c r="C96" i="1"/>
  <c r="B96" i="1"/>
  <c r="A96" i="1"/>
  <c r="J95" i="1"/>
  <c r="C95" i="1"/>
  <c r="B95" i="1"/>
  <c r="A95" i="1"/>
  <c r="J94" i="1"/>
  <c r="C94" i="1"/>
  <c r="B94" i="1"/>
  <c r="A94" i="1"/>
  <c r="J93" i="1"/>
  <c r="J92" i="1" s="1"/>
  <c r="C93" i="1"/>
  <c r="B93" i="1"/>
  <c r="A93" i="1"/>
  <c r="I92" i="1"/>
  <c r="H92" i="1"/>
  <c r="G92" i="1"/>
  <c r="F92" i="1"/>
  <c r="E92" i="1"/>
  <c r="E91" i="1" s="1"/>
  <c r="E90" i="1" s="1"/>
  <c r="D92" i="1"/>
  <c r="C92" i="1"/>
  <c r="B92" i="1"/>
  <c r="A92" i="1"/>
  <c r="C91" i="1"/>
  <c r="B91" i="1"/>
  <c r="C90" i="1"/>
  <c r="B90" i="1"/>
  <c r="A90" i="1"/>
  <c r="I89" i="1"/>
  <c r="H89" i="1"/>
  <c r="G89" i="1"/>
  <c r="F89" i="1"/>
  <c r="J89" i="1" s="1"/>
  <c r="E89" i="1"/>
  <c r="D89" i="1"/>
  <c r="C89" i="1"/>
  <c r="B89" i="1"/>
  <c r="A89" i="1"/>
  <c r="I88" i="1"/>
  <c r="H88" i="1"/>
  <c r="G88" i="1"/>
  <c r="E88" i="1"/>
  <c r="D88" i="1"/>
  <c r="F88" i="1" s="1"/>
  <c r="J88" i="1" s="1"/>
  <c r="C88" i="1"/>
  <c r="B88" i="1"/>
  <c r="A88" i="1"/>
  <c r="I87" i="1"/>
  <c r="H87" i="1"/>
  <c r="G87" i="1"/>
  <c r="F87" i="1"/>
  <c r="J87" i="1" s="1"/>
  <c r="E87" i="1"/>
  <c r="D87" i="1"/>
  <c r="C87" i="1"/>
  <c r="B87" i="1"/>
  <c r="A87" i="1"/>
  <c r="I86" i="1"/>
  <c r="H86" i="1"/>
  <c r="G86" i="1"/>
  <c r="E86" i="1"/>
  <c r="D86" i="1"/>
  <c r="F86" i="1" s="1"/>
  <c r="J86" i="1" s="1"/>
  <c r="C86" i="1"/>
  <c r="B86" i="1"/>
  <c r="A86" i="1"/>
  <c r="I85" i="1"/>
  <c r="H85" i="1"/>
  <c r="G85" i="1"/>
  <c r="F85" i="1"/>
  <c r="J85" i="1" s="1"/>
  <c r="E85" i="1"/>
  <c r="D85" i="1"/>
  <c r="C85" i="1"/>
  <c r="B85" i="1"/>
  <c r="A85" i="1"/>
  <c r="I84" i="1"/>
  <c r="H84" i="1"/>
  <c r="G84" i="1"/>
  <c r="E84" i="1"/>
  <c r="D84" i="1"/>
  <c r="F84" i="1" s="1"/>
  <c r="J84" i="1" s="1"/>
  <c r="C84" i="1"/>
  <c r="B84" i="1"/>
  <c r="A84" i="1"/>
  <c r="I83" i="1"/>
  <c r="H83" i="1"/>
  <c r="G83" i="1"/>
  <c r="F83" i="1"/>
  <c r="J83" i="1" s="1"/>
  <c r="E83" i="1"/>
  <c r="D83" i="1"/>
  <c r="C83" i="1"/>
  <c r="B83" i="1"/>
  <c r="A83" i="1"/>
  <c r="I82" i="1"/>
  <c r="H82" i="1"/>
  <c r="G82" i="1"/>
  <c r="E82" i="1"/>
  <c r="D82" i="1"/>
  <c r="F82" i="1" s="1"/>
  <c r="J82" i="1" s="1"/>
  <c r="C82" i="1"/>
  <c r="B82" i="1"/>
  <c r="A82" i="1"/>
  <c r="I81" i="1"/>
  <c r="H81" i="1"/>
  <c r="G81" i="1"/>
  <c r="F81" i="1"/>
  <c r="J81" i="1" s="1"/>
  <c r="E81" i="1"/>
  <c r="D81" i="1"/>
  <c r="C81" i="1"/>
  <c r="B81" i="1"/>
  <c r="A81" i="1"/>
  <c r="I80" i="1"/>
  <c r="H80" i="1"/>
  <c r="G80" i="1"/>
  <c r="E80" i="1"/>
  <c r="D80" i="1"/>
  <c r="F80" i="1" s="1"/>
  <c r="J80" i="1" s="1"/>
  <c r="C80" i="1"/>
  <c r="B80" i="1"/>
  <c r="A80" i="1"/>
  <c r="I79" i="1"/>
  <c r="H79" i="1"/>
  <c r="G79" i="1"/>
  <c r="F79" i="1"/>
  <c r="J79" i="1" s="1"/>
  <c r="E79" i="1"/>
  <c r="D79" i="1"/>
  <c r="C79" i="1"/>
  <c r="B79" i="1"/>
  <c r="A79" i="1"/>
  <c r="I78" i="1"/>
  <c r="H78" i="1"/>
  <c r="G78" i="1"/>
  <c r="E78" i="1"/>
  <c r="D78" i="1"/>
  <c r="F78" i="1" s="1"/>
  <c r="J78" i="1" s="1"/>
  <c r="C78" i="1"/>
  <c r="B78" i="1"/>
  <c r="A78" i="1"/>
  <c r="I77" i="1"/>
  <c r="H77" i="1"/>
  <c r="G77" i="1"/>
  <c r="F77" i="1"/>
  <c r="J77" i="1" s="1"/>
  <c r="E77" i="1"/>
  <c r="D77" i="1"/>
  <c r="C77" i="1"/>
  <c r="B77" i="1"/>
  <c r="A77" i="1"/>
  <c r="I76" i="1"/>
  <c r="H76" i="1"/>
  <c r="G76" i="1"/>
  <c r="E76" i="1"/>
  <c r="D76" i="1"/>
  <c r="F76" i="1" s="1"/>
  <c r="J76" i="1" s="1"/>
  <c r="C76" i="1"/>
  <c r="B76" i="1"/>
  <c r="A76" i="1"/>
  <c r="I75" i="1"/>
  <c r="H75" i="1"/>
  <c r="G75" i="1"/>
  <c r="G72" i="1" s="1"/>
  <c r="F75" i="1"/>
  <c r="J75" i="1" s="1"/>
  <c r="E75" i="1"/>
  <c r="D75" i="1"/>
  <c r="C75" i="1"/>
  <c r="B75" i="1"/>
  <c r="A75" i="1"/>
  <c r="J74" i="1"/>
  <c r="C74" i="1"/>
  <c r="B74" i="1"/>
  <c r="A74" i="1"/>
  <c r="F73" i="1"/>
  <c r="J73" i="1" s="1"/>
  <c r="E73" i="1"/>
  <c r="D73" i="1"/>
  <c r="C73" i="1"/>
  <c r="B73" i="1"/>
  <c r="A73" i="1"/>
  <c r="K72" i="1"/>
  <c r="I72" i="1"/>
  <c r="H72" i="1"/>
  <c r="E72" i="1"/>
  <c r="D72" i="1"/>
  <c r="C72" i="1"/>
  <c r="B72" i="1"/>
  <c r="A72" i="1"/>
  <c r="I70" i="1"/>
  <c r="H70" i="1"/>
  <c r="G70" i="1"/>
  <c r="F70" i="1"/>
  <c r="J70" i="1" s="1"/>
  <c r="E70" i="1"/>
  <c r="D70" i="1"/>
  <c r="C70" i="1"/>
  <c r="B70" i="1"/>
  <c r="A70" i="1"/>
  <c r="I69" i="1"/>
  <c r="H69" i="1"/>
  <c r="G69" i="1"/>
  <c r="F69" i="1"/>
  <c r="J69" i="1" s="1"/>
  <c r="E69" i="1"/>
  <c r="D69" i="1"/>
  <c r="C69" i="1"/>
  <c r="B69" i="1"/>
  <c r="A69" i="1"/>
  <c r="I65" i="1"/>
  <c r="H65" i="1"/>
  <c r="G65" i="1"/>
  <c r="F65" i="1"/>
  <c r="J65" i="1" s="1"/>
  <c r="E65" i="1"/>
  <c r="D65" i="1"/>
  <c r="B65" i="1"/>
  <c r="A65" i="1"/>
  <c r="I64" i="1"/>
  <c r="H64" i="1"/>
  <c r="G64" i="1"/>
  <c r="F64" i="1"/>
  <c r="J64" i="1" s="1"/>
  <c r="E64" i="1"/>
  <c r="D64" i="1"/>
  <c r="B64" i="1"/>
  <c r="A64" i="1"/>
  <c r="I63" i="1"/>
  <c r="H63" i="1"/>
  <c r="G63" i="1"/>
  <c r="F63" i="1"/>
  <c r="J63" i="1" s="1"/>
  <c r="E63" i="1"/>
  <c r="D63" i="1"/>
  <c r="C63" i="1"/>
  <c r="C64" i="1" s="1"/>
  <c r="C65" i="1" s="1"/>
  <c r="B63" i="1"/>
  <c r="A63" i="1"/>
  <c r="I62" i="1"/>
  <c r="I61" i="1" s="1"/>
  <c r="H62" i="1"/>
  <c r="H61" i="1" s="1"/>
  <c r="H60" i="1" s="1"/>
  <c r="G62" i="1"/>
  <c r="F62" i="1"/>
  <c r="J62" i="1" s="1"/>
  <c r="E62" i="1"/>
  <c r="E61" i="1" s="1"/>
  <c r="E60" i="1" s="1"/>
  <c r="E49" i="1" s="1"/>
  <c r="E48" i="1" s="1"/>
  <c r="E47" i="1" s="1"/>
  <c r="D62" i="1"/>
  <c r="D61" i="1" s="1"/>
  <c r="D60" i="1" s="1"/>
  <c r="C62" i="1"/>
  <c r="B62" i="1"/>
  <c r="A62" i="1"/>
  <c r="G61" i="1"/>
  <c r="F61" i="1"/>
  <c r="C61" i="1"/>
  <c r="B61" i="1"/>
  <c r="A61" i="1"/>
  <c r="C60" i="1"/>
  <c r="B60" i="1"/>
  <c r="A60" i="1"/>
  <c r="I59" i="1"/>
  <c r="H59" i="1"/>
  <c r="G59" i="1"/>
  <c r="F59" i="1"/>
  <c r="J59" i="1" s="1"/>
  <c r="D59" i="1"/>
  <c r="C59" i="1"/>
  <c r="B59" i="1"/>
  <c r="A59" i="1"/>
  <c r="I58" i="1"/>
  <c r="H58" i="1"/>
  <c r="G58" i="1"/>
  <c r="D58" i="1"/>
  <c r="F58" i="1" s="1"/>
  <c r="J58" i="1" s="1"/>
  <c r="C58" i="1"/>
  <c r="B58" i="1"/>
  <c r="A58" i="1"/>
  <c r="I57" i="1"/>
  <c r="H57" i="1"/>
  <c r="G57" i="1"/>
  <c r="D57" i="1"/>
  <c r="F57" i="1" s="1"/>
  <c r="J57" i="1" s="1"/>
  <c r="C57" i="1"/>
  <c r="B57" i="1"/>
  <c r="A57" i="1"/>
  <c r="I56" i="1"/>
  <c r="H56" i="1"/>
  <c r="G56" i="1"/>
  <c r="F56" i="1"/>
  <c r="J56" i="1" s="1"/>
  <c r="D56" i="1"/>
  <c r="C56" i="1"/>
  <c r="B56" i="1"/>
  <c r="A56" i="1"/>
  <c r="I55" i="1"/>
  <c r="H55" i="1"/>
  <c r="G55" i="1"/>
  <c r="F55" i="1"/>
  <c r="J55" i="1" s="1"/>
  <c r="D55" i="1"/>
  <c r="B55" i="1"/>
  <c r="A55" i="1"/>
  <c r="I54" i="1"/>
  <c r="H54" i="1"/>
  <c r="G54" i="1"/>
  <c r="D54" i="1"/>
  <c r="F54" i="1" s="1"/>
  <c r="J54" i="1" s="1"/>
  <c r="C54" i="1"/>
  <c r="C55" i="1" s="1"/>
  <c r="B54" i="1"/>
  <c r="A54" i="1"/>
  <c r="I53" i="1"/>
  <c r="H53" i="1"/>
  <c r="G53" i="1"/>
  <c r="D53" i="1"/>
  <c r="F53" i="1" s="1"/>
  <c r="J53" i="1" s="1"/>
  <c r="C53" i="1"/>
  <c r="B53" i="1"/>
  <c r="A53" i="1"/>
  <c r="I52" i="1"/>
  <c r="I50" i="1" s="1"/>
  <c r="H52" i="1"/>
  <c r="G52" i="1"/>
  <c r="F52" i="1"/>
  <c r="J52" i="1" s="1"/>
  <c r="D52" i="1"/>
  <c r="C52" i="1"/>
  <c r="B52" i="1"/>
  <c r="A52" i="1"/>
  <c r="I51" i="1"/>
  <c r="H51" i="1"/>
  <c r="G51" i="1"/>
  <c r="G50" i="1" s="1"/>
  <c r="F51" i="1"/>
  <c r="J51" i="1" s="1"/>
  <c r="D51" i="1"/>
  <c r="C51" i="1"/>
  <c r="B51" i="1"/>
  <c r="A51" i="1"/>
  <c r="H50" i="1"/>
  <c r="H49" i="1" s="1"/>
  <c r="H48" i="1" s="1"/>
  <c r="E50" i="1"/>
  <c r="D50" i="1"/>
  <c r="B50" i="1"/>
  <c r="A50" i="1"/>
  <c r="C49" i="1"/>
  <c r="B49" i="1"/>
  <c r="C48" i="1"/>
  <c r="C50" i="1" s="1"/>
  <c r="B48" i="1"/>
  <c r="A48" i="1"/>
  <c r="C47" i="1"/>
  <c r="B47" i="1"/>
  <c r="A47" i="1"/>
  <c r="I46" i="1"/>
  <c r="H46" i="1"/>
  <c r="G46" i="1"/>
  <c r="F46" i="1"/>
  <c r="J46" i="1" s="1"/>
  <c r="E46" i="1"/>
  <c r="C46" i="1"/>
  <c r="B46" i="1"/>
  <c r="I45" i="1"/>
  <c r="H45" i="1"/>
  <c r="G45" i="1"/>
  <c r="F45" i="1"/>
  <c r="J45" i="1" s="1"/>
  <c r="E45" i="1"/>
  <c r="C45" i="1"/>
  <c r="B45" i="1"/>
  <c r="I44" i="1"/>
  <c r="H44" i="1"/>
  <c r="G44" i="1"/>
  <c r="F44" i="1"/>
  <c r="J44" i="1" s="1"/>
  <c r="E44" i="1"/>
  <c r="C44" i="1"/>
  <c r="B44" i="1"/>
  <c r="I43" i="1"/>
  <c r="H43" i="1"/>
  <c r="G43" i="1"/>
  <c r="F43" i="1"/>
  <c r="J43" i="1" s="1"/>
  <c r="E43" i="1"/>
  <c r="C43" i="1"/>
  <c r="B43" i="1"/>
  <c r="I42" i="1"/>
  <c r="H42" i="1"/>
  <c r="G42" i="1"/>
  <c r="F42" i="1"/>
  <c r="J42" i="1" s="1"/>
  <c r="E42" i="1"/>
  <c r="C42" i="1"/>
  <c r="B42" i="1"/>
  <c r="I41" i="1"/>
  <c r="H41" i="1"/>
  <c r="G41" i="1"/>
  <c r="F41" i="1"/>
  <c r="J41" i="1" s="1"/>
  <c r="E41" i="1"/>
  <c r="C41" i="1"/>
  <c r="B41" i="1"/>
  <c r="I40" i="1"/>
  <c r="H40" i="1"/>
  <c r="G40" i="1"/>
  <c r="F40" i="1"/>
  <c r="J40" i="1" s="1"/>
  <c r="E40" i="1"/>
  <c r="C40" i="1"/>
  <c r="B40" i="1"/>
  <c r="I39" i="1"/>
  <c r="H39" i="1"/>
  <c r="G39" i="1"/>
  <c r="F39" i="1"/>
  <c r="J39" i="1" s="1"/>
  <c r="E39" i="1"/>
  <c r="C39" i="1"/>
  <c r="B39" i="1"/>
  <c r="I38" i="1"/>
  <c r="H38" i="1"/>
  <c r="G38" i="1"/>
  <c r="G37" i="1" s="1"/>
  <c r="F38" i="1"/>
  <c r="J38" i="1" s="1"/>
  <c r="J37" i="1" s="1"/>
  <c r="E38" i="1"/>
  <c r="C38" i="1"/>
  <c r="I37" i="1"/>
  <c r="H37" i="1"/>
  <c r="E37" i="1"/>
  <c r="C37" i="1"/>
  <c r="B37" i="1"/>
  <c r="F36" i="1"/>
  <c r="F35" i="1"/>
  <c r="D35" i="1"/>
  <c r="C35" i="1"/>
  <c r="B35" i="1"/>
  <c r="F34" i="1"/>
  <c r="D34" i="1"/>
  <c r="C34" i="1"/>
  <c r="B34" i="1"/>
  <c r="F33" i="1"/>
  <c r="D33" i="1"/>
  <c r="C33" i="1"/>
  <c r="B33" i="1"/>
  <c r="I32" i="1"/>
  <c r="H32" i="1"/>
  <c r="G32" i="1"/>
  <c r="F32" i="1"/>
  <c r="J32" i="1" s="1"/>
  <c r="E32" i="1"/>
  <c r="B32" i="1"/>
  <c r="I31" i="1"/>
  <c r="H31" i="1"/>
  <c r="G31" i="1"/>
  <c r="F31" i="1"/>
  <c r="J31" i="1" s="1"/>
  <c r="E31" i="1"/>
  <c r="B31" i="1"/>
  <c r="I30" i="1"/>
  <c r="H30" i="1"/>
  <c r="G30" i="1"/>
  <c r="E30" i="1"/>
  <c r="F30" i="1" s="1"/>
  <c r="J30" i="1" s="1"/>
  <c r="B30" i="1"/>
  <c r="I29" i="1"/>
  <c r="H29" i="1"/>
  <c r="H26" i="1" s="1"/>
  <c r="G29" i="1"/>
  <c r="E29" i="1"/>
  <c r="F29" i="1" s="1"/>
  <c r="J29" i="1" s="1"/>
  <c r="B29" i="1"/>
  <c r="I28" i="1"/>
  <c r="H28" i="1"/>
  <c r="G28" i="1"/>
  <c r="F28" i="1"/>
  <c r="J28" i="1" s="1"/>
  <c r="E28" i="1"/>
  <c r="B28" i="1"/>
  <c r="I27" i="1"/>
  <c r="H27" i="1"/>
  <c r="G27" i="1"/>
  <c r="G26" i="1" s="1"/>
  <c r="G25" i="1" s="1"/>
  <c r="F27" i="1"/>
  <c r="J27" i="1" s="1"/>
  <c r="E27" i="1"/>
  <c r="B27" i="1"/>
  <c r="I26" i="1"/>
  <c r="I25" i="1" s="1"/>
  <c r="E26" i="1"/>
  <c r="E25" i="1" s="1"/>
  <c r="C26" i="1"/>
  <c r="B26" i="1"/>
  <c r="K25" i="1"/>
  <c r="D25" i="1"/>
  <c r="C25" i="1"/>
  <c r="B25" i="1"/>
  <c r="I23" i="1"/>
  <c r="H23" i="1"/>
  <c r="G23" i="1"/>
  <c r="F23" i="1"/>
  <c r="J23" i="1" s="1"/>
  <c r="E23" i="1"/>
  <c r="D23" i="1"/>
  <c r="C23" i="1"/>
  <c r="B23" i="1"/>
  <c r="A23" i="1"/>
  <c r="I22" i="1"/>
  <c r="H22" i="1"/>
  <c r="G22" i="1"/>
  <c r="D22" i="1"/>
  <c r="F22" i="1" s="1"/>
  <c r="J22" i="1" s="1"/>
  <c r="B22" i="1"/>
  <c r="A22" i="1"/>
  <c r="I21" i="1"/>
  <c r="H21" i="1"/>
  <c r="G21" i="1"/>
  <c r="D21" i="1"/>
  <c r="F21" i="1" s="1"/>
  <c r="J21" i="1" s="1"/>
  <c r="B21" i="1"/>
  <c r="A21" i="1"/>
  <c r="I20" i="1"/>
  <c r="H20" i="1"/>
  <c r="G20" i="1"/>
  <c r="D20" i="1"/>
  <c r="F20" i="1" s="1"/>
  <c r="J20" i="1" s="1"/>
  <c r="C20" i="1"/>
  <c r="B20" i="1"/>
  <c r="A20" i="1"/>
  <c r="I19" i="1"/>
  <c r="H19" i="1"/>
  <c r="G19" i="1"/>
  <c r="F19" i="1"/>
  <c r="J19" i="1" s="1"/>
  <c r="D19" i="1"/>
  <c r="C19" i="1"/>
  <c r="B19" i="1"/>
  <c r="A19" i="1"/>
  <c r="I18" i="1"/>
  <c r="H18" i="1"/>
  <c r="G18" i="1"/>
  <c r="F18" i="1"/>
  <c r="J18" i="1" s="1"/>
  <c r="D18" i="1"/>
  <c r="C18" i="1"/>
  <c r="B18" i="1"/>
  <c r="A18" i="1"/>
  <c r="I17" i="1"/>
  <c r="H17" i="1"/>
  <c r="G17" i="1"/>
  <c r="F17" i="1"/>
  <c r="J17" i="1" s="1"/>
  <c r="D17" i="1"/>
  <c r="C17" i="1"/>
  <c r="B17" i="1"/>
  <c r="A17" i="1"/>
  <c r="I16" i="1"/>
  <c r="I10" i="1" s="1"/>
  <c r="H16" i="1"/>
  <c r="H10" i="1" s="1"/>
  <c r="G16" i="1"/>
  <c r="D16" i="1"/>
  <c r="F16" i="1" s="1"/>
  <c r="C16" i="1"/>
  <c r="C10" i="1" s="1"/>
  <c r="B16" i="1"/>
  <c r="A16" i="1"/>
  <c r="I15" i="1"/>
  <c r="H15" i="1"/>
  <c r="G15" i="1"/>
  <c r="F15" i="1"/>
  <c r="J15" i="1" s="1"/>
  <c r="D15" i="1"/>
  <c r="D10" i="1" s="1"/>
  <c r="C15" i="1"/>
  <c r="B15" i="1"/>
  <c r="A15" i="1"/>
  <c r="I14" i="1"/>
  <c r="H14" i="1"/>
  <c r="G14" i="1"/>
  <c r="F14" i="1"/>
  <c r="J14" i="1" s="1"/>
  <c r="D14" i="1"/>
  <c r="C14" i="1"/>
  <c r="B14" i="1"/>
  <c r="A14" i="1"/>
  <c r="D13" i="1"/>
  <c r="C13" i="1"/>
  <c r="B13" i="1"/>
  <c r="I12" i="1"/>
  <c r="H12" i="1"/>
  <c r="G12" i="1"/>
  <c r="G10" i="1" s="1"/>
  <c r="F12" i="1"/>
  <c r="J12" i="1" s="1"/>
  <c r="D12" i="1"/>
  <c r="C12" i="1"/>
  <c r="B12" i="1"/>
  <c r="A12" i="1"/>
  <c r="C11" i="1"/>
  <c r="B11" i="1"/>
  <c r="E10" i="1"/>
  <c r="B10" i="1"/>
  <c r="C9" i="1"/>
  <c r="B9" i="1"/>
  <c r="B8" i="1"/>
  <c r="A8" i="1"/>
  <c r="H5" i="1"/>
  <c r="H23" i="5"/>
  <c r="K19" i="5"/>
  <c r="H19" i="5"/>
  <c r="I19" i="5" s="1"/>
  <c r="G19" i="5"/>
  <c r="K14" i="5"/>
  <c r="H14" i="5"/>
  <c r="G14" i="5"/>
  <c r="J13" i="5"/>
  <c r="K9" i="5"/>
  <c r="H9" i="5"/>
  <c r="G9" i="5"/>
  <c r="J8" i="5"/>
  <c r="C5" i="5"/>
  <c r="F50" i="3" l="1"/>
  <c r="E91" i="3"/>
  <c r="E92" i="3" s="1"/>
  <c r="E8" i="3"/>
  <c r="E7" i="3" s="1"/>
  <c r="I28" i="3"/>
  <c r="J28" i="3"/>
  <c r="E6" i="3"/>
  <c r="K28" i="3"/>
  <c r="F8" i="3"/>
  <c r="F7" i="3" s="1"/>
  <c r="F6" i="3" s="1"/>
  <c r="F91" i="3"/>
  <c r="F92" i="3" s="1"/>
  <c r="F93" i="3" s="1"/>
  <c r="K74" i="3"/>
  <c r="K73" i="3" s="1"/>
  <c r="K50" i="3" s="1"/>
  <c r="K49" i="3" s="1"/>
  <c r="H91" i="3"/>
  <c r="H92" i="3" s="1"/>
  <c r="H8" i="3"/>
  <c r="H7" i="3" s="1"/>
  <c r="H6" i="3" s="1"/>
  <c r="K10" i="3"/>
  <c r="K9" i="3" s="1"/>
  <c r="H28" i="3"/>
  <c r="E37" i="3"/>
  <c r="J37" i="3"/>
  <c r="E50" i="3"/>
  <c r="E49" i="3" s="1"/>
  <c r="J50" i="3"/>
  <c r="J49" i="3" s="1"/>
  <c r="J91" i="3"/>
  <c r="J92" i="3" s="1"/>
  <c r="J93" i="3" s="1"/>
  <c r="J8" i="3"/>
  <c r="J7" i="3" s="1"/>
  <c r="J6" i="3" s="1"/>
  <c r="E93" i="3"/>
  <c r="G91" i="3"/>
  <c r="D89" i="3"/>
  <c r="D51" i="3"/>
  <c r="D50" i="3" s="1"/>
  <c r="D49" i="3" s="1"/>
  <c r="F49" i="3"/>
  <c r="H52" i="3"/>
  <c r="D75" i="3"/>
  <c r="D74" i="3" s="1"/>
  <c r="D73" i="3" s="1"/>
  <c r="I91" i="3"/>
  <c r="I92" i="3" s="1"/>
  <c r="I93" i="3" s="1"/>
  <c r="D8" i="3"/>
  <c r="D7" i="3" s="1"/>
  <c r="D17" i="3"/>
  <c r="D16" i="3" s="1"/>
  <c r="D15" i="3" s="1"/>
  <c r="D14" i="3" s="1"/>
  <c r="K23" i="3"/>
  <c r="K22" i="3" s="1"/>
  <c r="K26" i="3"/>
  <c r="K25" i="3" s="1"/>
  <c r="K89" i="3"/>
  <c r="F347" i="4"/>
  <c r="F340" i="4" s="1"/>
  <c r="F336" i="4" s="1"/>
  <c r="F316" i="4" s="1"/>
  <c r="J354" i="4"/>
  <c r="J348" i="4" s="1"/>
  <c r="J347" i="4" s="1"/>
  <c r="D348" i="4"/>
  <c r="D347" i="4" s="1"/>
  <c r="D340" i="4" s="1"/>
  <c r="E354" i="4"/>
  <c r="I354" i="4"/>
  <c r="I332" i="4" s="1"/>
  <c r="G354" i="4"/>
  <c r="G348" i="4" s="1"/>
  <c r="H354" i="4"/>
  <c r="H348" i="4" s="1"/>
  <c r="J291" i="4"/>
  <c r="G184" i="4"/>
  <c r="G183" i="4" s="1"/>
  <c r="F195" i="4"/>
  <c r="F194" i="4" s="1"/>
  <c r="D184" i="4"/>
  <c r="D183" i="4" s="1"/>
  <c r="E195" i="4"/>
  <c r="E194" i="4" s="1"/>
  <c r="H195" i="4"/>
  <c r="H194" i="4" s="1"/>
  <c r="D195" i="4"/>
  <c r="D194" i="4" s="1"/>
  <c r="D153" i="4"/>
  <c r="D152" i="4" s="1"/>
  <c r="G122" i="4"/>
  <c r="H73" i="4"/>
  <c r="H72" i="4" s="1"/>
  <c r="G117" i="4"/>
  <c r="G116" i="4" s="1"/>
  <c r="J116" i="4"/>
  <c r="H136" i="4"/>
  <c r="H135" i="4" s="1"/>
  <c r="H134" i="4" s="1"/>
  <c r="H133" i="4" s="1"/>
  <c r="J144" i="4"/>
  <c r="E72" i="4"/>
  <c r="E9" i="4"/>
  <c r="I73" i="4"/>
  <c r="I72" i="4" s="1"/>
  <c r="D73" i="4"/>
  <c r="D72" i="4" s="1"/>
  <c r="J74" i="4"/>
  <c r="D8" i="4"/>
  <c r="H44" i="4"/>
  <c r="H43" i="4" s="1"/>
  <c r="H42" i="4" s="1"/>
  <c r="J27" i="4"/>
  <c r="J14" i="4"/>
  <c r="J12" i="4" s="1"/>
  <c r="E150" i="4"/>
  <c r="F152" i="4"/>
  <c r="J198" i="4"/>
  <c r="J197" i="4" s="1"/>
  <c r="J196" i="4" s="1"/>
  <c r="J85" i="4"/>
  <c r="E152" i="4"/>
  <c r="H152" i="4"/>
  <c r="G37" i="4"/>
  <c r="G36" i="4" s="1"/>
  <c r="F44" i="4"/>
  <c r="F43" i="4" s="1"/>
  <c r="F42" i="4" s="1"/>
  <c r="J46" i="4"/>
  <c r="J45" i="4" s="1"/>
  <c r="J44" i="4" s="1"/>
  <c r="J43" i="4" s="1"/>
  <c r="J42" i="4" s="1"/>
  <c r="D27" i="4"/>
  <c r="J39" i="4"/>
  <c r="J38" i="4" s="1"/>
  <c r="J37" i="4" s="1"/>
  <c r="J36" i="4" s="1"/>
  <c r="J35" i="4" s="1"/>
  <c r="I8" i="4"/>
  <c r="H35" i="4"/>
  <c r="G44" i="4"/>
  <c r="G43" i="4" s="1"/>
  <c r="G42" i="4" s="1"/>
  <c r="E44" i="4"/>
  <c r="E43" i="4" s="1"/>
  <c r="E42" i="4" s="1"/>
  <c r="J67" i="4"/>
  <c r="J155" i="4"/>
  <c r="J154" i="4" s="1"/>
  <c r="J201" i="4"/>
  <c r="J200" i="4" s="1"/>
  <c r="I116" i="4"/>
  <c r="D122" i="4"/>
  <c r="D121" i="4"/>
  <c r="H122" i="4"/>
  <c r="H121" i="4"/>
  <c r="J168" i="4"/>
  <c r="J167" i="4" s="1"/>
  <c r="J217" i="4"/>
  <c r="F215" i="4"/>
  <c r="F151" i="4"/>
  <c r="F85" i="4"/>
  <c r="D117" i="4"/>
  <c r="D116" i="4" s="1"/>
  <c r="H117" i="4"/>
  <c r="H116" i="4" s="1"/>
  <c r="G163" i="4"/>
  <c r="G153" i="4" s="1"/>
  <c r="E216" i="4"/>
  <c r="J272" i="4"/>
  <c r="H320" i="4"/>
  <c r="G347" i="4"/>
  <c r="G340" i="4" s="1"/>
  <c r="G336" i="4" s="1"/>
  <c r="G316" i="4" s="1"/>
  <c r="H332" i="4"/>
  <c r="F73" i="4"/>
  <c r="F72" i="4" s="1"/>
  <c r="F34" i="4" s="1"/>
  <c r="G85" i="4"/>
  <c r="G73" i="4" s="1"/>
  <c r="J88" i="4"/>
  <c r="J110" i="4"/>
  <c r="J109" i="4" s="1"/>
  <c r="J113" i="4"/>
  <c r="J112" i="4" s="1"/>
  <c r="J73" i="4" s="1"/>
  <c r="J72" i="4" s="1"/>
  <c r="E117" i="4"/>
  <c r="E116" i="4" s="1"/>
  <c r="J137" i="4"/>
  <c r="J136" i="4" s="1"/>
  <c r="J135" i="4" s="1"/>
  <c r="J134" i="4" s="1"/>
  <c r="J133" i="4" s="1"/>
  <c r="J165" i="4"/>
  <c r="J164" i="4" s="1"/>
  <c r="J163" i="4" s="1"/>
  <c r="E184" i="4"/>
  <c r="E183" i="4" s="1"/>
  <c r="I184" i="4"/>
  <c r="J210" i="4"/>
  <c r="J208" i="4" s="1"/>
  <c r="G317" i="4"/>
  <c r="G315" i="4" s="1"/>
  <c r="J322" i="4"/>
  <c r="J321" i="4" s="1"/>
  <c r="E348" i="4"/>
  <c r="E347" i="4" s="1"/>
  <c r="I348" i="4"/>
  <c r="I320" i="4"/>
  <c r="I318" i="4" s="1"/>
  <c r="G384" i="4"/>
  <c r="G381" i="4" s="1"/>
  <c r="G380" i="4" s="1"/>
  <c r="G379" i="4" s="1"/>
  <c r="G378" i="4" s="1"/>
  <c r="G202" i="4"/>
  <c r="G199" i="4" s="1"/>
  <c r="G195" i="4" s="1"/>
  <c r="G194" i="4" s="1"/>
  <c r="J204" i="4"/>
  <c r="J202" i="4" s="1"/>
  <c r="E208" i="4"/>
  <c r="G216" i="4"/>
  <c r="J220" i="4"/>
  <c r="J267" i="4"/>
  <c r="J319" i="4"/>
  <c r="J326" i="4"/>
  <c r="J325" i="4" s="1"/>
  <c r="J335" i="4"/>
  <c r="J341" i="4"/>
  <c r="J340" i="4" s="1"/>
  <c r="J336" i="4" s="1"/>
  <c r="J316" i="4" s="1"/>
  <c r="H318" i="4"/>
  <c r="J388" i="4"/>
  <c r="J392" i="4"/>
  <c r="J223" i="4"/>
  <c r="J222" i="4" s="1"/>
  <c r="J274" i="4"/>
  <c r="J275" i="4"/>
  <c r="J294" i="4"/>
  <c r="J293" i="4" s="1"/>
  <c r="J320" i="4"/>
  <c r="J328" i="4"/>
  <c r="J327" i="4" s="1"/>
  <c r="J332" i="4"/>
  <c r="J334" i="4"/>
  <c r="E340" i="4"/>
  <c r="E336" i="4" s="1"/>
  <c r="E316" i="4" s="1"/>
  <c r="E314" i="4" s="1"/>
  <c r="J387" i="4"/>
  <c r="J391" i="4"/>
  <c r="J395" i="4"/>
  <c r="F318" i="4"/>
  <c r="F317" i="4" s="1"/>
  <c r="F315" i="4" s="1"/>
  <c r="F314" i="4" s="1"/>
  <c r="D321" i="4"/>
  <c r="D317" i="4" s="1"/>
  <c r="D315" i="4" s="1"/>
  <c r="D323" i="4"/>
  <c r="D325" i="4"/>
  <c r="D327" i="4"/>
  <c r="D330" i="4"/>
  <c r="D337" i="4"/>
  <c r="G388" i="6"/>
  <c r="E359" i="6"/>
  <c r="H390" i="6"/>
  <c r="E240" i="6"/>
  <c r="G240" i="6"/>
  <c r="F232" i="6"/>
  <c r="F231" i="6" s="1"/>
  <c r="F230" i="6" s="1"/>
  <c r="E232" i="6"/>
  <c r="E231" i="6" s="1"/>
  <c r="E230" i="6" s="1"/>
  <c r="E229" i="6" s="1"/>
  <c r="F220" i="6"/>
  <c r="F215" i="6"/>
  <c r="I205" i="6"/>
  <c r="I206" i="6"/>
  <c r="I204" i="6" s="1"/>
  <c r="I202" i="6" s="1"/>
  <c r="I201" i="6" s="1"/>
  <c r="I200" i="6" s="1"/>
  <c r="D215" i="6"/>
  <c r="D214" i="6" s="1"/>
  <c r="H200" i="6"/>
  <c r="H206" i="6"/>
  <c r="F158" i="6"/>
  <c r="E158" i="6"/>
  <c r="D158" i="6"/>
  <c r="H147" i="6"/>
  <c r="D146" i="6"/>
  <c r="E72" i="6"/>
  <c r="H74" i="6"/>
  <c r="H73" i="6" s="1"/>
  <c r="F58" i="6"/>
  <c r="E58" i="6"/>
  <c r="H63" i="6"/>
  <c r="H62" i="6" s="1"/>
  <c r="G58" i="6"/>
  <c r="D58" i="6"/>
  <c r="E24" i="6"/>
  <c r="H42" i="6"/>
  <c r="G24" i="6"/>
  <c r="D24" i="6"/>
  <c r="F24" i="6"/>
  <c r="H324" i="6"/>
  <c r="H323" i="6" s="1"/>
  <c r="H31" i="6"/>
  <c r="H389" i="6"/>
  <c r="D15" i="6"/>
  <c r="D8" i="6" s="1"/>
  <c r="D7" i="6" s="1"/>
  <c r="D6" i="6" s="1"/>
  <c r="H69" i="6"/>
  <c r="H68" i="6" s="1"/>
  <c r="F72" i="6"/>
  <c r="G82" i="6"/>
  <c r="G81" i="6" s="1"/>
  <c r="H87" i="6"/>
  <c r="H99" i="6"/>
  <c r="H130" i="6"/>
  <c r="G129" i="6"/>
  <c r="G128" i="6" s="1"/>
  <c r="H139" i="6"/>
  <c r="G146" i="6"/>
  <c r="H155" i="6"/>
  <c r="H154" i="6" s="1"/>
  <c r="H153" i="6" s="1"/>
  <c r="H146" i="6" s="1"/>
  <c r="H166" i="6"/>
  <c r="H165" i="6" s="1"/>
  <c r="H164" i="6" s="1"/>
  <c r="H158" i="6" s="1"/>
  <c r="F174" i="6"/>
  <c r="F173" i="6" s="1"/>
  <c r="F172" i="6" s="1"/>
  <c r="F171" i="6" s="1"/>
  <c r="F170" i="6" s="1"/>
  <c r="H183" i="6"/>
  <c r="G185" i="6"/>
  <c r="G174" i="6" s="1"/>
  <c r="G173" i="6" s="1"/>
  <c r="G172" i="6" s="1"/>
  <c r="G171" i="6" s="1"/>
  <c r="G170" i="6" s="1"/>
  <c r="H189" i="6"/>
  <c r="H185" i="6" s="1"/>
  <c r="F229" i="6"/>
  <c r="H30" i="6"/>
  <c r="H40" i="6"/>
  <c r="H38" i="6" s="1"/>
  <c r="H37" i="6" s="1"/>
  <c r="D82" i="6"/>
  <c r="D81" i="6" s="1"/>
  <c r="H83" i="6"/>
  <c r="G93" i="6"/>
  <c r="G92" i="6" s="1"/>
  <c r="H122" i="6"/>
  <c r="H118" i="6" s="1"/>
  <c r="H117" i="6" s="1"/>
  <c r="H181" i="6"/>
  <c r="F388" i="6"/>
  <c r="F399" i="6"/>
  <c r="F387" i="6" s="1"/>
  <c r="F386" i="6" s="1"/>
  <c r="H47" i="6"/>
  <c r="H46" i="6" s="1"/>
  <c r="H45" i="6" s="1"/>
  <c r="H57" i="6"/>
  <c r="H56" i="6" s="1"/>
  <c r="H55" i="6" s="1"/>
  <c r="H66" i="6"/>
  <c r="H65" i="6" s="1"/>
  <c r="H97" i="6"/>
  <c r="H93" i="6" s="1"/>
  <c r="H92" i="6" s="1"/>
  <c r="H101" i="6"/>
  <c r="H105" i="6"/>
  <c r="H104" i="6" s="1"/>
  <c r="H103" i="6" s="1"/>
  <c r="H110" i="6"/>
  <c r="H109" i="6" s="1"/>
  <c r="H141" i="6"/>
  <c r="H140" i="6" s="1"/>
  <c r="E181" i="6"/>
  <c r="E174" i="6" s="1"/>
  <c r="E173" i="6" s="1"/>
  <c r="E172" i="6" s="1"/>
  <c r="E171" i="6" s="1"/>
  <c r="E170" i="6" s="1"/>
  <c r="D233" i="6"/>
  <c r="D232" i="6" s="1"/>
  <c r="D231" i="6" s="1"/>
  <c r="D230" i="6" s="1"/>
  <c r="G233" i="6"/>
  <c r="G232" i="6" s="1"/>
  <c r="G231" i="6" s="1"/>
  <c r="G230" i="6" s="1"/>
  <c r="G229" i="6" s="1"/>
  <c r="G234" i="6"/>
  <c r="H270" i="6"/>
  <c r="H295" i="6"/>
  <c r="H296" i="6"/>
  <c r="H297" i="6"/>
  <c r="H313" i="6"/>
  <c r="H319" i="6"/>
  <c r="H318" i="6" s="1"/>
  <c r="H317" i="6" s="1"/>
  <c r="H330" i="6"/>
  <c r="H329" i="6" s="1"/>
  <c r="H328" i="6" s="1"/>
  <c r="H355" i="6"/>
  <c r="H376" i="6"/>
  <c r="H378" i="6"/>
  <c r="H398" i="6"/>
  <c r="H396" i="6" s="1"/>
  <c r="H395" i="6" s="1"/>
  <c r="D104" i="6"/>
  <c r="D103" i="6" s="1"/>
  <c r="D181" i="6"/>
  <c r="D174" i="6" s="1"/>
  <c r="D173" i="6" s="1"/>
  <c r="D172" i="6" s="1"/>
  <c r="D171" i="6" s="1"/>
  <c r="D170" i="6" s="1"/>
  <c r="H235" i="6"/>
  <c r="H269" i="6"/>
  <c r="H266" i="6" s="1"/>
  <c r="H265" i="6" s="1"/>
  <c r="H272" i="6"/>
  <c r="H271" i="6" s="1"/>
  <c r="H300" i="6"/>
  <c r="H311" i="6"/>
  <c r="H310" i="6" s="1"/>
  <c r="H240" i="6" s="1"/>
  <c r="H347" i="6"/>
  <c r="H346" i="6" s="1"/>
  <c r="H345" i="6" s="1"/>
  <c r="G349" i="6"/>
  <c r="G348" i="6" s="1"/>
  <c r="D389" i="6"/>
  <c r="D387" i="6" s="1"/>
  <c r="D386" i="6" s="1"/>
  <c r="D388" i="6"/>
  <c r="H403" i="6"/>
  <c r="H400" i="6" s="1"/>
  <c r="H399" i="6" s="1"/>
  <c r="H220" i="6"/>
  <c r="F240" i="6"/>
  <c r="D240" i="6"/>
  <c r="H289" i="6"/>
  <c r="H284" i="6" s="1"/>
  <c r="H283" i="6" s="1"/>
  <c r="H303" i="6"/>
  <c r="H350" i="6"/>
  <c r="H353" i="6"/>
  <c r="H358" i="6"/>
  <c r="H357" i="6" s="1"/>
  <c r="H356" i="6" s="1"/>
  <c r="H365" i="6"/>
  <c r="H364" i="6" s="1"/>
  <c r="H363" i="6" s="1"/>
  <c r="H359" i="6" s="1"/>
  <c r="F370" i="6"/>
  <c r="F369" i="6" s="1"/>
  <c r="F368" i="6" s="1"/>
  <c r="F367" i="6" s="1"/>
  <c r="E388" i="6"/>
  <c r="E395" i="6"/>
  <c r="E387" i="6" s="1"/>
  <c r="E386" i="6" s="1"/>
  <c r="C259" i="6"/>
  <c r="C260" i="6"/>
  <c r="D266" i="6"/>
  <c r="D265" i="6" s="1"/>
  <c r="D272" i="6"/>
  <c r="D271" i="6" s="1"/>
  <c r="D284" i="6"/>
  <c r="D283" i="6" s="1"/>
  <c r="D91" i="1"/>
  <c r="D90" i="1" s="1"/>
  <c r="G91" i="1"/>
  <c r="G90" i="1" s="1"/>
  <c r="I60" i="1"/>
  <c r="I49" i="1" s="1"/>
  <c r="I48" i="1" s="1"/>
  <c r="H25" i="1"/>
  <c r="J26" i="1"/>
  <c r="F37" i="1"/>
  <c r="F10" i="1"/>
  <c r="J16" i="1"/>
  <c r="J10" i="1" s="1"/>
  <c r="J50" i="1"/>
  <c r="J61" i="1"/>
  <c r="J72" i="1"/>
  <c r="H102" i="1"/>
  <c r="H91" i="1" s="1"/>
  <c r="H90" i="1" s="1"/>
  <c r="H47" i="1" s="1"/>
  <c r="E9" i="1"/>
  <c r="E8" i="1"/>
  <c r="E119" i="1" s="1"/>
  <c r="D49" i="1"/>
  <c r="D48" i="1" s="1"/>
  <c r="I102" i="1"/>
  <c r="I91" i="1" s="1"/>
  <c r="I90" i="1" s="1"/>
  <c r="J25" i="1"/>
  <c r="G60" i="1"/>
  <c r="G49" i="1" s="1"/>
  <c r="G48" i="1" s="1"/>
  <c r="G47" i="1" s="1"/>
  <c r="J105" i="1"/>
  <c r="J103" i="1" s="1"/>
  <c r="F103" i="1"/>
  <c r="F26" i="1"/>
  <c r="F25" i="1" s="1"/>
  <c r="F72" i="1"/>
  <c r="F60" i="1" s="1"/>
  <c r="F113" i="1"/>
  <c r="F50" i="1"/>
  <c r="I9" i="5"/>
  <c r="I14" i="5"/>
  <c r="L9" i="5"/>
  <c r="L14" i="5"/>
  <c r="L19" i="5"/>
  <c r="D6" i="3" l="1"/>
  <c r="D91" i="3"/>
  <c r="D92" i="3" s="1"/>
  <c r="K16" i="3"/>
  <c r="K15" i="3" s="1"/>
  <c r="K14" i="3" s="1"/>
  <c r="K90" i="3"/>
  <c r="I94" i="3"/>
  <c r="D93" i="3"/>
  <c r="I95" i="3" s="1"/>
  <c r="E94" i="3"/>
  <c r="H51" i="3"/>
  <c r="H50" i="3" s="1"/>
  <c r="H49" i="3" s="1"/>
  <c r="H89" i="3"/>
  <c r="H93" i="3" s="1"/>
  <c r="H95" i="3" s="1"/>
  <c r="J384" i="4"/>
  <c r="J381" i="4" s="1"/>
  <c r="J380" i="4" s="1"/>
  <c r="J379" i="4" s="1"/>
  <c r="J378" i="4" s="1"/>
  <c r="J153" i="4"/>
  <c r="E34" i="4"/>
  <c r="I34" i="4"/>
  <c r="I9" i="4"/>
  <c r="I7" i="4" s="1"/>
  <c r="H9" i="4"/>
  <c r="D34" i="4"/>
  <c r="F9" i="4"/>
  <c r="F397" i="4" s="1"/>
  <c r="D9" i="4"/>
  <c r="D7" i="4" s="1"/>
  <c r="H8" i="4"/>
  <c r="G72" i="4"/>
  <c r="G9" i="4"/>
  <c r="G152" i="4"/>
  <c r="G150" i="4"/>
  <c r="D150" i="4"/>
  <c r="I183" i="4"/>
  <c r="J199" i="4"/>
  <c r="I347" i="4"/>
  <c r="I340" i="4" s="1"/>
  <c r="I336" i="4" s="1"/>
  <c r="I316" i="4" s="1"/>
  <c r="I151" i="4" s="1"/>
  <c r="H347" i="4"/>
  <c r="H340" i="4" s="1"/>
  <c r="H336" i="4" s="1"/>
  <c r="H316" i="4" s="1"/>
  <c r="H151" i="4" s="1"/>
  <c r="H397" i="4" s="1"/>
  <c r="H322" i="4" s="1"/>
  <c r="H321" i="4" s="1"/>
  <c r="E215" i="4"/>
  <c r="E151" i="4"/>
  <c r="E397" i="4" s="1"/>
  <c r="H7" i="4"/>
  <c r="J34" i="4"/>
  <c r="F8" i="4"/>
  <c r="F150" i="4"/>
  <c r="F149" i="4" s="1"/>
  <c r="F132" i="4" s="1"/>
  <c r="J11" i="4"/>
  <c r="J10" i="4" s="1"/>
  <c r="J8" i="4"/>
  <c r="J9" i="4"/>
  <c r="G314" i="4"/>
  <c r="J216" i="4"/>
  <c r="J152" i="4"/>
  <c r="E8" i="4"/>
  <c r="J195" i="4"/>
  <c r="J194" i="4" s="1"/>
  <c r="D336" i="4"/>
  <c r="D316" i="4" s="1"/>
  <c r="D151" i="4" s="1"/>
  <c r="J318" i="4"/>
  <c r="J317" i="4" s="1"/>
  <c r="J315" i="4" s="1"/>
  <c r="J314" i="4" s="1"/>
  <c r="G215" i="4"/>
  <c r="G151" i="4"/>
  <c r="H34" i="4"/>
  <c r="G35" i="4"/>
  <c r="G34" i="4" s="1"/>
  <c r="G8" i="4"/>
  <c r="H174" i="6"/>
  <c r="H173" i="6" s="1"/>
  <c r="H172" i="6" s="1"/>
  <c r="H171" i="6" s="1"/>
  <c r="H170" i="6" s="1"/>
  <c r="G72" i="6"/>
  <c r="E23" i="6"/>
  <c r="E411" i="6" s="1"/>
  <c r="H82" i="6"/>
  <c r="H81" i="6" s="1"/>
  <c r="H58" i="6"/>
  <c r="G23" i="6"/>
  <c r="G411" i="6" s="1"/>
  <c r="F23" i="6"/>
  <c r="F411" i="6" s="1"/>
  <c r="H234" i="6"/>
  <c r="H233" i="6"/>
  <c r="H232" i="6" s="1"/>
  <c r="H231" i="6" s="1"/>
  <c r="H230" i="6" s="1"/>
  <c r="H229" i="6" s="1"/>
  <c r="D229" i="6"/>
  <c r="H349" i="6"/>
  <c r="H348" i="6" s="1"/>
  <c r="H370" i="6"/>
  <c r="H369" i="6" s="1"/>
  <c r="H368" i="6" s="1"/>
  <c r="H367" i="6" s="1"/>
  <c r="D72" i="6"/>
  <c r="D23" i="6" s="1"/>
  <c r="H129" i="6"/>
  <c r="H128" i="6" s="1"/>
  <c r="H72" i="6" s="1"/>
  <c r="H388" i="6"/>
  <c r="H387" i="6"/>
  <c r="H386" i="6" s="1"/>
  <c r="H29" i="6"/>
  <c r="H28" i="6" s="1"/>
  <c r="H26" i="6" s="1"/>
  <c r="H25" i="6" s="1"/>
  <c r="H24" i="6" s="1"/>
  <c r="I47" i="1"/>
  <c r="J60" i="1"/>
  <c r="J49" i="1" s="1"/>
  <c r="J48" i="1" s="1"/>
  <c r="I9" i="1"/>
  <c r="I8" i="1"/>
  <c r="I119" i="1" s="1"/>
  <c r="H8" i="1"/>
  <c r="H119" i="1" s="1"/>
  <c r="H9" i="1"/>
  <c r="G8" i="1"/>
  <c r="G119" i="1" s="1"/>
  <c r="G9" i="1"/>
  <c r="F49" i="1"/>
  <c r="J113" i="1"/>
  <c r="J112" i="1" s="1"/>
  <c r="J102" i="1" s="1"/>
  <c r="J91" i="1" s="1"/>
  <c r="J90" i="1" s="1"/>
  <c r="F112" i="1"/>
  <c r="F102" i="1" s="1"/>
  <c r="F91" i="1" s="1"/>
  <c r="F90" i="1" s="1"/>
  <c r="F48" i="1"/>
  <c r="D47" i="1"/>
  <c r="K8" i="3" l="1"/>
  <c r="K7" i="3" s="1"/>
  <c r="K6" i="3" s="1"/>
  <c r="E95" i="3"/>
  <c r="D95" i="3" s="1"/>
  <c r="K91" i="3"/>
  <c r="K92" i="3"/>
  <c r="K93" i="3" s="1"/>
  <c r="G149" i="4"/>
  <c r="G132" i="4" s="1"/>
  <c r="I397" i="4"/>
  <c r="I322" i="4" s="1"/>
  <c r="I321" i="4" s="1"/>
  <c r="D397" i="4"/>
  <c r="G397" i="4"/>
  <c r="J215" i="4"/>
  <c r="J151" i="4"/>
  <c r="J397" i="4" s="1"/>
  <c r="F396" i="4"/>
  <c r="F398" i="4" s="1"/>
  <c r="F7" i="4"/>
  <c r="G396" i="4"/>
  <c r="G7" i="4"/>
  <c r="J7" i="4"/>
  <c r="J150" i="4"/>
  <c r="J149" i="4" s="1"/>
  <c r="J132" i="4" s="1"/>
  <c r="E149" i="4"/>
  <c r="E132" i="4" s="1"/>
  <c r="D149" i="4"/>
  <c r="D132" i="4" s="1"/>
  <c r="D396" i="4"/>
  <c r="E396" i="4"/>
  <c r="E398" i="4" s="1"/>
  <c r="E7" i="4"/>
  <c r="H326" i="4"/>
  <c r="H325" i="4" s="1"/>
  <c r="D314" i="4"/>
  <c r="D411" i="6"/>
  <c r="E412" i="6" s="1"/>
  <c r="H23" i="6"/>
  <c r="H411" i="6" s="1"/>
  <c r="J47" i="1"/>
  <c r="J8" i="1" s="1"/>
  <c r="J119" i="1" s="1"/>
  <c r="F47" i="1"/>
  <c r="D9" i="1"/>
  <c r="D8" i="1"/>
  <c r="D119" i="1" s="1"/>
  <c r="J396" i="4" l="1"/>
  <c r="J398" i="4" s="1"/>
  <c r="D398" i="4"/>
  <c r="F399" i="4" s="1"/>
  <c r="I326" i="4"/>
  <c r="I325" i="4" s="1"/>
  <c r="G398" i="4"/>
  <c r="G412" i="6"/>
  <c r="H412" i="6"/>
  <c r="D412" i="6"/>
  <c r="J9" i="1"/>
  <c r="J120" i="1"/>
  <c r="F9" i="1"/>
  <c r="F8" i="1"/>
  <c r="F119" i="1" s="1"/>
  <c r="J399" i="4" l="1"/>
  <c r="G399" i="4"/>
  <c r="I120" i="1"/>
  <c r="D399" i="4" l="1"/>
  <c r="F120" i="1"/>
  <c r="M34" i="1" l="1"/>
  <c r="T33" i="1"/>
  <c r="O33" i="1"/>
  <c r="N33" i="1" l="1"/>
  <c r="U33" i="1"/>
  <c r="V33" i="1" s="1"/>
  <c r="P33" i="1"/>
  <c r="M33" i="1"/>
  <c r="Q33" i="1" l="1"/>
  <c r="U12" i="1"/>
  <c r="T12" i="1"/>
  <c r="V12" i="1" l="1"/>
  <c r="G54" i="3" l="1"/>
  <c r="G52" i="3" s="1"/>
  <c r="G89" i="3" s="1"/>
  <c r="G53" i="3"/>
  <c r="I154" i="6" l="1"/>
  <c r="I153" i="6"/>
  <c r="I132" i="4"/>
  <c r="I149" i="4"/>
  <c r="I328" i="4"/>
  <c r="I327" i="4"/>
  <c r="H327" i="4"/>
  <c r="H328" i="4"/>
  <c r="I150" i="4"/>
  <c r="I396" i="4"/>
  <c r="I398" i="4"/>
  <c r="I399" i="4"/>
  <c r="I324" i="4"/>
  <c r="I323" i="4"/>
  <c r="I317" i="4"/>
  <c r="I315" i="4"/>
  <c r="I314" i="4"/>
  <c r="H314" i="4"/>
  <c r="H396" i="4"/>
  <c r="H398" i="4"/>
  <c r="H399" i="4"/>
  <c r="H324" i="4"/>
  <c r="H323" i="4"/>
  <c r="H317" i="4"/>
  <c r="H315" i="4"/>
  <c r="H150" i="4"/>
  <c r="H149" i="4"/>
  <c r="H132" i="4"/>
</calcChain>
</file>

<file path=xl/sharedStrings.xml><?xml version="1.0" encoding="utf-8"?>
<sst xmlns="http://schemas.openxmlformats.org/spreadsheetml/2006/main" count="535" uniqueCount="278">
  <si>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</si>
  <si>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</si>
  <si>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</si>
  <si>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</si>
  <si>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</si>
  <si>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</si>
  <si>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</si>
  <si>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</si>
  <si>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</si>
  <si>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</si>
  <si>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</si>
  <si>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</si>
  <si>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</si>
  <si>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</si>
  <si>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</si>
  <si>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</si>
  <si>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</si>
  <si>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</si>
  <si>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</si>
  <si>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</si>
  <si>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ลงชื่อ</t>
  </si>
  <si>
    <t xml:space="preserve">              (นางพัชรี  เรืองรุ่ง)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</si>
  <si>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</si>
  <si>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</si>
  <si>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</si>
  <si>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</si>
  <si>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</si>
  <si>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</si>
  <si>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</si>
  <si>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</si>
  <si>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</si>
  <si>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</si>
  <si>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</si>
  <si>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</si>
  <si>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</si>
  <si>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</si>
  <si>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</si>
  <si>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</si>
  <si>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</si>
  <si>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</si>
  <si>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</si>
  <si>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</si>
  <si>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</si>
  <si>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</si>
  <si>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</si>
  <si>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ร.ร.ชุมชนบึงบา</t>
  </si>
  <si>
    <t>2.2.1</t>
  </si>
  <si>
    <t>2.2.2</t>
  </si>
  <si>
    <t>2.2.3</t>
  </si>
  <si>
    <t>(นางพัชรี  เรืองรุ่ง)</t>
  </si>
  <si>
    <t>กลุ่มนิเทศติดตามและประเมินผลการจัดการศึกษา</t>
  </si>
  <si>
    <t>รองผู้อำนวยการสำนักงานเขตพื้นที่การศึกษา รักษาราชการแทน</t>
  </si>
  <si>
    <t>นักวิชาการเงินและบัญชีชำนาญการพิเศษ</t>
  </si>
  <si>
    <t>กลุ่มส่งเสริมการจัดการศึกษา/จัดสรรให้ 21 ร.ร.</t>
  </si>
  <si>
    <t>2.2.4</t>
  </si>
  <si>
    <t>2.2.5</t>
  </si>
  <si>
    <t>2.2.6</t>
  </si>
  <si>
    <t>2.4.1</t>
  </si>
  <si>
    <t xml:space="preserve">ค่าสาธารณูปโภค </t>
  </si>
  <si>
    <t>3.2.1</t>
  </si>
  <si>
    <t>5.2</t>
  </si>
  <si>
    <t>5.2.1</t>
  </si>
  <si>
    <t>2.5.1</t>
  </si>
  <si>
    <t xml:space="preserve">กลุ่มนิเทศติดตามและประเมินผล/วัดเขียนเขต 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</si>
  <si>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</si>
  <si>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</si>
  <si>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</si>
  <si>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</si>
  <si>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</si>
  <si>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>ระบบ NEW GFMIS</t>
  </si>
  <si>
    <t>(นายคำโพธิ์  บุญสิงห์)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</si>
  <si>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</si>
  <si>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</si>
  <si>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 xml:space="preserve">นางสาวเหมือนฝัน  จันทร์ประสิทธิ์ </t>
  </si>
  <si>
    <t>ตรวจแล้วถูกต้อง</t>
  </si>
  <si>
    <t>ส่งเสริม/นิเทศ/ร่วมใจประสิทธิ์/ร่วมจิตประสาท/รวมราษฎร์สามัคคี/รเจริญดีวิทยา</t>
  </si>
  <si>
    <t>กลุ่ม ICT</t>
  </si>
  <si>
    <t>ก</t>
  </si>
  <si>
    <t>1)</t>
  </si>
  <si>
    <t>2)</t>
  </si>
  <si>
    <t>3)</t>
  </si>
  <si>
    <t>ข</t>
  </si>
  <si>
    <t xml:space="preserve">  ค่าที่ดินและสิ่งก่อสร้าง 6611320</t>
  </si>
  <si>
    <t>1.1.2</t>
  </si>
  <si>
    <t>โรงเรียนวัดสอนดีศรีเจริญ</t>
  </si>
  <si>
    <t>กลุ่มนิเทศติดตามและประเมินผลการจัดการศึกษา สุวรรณศรี</t>
  </si>
  <si>
    <t>กลุ่มนิเทศติดตามและประเมินผลการจัดการศึกษา เศรษฐพล</t>
  </si>
  <si>
    <t>กลุ่มส่งเสริมการจัดการศึกษา/วัดโปรยฝน</t>
  </si>
  <si>
    <t>กลุ่มนิเทศติดตามและประเมินผล วัดเขียนเขต</t>
  </si>
  <si>
    <t>ร.ร.วัดเขียนเขต</t>
  </si>
  <si>
    <t>ร.ร.</t>
  </si>
  <si>
    <t>บุคคล</t>
  </si>
  <si>
    <t>กลุ่มนืเทศติดตามและประเมินผลการจัดการศึกษา</t>
  </si>
  <si>
    <t>กลุ่มนิเทศติดตามและประเมินผลการจัดการศึกษา ดำเนินการเอง</t>
  </si>
  <si>
    <t>กลุ่มบริหารงานการเงินและสินทรัพย์/ร่วมจิตประสาทแจ้งไม่เบิก</t>
  </si>
  <si>
    <t>ร่วมจิตประสาท</t>
  </si>
  <si>
    <t>ร.ร.วัดเขียนเขต/กลุ่มนิเทศติดตามและประเมินผลการจัดการศึกษา</t>
  </si>
  <si>
    <t>กลุ่มอำนวยการ/อนุชา</t>
  </si>
  <si>
    <t>กลุ่มนิเทศติดตามและประเมินผลฯ/ศน.กานต์ระวี</t>
  </si>
  <si>
    <t>วัดเกตุประภา 3500/กลุ่มอำนวยการ 1200</t>
  </si>
  <si>
    <t>รายงานผลการเบิกจ่ายเงินงบประมาณ งบประจำเพื่อการบริหารจัดการสำนักงานและงบพัฒนาคุณภาพการศึกษา</t>
  </si>
  <si>
    <t>กลุ่มบริหารงานบุคค/กค 66</t>
  </si>
  <si>
    <t>สำนักงานเขตพื้นที่การศึกษาประถมศึกษาปทุมธานี เขต 2</t>
  </si>
  <si>
    <t>งบประมาณ</t>
  </si>
  <si>
    <t>ผลการเบิกจ่ายเงินงบประมาณ</t>
  </si>
  <si>
    <t>ผลการใช้จ่ายเงินงบประมาณ</t>
  </si>
  <si>
    <t>บาท</t>
  </si>
  <si>
    <t>%</t>
  </si>
  <si>
    <t>1.</t>
  </si>
  <si>
    <t>การเบิกจ่ายในภาพรวม(ทั้งปี)</t>
  </si>
  <si>
    <t>1.1</t>
  </si>
  <si>
    <t>1.2</t>
  </si>
  <si>
    <t>1.3</t>
  </si>
  <si>
    <t>1.4</t>
  </si>
  <si>
    <t>2.</t>
  </si>
  <si>
    <t xml:space="preserve">การเบิกจ่ายรายจ่ายประจำ </t>
  </si>
  <si>
    <t>2.1</t>
  </si>
  <si>
    <t>2.2</t>
  </si>
  <si>
    <t>2.4</t>
  </si>
  <si>
    <t>3.</t>
  </si>
  <si>
    <t>การเบิกจ่ายงบลงทุน(ทั้งปี)</t>
  </si>
  <si>
    <t>3.1</t>
  </si>
  <si>
    <t>3.2</t>
  </si>
  <si>
    <t>3.3</t>
  </si>
  <si>
    <t>3.4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</si>
  <si>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</si>
  <si>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</si>
  <si>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</si>
  <si>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</si>
  <si>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</si>
  <si>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 xml:space="preserve">     (นางพัชรี  เรืองรุ่ง)</t>
  </si>
  <si>
    <t>ผลการเบิกจ่ายและใช้จ่ายเงินงบประมาณรายจ่าย ประจำปีงบประมาณ พ.ศ. 2568</t>
  </si>
  <si>
    <t>ตามมาตรการเร่งรัดการเบิกจ่ายงบประมาณและใช้จ่ายภาครัฐ ประจำปีงบประมาณ  พ.ศ. 2568</t>
  </si>
  <si>
    <t>หนังสือสำนักเลขาธิการคณะรัฐมนตรี ด่วนที่สุด ที่ นร 0505/ว 466  ลงวันที่ 25 ตุลาคม 2567</t>
  </si>
  <si>
    <t xml:space="preserve">  รายละเอียด 1</t>
  </si>
  <si>
    <t xml:space="preserve">    เป้าหมายการเบิกจ่ายตามมาตรการภาครัฐ (%)</t>
  </si>
  <si>
    <t xml:space="preserve">    เป้าหมายการใช้จ่ายตามมาตรการภาครัฐ(%)</t>
  </si>
  <si>
    <t>สรุปผลการเบิกจ่ายและการใช้จ่ายฯ</t>
  </si>
  <si>
    <t>ไตรมาสที่ 1    ต.ค.67 - ธ.ค.67</t>
  </si>
  <si>
    <t xml:space="preserve">ผลการเบิกจ่ายและใช้จ่าย         </t>
  </si>
  <si>
    <t>ไตรมาสที่ 2    ม.ค.68 - มี.ค.68</t>
  </si>
  <si>
    <t>ไตรมาสที่ 3    เม.ย.68 - มิ.ย.68</t>
  </si>
  <si>
    <t>ไตรมาสที่ 4    ก.ค.68 - ก.ย.68</t>
  </si>
  <si>
    <r>
      <rPr>
        <b/>
        <sz val="12"/>
        <rFont val="TH Sarabun New"/>
        <family val="2"/>
      </rPr>
      <t>เป็น</t>
    </r>
    <r>
      <rPr>
        <sz val="12"/>
        <rFont val="TH Sarabun New"/>
        <family val="2"/>
      </rPr>
      <t>ไปตามมาตรการภาครัฐ</t>
    </r>
  </si>
  <si>
    <t xml:space="preserve">              ตรวจสอบแล้วถูกต้อง</t>
  </si>
  <si>
    <r>
      <rPr>
        <b/>
        <sz val="12"/>
        <rFont val="TH Sarabun New"/>
        <family val="2"/>
      </rPr>
      <t>ไม่</t>
    </r>
    <r>
      <rPr>
        <sz val="12"/>
        <rFont val="TH Sarabun New"/>
        <family val="2"/>
      </rPr>
      <t>เป็นไปตามมาตรการภาครัฐ</t>
    </r>
  </si>
  <si>
    <t>เลขานุการคณะกรรมการติดตามเร่งรัด</t>
  </si>
  <si>
    <t>ประธานคณะกรรมการติดตามเร่งรัด</t>
  </si>
  <si>
    <t>การเบิกจ่ายและใช้จ่ายเงินฯ</t>
  </si>
  <si>
    <t xml:space="preserve">                   (นางสาวสุพิชสิริ ถิรวัฒนาพงศ์)     ติดตามเร่งรัดการเบิกจ่ายเงินฯ</t>
  </si>
  <si>
    <t xml:space="preserve"> รองผู้อำนวยการสำนักงานเขตพื้นที่การศึกษา รักษาราชการแทน</t>
  </si>
  <si>
    <t>ประจำปีงบประมาณ พ.ศ. 2568</t>
  </si>
  <si>
    <t xml:space="preserve">     ประจำเดือนพฤศจิกายน 2567</t>
  </si>
  <si>
    <t>รายละเอียด 3</t>
  </si>
  <si>
    <t xml:space="preserve"> </t>
  </si>
  <si>
    <t xml:space="preserve">                          ตรวจสอบแล้วถูกต้อง</t>
  </si>
  <si>
    <t>ลงชื่อ                                  เลขานุการคณะกรรมการติดตามเร่งรัด</t>
  </si>
  <si>
    <t xml:space="preserve">              (นางพัชรี  เรืองรุ่ง)   การเบิกจ่ายและการใช้จ่ายเงินฯ</t>
  </si>
  <si>
    <t xml:space="preserve">                </t>
  </si>
  <si>
    <t xml:space="preserve">         ประธานคณะกรรมการติดตามเร่งรัด</t>
  </si>
  <si>
    <t xml:space="preserve">    ผู้อำนวยการสำนักงานเขตพื้นที่การศึกษาประถมศึกษาปทุมธานี เขต 2</t>
  </si>
  <si>
    <t xml:space="preserve">         การเบิกจ่ายและการใช้จ่ายเงินฯ</t>
  </si>
  <si>
    <t xml:space="preserve"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</t>
  </si>
  <si>
    <t>รายละเอียด 4</t>
  </si>
  <si>
    <t>กลุ่มนิเทศติดตามและประเมินผลการจัดการศึกษา กำหนดแล้วเสร็จ 6 กย 67</t>
  </si>
  <si>
    <t xml:space="preserve"> งบรายจ่ายอื่น 6811500</t>
  </si>
  <si>
    <t>วัดเขียนเขต/รร 10 รร</t>
  </si>
  <si>
    <t>วัดเขียนเขต/จัดสรรให้ร.ร. 10 ร.ร.ๆละ 1,800 บาท</t>
  </si>
  <si>
    <t>20004 68 00105 00000</t>
  </si>
  <si>
    <t>กลุ่มนิเทศติดตามและประเมินผลการจัดการศึกษา (รอแจ้งการจัดสรร)</t>
  </si>
  <si>
    <t>กลุ่มนิเทศติดตามและประเมินผลการจัดการศึกษา/ธัญญสิทธิศิลป์/วัดเขียนเขต</t>
  </si>
  <si>
    <t>3.9.1.1</t>
  </si>
  <si>
    <t>3.9.2.1</t>
  </si>
  <si>
    <t>3.9.2.2</t>
  </si>
  <si>
    <t>3.9.2.3</t>
  </si>
  <si>
    <t>ร.ร. ร่วมใจประสิทธิ์ ร่วมจิตประสาท รวมราษฎร์สามัคคี เจริญดีวิทยา</t>
  </si>
  <si>
    <t>กลุ่มนโยบายและแผน จัดสรร 9 สค 67 ให้รร. 3 รร.</t>
  </si>
  <si>
    <t>โรงเรียนคุณภาพ</t>
  </si>
  <si>
    <t>งบรายจ่ายอื่น   6811500</t>
  </si>
  <si>
    <t xml:space="preserve">กลุ่มส่งเสริมการศึกษาทางไกลเทคโนโลยีสารสนเทศและการสื่อสาร </t>
  </si>
  <si>
    <t>กลุ่มนิเทศติดตามและประเมินผลการจัดการศึกษา/วัดเขีนเขต</t>
  </si>
  <si>
    <t xml:space="preserve">ICT/กลุ่มส่งเสริการจัดการศึกษา   </t>
  </si>
  <si>
    <t xml:space="preserve">นายชวาล  อ่อนแสง </t>
  </si>
  <si>
    <t>กลุ่มโยบายและแผน</t>
  </si>
  <si>
    <t>ร.ร.แสนจำหน่าย</t>
  </si>
  <si>
    <t>รอแจ้งจัดสรร</t>
  </si>
  <si>
    <t>ร่วมใจประสิทธิ์ ร่วมจิตประสาท เจริญดีวิทา รวมราษฎร์สามัคคี</t>
  </si>
  <si>
    <t>งบดำเนินงาน 67112xx</t>
  </si>
  <si>
    <t>กลุ่มส่งเสริมแจ้งจัดสรรงบประมาณให้รร</t>
  </si>
  <si>
    <t>กลุ่มนิเทศติดตามและประเมินผลฯ/วัดมูลจินดาราม/วัดลาดสนุ่น/ชุมชนบึงบา</t>
  </si>
  <si>
    <t>ลงชื่อ                                  เลขานุการคณะกรรมการติดตามเร่งรัดการเบิกจ่ายและการใช้จ่ายเงินฯ</t>
  </si>
  <si>
    <t>(นางสาวสุพิชสิริ ถิรวัฒนาพงศ์)</t>
  </si>
  <si>
    <t>การเบิกจ่ายและการใช้จ่ายเงินฯ</t>
  </si>
  <si>
    <t>รายละเอียด 2</t>
  </si>
  <si>
    <t>รายงานผลการเบิกจ่ายเงินงบประมาณ งบลงทุน   ประจำปีงบประมาณ พ.ศ. 2568</t>
  </si>
  <si>
    <t>การอนุมัติเงินงวด</t>
  </si>
  <si>
    <t>ปัญหาอุปสรรค</t>
  </si>
  <si>
    <t>งบลงทุน   6811310</t>
  </si>
  <si>
    <t>งบลงทุน   6811320</t>
  </si>
  <si>
    <t xml:space="preserve">ครั้งที่ 201 </t>
  </si>
  <si>
    <t>ครั้งที่ 202</t>
  </si>
  <si>
    <t>ครั้งที่ 203</t>
  </si>
  <si>
    <t>28 พ.ย.2559</t>
  </si>
  <si>
    <t>1.1.1.3</t>
  </si>
  <si>
    <t>1.1.1.4</t>
  </si>
  <si>
    <t>1.1.1.5</t>
  </si>
  <si>
    <t>1.2.1</t>
  </si>
  <si>
    <t>1.2.2</t>
  </si>
  <si>
    <t xml:space="preserve">ครบ </t>
  </si>
  <si>
    <t>งวด1 295,500 บาท ครบ 11 กค 67</t>
  </si>
  <si>
    <t>งวด2  443,250 บาท ครบ 31 กค 67</t>
  </si>
  <si>
    <t>งวด3 295,500 บาท ครบ 20 สค 67</t>
  </si>
  <si>
    <t>งวด4 354,600 บาท ครบ 14 กย 67</t>
  </si>
  <si>
    <t>งวด5 591,000 บาท ครบ 9 ตค 67</t>
  </si>
  <si>
    <t>งวด6 384,150 บาท ครบ 29 ตค 67</t>
  </si>
  <si>
    <t>งวด7 591,000 บาท ครบ 18 พย 67</t>
  </si>
  <si>
    <t>1.2.3</t>
  </si>
  <si>
    <t>ทำสัญญา 25 กค 66     ครบกำหนด 8 กย 66</t>
  </si>
  <si>
    <t>1.3.1</t>
  </si>
  <si>
    <t>1.4.1</t>
  </si>
  <si>
    <t>20005 68 05164 00000</t>
  </si>
  <si>
    <t>2.1.1.1</t>
  </si>
  <si>
    <t>2.1.1.2</t>
  </si>
  <si>
    <t>20004 68 0516500000</t>
  </si>
  <si>
    <t>ปี65</t>
  </si>
  <si>
    <t>2.3.3</t>
  </si>
  <si>
    <t>บริหารสัญญา</t>
  </si>
  <si>
    <t>2.3.4</t>
  </si>
  <si>
    <r>
      <t xml:space="preserve">งวดที่1   2,611,000 ครบ 11 ตค 67 </t>
    </r>
    <r>
      <rPr>
        <sz val="14"/>
        <color rgb="FFFF0000"/>
        <rFont val="TH Sarabun New"/>
        <family val="2"/>
      </rPr>
      <t>แก้เป็น 1,997,387.31</t>
    </r>
  </si>
  <si>
    <t>4100484429 ยกเลิกงดตอกเข็มงวด 1</t>
  </si>
  <si>
    <t>งวดที่ 2  1,119,000 ครบ 11 พย 67</t>
  </si>
  <si>
    <t>งวดที่ 3 1,492,000 ครบ 10 ธค 67</t>
  </si>
  <si>
    <t>15 พย 67</t>
  </si>
  <si>
    <r>
      <t>งวดที่ 4 บางส่วน 587,700 ครบ 9 มค 68</t>
    </r>
    <r>
      <rPr>
        <sz val="14"/>
        <color rgb="FFFF0000"/>
        <rFont val="TH Sarabun New"/>
        <family val="2"/>
      </rPr>
      <t xml:space="preserve"> แก้เป็น 1,201,312.69</t>
    </r>
  </si>
  <si>
    <t>งบปี68 31,490,300 68ครั้งที่ 1 โอน14,330,500 บาท</t>
  </si>
  <si>
    <t>งวดที่ 4 บางส่วน 663,687.31 ครบ 9 มค 68</t>
  </si>
  <si>
    <t>งวดที่ 5  2,611,000 ครบ 8 กพ 68</t>
  </si>
  <si>
    <t>งวดที่ 6  2,611,000 ครบ 10 มีค 68</t>
  </si>
  <si>
    <t>งวดที่ 7  2,611,000 ครบ 9 เมย 68</t>
  </si>
  <si>
    <t>งวดที่ 8  2,984,000 ครบ 9 พค 68</t>
  </si>
  <si>
    <t>งวดที่ 9  1,492,000 ครบ 8 มิย 68</t>
  </si>
  <si>
    <r>
      <t xml:space="preserve">งวดที่ 10  1,492,000 ครบ 23 กค  68 </t>
    </r>
    <r>
      <rPr>
        <sz val="14"/>
        <color rgb="FFFF0000"/>
        <rFont val="TH Sarabun New"/>
        <family val="2"/>
      </rPr>
      <t>ก่อได้เพียง1,357,812.69</t>
    </r>
  </si>
  <si>
    <t>งวดที่ 11  1,492,000 ครบ 6 กย 68</t>
  </si>
  <si>
    <t>งวดที่ 12  2,238,000 ครบ 6 ตค 68</t>
  </si>
  <si>
    <t>งวดที่ 13  2,238,000 ครบ 5 พย 68</t>
  </si>
  <si>
    <t>งวดที่ 14  2,984,000 ครบ 5 ธค 68</t>
  </si>
  <si>
    <t>งวดที่ 15  1,865,000 ครบ 5 มค 69</t>
  </si>
  <si>
    <t>งวดที่ 16  5,595,000 ครบ 18 กพ 69</t>
  </si>
  <si>
    <t>งบลงทุน  ค่าที่ดินและสิ่งก่อสร้าง 6811320</t>
  </si>
  <si>
    <t>2.3.1</t>
  </si>
  <si>
    <t>2.31.1</t>
  </si>
  <si>
    <t>ค</t>
  </si>
  <si>
    <t>แผนงานยุทธศาสตร์ : สร้างความเสมอภาคทางการศึกษา</t>
  </si>
  <si>
    <t>ค่าครุภัณฑ์</t>
  </si>
  <si>
    <t>สิ่งก่อสร้าง</t>
  </si>
  <si>
    <t>ตรวจถูกต้องแล้ว</t>
  </si>
  <si>
    <t>ลงชื่อ                                     ผู้จัดทำ</t>
  </si>
  <si>
    <t xml:space="preserve">                                      </t>
  </si>
  <si>
    <t>ลงชื่อ                                                 เลขานุการคณะกรรมการติดตามเร่งรัด</t>
  </si>
  <si>
    <t xml:space="preserve">                            (นางพัชรี  เรืองรุ่ง)      การเบิกจ่ายและการใช้จ่ายเงินฯ</t>
  </si>
  <si>
    <t xml:space="preserve">      ประธานคณะกรรมการติดตามเร่งรัด</t>
  </si>
  <si>
    <t xml:space="preserve">       การเบิกจ่ายและการใช้จ่ายเงินฯ</t>
  </si>
  <si>
    <t>รายงานผลการเบิกจ่ายเงินกันไว้เบิกเหลื่อมปี งบประมาณประจำปี พ.ศ. 2567</t>
  </si>
  <si>
    <t>ประจำเดือน พฤศจิกายน  2567</t>
  </si>
  <si>
    <t>งบลงทุน ค่าครุภัณฑ์ 6711310</t>
  </si>
  <si>
    <t>กิจกรรมการจัดการศึกษาประถมศึกษาสำหรับโรงเรียนปกติ  /กิจกรรมการจัดการศึกษามัธยมศึกษาตอนต้นสำหรับโรงเรียนปกติ</t>
  </si>
  <si>
    <t>20004670516552018/20004670516405272</t>
  </si>
  <si>
    <t>ปรับปรุงแซมแซมอาคารสำนักงานและห้องเก็บของ</t>
  </si>
  <si>
    <t xml:space="preserve">                ลงชื่อ                                ผู้จัดทำ</t>
  </si>
  <si>
    <t xml:space="preserve">                               ตรวจสอบแล้วถูกต้อง</t>
  </si>
  <si>
    <t xml:space="preserve">        ลงชื่อ                                   ผู้จัดทำ</t>
  </si>
  <si>
    <t>ลงชื่อ                                     เลขานุการคณะกรรมการติดตามเร่งรัด</t>
  </si>
  <si>
    <t xml:space="preserve">        ประธานคณะกรรมการติดตามเร่งรัด</t>
  </si>
  <si>
    <t xml:space="preserve">              (นางพัชรี  เรืองรุ่ง)       การเบิกจ่ายและการใช้จ่ายเงินฯ                   </t>
  </si>
  <si>
    <t xml:space="preserve">        การเบิกจ่ายและการใช้จ่ายเงินฯ</t>
  </si>
  <si>
    <t>(นางจันทร์เพ็ญ  เพ็ชรอ่วม)</t>
  </si>
  <si>
    <t xml:space="preserve">     (นางพัชรี  เรืองรุ่ง)      การเบิกจ่ายและการใช้จ่ายเงินฯ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</si>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</sst>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  <numFmt numFmtId="191" formatCode="_(* #,##0.0000_);_(* \(#,##0.0000\);_(* &quot;-&quot;??_);_(@_)"/>
    <numFmt numFmtId="192" formatCode="_(* #,##0_);_(* \(#,##0\);_(* &quot;-&quot;??_);_(@_)"/>
    <numFmt numFmtId="193" formatCode="_(* #,##0.0_);_(* \(#,##0.0\);_(* &quot;-&quot;??_);_(@_)"/>
  </numFmts>
  <fonts count="42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4"/>
      <name val="TH Sarabun New"/>
      <family val="2"/>
    </font>
    <font>
      <sz val="14"/>
      <color theme="0"/>
      <name val="TH Sarabun New"/>
      <family val="2"/>
    </font>
    <font>
      <b/>
      <sz val="12"/>
      <color theme="1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sz val="16"/>
      <name val="TH Sarabun New"/>
      <family val="2"/>
    </font>
    <font>
      <sz val="10"/>
      <name val="TH Sarabun New"/>
      <family val="2"/>
    </font>
    <font>
      <sz val="12"/>
      <color rgb="FFFF0000"/>
      <name val="TH Sarabun New"/>
      <family val="2"/>
    </font>
    <font>
      <sz val="12"/>
      <color theme="0"/>
      <name val="TH Sarabun New"/>
      <family val="2"/>
    </font>
    <font>
      <b/>
      <sz val="12"/>
      <color rgb="FFFF0000"/>
      <name val="TH Sarabun New"/>
      <family val="2"/>
    </font>
    <font>
      <b/>
      <sz val="14"/>
      <name val="TH Sarabun New"/>
      <family val="2"/>
    </font>
    <font>
      <sz val="14"/>
      <color rgb="FFFF0000"/>
      <name val="TH Sarabun New"/>
      <family val="2"/>
    </font>
    <font>
      <sz val="16"/>
      <color theme="1"/>
      <name val="TH Sarabun New"/>
      <family val="2"/>
    </font>
    <font>
      <sz val="10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b/>
      <sz val="10"/>
      <color theme="1"/>
      <name val="TH Sarabun New"/>
      <family val="2"/>
    </font>
    <font>
      <b/>
      <sz val="12"/>
      <color theme="0"/>
      <name val="TH Sarabun New"/>
      <family val="2"/>
    </font>
    <font>
      <sz val="10"/>
      <color theme="1"/>
      <name val="TH Sarabun New"/>
      <family val="2"/>
      <charset val="222"/>
    </font>
    <font>
      <sz val="12"/>
      <name val="TH SarabunIT๙"/>
      <family val="2"/>
    </font>
    <font>
      <sz val="10"/>
      <name val="TH Sarabun New"/>
      <family val="2"/>
      <charset val="222"/>
    </font>
    <font>
      <sz val="10"/>
      <color theme="0"/>
      <name val="TH Sarabun New"/>
      <family val="2"/>
      <charset val="222"/>
    </font>
    <font>
      <sz val="12"/>
      <color theme="1"/>
      <name val="TH Sarabun New"/>
      <family val="2"/>
      <charset val="222"/>
    </font>
    <font>
      <sz val="12"/>
      <color rgb="FFFF0000"/>
      <name val="TH Sarabun New"/>
      <family val="2"/>
      <charset val="222"/>
    </font>
    <font>
      <sz val="12"/>
      <name val="TH Sarabun New"/>
      <family val="2"/>
      <charset val="222"/>
    </font>
    <font>
      <b/>
      <sz val="12"/>
      <name val="TH SarabunPSK"/>
      <family val="2"/>
      <charset val="222"/>
    </font>
    <font>
      <sz val="12"/>
      <color theme="0"/>
      <name val="TH Sarabun New"/>
      <family val="2"/>
      <charset val="222"/>
    </font>
    <font>
      <b/>
      <sz val="13"/>
      <name val="TH Sarabun New"/>
      <family val="2"/>
    </font>
    <font>
      <sz val="13"/>
      <name val="TH Sarabun New"/>
      <family val="2"/>
    </font>
    <font>
      <sz val="13"/>
      <color theme="1"/>
      <name val="TH Sarabun New"/>
      <family val="2"/>
    </font>
    <font>
      <sz val="12"/>
      <color indexed="8"/>
      <name val="TH Sarabun New"/>
      <family val="2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87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</cellStyleXfs>
  <cellXfs count="1393">
    <xf numFmtId="0" fontId="0" fillId="0" borderId="0" xfId="0"/>
    <xf numFmtId="2" fontId="4" fillId="0" borderId="0" xfId="0" applyNumberFormat="1" applyFont="1"/>
    <xf numFmtId="0" fontId="4" fillId="0" borderId="0" xfId="0" applyFont="1"/>
    <xf numFmtId="187" fontId="4" fillId="0" borderId="0" xfId="1" applyFont="1"/>
    <xf numFmtId="0" fontId="5" fillId="0" borderId="0" xfId="0" applyFont="1" applyAlignment="1">
      <alignment horizontal="center"/>
    </xf>
    <xf numFmtId="0" fontId="5" fillId="0" borderId="0" xfId="0" applyFont="1"/>
    <xf numFmtId="187" fontId="4" fillId="0" borderId="0" xfId="1" applyFont="1" applyAlignment="1">
      <alignment horizontal="right"/>
    </xf>
    <xf numFmtId="0" fontId="4" fillId="0" borderId="3" xfId="0" applyFont="1" applyBorder="1"/>
    <xf numFmtId="0" fontId="0" fillId="0" borderId="0" xfId="0" applyAlignment="1">
      <alignment vertical="top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9" fontId="7" fillId="0" borderId="0" xfId="0" applyNumberFormat="1" applyFont="1"/>
    <xf numFmtId="2" fontId="7" fillId="0" borderId="0" xfId="0" applyNumberFormat="1" applyFont="1"/>
    <xf numFmtId="0" fontId="7" fillId="0" borderId="0" xfId="0" applyFont="1"/>
    <xf numFmtId="187" fontId="7" fillId="0" borderId="0" xfId="1" applyFont="1"/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187" fontId="7" fillId="0" borderId="0" xfId="1" applyFont="1" applyBorder="1"/>
    <xf numFmtId="49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/>
    </xf>
    <xf numFmtId="0" fontId="7" fillId="6" borderId="0" xfId="0" applyFont="1" applyFill="1" applyAlignment="1">
      <alignment horizontal="left"/>
    </xf>
    <xf numFmtId="49" fontId="7" fillId="6" borderId="0" xfId="0" applyNumberFormat="1" applyFont="1" applyFill="1" applyAlignment="1">
      <alignment horizontal="center"/>
    </xf>
    <xf numFmtId="2" fontId="7" fillId="6" borderId="0" xfId="0" applyNumberFormat="1" applyFont="1" applyFill="1" applyAlignment="1">
      <alignment horizontal="center"/>
    </xf>
    <xf numFmtId="0" fontId="7" fillId="6" borderId="0" xfId="0" applyFont="1" applyFill="1" applyAlignment="1">
      <alignment horizontal="center" vertical="center"/>
    </xf>
    <xf numFmtId="43" fontId="7" fillId="6" borderId="0" xfId="0" applyNumberFormat="1" applyFont="1" applyFill="1" applyAlignment="1">
      <alignment horizontal="center"/>
    </xf>
    <xf numFmtId="43" fontId="7" fillId="6" borderId="0" xfId="0" applyNumberFormat="1" applyFont="1" applyFill="1" applyAlignment="1">
      <alignment horizontal="left"/>
    </xf>
    <xf numFmtId="187" fontId="7" fillId="6" borderId="0" xfId="1" applyFont="1" applyFill="1" applyBorder="1"/>
    <xf numFmtId="187" fontId="7" fillId="6" borderId="0" xfId="1" applyFont="1" applyFill="1"/>
    <xf numFmtId="0" fontId="7" fillId="6" borderId="0" xfId="0" applyFont="1" applyFill="1"/>
    <xf numFmtId="0" fontId="7" fillId="4" borderId="0" xfId="0" applyFont="1" applyFill="1" applyAlignment="1">
      <alignment horizontal="center"/>
    </xf>
    <xf numFmtId="43" fontId="7" fillId="4" borderId="0" xfId="0" applyNumberFormat="1" applyFont="1" applyFill="1" applyAlignment="1">
      <alignment horizontal="center"/>
    </xf>
    <xf numFmtId="43" fontId="7" fillId="4" borderId="0" xfId="0" applyNumberFormat="1" applyFont="1" applyFill="1" applyAlignment="1">
      <alignment horizontal="left"/>
    </xf>
    <xf numFmtId="0" fontId="7" fillId="4" borderId="0" xfId="0" applyFont="1" applyFill="1" applyAlignment="1">
      <alignment horizontal="left"/>
    </xf>
    <xf numFmtId="49" fontId="7" fillId="4" borderId="0" xfId="0" applyNumberFormat="1" applyFont="1" applyFill="1" applyAlignment="1">
      <alignment horizontal="center"/>
    </xf>
    <xf numFmtId="2" fontId="7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 vertical="center"/>
    </xf>
    <xf numFmtId="187" fontId="7" fillId="6" borderId="0" xfId="0" applyNumberFormat="1" applyFont="1" applyFill="1" applyAlignment="1">
      <alignment horizontal="center"/>
    </xf>
    <xf numFmtId="188" fontId="7" fillId="0" borderId="0" xfId="1" applyNumberFormat="1" applyFont="1" applyAlignment="1">
      <alignment horizontal="right"/>
    </xf>
    <xf numFmtId="0" fontId="7" fillId="2" borderId="0" xfId="0" applyFont="1" applyFill="1" applyAlignment="1">
      <alignment horizontal="center"/>
    </xf>
    <xf numFmtId="49" fontId="5" fillId="0" borderId="0" xfId="0" applyNumberFormat="1" applyFont="1" applyAlignment="1">
      <alignment wrapText="1"/>
    </xf>
    <xf numFmtId="0" fontId="5" fillId="0" borderId="0" xfId="0" applyFont="1" applyAlignment="1">
      <alignment horizontal="right"/>
    </xf>
    <xf numFmtId="2" fontId="9" fillId="17" borderId="8" xfId="0" applyNumberFormat="1" applyFont="1" applyFill="1" applyBorder="1" applyAlignment="1">
      <alignment horizontal="center" vertical="center" wrapText="1"/>
    </xf>
    <xf numFmtId="2" fontId="9" fillId="17" borderId="12" xfId="0" applyNumberFormat="1" applyFont="1" applyFill="1" applyBorder="1" applyAlignment="1">
      <alignment horizontal="center" vertical="center" wrapText="1"/>
    </xf>
    <xf numFmtId="43" fontId="10" fillId="15" borderId="6" xfId="0" applyNumberFormat="1" applyFont="1" applyFill="1" applyBorder="1" applyAlignment="1">
      <alignment vertical="top"/>
    </xf>
    <xf numFmtId="0" fontId="10" fillId="15" borderId="6" xfId="0" applyFont="1" applyFill="1" applyBorder="1" applyAlignment="1">
      <alignment vertical="top" wrapText="1"/>
    </xf>
    <xf numFmtId="187" fontId="10" fillId="6" borderId="6" xfId="1" applyFont="1" applyFill="1" applyBorder="1"/>
    <xf numFmtId="187" fontId="10" fillId="11" borderId="6" xfId="1" applyFont="1" applyFill="1" applyBorder="1"/>
    <xf numFmtId="187" fontId="10" fillId="6" borderId="6" xfId="1" applyFont="1" applyFill="1" applyBorder="1" applyAlignment="1">
      <alignment vertical="top"/>
    </xf>
    <xf numFmtId="187" fontId="10" fillId="7" borderId="6" xfId="1" applyFont="1" applyFill="1" applyBorder="1"/>
    <xf numFmtId="187" fontId="10" fillId="7" borderId="6" xfId="1" applyFont="1" applyFill="1" applyBorder="1" applyAlignment="1">
      <alignment vertical="top"/>
    </xf>
    <xf numFmtId="2" fontId="10" fillId="9" borderId="6" xfId="1" applyNumberFormat="1" applyFont="1" applyFill="1" applyBorder="1" applyAlignment="1">
      <alignment vertical="top" wrapText="1"/>
    </xf>
    <xf numFmtId="187" fontId="10" fillId="9" borderId="6" xfId="1" applyFont="1" applyFill="1" applyBorder="1" applyAlignment="1">
      <alignment vertical="top"/>
    </xf>
    <xf numFmtId="187" fontId="10" fillId="15" borderId="6" xfId="1" applyFont="1" applyFill="1" applyBorder="1" applyAlignment="1">
      <alignment vertical="top"/>
    </xf>
    <xf numFmtId="187" fontId="10" fillId="9" borderId="6" xfId="1" applyFont="1" applyFill="1" applyBorder="1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center" vertical="center"/>
    </xf>
    <xf numFmtId="187" fontId="12" fillId="0" borderId="0" xfId="1" applyFont="1" applyBorder="1"/>
    <xf numFmtId="0" fontId="10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horizontal="center"/>
    </xf>
    <xf numFmtId="43" fontId="10" fillId="0" borderId="0" xfId="2" applyFont="1" applyBorder="1" applyAlignment="1">
      <alignment horizontal="center"/>
    </xf>
    <xf numFmtId="0" fontId="10" fillId="6" borderId="6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2" fontId="15" fillId="9" borderId="6" xfId="0" applyNumberFormat="1" applyFont="1" applyFill="1" applyBorder="1" applyAlignment="1">
      <alignment vertical="top" wrapText="1"/>
    </xf>
    <xf numFmtId="2" fontId="15" fillId="9" borderId="6" xfId="0" applyNumberFormat="1" applyFont="1" applyFill="1" applyBorder="1" applyAlignment="1">
      <alignment horizontal="justify" vertical="top"/>
    </xf>
    <xf numFmtId="2" fontId="15" fillId="7" borderId="6" xfId="0" applyNumberFormat="1" applyFont="1" applyFill="1" applyBorder="1" applyAlignment="1">
      <alignment vertical="top"/>
    </xf>
    <xf numFmtId="0" fontId="15" fillId="0" borderId="2" xfId="0" applyFont="1" applyBorder="1" applyAlignment="1">
      <alignment horizontal="left" vertical="top" wrapText="1"/>
    </xf>
    <xf numFmtId="2" fontId="15" fillId="0" borderId="2" xfId="0" applyNumberFormat="1" applyFont="1" applyBorder="1" applyAlignment="1">
      <alignment horizontal="left" vertical="top" wrapText="1"/>
    </xf>
    <xf numFmtId="2" fontId="15" fillId="6" borderId="2" xfId="0" applyNumberFormat="1" applyFont="1" applyFill="1" applyBorder="1" applyAlignment="1">
      <alignment vertical="top" wrapText="1"/>
    </xf>
    <xf numFmtId="0" fontId="15" fillId="0" borderId="17" xfId="0" applyFont="1" applyBorder="1" applyAlignment="1">
      <alignment horizontal="left" vertical="top" wrapText="1"/>
    </xf>
    <xf numFmtId="2" fontId="15" fillId="0" borderId="17" xfId="0" applyNumberFormat="1" applyFont="1" applyBorder="1" applyAlignment="1">
      <alignment horizontal="left" vertical="top" wrapText="1"/>
    </xf>
    <xf numFmtId="2" fontId="15" fillId="6" borderId="17" xfId="0" applyNumberFormat="1" applyFont="1" applyFill="1" applyBorder="1" applyAlignment="1">
      <alignment vertical="top" wrapText="1"/>
    </xf>
    <xf numFmtId="0" fontId="15" fillId="0" borderId="14" xfId="0" applyFont="1" applyBorder="1" applyAlignment="1">
      <alignment horizontal="left" vertical="top" wrapText="1"/>
    </xf>
    <xf numFmtId="2" fontId="15" fillId="0" borderId="14" xfId="0" applyNumberFormat="1" applyFont="1" applyBorder="1" applyAlignment="1">
      <alignment horizontal="left" vertical="top" wrapText="1"/>
    </xf>
    <xf numFmtId="2" fontId="15" fillId="6" borderId="14" xfId="0" applyNumberFormat="1" applyFont="1" applyFill="1" applyBorder="1" applyAlignment="1">
      <alignment vertical="top" wrapText="1"/>
    </xf>
    <xf numFmtId="0" fontId="15" fillId="0" borderId="5" xfId="0" applyFont="1" applyBorder="1" applyAlignment="1">
      <alignment horizontal="left" vertical="top" wrapText="1"/>
    </xf>
    <xf numFmtId="2" fontId="15" fillId="0" borderId="5" xfId="0" applyNumberFormat="1" applyFont="1" applyBorder="1" applyAlignment="1">
      <alignment horizontal="left" vertical="top" wrapText="1"/>
    </xf>
    <xf numFmtId="2" fontId="15" fillId="6" borderId="5" xfId="0" applyNumberFormat="1" applyFont="1" applyFill="1" applyBorder="1" applyAlignment="1">
      <alignment vertical="top" wrapText="1"/>
    </xf>
    <xf numFmtId="2" fontId="15" fillId="7" borderId="6" xfId="0" applyNumberFormat="1" applyFont="1" applyFill="1" applyBorder="1" applyAlignment="1">
      <alignment vertical="top" wrapText="1"/>
    </xf>
    <xf numFmtId="2" fontId="15" fillId="7" borderId="6" xfId="0" applyNumberFormat="1" applyFont="1" applyFill="1" applyBorder="1" applyAlignment="1">
      <alignment horizontal="justify" vertical="top"/>
    </xf>
    <xf numFmtId="0" fontId="15" fillId="0" borderId="6" xfId="0" applyFont="1" applyBorder="1" applyAlignment="1">
      <alignment horizontal="left" vertical="top" wrapText="1"/>
    </xf>
    <xf numFmtId="49" fontId="15" fillId="0" borderId="6" xfId="0" applyNumberFormat="1" applyFont="1" applyBorder="1" applyAlignment="1">
      <alignment horizontal="left" vertical="top" wrapText="1"/>
    </xf>
    <xf numFmtId="2" fontId="15" fillId="6" borderId="6" xfId="0" applyNumberFormat="1" applyFont="1" applyFill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2" fontId="11" fillId="6" borderId="6" xfId="0" applyNumberFormat="1" applyFont="1" applyFill="1" applyBorder="1" applyAlignment="1">
      <alignment vertical="top" wrapText="1"/>
    </xf>
    <xf numFmtId="0" fontId="15" fillId="9" borderId="6" xfId="0" applyFont="1" applyFill="1" applyBorder="1" applyAlignment="1">
      <alignment horizontal="left" vertical="top" wrapText="1"/>
    </xf>
    <xf numFmtId="2" fontId="11" fillId="9" borderId="6" xfId="0" applyNumberFormat="1" applyFont="1" applyFill="1" applyBorder="1" applyAlignment="1">
      <alignment vertical="top" wrapText="1"/>
    </xf>
    <xf numFmtId="0" fontId="15" fillId="6" borderId="6" xfId="0" applyFont="1" applyFill="1" applyBorder="1" applyAlignment="1">
      <alignment horizontal="left" vertical="top" wrapText="1"/>
    </xf>
    <xf numFmtId="2" fontId="15" fillId="9" borderId="6" xfId="0" applyNumberFormat="1" applyFont="1" applyFill="1" applyBorder="1" applyAlignment="1">
      <alignment horizontal="left" vertical="top" wrapText="1"/>
    </xf>
    <xf numFmtId="2" fontId="15" fillId="15" borderId="6" xfId="0" applyNumberFormat="1" applyFont="1" applyFill="1" applyBorder="1" applyAlignment="1">
      <alignment vertical="top" wrapText="1"/>
    </xf>
    <xf numFmtId="0" fontId="15" fillId="9" borderId="6" xfId="0" applyFont="1" applyFill="1" applyBorder="1" applyAlignment="1">
      <alignment vertical="top"/>
    </xf>
    <xf numFmtId="0" fontId="15" fillId="9" borderId="6" xfId="0" applyFont="1" applyFill="1" applyBorder="1" applyAlignment="1">
      <alignment horizontal="justify" vertical="top"/>
    </xf>
    <xf numFmtId="49" fontId="15" fillId="7" borderId="6" xfId="0" applyNumberFormat="1" applyFont="1" applyFill="1" applyBorder="1" applyAlignment="1">
      <alignment vertical="top"/>
    </xf>
    <xf numFmtId="0" fontId="15" fillId="7" borderId="6" xfId="0" applyFont="1" applyFill="1" applyBorder="1" applyAlignment="1">
      <alignment horizontal="left" vertical="top" wrapText="1"/>
    </xf>
    <xf numFmtId="49" fontId="15" fillId="7" borderId="6" xfId="0" applyNumberFormat="1" applyFont="1" applyFill="1" applyBorder="1" applyAlignment="1">
      <alignment horizontal="left" vertical="top" wrapText="1"/>
    </xf>
    <xf numFmtId="49" fontId="11" fillId="6" borderId="6" xfId="0" applyNumberFormat="1" applyFont="1" applyFill="1" applyBorder="1" applyAlignment="1">
      <alignment vertical="top" wrapText="1"/>
    </xf>
    <xf numFmtId="2" fontId="15" fillId="0" borderId="6" xfId="0" applyNumberFormat="1" applyFont="1" applyBorder="1" applyAlignment="1">
      <alignment horizontal="left" vertical="top" wrapText="1"/>
    </xf>
    <xf numFmtId="2" fontId="11" fillId="6" borderId="13" xfId="0" applyNumberFormat="1" applyFont="1" applyFill="1" applyBorder="1" applyAlignment="1">
      <alignment vertical="top" wrapText="1"/>
    </xf>
    <xf numFmtId="2" fontId="11" fillId="6" borderId="24" xfId="0" applyNumberFormat="1" applyFont="1" applyFill="1" applyBorder="1" applyAlignment="1">
      <alignment vertical="top" wrapText="1"/>
    </xf>
    <xf numFmtId="2" fontId="11" fillId="6" borderId="14" xfId="0" applyNumberFormat="1" applyFont="1" applyFill="1" applyBorder="1" applyAlignment="1">
      <alignment vertical="top" wrapText="1"/>
    </xf>
    <xf numFmtId="2" fontId="11" fillId="7" borderId="14" xfId="0" applyNumberFormat="1" applyFont="1" applyFill="1" applyBorder="1" applyAlignment="1">
      <alignment vertical="top" wrapText="1"/>
    </xf>
    <xf numFmtId="1" fontId="11" fillId="15" borderId="11" xfId="0" applyNumberFormat="1" applyFont="1" applyFill="1" applyBorder="1" applyAlignment="1">
      <alignment horizontal="left" vertical="top" wrapText="1"/>
    </xf>
    <xf numFmtId="0" fontId="15" fillId="15" borderId="6" xfId="0" applyFont="1" applyFill="1" applyBorder="1" applyAlignment="1">
      <alignment vertical="top"/>
    </xf>
    <xf numFmtId="2" fontId="11" fillId="16" borderId="11" xfId="0" applyNumberFormat="1" applyFont="1" applyFill="1" applyBorder="1" applyAlignment="1">
      <alignment vertical="top" wrapText="1"/>
    </xf>
    <xf numFmtId="2" fontId="11" fillId="7" borderId="8" xfId="0" applyNumberFormat="1" applyFont="1" applyFill="1" applyBorder="1" applyAlignment="1">
      <alignment vertical="top" wrapText="1"/>
    </xf>
    <xf numFmtId="0" fontId="15" fillId="7" borderId="2" xfId="0" applyFont="1" applyFill="1" applyBorder="1" applyAlignment="1">
      <alignment horizontal="left" vertical="top"/>
    </xf>
    <xf numFmtId="2" fontId="11" fillId="0" borderId="11" xfId="0" applyNumberFormat="1" applyFont="1" applyBorder="1" applyAlignment="1">
      <alignment vertical="top" wrapText="1"/>
    </xf>
    <xf numFmtId="0" fontId="15" fillId="6" borderId="2" xfId="0" applyFont="1" applyFill="1" applyBorder="1" applyAlignment="1">
      <alignment horizontal="left" vertical="top"/>
    </xf>
    <xf numFmtId="2" fontId="11" fillId="11" borderId="11" xfId="0" applyNumberFormat="1" applyFont="1" applyFill="1" applyBorder="1" applyAlignment="1">
      <alignment vertical="top" wrapText="1"/>
    </xf>
    <xf numFmtId="0" fontId="15" fillId="11" borderId="6" xfId="0" applyFont="1" applyFill="1" applyBorder="1" applyAlignment="1">
      <alignment horizontal="left" vertical="top"/>
    </xf>
    <xf numFmtId="2" fontId="11" fillId="15" borderId="11" xfId="0" applyNumberFormat="1" applyFont="1" applyFill="1" applyBorder="1" applyAlignment="1">
      <alignment vertical="top" wrapText="1"/>
    </xf>
    <xf numFmtId="0" fontId="15" fillId="15" borderId="6" xfId="0" applyFont="1" applyFill="1" applyBorder="1" applyAlignment="1">
      <alignment horizontal="left" vertical="top"/>
    </xf>
    <xf numFmtId="2" fontId="11" fillId="7" borderId="11" xfId="0" applyNumberFormat="1" applyFont="1" applyFill="1" applyBorder="1" applyAlignment="1">
      <alignment vertical="top"/>
    </xf>
    <xf numFmtId="0" fontId="15" fillId="7" borderId="6" xfId="0" applyFont="1" applyFill="1" applyBorder="1" applyAlignment="1">
      <alignment vertical="top"/>
    </xf>
    <xf numFmtId="0" fontId="15" fillId="16" borderId="6" xfId="0" applyFont="1" applyFill="1" applyBorder="1" applyAlignment="1">
      <alignment horizontal="left" vertical="top"/>
    </xf>
    <xf numFmtId="0" fontId="18" fillId="0" borderId="6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15" fillId="25" borderId="6" xfId="0" applyFont="1" applyFill="1" applyBorder="1" applyAlignment="1">
      <alignment vertical="top"/>
    </xf>
    <xf numFmtId="0" fontId="15" fillId="0" borderId="6" xfId="0" applyFont="1" applyBorder="1" applyAlignment="1">
      <alignment vertical="top"/>
    </xf>
    <xf numFmtId="0" fontId="15" fillId="0" borderId="5" xfId="0" applyFont="1" applyBorder="1" applyAlignment="1">
      <alignment vertical="top" wrapText="1"/>
    </xf>
    <xf numFmtId="2" fontId="11" fillId="0" borderId="22" xfId="0" applyNumberFormat="1" applyFont="1" applyBorder="1" applyAlignment="1">
      <alignment vertical="top" wrapText="1"/>
    </xf>
    <xf numFmtId="0" fontId="15" fillId="0" borderId="13" xfId="0" applyFont="1" applyBorder="1" applyAlignment="1">
      <alignment vertical="top" wrapText="1"/>
    </xf>
    <xf numFmtId="2" fontId="11" fillId="0" borderId="25" xfId="0" applyNumberFormat="1" applyFont="1" applyBorder="1" applyAlignment="1">
      <alignment vertical="top" wrapText="1"/>
    </xf>
    <xf numFmtId="0" fontId="15" fillId="0" borderId="24" xfId="0" applyFont="1" applyBorder="1" applyAlignment="1">
      <alignment vertical="top" wrapText="1"/>
    </xf>
    <xf numFmtId="2" fontId="11" fillId="0" borderId="23" xfId="0" applyNumberFormat="1" applyFont="1" applyBorder="1" applyAlignment="1">
      <alignment vertical="top" wrapText="1"/>
    </xf>
    <xf numFmtId="0" fontId="15" fillId="0" borderId="14" xfId="0" applyFont="1" applyBorder="1" applyAlignment="1">
      <alignment vertical="top" wrapText="1"/>
    </xf>
    <xf numFmtId="2" fontId="11" fillId="7" borderId="11" xfId="0" applyNumberFormat="1" applyFont="1" applyFill="1" applyBorder="1" applyAlignment="1">
      <alignment vertical="top" wrapText="1"/>
    </xf>
    <xf numFmtId="2" fontId="11" fillId="6" borderId="11" xfId="0" applyNumberFormat="1" applyFont="1" applyFill="1" applyBorder="1" applyAlignment="1">
      <alignment vertical="top" wrapText="1"/>
    </xf>
    <xf numFmtId="0" fontId="15" fillId="6" borderId="6" xfId="0" applyFont="1" applyFill="1" applyBorder="1" applyAlignment="1">
      <alignment horizontal="left" vertical="top"/>
    </xf>
    <xf numFmtId="0" fontId="15" fillId="0" borderId="6" xfId="0" applyFont="1" applyBorder="1" applyAlignment="1">
      <alignment wrapText="1"/>
    </xf>
    <xf numFmtId="0" fontId="15" fillId="0" borderId="6" xfId="0" applyFont="1" applyBorder="1" applyAlignment="1">
      <alignment horizontal="left" vertical="top"/>
    </xf>
    <xf numFmtId="2" fontId="11" fillId="0" borderId="6" xfId="0" applyNumberFormat="1" applyFont="1" applyBorder="1" applyAlignment="1">
      <alignment vertical="top" wrapText="1"/>
    </xf>
    <xf numFmtId="2" fontId="11" fillId="0" borderId="22" xfId="0" applyNumberFormat="1" applyFont="1" applyBorder="1" applyAlignment="1">
      <alignment horizontal="left" vertical="top" wrapText="1"/>
    </xf>
    <xf numFmtId="2" fontId="11" fillId="0" borderId="13" xfId="0" applyNumberFormat="1" applyFont="1" applyBorder="1" applyAlignment="1">
      <alignment vertical="top" wrapText="1"/>
    </xf>
    <xf numFmtId="0" fontId="15" fillId="0" borderId="13" xfId="0" applyFont="1" applyBorder="1" applyAlignment="1">
      <alignment vertical="top"/>
    </xf>
    <xf numFmtId="2" fontId="11" fillId="0" borderId="24" xfId="0" applyNumberFormat="1" applyFont="1" applyBorder="1" applyAlignment="1">
      <alignment vertical="top" wrapText="1"/>
    </xf>
    <xf numFmtId="0" fontId="15" fillId="0" borderId="24" xfId="0" applyFont="1" applyBorder="1" applyAlignment="1">
      <alignment vertical="top"/>
    </xf>
    <xf numFmtId="2" fontId="11" fillId="0" borderId="14" xfId="0" applyNumberFormat="1" applyFont="1" applyBorder="1" applyAlignment="1">
      <alignment vertical="top" wrapText="1"/>
    </xf>
    <xf numFmtId="190" fontId="11" fillId="16" borderId="6" xfId="0" applyNumberFormat="1" applyFont="1" applyFill="1" applyBorder="1" applyAlignment="1">
      <alignment horizontal="center" vertical="top"/>
    </xf>
    <xf numFmtId="0" fontId="15" fillId="6" borderId="6" xfId="0" applyFont="1" applyFill="1" applyBorder="1" applyAlignment="1">
      <alignment vertical="top" wrapText="1"/>
    </xf>
    <xf numFmtId="0" fontId="15" fillId="0" borderId="14" xfId="0" applyFont="1" applyBorder="1" applyAlignment="1">
      <alignment vertical="top"/>
    </xf>
    <xf numFmtId="2" fontId="20" fillId="0" borderId="22" xfId="0" applyNumberFormat="1" applyFont="1" applyBorder="1" applyAlignment="1">
      <alignment vertical="top" wrapText="1"/>
    </xf>
    <xf numFmtId="0" fontId="20" fillId="0" borderId="13" xfId="0" applyFont="1" applyBorder="1" applyAlignment="1">
      <alignment vertical="top"/>
    </xf>
    <xf numFmtId="0" fontId="11" fillId="0" borderId="6" xfId="0" applyFont="1" applyBorder="1" applyAlignment="1">
      <alignment vertical="top" wrapText="1"/>
    </xf>
    <xf numFmtId="2" fontId="11" fillId="16" borderId="6" xfId="0" applyNumberFormat="1" applyFont="1" applyFill="1" applyBorder="1" applyAlignment="1">
      <alignment vertical="top" wrapText="1"/>
    </xf>
    <xf numFmtId="0" fontId="11" fillId="16" borderId="6" xfId="0" applyFont="1" applyFill="1" applyBorder="1" applyAlignment="1">
      <alignment horizontal="left" vertical="top"/>
    </xf>
    <xf numFmtId="2" fontId="11" fillId="22" borderId="11" xfId="0" applyNumberFormat="1" applyFont="1" applyFill="1" applyBorder="1" applyAlignment="1">
      <alignment vertical="top" wrapText="1"/>
    </xf>
    <xf numFmtId="0" fontId="15" fillId="22" borderId="6" xfId="0" applyFont="1" applyFill="1" applyBorder="1" applyAlignment="1">
      <alignment horizontal="left" vertical="top"/>
    </xf>
    <xf numFmtId="49" fontId="11" fillId="0" borderId="11" xfId="0" applyNumberFormat="1" applyFont="1" applyBorder="1" applyAlignment="1">
      <alignment vertical="top" wrapText="1"/>
    </xf>
    <xf numFmtId="2" fontId="11" fillId="11" borderId="12" xfId="0" applyNumberFormat="1" applyFont="1" applyFill="1" applyBorder="1" applyAlignment="1">
      <alignment vertical="top" wrapText="1"/>
    </xf>
    <xf numFmtId="0" fontId="15" fillId="11" borderId="5" xfId="0" applyFont="1" applyFill="1" applyBorder="1" applyAlignment="1">
      <alignment vertical="top"/>
    </xf>
    <xf numFmtId="2" fontId="11" fillId="8" borderId="12" xfId="0" applyNumberFormat="1" applyFont="1" applyFill="1" applyBorder="1" applyAlignment="1">
      <alignment vertical="top" wrapText="1"/>
    </xf>
    <xf numFmtId="0" fontId="15" fillId="8" borderId="5" xfId="0" applyFont="1" applyFill="1" applyBorder="1" applyAlignment="1">
      <alignment vertical="top"/>
    </xf>
    <xf numFmtId="2" fontId="11" fillId="7" borderId="6" xfId="0" applyNumberFormat="1" applyFont="1" applyFill="1" applyBorder="1" applyAlignment="1">
      <alignment vertical="top"/>
    </xf>
    <xf numFmtId="2" fontId="11" fillId="7" borderId="14" xfId="0" applyNumberFormat="1" applyFont="1" applyFill="1" applyBorder="1" applyAlignment="1">
      <alignment vertical="top"/>
    </xf>
    <xf numFmtId="2" fontId="11" fillId="0" borderId="14" xfId="0" applyNumberFormat="1" applyFont="1" applyBorder="1" applyAlignment="1">
      <alignment vertical="top"/>
    </xf>
    <xf numFmtId="2" fontId="11" fillId="6" borderId="14" xfId="0" applyNumberFormat="1" applyFont="1" applyFill="1" applyBorder="1" applyAlignment="1">
      <alignment horizontal="center" vertical="top"/>
    </xf>
    <xf numFmtId="2" fontId="15" fillId="6" borderId="14" xfId="0" applyNumberFormat="1" applyFont="1" applyFill="1" applyBorder="1" applyAlignment="1">
      <alignment horizontal="center" vertical="top"/>
    </xf>
    <xf numFmtId="2" fontId="11" fillId="0" borderId="5" xfId="0" applyNumberFormat="1" applyFont="1" applyBorder="1" applyAlignment="1">
      <alignment vertical="top" wrapText="1"/>
    </xf>
    <xf numFmtId="0" fontId="15" fillId="0" borderId="5" xfId="0" applyFont="1" applyBorder="1" applyAlignment="1">
      <alignment vertical="top"/>
    </xf>
    <xf numFmtId="2" fontId="11" fillId="11" borderId="6" xfId="0" applyNumberFormat="1" applyFont="1" applyFill="1" applyBorder="1" applyAlignment="1">
      <alignment vertical="top" wrapText="1"/>
    </xf>
    <xf numFmtId="0" fontId="15" fillId="11" borderId="6" xfId="0" applyFont="1" applyFill="1" applyBorder="1" applyAlignment="1">
      <alignment vertical="top"/>
    </xf>
    <xf numFmtId="2" fontId="11" fillId="8" borderId="6" xfId="0" applyNumberFormat="1" applyFont="1" applyFill="1" applyBorder="1" applyAlignment="1">
      <alignment vertical="top" wrapText="1"/>
    </xf>
    <xf numFmtId="0" fontId="15" fillId="8" borderId="6" xfId="0" applyFont="1" applyFill="1" applyBorder="1" applyAlignment="1">
      <alignment vertical="top"/>
    </xf>
    <xf numFmtId="2" fontId="11" fillId="9" borderId="6" xfId="0" applyNumberFormat="1" applyFont="1" applyFill="1" applyBorder="1" applyAlignment="1">
      <alignment vertical="top"/>
    </xf>
    <xf numFmtId="2" fontId="11" fillId="9" borderId="13" xfId="0" applyNumberFormat="1" applyFont="1" applyFill="1" applyBorder="1" applyAlignment="1">
      <alignment vertical="top" wrapText="1"/>
    </xf>
    <xf numFmtId="0" fontId="15" fillId="9" borderId="13" xfId="0" applyFont="1" applyFill="1" applyBorder="1" applyAlignment="1">
      <alignment vertical="top" wrapText="1"/>
    </xf>
    <xf numFmtId="2" fontId="11" fillId="7" borderId="13" xfId="0" applyNumberFormat="1" applyFont="1" applyFill="1" applyBorder="1" applyAlignment="1">
      <alignment vertical="top" wrapText="1"/>
    </xf>
    <xf numFmtId="0" fontId="15" fillId="7" borderId="13" xfId="0" applyFont="1" applyFill="1" applyBorder="1" applyAlignment="1">
      <alignment vertical="top" wrapText="1"/>
    </xf>
    <xf numFmtId="2" fontId="19" fillId="6" borderId="13" xfId="0" applyNumberFormat="1" applyFont="1" applyFill="1" applyBorder="1" applyAlignment="1">
      <alignment vertical="top" wrapText="1"/>
    </xf>
    <xf numFmtId="2" fontId="19" fillId="6" borderId="6" xfId="0" applyNumberFormat="1" applyFont="1" applyFill="1" applyBorder="1" applyAlignment="1">
      <alignment vertical="top" wrapText="1"/>
    </xf>
    <xf numFmtId="2" fontId="11" fillId="0" borderId="6" xfId="0" applyNumberFormat="1" applyFont="1" applyBorder="1" applyAlignment="1">
      <alignment vertical="top"/>
    </xf>
    <xf numFmtId="2" fontId="11" fillId="0" borderId="6" xfId="0" applyNumberFormat="1" applyFont="1" applyBorder="1" applyAlignment="1">
      <alignment horizontal="center" vertical="top"/>
    </xf>
    <xf numFmtId="2" fontId="15" fillId="0" borderId="6" xfId="0" applyNumberFormat="1" applyFont="1" applyBorder="1" applyAlignment="1">
      <alignment horizontal="center" vertical="top"/>
    </xf>
    <xf numFmtId="2" fontId="16" fillId="3" borderId="6" xfId="0" applyNumberFormat="1" applyFont="1" applyFill="1" applyBorder="1"/>
    <xf numFmtId="0" fontId="15" fillId="3" borderId="6" xfId="0" applyFont="1" applyFill="1" applyBorder="1"/>
    <xf numFmtId="0" fontId="15" fillId="6" borderId="18" xfId="0" applyFont="1" applyFill="1" applyBorder="1"/>
    <xf numFmtId="0" fontId="10" fillId="6" borderId="0" xfId="0" applyFont="1" applyFill="1" applyAlignment="1">
      <alignment horizontal="center"/>
    </xf>
    <xf numFmtId="43" fontId="10" fillId="0" borderId="0" xfId="2" applyFont="1" applyBorder="1" applyAlignment="1">
      <alignment horizontal="left"/>
    </xf>
    <xf numFmtId="2" fontId="11" fillId="0" borderId="0" xfId="0" applyNumberFormat="1" applyFont="1"/>
    <xf numFmtId="2" fontId="10" fillId="0" borderId="0" xfId="0" applyNumberFormat="1" applyFont="1"/>
    <xf numFmtId="43" fontId="24" fillId="0" borderId="0" xfId="0" applyNumberFormat="1" applyFont="1" applyAlignment="1">
      <alignment horizontal="center"/>
    </xf>
    <xf numFmtId="0" fontId="15" fillId="0" borderId="0" xfId="0" applyFont="1"/>
    <xf numFmtId="43" fontId="12" fillId="0" borderId="0" xfId="2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3" fontId="10" fillId="0" borderId="0" xfId="0" applyNumberFormat="1" applyFont="1" applyAlignment="1">
      <alignment horizontal="center"/>
    </xf>
    <xf numFmtId="2" fontId="16" fillId="11" borderId="10" xfId="0" applyNumberFormat="1" applyFont="1" applyFill="1" applyBorder="1" applyAlignment="1">
      <alignment horizontal="left" vertical="top" wrapText="1"/>
    </xf>
    <xf numFmtId="2" fontId="16" fillId="11" borderId="5" xfId="0" applyNumberFormat="1" applyFont="1" applyFill="1" applyBorder="1" applyAlignment="1">
      <alignment horizontal="left" vertical="top"/>
    </xf>
    <xf numFmtId="0" fontId="16" fillId="12" borderId="5" xfId="0" applyFont="1" applyFill="1" applyBorder="1" applyAlignment="1">
      <alignment horizontal="left" vertical="center"/>
    </xf>
    <xf numFmtId="0" fontId="15" fillId="9" borderId="6" xfId="0" applyFont="1" applyFill="1" applyBorder="1" applyAlignment="1">
      <alignment horizontal="left"/>
    </xf>
    <xf numFmtId="2" fontId="16" fillId="7" borderId="10" xfId="0" applyNumberFormat="1" applyFont="1" applyFill="1" applyBorder="1" applyAlignment="1">
      <alignment horizontal="left" vertical="center"/>
    </xf>
    <xf numFmtId="0" fontId="15" fillId="5" borderId="6" xfId="0" applyFont="1" applyFill="1" applyBorder="1" applyAlignment="1">
      <alignment horizontal="left"/>
    </xf>
    <xf numFmtId="2" fontId="16" fillId="13" borderId="10" xfId="0" applyNumberFormat="1" applyFont="1" applyFill="1" applyBorder="1" applyAlignment="1">
      <alignment horizontal="left" vertical="center"/>
    </xf>
    <xf numFmtId="0" fontId="15" fillId="13" borderId="5" xfId="0" applyFont="1" applyFill="1" applyBorder="1" applyAlignment="1">
      <alignment horizontal="center" wrapText="1"/>
    </xf>
    <xf numFmtId="2" fontId="15" fillId="6" borderId="10" xfId="0" applyNumberFormat="1" applyFont="1" applyFill="1" applyBorder="1" applyAlignment="1">
      <alignment horizontal="left" vertical="top" wrapText="1"/>
    </xf>
    <xf numFmtId="0" fontId="15" fillId="6" borderId="5" xfId="0" applyFont="1" applyFill="1" applyBorder="1" applyAlignment="1">
      <alignment horizontal="left" vertical="top"/>
    </xf>
    <xf numFmtId="2" fontId="15" fillId="6" borderId="15" xfId="0" applyNumberFormat="1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left"/>
    </xf>
    <xf numFmtId="2" fontId="15" fillId="6" borderId="21" xfId="0" applyNumberFormat="1" applyFont="1" applyFill="1" applyBorder="1" applyAlignment="1">
      <alignment horizontal="left" vertical="center"/>
    </xf>
    <xf numFmtId="0" fontId="15" fillId="6" borderId="14" xfId="0" applyFont="1" applyFill="1" applyBorder="1" applyAlignment="1">
      <alignment horizontal="left"/>
    </xf>
    <xf numFmtId="2" fontId="15" fillId="6" borderId="10" xfId="0" applyNumberFormat="1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/>
    </xf>
    <xf numFmtId="0" fontId="16" fillId="6" borderId="5" xfId="0" applyFont="1" applyFill="1" applyBorder="1" applyAlignment="1">
      <alignment horizontal="left" vertical="center"/>
    </xf>
    <xf numFmtId="2" fontId="15" fillId="6" borderId="6" xfId="0" applyNumberFormat="1" applyFont="1" applyFill="1" applyBorder="1" applyAlignment="1">
      <alignment horizontal="left" vertical="center"/>
    </xf>
    <xf numFmtId="0" fontId="16" fillId="6" borderId="6" xfId="0" applyFont="1" applyFill="1" applyBorder="1" applyAlignment="1">
      <alignment horizontal="left" vertical="center"/>
    </xf>
    <xf numFmtId="2" fontId="16" fillId="14" borderId="6" xfId="0" applyNumberFormat="1" applyFont="1" applyFill="1" applyBorder="1" applyAlignment="1">
      <alignment horizontal="left" vertical="center"/>
    </xf>
    <xf numFmtId="2" fontId="15" fillId="13" borderId="6" xfId="0" applyNumberFormat="1" applyFont="1" applyFill="1" applyBorder="1" applyAlignment="1">
      <alignment horizontal="left" vertical="center"/>
    </xf>
    <xf numFmtId="0" fontId="16" fillId="13" borderId="6" xfId="0" applyFont="1" applyFill="1" applyBorder="1" applyAlignment="1">
      <alignment horizontal="left" vertical="center"/>
    </xf>
    <xf numFmtId="0" fontId="15" fillId="0" borderId="6" xfId="0" applyFont="1" applyBorder="1" applyAlignment="1">
      <alignment horizontal="left" vertical="center" wrapText="1"/>
    </xf>
    <xf numFmtId="2" fontId="15" fillId="6" borderId="6" xfId="0" applyNumberFormat="1" applyFont="1" applyFill="1" applyBorder="1" applyAlignment="1">
      <alignment horizontal="left" vertical="center" wrapText="1"/>
    </xf>
    <xf numFmtId="2" fontId="15" fillId="6" borderId="6" xfId="0" applyNumberFormat="1" applyFont="1" applyFill="1" applyBorder="1" applyAlignment="1">
      <alignment horizontal="left" vertical="top" wrapText="1"/>
    </xf>
    <xf numFmtId="0" fontId="16" fillId="0" borderId="6" xfId="0" applyFont="1" applyBorder="1" applyAlignment="1">
      <alignment horizontal="left" vertical="center"/>
    </xf>
    <xf numFmtId="2" fontId="11" fillId="0" borderId="6" xfId="0" applyNumberFormat="1" applyFont="1" applyBorder="1" applyAlignment="1">
      <alignment horizontal="left" vertical="center"/>
    </xf>
    <xf numFmtId="2" fontId="11" fillId="13" borderId="5" xfId="0" applyNumberFormat="1" applyFont="1" applyFill="1" applyBorder="1" applyAlignment="1">
      <alignment horizontal="left" vertical="center"/>
    </xf>
    <xf numFmtId="0" fontId="16" fillId="13" borderId="5" xfId="0" applyFont="1" applyFill="1" applyBorder="1" applyAlignment="1">
      <alignment horizontal="left" vertical="center"/>
    </xf>
    <xf numFmtId="2" fontId="11" fillId="6" borderId="5" xfId="0" applyNumberFormat="1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 wrapText="1"/>
    </xf>
    <xf numFmtId="2" fontId="11" fillId="6" borderId="5" xfId="0" applyNumberFormat="1" applyFont="1" applyFill="1" applyBorder="1" applyAlignment="1">
      <alignment horizontal="left" vertical="top" wrapText="1"/>
    </xf>
    <xf numFmtId="0" fontId="15" fillId="6" borderId="5" xfId="0" applyFont="1" applyFill="1" applyBorder="1" applyAlignment="1">
      <alignment horizontal="left" vertical="top" wrapText="1"/>
    </xf>
    <xf numFmtId="2" fontId="16" fillId="9" borderId="10" xfId="0" applyNumberFormat="1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top"/>
    </xf>
    <xf numFmtId="2" fontId="11" fillId="2" borderId="6" xfId="0" applyNumberFormat="1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/>
    </xf>
    <xf numFmtId="0" fontId="15" fillId="13" borderId="5" xfId="0" applyFont="1" applyFill="1" applyBorder="1" applyAlignment="1">
      <alignment horizontal="left" vertical="center"/>
    </xf>
    <xf numFmtId="2" fontId="11" fillId="6" borderId="9" xfId="0" applyNumberFormat="1" applyFont="1" applyFill="1" applyBorder="1" applyAlignment="1">
      <alignment horizontal="left" vertical="top" wrapText="1"/>
    </xf>
    <xf numFmtId="2" fontId="15" fillId="13" borderId="10" xfId="0" applyNumberFormat="1" applyFont="1" applyFill="1" applyBorder="1" applyAlignment="1">
      <alignment horizontal="left" vertical="center" wrapText="1"/>
    </xf>
    <xf numFmtId="0" fontId="15" fillId="0" borderId="6" xfId="0" applyFont="1" applyBorder="1"/>
    <xf numFmtId="0" fontId="15" fillId="0" borderId="6" xfId="0" applyFont="1" applyBorder="1" applyAlignment="1">
      <alignment vertical="center"/>
    </xf>
    <xf numFmtId="2" fontId="11" fillId="5" borderId="6" xfId="0" applyNumberFormat="1" applyFont="1" applyFill="1" applyBorder="1" applyAlignment="1">
      <alignment horizontal="left" vertical="center" wrapText="1"/>
    </xf>
    <xf numFmtId="0" fontId="16" fillId="28" borderId="6" xfId="0" applyFont="1" applyFill="1" applyBorder="1" applyAlignment="1">
      <alignment horizontal="left" vertical="center"/>
    </xf>
    <xf numFmtId="2" fontId="11" fillId="13" borderId="5" xfId="0" applyNumberFormat="1" applyFont="1" applyFill="1" applyBorder="1" applyAlignment="1">
      <alignment horizontal="left" vertical="center" wrapText="1"/>
    </xf>
    <xf numFmtId="2" fontId="14" fillId="0" borderId="6" xfId="0" applyNumberFormat="1" applyFont="1" applyBorder="1" applyAlignment="1">
      <alignment horizontal="center" vertical="center"/>
    </xf>
    <xf numFmtId="188" fontId="15" fillId="6" borderId="6" xfId="0" applyNumberFormat="1" applyFont="1" applyFill="1" applyBorder="1"/>
    <xf numFmtId="2" fontId="16" fillId="6" borderId="6" xfId="0" applyNumberFormat="1" applyFont="1" applyFill="1" applyBorder="1" applyAlignment="1">
      <alignment horizontal="center"/>
    </xf>
    <xf numFmtId="2" fontId="15" fillId="6" borderId="6" xfId="0" applyNumberFormat="1" applyFont="1" applyFill="1" applyBorder="1" applyAlignment="1">
      <alignment horizontal="left"/>
    </xf>
    <xf numFmtId="188" fontId="15" fillId="6" borderId="0" xfId="0" applyNumberFormat="1" applyFont="1" applyFill="1"/>
    <xf numFmtId="2" fontId="15" fillId="6" borderId="0" xfId="0" applyNumberFormat="1" applyFont="1" applyFill="1" applyAlignment="1">
      <alignment horizontal="left"/>
    </xf>
    <xf numFmtId="43" fontId="15" fillId="6" borderId="0" xfId="0" applyNumberFormat="1" applyFont="1" applyFill="1" applyAlignment="1">
      <alignment horizontal="left"/>
    </xf>
    <xf numFmtId="0" fontId="15" fillId="6" borderId="0" xfId="0" applyFont="1" applyFill="1"/>
    <xf numFmtId="2" fontId="15" fillId="6" borderId="0" xfId="2" applyNumberFormat="1" applyFont="1" applyFill="1" applyBorder="1" applyAlignment="1">
      <alignment horizontal="left"/>
    </xf>
    <xf numFmtId="188" fontId="15" fillId="6" borderId="0" xfId="2" applyNumberFormat="1" applyFont="1" applyFill="1" applyBorder="1" applyAlignment="1">
      <alignment horizontal="left"/>
    </xf>
    <xf numFmtId="2" fontId="18" fillId="6" borderId="0" xfId="2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/>
    </xf>
    <xf numFmtId="43" fontId="13" fillId="0" borderId="0" xfId="2" applyFont="1" applyBorder="1" applyAlignment="1"/>
    <xf numFmtId="0" fontId="14" fillId="0" borderId="1" xfId="0" applyFont="1" applyBorder="1"/>
    <xf numFmtId="0" fontId="14" fillId="6" borderId="1" xfId="0" applyFont="1" applyFill="1" applyBorder="1" applyAlignment="1">
      <alignment horizontal="right"/>
    </xf>
    <xf numFmtId="49" fontId="16" fillId="0" borderId="7" xfId="0" applyNumberFormat="1" applyFont="1" applyBorder="1"/>
    <xf numFmtId="0" fontId="16" fillId="0" borderId="18" xfId="0" applyFont="1" applyBorder="1"/>
    <xf numFmtId="0" fontId="15" fillId="0" borderId="18" xfId="0" applyFont="1" applyBorder="1"/>
    <xf numFmtId="0" fontId="15" fillId="0" borderId="8" xfId="0" applyFont="1" applyBorder="1"/>
    <xf numFmtId="0" fontId="15" fillId="0" borderId="2" xfId="0" applyFont="1" applyBorder="1"/>
    <xf numFmtId="49" fontId="15" fillId="0" borderId="3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16" xfId="0" applyFont="1" applyBorder="1" applyAlignment="1">
      <alignment vertical="center"/>
    </xf>
    <xf numFmtId="0" fontId="15" fillId="0" borderId="4" xfId="0" applyFont="1" applyBorder="1" applyAlignment="1">
      <alignment vertical="center" wrapText="1"/>
    </xf>
    <xf numFmtId="0" fontId="15" fillId="0" borderId="16" xfId="0" applyFont="1" applyBorder="1"/>
    <xf numFmtId="49" fontId="16" fillId="0" borderId="3" xfId="0" applyNumberFormat="1" applyFont="1" applyBorder="1"/>
    <xf numFmtId="0" fontId="16" fillId="0" borderId="0" xfId="0" applyFont="1"/>
    <xf numFmtId="0" fontId="15" fillId="0" borderId="4" xfId="0" applyFont="1" applyBorder="1"/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/>
    <xf numFmtId="187" fontId="15" fillId="0" borderId="4" xfId="0" applyNumberFormat="1" applyFont="1" applyBorder="1"/>
    <xf numFmtId="0" fontId="15" fillId="0" borderId="9" xfId="0" applyFont="1" applyBorder="1"/>
    <xf numFmtId="0" fontId="16" fillId="0" borderId="1" xfId="0" applyFont="1" applyBorder="1"/>
    <xf numFmtId="0" fontId="15" fillId="0" borderId="1" xfId="0" applyFont="1" applyBorder="1"/>
    <xf numFmtId="0" fontId="15" fillId="0" borderId="12" xfId="0" applyFont="1" applyBorder="1"/>
    <xf numFmtId="0" fontId="15" fillId="0" borderId="0" xfId="0" applyFont="1" applyAlignment="1">
      <alignment horizontal="left"/>
    </xf>
    <xf numFmtId="0" fontId="20" fillId="0" borderId="0" xfId="0" applyFont="1"/>
    <xf numFmtId="0" fontId="15" fillId="0" borderId="0" xfId="0" applyFont="1" applyAlignment="1">
      <alignment horizontal="left" vertical="top"/>
    </xf>
    <xf numFmtId="0" fontId="14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5" fillId="0" borderId="7" xfId="0" applyFont="1" applyBorder="1"/>
    <xf numFmtId="187" fontId="15" fillId="0" borderId="2" xfId="1" applyFont="1" applyBorder="1"/>
    <xf numFmtId="187" fontId="15" fillId="0" borderId="8" xfId="1" applyFont="1" applyBorder="1"/>
    <xf numFmtId="187" fontId="15" fillId="0" borderId="0" xfId="0" applyNumberFormat="1" applyFont="1" applyAlignment="1">
      <alignment vertical="center"/>
    </xf>
    <xf numFmtId="187" fontId="15" fillId="0" borderId="4" xfId="0" applyNumberFormat="1" applyFont="1" applyBorder="1" applyAlignment="1">
      <alignment vertical="center"/>
    </xf>
    <xf numFmtId="187" fontId="15" fillId="4" borderId="4" xfId="0" applyNumberFormat="1" applyFont="1" applyFill="1" applyBorder="1" applyAlignment="1">
      <alignment vertical="center"/>
    </xf>
    <xf numFmtId="187" fontId="15" fillId="0" borderId="3" xfId="1" applyFont="1" applyBorder="1" applyAlignment="1">
      <alignment vertical="center"/>
    </xf>
    <xf numFmtId="49" fontId="15" fillId="0" borderId="3" xfId="0" applyNumberFormat="1" applyFont="1" applyBorder="1" applyAlignment="1">
      <alignment horizontal="right" vertical="top"/>
    </xf>
    <xf numFmtId="0" fontId="15" fillId="0" borderId="0" xfId="0" applyFont="1" applyAlignment="1">
      <alignment vertical="top"/>
    </xf>
    <xf numFmtId="0" fontId="15" fillId="0" borderId="16" xfId="0" applyFont="1" applyBorder="1" applyAlignment="1">
      <alignment vertical="top"/>
    </xf>
    <xf numFmtId="0" fontId="11" fillId="0" borderId="4" xfId="0" applyFont="1" applyBorder="1" applyAlignment="1">
      <alignment horizontal="center" vertical="top"/>
    </xf>
    <xf numFmtId="187" fontId="15" fillId="0" borderId="4" xfId="1" applyFont="1" applyBorder="1" applyAlignment="1">
      <alignment vertical="top"/>
    </xf>
    <xf numFmtId="187" fontId="15" fillId="0" borderId="0" xfId="1" applyFont="1" applyAlignment="1">
      <alignment vertical="top"/>
    </xf>
    <xf numFmtId="187" fontId="15" fillId="0" borderId="4" xfId="1" applyFont="1" applyBorder="1" applyAlignment="1">
      <alignment vertical="top" wrapText="1"/>
    </xf>
    <xf numFmtId="187" fontId="15" fillId="0" borderId="3" xfId="1" applyFont="1" applyBorder="1" applyAlignment="1">
      <alignment vertical="top"/>
    </xf>
    <xf numFmtId="187" fontId="19" fillId="0" borderId="4" xfId="0" applyNumberFormat="1" applyFont="1" applyBorder="1" applyAlignment="1">
      <alignment vertical="top"/>
    </xf>
    <xf numFmtId="2" fontId="19" fillId="0" borderId="16" xfId="0" applyNumberFormat="1" applyFont="1" applyBorder="1" applyAlignment="1">
      <alignment vertical="top"/>
    </xf>
    <xf numFmtId="0" fontId="11" fillId="0" borderId="4" xfId="0" applyFont="1" applyBorder="1" applyAlignment="1">
      <alignment horizontal="center"/>
    </xf>
    <xf numFmtId="187" fontId="15" fillId="0" borderId="0" xfId="1" applyFont="1" applyAlignment="1">
      <alignment vertical="center"/>
    </xf>
    <xf numFmtId="2" fontId="15" fillId="4" borderId="4" xfId="0" applyNumberFormat="1" applyFont="1" applyFill="1" applyBorder="1" applyAlignment="1">
      <alignment vertical="center"/>
    </xf>
    <xf numFmtId="187" fontId="15" fillId="0" borderId="4" xfId="1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190" fontId="15" fillId="0" borderId="3" xfId="1" applyNumberFormat="1" applyFont="1" applyBorder="1" applyAlignment="1">
      <alignment horizontal="right" vertical="center"/>
    </xf>
    <xf numFmtId="187" fontId="19" fillId="0" borderId="4" xfId="0" applyNumberFormat="1" applyFont="1" applyBorder="1" applyAlignment="1">
      <alignment vertical="center"/>
    </xf>
    <xf numFmtId="2" fontId="19" fillId="0" borderId="4" xfId="0" applyNumberFormat="1" applyFont="1" applyBorder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187" fontId="15" fillId="4" borderId="4" xfId="1" applyFont="1" applyFill="1" applyBorder="1" applyAlignment="1">
      <alignment vertical="center"/>
    </xf>
    <xf numFmtId="187" fontId="15" fillId="0" borderId="3" xfId="0" applyNumberFormat="1" applyFont="1" applyBorder="1" applyAlignment="1">
      <alignment vertical="center"/>
    </xf>
    <xf numFmtId="187" fontId="15" fillId="0" borderId="4" xfId="0" applyNumberFormat="1" applyFont="1" applyBorder="1" applyAlignment="1">
      <alignment vertical="top"/>
    </xf>
    <xf numFmtId="187" fontId="15" fillId="0" borderId="16" xfId="0" applyNumberFormat="1" applyFont="1" applyBorder="1" applyAlignment="1">
      <alignment vertical="top"/>
    </xf>
    <xf numFmtId="0" fontId="15" fillId="0" borderId="4" xfId="0" applyFont="1" applyBorder="1" applyAlignment="1">
      <alignment horizontal="left" vertical="top" wrapText="1"/>
    </xf>
    <xf numFmtId="187" fontId="15" fillId="0" borderId="4" xfId="1" applyFont="1" applyFill="1" applyBorder="1"/>
    <xf numFmtId="187" fontId="19" fillId="0" borderId="4" xfId="1" applyFont="1" applyFill="1" applyBorder="1" applyAlignment="1">
      <alignment horizontal="left"/>
    </xf>
    <xf numFmtId="187" fontId="15" fillId="0" borderId="3" xfId="1" applyFont="1" applyFill="1" applyBorder="1"/>
    <xf numFmtId="187" fontId="11" fillId="0" borderId="4" xfId="1" applyFont="1" applyFill="1" applyBorder="1"/>
    <xf numFmtId="191" fontId="11" fillId="0" borderId="16" xfId="1" applyNumberFormat="1" applyFont="1" applyFill="1" applyBorder="1"/>
    <xf numFmtId="187" fontId="11" fillId="0" borderId="16" xfId="1" applyFont="1" applyFill="1" applyBorder="1"/>
    <xf numFmtId="187" fontId="15" fillId="0" borderId="4" xfId="1" applyFont="1" applyBorder="1" applyAlignment="1"/>
    <xf numFmtId="0" fontId="11" fillId="0" borderId="5" xfId="0" applyFont="1" applyBorder="1" applyAlignment="1">
      <alignment horizontal="center"/>
    </xf>
    <xf numFmtId="187" fontId="15" fillId="0" borderId="9" xfId="0" applyNumberFormat="1" applyFont="1" applyBorder="1"/>
    <xf numFmtId="187" fontId="11" fillId="0" borderId="5" xfId="1" applyFont="1" applyFill="1" applyBorder="1"/>
    <xf numFmtId="187" fontId="11" fillId="0" borderId="12" xfId="1" applyFont="1" applyFill="1" applyBorder="1"/>
    <xf numFmtId="0" fontId="15" fillId="0" borderId="5" xfId="0" applyFont="1" applyBorder="1"/>
    <xf numFmtId="187" fontId="15" fillId="0" borderId="5" xfId="0" applyNumberFormat="1" applyFont="1" applyBorder="1"/>
    <xf numFmtId="187" fontId="15" fillId="0" borderId="0" xfId="1" applyFont="1" applyBorder="1" applyAlignment="1"/>
    <xf numFmtId="187" fontId="15" fillId="0" borderId="0" xfId="1" applyFont="1" applyBorder="1" applyAlignment="1">
      <alignment horizontal="center"/>
    </xf>
    <xf numFmtId="187" fontId="11" fillId="0" borderId="0" xfId="0" applyNumberFormat="1" applyFont="1"/>
    <xf numFmtId="187" fontId="20" fillId="0" borderId="0" xfId="0" applyNumberFormat="1" applyFont="1"/>
    <xf numFmtId="187" fontId="15" fillId="4" borderId="6" xfId="0" applyNumberFormat="1" applyFont="1" applyFill="1" applyBorder="1"/>
    <xf numFmtId="187" fontId="15" fillId="0" borderId="0" xfId="0" applyNumberFormat="1" applyFont="1"/>
    <xf numFmtId="187" fontId="15" fillId="29" borderId="6" xfId="0" applyNumberFormat="1" applyFont="1" applyFill="1" applyBorder="1"/>
    <xf numFmtId="187" fontId="15" fillId="0" borderId="0" xfId="1" applyFont="1" applyBorder="1" applyAlignment="1">
      <alignment horizontal="left"/>
    </xf>
    <xf numFmtId="187" fontId="15" fillId="0" borderId="0" xfId="1" applyFont="1" applyBorder="1" applyAlignment="1">
      <alignment horizontal="right"/>
    </xf>
    <xf numFmtId="187" fontId="12" fillId="0" borderId="0" xfId="1" applyFont="1"/>
    <xf numFmtId="49" fontId="11" fillId="0" borderId="2" xfId="1" applyNumberFormat="1" applyFont="1" applyFill="1" applyBorder="1" applyAlignment="1">
      <alignment horizontal="center" vertical="center" wrapText="1"/>
    </xf>
    <xf numFmtId="187" fontId="11" fillId="2" borderId="2" xfId="1" applyFont="1" applyFill="1" applyBorder="1" applyAlignment="1">
      <alignment horizontal="center" vertical="center"/>
    </xf>
    <xf numFmtId="187" fontId="11" fillId="0" borderId="2" xfId="1" applyFont="1" applyBorder="1" applyAlignment="1">
      <alignment horizontal="center" vertical="center"/>
    </xf>
    <xf numFmtId="49" fontId="11" fillId="0" borderId="4" xfId="1" applyNumberFormat="1" applyFont="1" applyFill="1" applyBorder="1" applyAlignment="1">
      <alignment horizontal="center" vertical="center" wrapText="1"/>
    </xf>
    <xf numFmtId="187" fontId="11" fillId="2" borderId="4" xfId="1" applyFont="1" applyFill="1" applyBorder="1" applyAlignment="1">
      <alignment horizontal="center" vertical="center"/>
    </xf>
    <xf numFmtId="187" fontId="11" fillId="0" borderId="4" xfId="1" applyFont="1" applyBorder="1" applyAlignment="1">
      <alignment vertical="center"/>
    </xf>
    <xf numFmtId="2" fontId="11" fillId="0" borderId="5" xfId="0" applyNumberFormat="1" applyFont="1" applyBorder="1" applyAlignment="1">
      <alignment horizontal="left" vertical="center"/>
    </xf>
    <xf numFmtId="187" fontId="11" fillId="0" borderId="5" xfId="1" quotePrefix="1" applyFont="1" applyBorder="1" applyAlignment="1">
      <alignment horizontal="center" vertical="center"/>
    </xf>
    <xf numFmtId="187" fontId="11" fillId="2" borderId="5" xfId="1" applyFont="1" applyFill="1" applyBorder="1" applyAlignment="1">
      <alignment horizontal="center" vertical="center"/>
    </xf>
    <xf numFmtId="189" fontId="16" fillId="11" borderId="5" xfId="1" applyNumberFormat="1" applyFont="1" applyFill="1" applyBorder="1" applyAlignment="1">
      <alignment horizontal="right" vertical="top"/>
    </xf>
    <xf numFmtId="2" fontId="15" fillId="11" borderId="6" xfId="0" applyNumberFormat="1" applyFont="1" applyFill="1" applyBorder="1" applyAlignment="1">
      <alignment horizontal="left" vertical="center" wrapText="1"/>
    </xf>
    <xf numFmtId="187" fontId="15" fillId="11" borderId="6" xfId="1" applyFont="1" applyFill="1" applyBorder="1" applyAlignment="1">
      <alignment vertical="top"/>
    </xf>
    <xf numFmtId="188" fontId="15" fillId="7" borderId="5" xfId="1" applyNumberFormat="1" applyFont="1" applyFill="1" applyBorder="1" applyAlignment="1">
      <alignment horizontal="right" vertical="center"/>
    </xf>
    <xf numFmtId="187" fontId="15" fillId="7" borderId="6" xfId="1" applyFont="1" applyFill="1" applyBorder="1" applyAlignment="1">
      <alignment horizontal="left" vertical="center"/>
    </xf>
    <xf numFmtId="187" fontId="15" fillId="7" borderId="6" xfId="1" applyFont="1" applyFill="1" applyBorder="1" applyAlignment="1">
      <alignment horizontal="center" vertical="center"/>
    </xf>
    <xf numFmtId="189" fontId="16" fillId="13" borderId="5" xfId="1" applyNumberFormat="1" applyFont="1" applyFill="1" applyBorder="1" applyAlignment="1">
      <alignment horizontal="right" vertical="center"/>
    </xf>
    <xf numFmtId="187" fontId="15" fillId="13" borderId="10" xfId="1" applyFont="1" applyFill="1" applyBorder="1" applyAlignment="1">
      <alignment horizontal="left" vertical="center"/>
    </xf>
    <xf numFmtId="187" fontId="15" fillId="13" borderId="10" xfId="1" applyFont="1" applyFill="1" applyBorder="1" applyAlignment="1">
      <alignment vertical="center"/>
    </xf>
    <xf numFmtId="188" fontId="15" fillId="6" borderId="5" xfId="1" applyNumberFormat="1" applyFont="1" applyFill="1" applyBorder="1" applyAlignment="1">
      <alignment horizontal="right" vertical="top"/>
    </xf>
    <xf numFmtId="2" fontId="15" fillId="6" borderId="10" xfId="0" applyNumberFormat="1" applyFont="1" applyFill="1" applyBorder="1" applyAlignment="1">
      <alignment horizontal="left" vertical="center" wrapText="1"/>
    </xf>
    <xf numFmtId="187" fontId="15" fillId="6" borderId="5" xfId="1" applyFont="1" applyFill="1" applyBorder="1" applyAlignment="1">
      <alignment horizontal="center" vertical="top"/>
    </xf>
    <xf numFmtId="188" fontId="15" fillId="6" borderId="13" xfId="1" applyNumberFormat="1" applyFont="1" applyFill="1" applyBorder="1" applyAlignment="1">
      <alignment horizontal="right" vertical="center"/>
    </xf>
    <xf numFmtId="187" fontId="15" fillId="6" borderId="15" xfId="1" applyFont="1" applyFill="1" applyBorder="1" applyAlignment="1">
      <alignment horizontal="left" vertical="center"/>
    </xf>
    <xf numFmtId="187" fontId="15" fillId="6" borderId="13" xfId="1" applyFont="1" applyFill="1" applyBorder="1" applyAlignment="1">
      <alignment horizontal="center" vertical="center"/>
    </xf>
    <xf numFmtId="188" fontId="15" fillId="6" borderId="14" xfId="1" applyNumberFormat="1" applyFont="1" applyFill="1" applyBorder="1" applyAlignment="1">
      <alignment horizontal="right" vertical="center"/>
    </xf>
    <xf numFmtId="187" fontId="15" fillId="6" borderId="21" xfId="1" applyFont="1" applyFill="1" applyBorder="1" applyAlignment="1">
      <alignment horizontal="left" vertical="center"/>
    </xf>
    <xf numFmtId="187" fontId="15" fillId="6" borderId="14" xfId="1" applyFont="1" applyFill="1" applyBorder="1" applyAlignment="1">
      <alignment horizontal="center" vertical="center"/>
    </xf>
    <xf numFmtId="187" fontId="15" fillId="6" borderId="10" xfId="1" applyFont="1" applyFill="1" applyBorder="1" applyAlignment="1">
      <alignment horizontal="left" vertical="center"/>
    </xf>
    <xf numFmtId="187" fontId="15" fillId="6" borderId="6" xfId="1" applyFont="1" applyFill="1" applyBorder="1" applyAlignment="1">
      <alignment horizontal="center" vertical="center"/>
    </xf>
    <xf numFmtId="187" fontId="16" fillId="6" borderId="6" xfId="1" applyFont="1" applyFill="1" applyBorder="1" applyAlignment="1">
      <alignment horizontal="center" vertical="center"/>
    </xf>
    <xf numFmtId="187" fontId="15" fillId="6" borderId="6" xfId="1" applyFont="1" applyFill="1" applyBorder="1" applyAlignment="1">
      <alignment horizontal="left" vertical="center"/>
    </xf>
    <xf numFmtId="188" fontId="15" fillId="6" borderId="6" xfId="1" applyNumberFormat="1" applyFont="1" applyFill="1" applyBorder="1" applyAlignment="1">
      <alignment horizontal="right" vertical="center"/>
    </xf>
    <xf numFmtId="188" fontId="15" fillId="6" borderId="13" xfId="1" applyNumberFormat="1" applyFont="1" applyFill="1" applyBorder="1" applyAlignment="1">
      <alignment horizontal="right" vertical="top"/>
    </xf>
    <xf numFmtId="187" fontId="15" fillId="6" borderId="6" xfId="1" applyFont="1" applyFill="1" applyBorder="1" applyAlignment="1">
      <alignment horizontal="center" vertical="top"/>
    </xf>
    <xf numFmtId="187" fontId="15" fillId="6" borderId="13" xfId="1" applyFont="1" applyFill="1" applyBorder="1" applyAlignment="1">
      <alignment horizontal="center" vertical="top"/>
    </xf>
    <xf numFmtId="188" fontId="15" fillId="6" borderId="13" xfId="1" applyNumberFormat="1" applyFont="1" applyFill="1" applyBorder="1" applyAlignment="1">
      <alignment horizontal="left" vertical="top" wrapText="1"/>
    </xf>
    <xf numFmtId="188" fontId="15" fillId="6" borderId="2" xfId="1" applyNumberFormat="1" applyFont="1" applyFill="1" applyBorder="1" applyAlignment="1">
      <alignment horizontal="right" vertical="top"/>
    </xf>
    <xf numFmtId="187" fontId="15" fillId="6" borderId="7" xfId="1" applyFont="1" applyFill="1" applyBorder="1" applyAlignment="1">
      <alignment horizontal="left" vertical="center"/>
    </xf>
    <xf numFmtId="187" fontId="15" fillId="6" borderId="7" xfId="1" applyFont="1" applyFill="1" applyBorder="1" applyAlignment="1">
      <alignment vertical="top"/>
    </xf>
    <xf numFmtId="187" fontId="15" fillId="6" borderId="2" xfId="1" applyFont="1" applyFill="1" applyBorder="1" applyAlignment="1">
      <alignment horizontal="center" vertical="top"/>
    </xf>
    <xf numFmtId="189" fontId="16" fillId="14" borderId="6" xfId="1" applyNumberFormat="1" applyFont="1" applyFill="1" applyBorder="1" applyAlignment="1">
      <alignment horizontal="right" vertical="center"/>
    </xf>
    <xf numFmtId="2" fontId="15" fillId="14" borderId="7" xfId="0" applyNumberFormat="1" applyFont="1" applyFill="1" applyBorder="1" applyAlignment="1">
      <alignment horizontal="left" vertical="center" wrapText="1"/>
    </xf>
    <xf numFmtId="187" fontId="15" fillId="14" borderId="2" xfId="1" applyFont="1" applyFill="1" applyBorder="1" applyAlignment="1">
      <alignment horizontal="center" vertical="center"/>
    </xf>
    <xf numFmtId="188" fontId="15" fillId="13" borderId="6" xfId="1" applyNumberFormat="1" applyFont="1" applyFill="1" applyBorder="1" applyAlignment="1">
      <alignment horizontal="right" vertical="center"/>
    </xf>
    <xf numFmtId="2" fontId="15" fillId="13" borderId="2" xfId="0" applyNumberFormat="1" applyFont="1" applyFill="1" applyBorder="1" applyAlignment="1">
      <alignment horizontal="left" vertical="center"/>
    </xf>
    <xf numFmtId="187" fontId="15" fillId="13" borderId="2" xfId="1" applyFont="1" applyFill="1" applyBorder="1"/>
    <xf numFmtId="187" fontId="15" fillId="13" borderId="6" xfId="1" applyFont="1" applyFill="1" applyBorder="1" applyAlignment="1">
      <alignment horizontal="center" vertical="center"/>
    </xf>
    <xf numFmtId="188" fontId="15" fillId="0" borderId="6" xfId="1" applyNumberFormat="1" applyFont="1" applyBorder="1" applyAlignment="1">
      <alignment horizontal="right" vertical="center"/>
    </xf>
    <xf numFmtId="187" fontId="15" fillId="0" borderId="6" xfId="1" applyFont="1" applyBorder="1"/>
    <xf numFmtId="187" fontId="15" fillId="0" borderId="6" xfId="1" applyFont="1" applyBorder="1" applyAlignment="1">
      <alignment horizontal="center" vertical="center"/>
    </xf>
    <xf numFmtId="188" fontId="15" fillId="0" borderId="6" xfId="1" applyNumberFormat="1" applyFont="1" applyBorder="1" applyAlignment="1">
      <alignment horizontal="right" vertical="top"/>
    </xf>
    <xf numFmtId="187" fontId="15" fillId="0" borderId="6" xfId="1" applyFont="1" applyBorder="1" applyAlignment="1">
      <alignment vertical="top"/>
    </xf>
    <xf numFmtId="187" fontId="15" fillId="0" borderId="6" xfId="1" applyFont="1" applyBorder="1" applyAlignment="1">
      <alignment horizontal="center" vertical="top"/>
    </xf>
    <xf numFmtId="187" fontId="15" fillId="0" borderId="6" xfId="1" applyFont="1" applyBorder="1" applyAlignment="1">
      <alignment vertical="center"/>
    </xf>
    <xf numFmtId="188" fontId="15" fillId="14" borderId="9" xfId="1" applyNumberFormat="1" applyFont="1" applyFill="1" applyBorder="1" applyAlignment="1">
      <alignment horizontal="right" vertical="center"/>
    </xf>
    <xf numFmtId="187" fontId="15" fillId="13" borderId="5" xfId="1" applyFont="1" applyFill="1" applyBorder="1" applyAlignment="1">
      <alignment horizontal="center" vertical="center"/>
    </xf>
    <xf numFmtId="188" fontId="15" fillId="6" borderId="9" xfId="1" applyNumberFormat="1" applyFont="1" applyFill="1" applyBorder="1" applyAlignment="1">
      <alignment horizontal="right" vertical="center"/>
    </xf>
    <xf numFmtId="187" fontId="11" fillId="6" borderId="5" xfId="1" applyFont="1" applyFill="1" applyBorder="1" applyAlignment="1">
      <alignment horizontal="left" vertical="center" wrapText="1"/>
    </xf>
    <xf numFmtId="187" fontId="15" fillId="6" borderId="5" xfId="1" applyFont="1" applyFill="1" applyBorder="1" applyAlignment="1">
      <alignment horizontal="center" vertical="center"/>
    </xf>
    <xf numFmtId="188" fontId="15" fillId="6" borderId="9" xfId="1" applyNumberFormat="1" applyFont="1" applyFill="1" applyBorder="1" applyAlignment="1">
      <alignment horizontal="right" vertical="top"/>
    </xf>
    <xf numFmtId="2" fontId="11" fillId="6" borderId="5" xfId="0" applyNumberFormat="1" applyFont="1" applyFill="1" applyBorder="1" applyAlignment="1">
      <alignment horizontal="left" vertical="center" wrapText="1"/>
    </xf>
    <xf numFmtId="189" fontId="16" fillId="12" borderId="9" xfId="1" applyNumberFormat="1" applyFont="1" applyFill="1" applyBorder="1" applyAlignment="1">
      <alignment horizontal="left" vertical="center"/>
    </xf>
    <xf numFmtId="2" fontId="16" fillId="12" borderId="10" xfId="0" applyNumberFormat="1" applyFont="1" applyFill="1" applyBorder="1" applyAlignment="1">
      <alignment horizontal="left" vertical="center" wrapText="1"/>
    </xf>
    <xf numFmtId="2" fontId="15" fillId="12" borderId="10" xfId="0" applyNumberFormat="1" applyFont="1" applyFill="1" applyBorder="1" applyAlignment="1">
      <alignment horizontal="left" vertical="center" wrapText="1"/>
    </xf>
    <xf numFmtId="187" fontId="15" fillId="12" borderId="6" xfId="1" applyFont="1" applyFill="1" applyBorder="1" applyAlignment="1">
      <alignment vertical="center"/>
    </xf>
    <xf numFmtId="188" fontId="15" fillId="9" borderId="9" xfId="1" applyNumberFormat="1" applyFont="1" applyFill="1" applyBorder="1" applyAlignment="1">
      <alignment horizontal="right" vertical="center"/>
    </xf>
    <xf numFmtId="2" fontId="15" fillId="9" borderId="6" xfId="0" applyNumberFormat="1" applyFont="1" applyFill="1" applyBorder="1" applyAlignment="1">
      <alignment horizontal="left" vertical="center" wrapText="1"/>
    </xf>
    <xf numFmtId="187" fontId="15" fillId="9" borderId="6" xfId="1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left"/>
    </xf>
    <xf numFmtId="189" fontId="15" fillId="14" borderId="6" xfId="1" applyNumberFormat="1" applyFont="1" applyFill="1" applyBorder="1" applyAlignment="1">
      <alignment horizontal="right" vertical="center"/>
    </xf>
    <xf numFmtId="2" fontId="15" fillId="14" borderId="6" xfId="0" applyNumberFormat="1" applyFont="1" applyFill="1" applyBorder="1" applyAlignment="1">
      <alignment horizontal="left" vertical="center" wrapText="1"/>
    </xf>
    <xf numFmtId="187" fontId="15" fillId="14" borderId="2" xfId="1" applyFont="1" applyFill="1" applyBorder="1" applyAlignment="1">
      <alignment horizontal="center" vertical="center" wrapText="1"/>
    </xf>
    <xf numFmtId="189" fontId="15" fillId="0" borderId="6" xfId="1" applyNumberFormat="1" applyFont="1" applyBorder="1" applyAlignment="1">
      <alignment horizontal="right" vertical="top"/>
    </xf>
    <xf numFmtId="188" fontId="15" fillId="0" borderId="6" xfId="1" applyNumberFormat="1" applyFont="1" applyBorder="1" applyAlignment="1">
      <alignment horizontal="left" vertical="center" wrapText="1"/>
    </xf>
    <xf numFmtId="187" fontId="15" fillId="0" borderId="6" xfId="1" applyFont="1" applyBorder="1" applyAlignment="1">
      <alignment horizontal="right" vertical="center"/>
    </xf>
    <xf numFmtId="188" fontId="15" fillId="0" borderId="6" xfId="1" applyNumberFormat="1" applyFont="1" applyBorder="1" applyAlignment="1">
      <alignment horizontal="left" vertical="top"/>
    </xf>
    <xf numFmtId="188" fontId="15" fillId="0" borderId="6" xfId="1" applyNumberFormat="1" applyFont="1" applyBorder="1" applyAlignment="1">
      <alignment horizontal="left" vertical="top" wrapText="1"/>
    </xf>
    <xf numFmtId="187" fontId="15" fillId="0" borderId="6" xfId="1" applyFont="1" applyBorder="1" applyAlignment="1">
      <alignment horizontal="right" vertical="top"/>
    </xf>
    <xf numFmtId="188" fontId="15" fillId="0" borderId="14" xfId="1" applyNumberFormat="1" applyFont="1" applyBorder="1" applyAlignment="1">
      <alignment horizontal="left" vertical="center" wrapText="1"/>
    </xf>
    <xf numFmtId="187" fontId="15" fillId="0" borderId="13" xfId="1" applyFont="1" applyBorder="1" applyAlignment="1">
      <alignment horizontal="center" vertical="top"/>
    </xf>
    <xf numFmtId="188" fontId="15" fillId="2" borderId="6" xfId="1" applyNumberFormat="1" applyFont="1" applyFill="1" applyBorder="1" applyAlignment="1">
      <alignment horizontal="right" vertical="center"/>
    </xf>
    <xf numFmtId="187" fontId="15" fillId="2" borderId="6" xfId="1" applyFont="1" applyFill="1" applyBorder="1" applyAlignment="1">
      <alignment horizontal="center" vertical="center"/>
    </xf>
    <xf numFmtId="187" fontId="11" fillId="13" borderId="5" xfId="1" applyFont="1" applyFill="1" applyBorder="1" applyAlignment="1">
      <alignment horizontal="left" vertical="center" wrapText="1"/>
    </xf>
    <xf numFmtId="2" fontId="11" fillId="6" borderId="6" xfId="0" applyNumberFormat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left" vertical="center" wrapText="1"/>
    </xf>
    <xf numFmtId="0" fontId="15" fillId="6" borderId="6" xfId="0" applyFont="1" applyFill="1" applyBorder="1" applyAlignment="1">
      <alignment horizontal="left" vertical="center" wrapText="1"/>
    </xf>
    <xf numFmtId="188" fontId="15" fillId="6" borderId="6" xfId="1" applyNumberFormat="1" applyFont="1" applyFill="1" applyBorder="1" applyAlignment="1">
      <alignment horizontal="right" vertical="top"/>
    </xf>
    <xf numFmtId="187" fontId="11" fillId="6" borderId="9" xfId="1" applyFont="1" applyFill="1" applyBorder="1" applyAlignment="1">
      <alignment horizontal="left" vertical="center" wrapText="1"/>
    </xf>
    <xf numFmtId="187" fontId="15" fillId="6" borderId="9" xfId="1" applyFont="1" applyFill="1" applyBorder="1" applyAlignment="1">
      <alignment horizontal="center" vertical="top"/>
    </xf>
    <xf numFmtId="2" fontId="15" fillId="6" borderId="9" xfId="1" applyNumberFormat="1" applyFont="1" applyFill="1" applyBorder="1" applyAlignment="1">
      <alignment horizontal="center" vertical="top"/>
    </xf>
    <xf numFmtId="189" fontId="15" fillId="13" borderId="5" xfId="1" applyNumberFormat="1" applyFont="1" applyFill="1" applyBorder="1" applyAlignment="1">
      <alignment horizontal="right" vertical="center"/>
    </xf>
    <xf numFmtId="187" fontId="15" fillId="13" borderId="10" xfId="1" applyFont="1" applyFill="1" applyBorder="1" applyAlignment="1">
      <alignment horizontal="left" vertical="center" wrapText="1"/>
    </xf>
    <xf numFmtId="187" fontId="15" fillId="6" borderId="6" xfId="1" applyFont="1" applyFill="1" applyBorder="1" applyAlignment="1">
      <alignment horizontal="left" vertical="center" wrapText="1"/>
    </xf>
    <xf numFmtId="188" fontId="15" fillId="9" borderId="6" xfId="1" applyNumberFormat="1" applyFont="1" applyFill="1" applyBorder="1" applyAlignment="1">
      <alignment horizontal="right" vertical="center"/>
    </xf>
    <xf numFmtId="2" fontId="16" fillId="9" borderId="6" xfId="0" applyNumberFormat="1" applyFont="1" applyFill="1" applyBorder="1" applyAlignment="1">
      <alignment horizontal="left" vertical="center" wrapText="1"/>
    </xf>
    <xf numFmtId="188" fontId="15" fillId="7" borderId="6" xfId="1" applyNumberFormat="1" applyFont="1" applyFill="1" applyBorder="1" applyAlignment="1">
      <alignment horizontal="right" vertical="center"/>
    </xf>
    <xf numFmtId="2" fontId="16" fillId="7" borderId="6" xfId="0" applyNumberFormat="1" applyFont="1" applyFill="1" applyBorder="1" applyAlignment="1">
      <alignment horizontal="center" vertical="center"/>
    </xf>
    <xf numFmtId="2" fontId="15" fillId="7" borderId="6" xfId="1" applyNumberFormat="1" applyFont="1" applyFill="1" applyBorder="1" applyAlignment="1">
      <alignment horizontal="left" vertical="center"/>
    </xf>
    <xf numFmtId="187" fontId="15" fillId="14" borderId="6" xfId="1" applyFont="1" applyFill="1" applyBorder="1" applyAlignment="1">
      <alignment horizontal="center" vertical="center"/>
    </xf>
    <xf numFmtId="188" fontId="15" fillId="5" borderId="6" xfId="1" applyNumberFormat="1" applyFont="1" applyFill="1" applyBorder="1" applyAlignment="1">
      <alignment horizontal="right" vertical="center"/>
    </xf>
    <xf numFmtId="187" fontId="11" fillId="5" borderId="6" xfId="1" applyFont="1" applyFill="1" applyBorder="1" applyAlignment="1">
      <alignment horizontal="left" vertical="center" wrapText="1"/>
    </xf>
    <xf numFmtId="187" fontId="15" fillId="5" borderId="6" xfId="1" applyFont="1" applyFill="1" applyBorder="1" applyAlignment="1">
      <alignment horizontal="center" vertical="center"/>
    </xf>
    <xf numFmtId="188" fontId="15" fillId="14" borderId="6" xfId="1" applyNumberFormat="1" applyFont="1" applyFill="1" applyBorder="1" applyAlignment="1">
      <alignment horizontal="right" vertical="center"/>
    </xf>
    <xf numFmtId="2" fontId="11" fillId="13" borderId="6" xfId="0" applyNumberFormat="1" applyFont="1" applyFill="1" applyBorder="1" applyAlignment="1">
      <alignment horizontal="left" vertical="center" wrapText="1"/>
    </xf>
    <xf numFmtId="187" fontId="11" fillId="13" borderId="6" xfId="1" applyFont="1" applyFill="1" applyBorder="1" applyAlignment="1">
      <alignment horizontal="left" vertical="center" wrapText="1"/>
    </xf>
    <xf numFmtId="0" fontId="15" fillId="13" borderId="6" xfId="0" applyFont="1" applyFill="1" applyBorder="1" applyAlignment="1">
      <alignment horizontal="left" vertical="center"/>
    </xf>
    <xf numFmtId="2" fontId="15" fillId="6" borderId="6" xfId="1" applyNumberFormat="1" applyFont="1" applyFill="1" applyBorder="1" applyAlignment="1">
      <alignment horizontal="center" vertical="top"/>
    </xf>
    <xf numFmtId="189" fontId="15" fillId="13" borderId="6" xfId="1" applyNumberFormat="1" applyFont="1" applyFill="1" applyBorder="1" applyAlignment="1">
      <alignment horizontal="right" vertical="center"/>
    </xf>
    <xf numFmtId="2" fontId="15" fillId="13" borderId="6" xfId="0" applyNumberFormat="1" applyFont="1" applyFill="1" applyBorder="1" applyAlignment="1">
      <alignment horizontal="left" vertical="center" wrapText="1"/>
    </xf>
    <xf numFmtId="187" fontId="15" fillId="13" borderId="6" xfId="1" applyFont="1" applyFill="1" applyBorder="1" applyAlignment="1">
      <alignment horizontal="left" vertical="center" wrapText="1"/>
    </xf>
    <xf numFmtId="187" fontId="15" fillId="13" borderId="6" xfId="1" applyFont="1" applyFill="1" applyBorder="1" applyAlignment="1">
      <alignment vertical="center"/>
    </xf>
    <xf numFmtId="0" fontId="15" fillId="13" borderId="6" xfId="0" applyFont="1" applyFill="1" applyBorder="1" applyAlignment="1">
      <alignment horizontal="center" vertical="center" wrapText="1"/>
    </xf>
    <xf numFmtId="187" fontId="15" fillId="6" borderId="6" xfId="1" applyFont="1" applyFill="1" applyBorder="1" applyAlignment="1">
      <alignment horizontal="left" vertical="top" wrapText="1"/>
    </xf>
    <xf numFmtId="187" fontId="16" fillId="3" borderId="6" xfId="1" applyFont="1" applyFill="1" applyBorder="1" applyAlignment="1">
      <alignment horizontal="center"/>
    </xf>
    <xf numFmtId="2" fontId="16" fillId="3" borderId="6" xfId="1" applyNumberFormat="1" applyFont="1" applyFill="1" applyBorder="1" applyAlignment="1">
      <alignment horizontal="center"/>
    </xf>
    <xf numFmtId="187" fontId="21" fillId="3" borderId="6" xfId="1" applyFont="1" applyFill="1" applyBorder="1" applyAlignment="1">
      <alignment horizontal="left" indent="2"/>
    </xf>
    <xf numFmtId="187" fontId="21" fillId="3" borderId="6" xfId="1" applyFont="1" applyFill="1" applyBorder="1" applyAlignment="1">
      <alignment horizontal="center"/>
    </xf>
    <xf numFmtId="187" fontId="14" fillId="3" borderId="6" xfId="1" applyFont="1" applyFill="1" applyBorder="1" applyAlignment="1">
      <alignment horizontal="center"/>
    </xf>
    <xf numFmtId="2" fontId="15" fillId="6" borderId="0" xfId="0" applyNumberFormat="1" applyFont="1" applyFill="1" applyAlignment="1">
      <alignment horizontal="left" vertical="center"/>
    </xf>
    <xf numFmtId="187" fontId="16" fillId="6" borderId="0" xfId="1" applyFont="1" applyFill="1" applyBorder="1" applyAlignment="1">
      <alignment horizontal="center"/>
    </xf>
    <xf numFmtId="187" fontId="14" fillId="6" borderId="0" xfId="1" applyFont="1" applyFill="1" applyBorder="1"/>
    <xf numFmtId="187" fontId="15" fillId="6" borderId="0" xfId="0" applyNumberFormat="1" applyFont="1" applyFill="1" applyAlignment="1">
      <alignment horizontal="left"/>
    </xf>
    <xf numFmtId="188" fontId="15" fillId="6" borderId="0" xfId="1" applyNumberFormat="1" applyFont="1" applyFill="1" applyBorder="1" applyAlignment="1"/>
    <xf numFmtId="2" fontId="15" fillId="6" borderId="0" xfId="1" applyNumberFormat="1" applyFont="1" applyFill="1" applyBorder="1" applyAlignment="1">
      <alignment horizontal="left"/>
    </xf>
    <xf numFmtId="2" fontId="15" fillId="6" borderId="0" xfId="1" applyNumberFormat="1" applyFont="1" applyFill="1" applyBorder="1" applyAlignment="1">
      <alignment horizontal="left" vertical="center"/>
    </xf>
    <xf numFmtId="187" fontId="15" fillId="6" borderId="0" xfId="0" applyNumberFormat="1" applyFont="1" applyFill="1"/>
    <xf numFmtId="187" fontId="15" fillId="6" borderId="0" xfId="1" applyFont="1" applyFill="1" applyBorder="1" applyAlignment="1"/>
    <xf numFmtId="187" fontId="15" fillId="6" borderId="0" xfId="1" applyFont="1" applyFill="1" applyBorder="1" applyAlignment="1">
      <alignment horizontal="left" vertical="center"/>
    </xf>
    <xf numFmtId="187" fontId="28" fillId="6" borderId="0" xfId="1" applyFont="1" applyFill="1" applyBorder="1" applyAlignment="1">
      <alignment horizontal="center"/>
    </xf>
    <xf numFmtId="0" fontId="20" fillId="6" borderId="0" xfId="0" applyFont="1" applyFill="1"/>
    <xf numFmtId="187" fontId="15" fillId="6" borderId="0" xfId="1" applyFont="1" applyFill="1" applyBorder="1" applyAlignment="1">
      <alignment horizontal="left"/>
    </xf>
    <xf numFmtId="0" fontId="11" fillId="6" borderId="0" xfId="0" applyFont="1" applyFill="1" applyAlignment="1">
      <alignment horizontal="left"/>
    </xf>
    <xf numFmtId="188" fontId="15" fillId="6" borderId="0" xfId="1" applyNumberFormat="1" applyFont="1" applyFill="1" applyBorder="1" applyAlignment="1">
      <alignment horizontal="left"/>
    </xf>
    <xf numFmtId="187" fontId="20" fillId="6" borderId="0" xfId="1" applyFont="1" applyFill="1"/>
    <xf numFmtId="0" fontId="29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9" fillId="6" borderId="6" xfId="0" applyFont="1" applyFill="1" applyBorder="1" applyAlignment="1">
      <alignment horizontal="center" vertical="center"/>
    </xf>
    <xf numFmtId="2" fontId="10" fillId="6" borderId="6" xfId="0" applyNumberFormat="1" applyFont="1" applyFill="1" applyBorder="1" applyAlignment="1">
      <alignment horizontal="center" vertical="center" wrapText="1"/>
    </xf>
    <xf numFmtId="0" fontId="29" fillId="11" borderId="6" xfId="0" applyFont="1" applyFill="1" applyBorder="1" applyAlignment="1">
      <alignment horizontal="center" vertical="top"/>
    </xf>
    <xf numFmtId="187" fontId="11" fillId="11" borderId="11" xfId="1" applyFont="1" applyFill="1" applyBorder="1" applyAlignment="1">
      <alignment vertical="top"/>
    </xf>
    <xf numFmtId="187" fontId="11" fillId="11" borderId="6" xfId="0" applyNumberFormat="1" applyFont="1" applyFill="1" applyBorder="1" applyAlignment="1">
      <alignment horizontal="center" vertical="top"/>
    </xf>
    <xf numFmtId="0" fontId="15" fillId="11" borderId="6" xfId="0" applyFont="1" applyFill="1" applyBorder="1" applyAlignment="1">
      <alignment horizontal="center" vertical="top"/>
    </xf>
    <xf numFmtId="189" fontId="29" fillId="15" borderId="10" xfId="1" applyNumberFormat="1" applyFont="1" applyFill="1" applyBorder="1" applyAlignment="1">
      <alignment vertical="top"/>
    </xf>
    <xf numFmtId="2" fontId="11" fillId="15" borderId="6" xfId="1" applyNumberFormat="1" applyFont="1" applyFill="1" applyBorder="1" applyAlignment="1">
      <alignment horizontal="left" vertical="top" wrapText="1"/>
    </xf>
    <xf numFmtId="187" fontId="11" fillId="15" borderId="6" xfId="1" applyFont="1" applyFill="1" applyBorder="1" applyAlignment="1">
      <alignment vertical="top"/>
    </xf>
    <xf numFmtId="2" fontId="11" fillId="15" borderId="6" xfId="1" applyNumberFormat="1" applyFont="1" applyFill="1" applyBorder="1" applyAlignment="1">
      <alignment vertical="top"/>
    </xf>
    <xf numFmtId="188" fontId="29" fillId="9" borderId="5" xfId="1" applyNumberFormat="1" applyFont="1" applyFill="1" applyBorder="1" applyAlignment="1">
      <alignment vertical="top"/>
    </xf>
    <xf numFmtId="187" fontId="11" fillId="9" borderId="5" xfId="1" applyFont="1" applyFill="1" applyBorder="1" applyAlignment="1">
      <alignment vertical="top"/>
    </xf>
    <xf numFmtId="2" fontId="11" fillId="9" borderId="6" xfId="1" applyNumberFormat="1" applyFont="1" applyFill="1" applyBorder="1" applyAlignment="1">
      <alignment vertical="top"/>
    </xf>
    <xf numFmtId="189" fontId="29" fillId="7" borderId="6" xfId="1" applyNumberFormat="1" applyFont="1" applyFill="1" applyBorder="1" applyAlignment="1">
      <alignment vertical="top"/>
    </xf>
    <xf numFmtId="2" fontId="15" fillId="7" borderId="1" xfId="1" applyNumberFormat="1" applyFont="1" applyFill="1" applyBorder="1" applyAlignment="1">
      <alignment horizontal="left" vertical="top" wrapText="1"/>
    </xf>
    <xf numFmtId="187" fontId="11" fillId="7" borderId="6" xfId="1" applyFont="1" applyFill="1" applyBorder="1" applyAlignment="1">
      <alignment vertical="top"/>
    </xf>
    <xf numFmtId="2" fontId="11" fillId="7" borderId="6" xfId="1" applyNumberFormat="1" applyFont="1" applyFill="1" applyBorder="1" applyAlignment="1">
      <alignment vertical="top"/>
    </xf>
    <xf numFmtId="188" fontId="29" fillId="6" borderId="13" xfId="1" applyNumberFormat="1" applyFont="1" applyFill="1" applyBorder="1" applyAlignment="1">
      <alignment vertical="top"/>
    </xf>
    <xf numFmtId="0" fontId="15" fillId="0" borderId="13" xfId="0" applyFont="1" applyBorder="1" applyAlignment="1">
      <alignment horizontal="left" vertical="top" wrapText="1"/>
    </xf>
    <xf numFmtId="2" fontId="15" fillId="0" borderId="13" xfId="0" applyNumberFormat="1" applyFont="1" applyBorder="1" applyAlignment="1">
      <alignment horizontal="left" vertical="top" wrapText="1"/>
    </xf>
    <xf numFmtId="187" fontId="11" fillId="6" borderId="13" xfId="1" applyFont="1" applyFill="1" applyBorder="1" applyAlignment="1">
      <alignment vertical="top"/>
    </xf>
    <xf numFmtId="187" fontId="15" fillId="6" borderId="13" xfId="1" applyFont="1" applyFill="1" applyBorder="1" applyAlignment="1">
      <alignment vertical="top"/>
    </xf>
    <xf numFmtId="2" fontId="15" fillId="6" borderId="13" xfId="0" applyNumberFormat="1" applyFont="1" applyFill="1" applyBorder="1" applyAlignment="1">
      <alignment vertical="top" wrapText="1"/>
    </xf>
    <xf numFmtId="188" fontId="29" fillId="6" borderId="24" xfId="1" applyNumberFormat="1" applyFont="1" applyFill="1" applyBorder="1" applyAlignment="1">
      <alignment vertical="top"/>
    </xf>
    <xf numFmtId="0" fontId="15" fillId="0" borderId="24" xfId="0" applyFont="1" applyBorder="1" applyAlignment="1">
      <alignment horizontal="left" vertical="top" wrapText="1"/>
    </xf>
    <xf numFmtId="2" fontId="15" fillId="0" borderId="24" xfId="0" applyNumberFormat="1" applyFont="1" applyBorder="1" applyAlignment="1">
      <alignment horizontal="left" vertical="top" wrapText="1"/>
    </xf>
    <xf numFmtId="187" fontId="11" fillId="6" borderId="24" xfId="1" applyFont="1" applyFill="1" applyBorder="1" applyAlignment="1">
      <alignment vertical="top"/>
    </xf>
    <xf numFmtId="187" fontId="15" fillId="6" borderId="24" xfId="1" applyFont="1" applyFill="1" applyBorder="1" applyAlignment="1">
      <alignment vertical="top"/>
    </xf>
    <xf numFmtId="2" fontId="15" fillId="6" borderId="24" xfId="0" applyNumberFormat="1" applyFont="1" applyFill="1" applyBorder="1" applyAlignment="1">
      <alignment vertical="top" wrapText="1"/>
    </xf>
    <xf numFmtId="188" fontId="29" fillId="6" borderId="14" xfId="1" applyNumberFormat="1" applyFont="1" applyFill="1" applyBorder="1" applyAlignment="1">
      <alignment vertical="top"/>
    </xf>
    <xf numFmtId="187" fontId="11" fillId="6" borderId="14" xfId="1" applyFont="1" applyFill="1" applyBorder="1" applyAlignment="1">
      <alignment vertical="top"/>
    </xf>
    <xf numFmtId="187" fontId="15" fillId="6" borderId="14" xfId="1" applyFont="1" applyFill="1" applyBorder="1" applyAlignment="1">
      <alignment vertical="top"/>
    </xf>
    <xf numFmtId="187" fontId="11" fillId="6" borderId="5" xfId="1" applyFont="1" applyFill="1" applyBorder="1" applyAlignment="1">
      <alignment vertical="top"/>
    </xf>
    <xf numFmtId="187" fontId="15" fillId="6" borderId="5" xfId="1" applyFont="1" applyFill="1" applyBorder="1" applyAlignment="1">
      <alignment vertical="top"/>
    </xf>
    <xf numFmtId="188" fontId="29" fillId="6" borderId="2" xfId="1" applyNumberFormat="1" applyFont="1" applyFill="1" applyBorder="1" applyAlignment="1">
      <alignment vertical="top"/>
    </xf>
    <xf numFmtId="187" fontId="11" fillId="6" borderId="2" xfId="1" applyFont="1" applyFill="1" applyBorder="1" applyAlignment="1">
      <alignment vertical="top"/>
    </xf>
    <xf numFmtId="187" fontId="15" fillId="6" borderId="2" xfId="1" applyFont="1" applyFill="1" applyBorder="1" applyAlignment="1">
      <alignment vertical="top"/>
    </xf>
    <xf numFmtId="188" fontId="29" fillId="6" borderId="5" xfId="1" applyNumberFormat="1" applyFont="1" applyFill="1" applyBorder="1" applyAlignment="1">
      <alignment vertical="top"/>
    </xf>
    <xf numFmtId="188" fontId="29" fillId="6" borderId="6" xfId="1" applyNumberFormat="1" applyFont="1" applyFill="1" applyBorder="1" applyAlignment="1">
      <alignment vertical="top"/>
    </xf>
    <xf numFmtId="187" fontId="11" fillId="6" borderId="6" xfId="1" applyFont="1" applyFill="1" applyBorder="1" applyAlignment="1">
      <alignment vertical="top"/>
    </xf>
    <xf numFmtId="187" fontId="15" fillId="6" borderId="6" xfId="1" applyFont="1" applyFill="1" applyBorder="1" applyAlignment="1">
      <alignment vertical="top"/>
    </xf>
    <xf numFmtId="188" fontId="29" fillId="6" borderId="17" xfId="1" applyNumberFormat="1" applyFont="1" applyFill="1" applyBorder="1" applyAlignment="1">
      <alignment vertical="top"/>
    </xf>
    <xf numFmtId="187" fontId="11" fillId="6" borderId="17" xfId="1" applyFont="1" applyFill="1" applyBorder="1" applyAlignment="1">
      <alignment vertical="top"/>
    </xf>
    <xf numFmtId="187" fontId="15" fillId="6" borderId="17" xfId="1" applyFont="1" applyFill="1" applyBorder="1" applyAlignment="1">
      <alignment vertical="top"/>
    </xf>
    <xf numFmtId="187" fontId="11" fillId="7" borderId="5" xfId="1" applyFont="1" applyFill="1" applyBorder="1" applyAlignment="1">
      <alignment vertical="top"/>
    </xf>
    <xf numFmtId="188" fontId="29" fillId="9" borderId="6" xfId="1" applyNumberFormat="1" applyFont="1" applyFill="1" applyBorder="1" applyAlignment="1">
      <alignment vertical="top"/>
    </xf>
    <xf numFmtId="187" fontId="11" fillId="9" borderId="6" xfId="1" applyFont="1" applyFill="1" applyBorder="1" applyAlignment="1">
      <alignment vertical="top"/>
    </xf>
    <xf numFmtId="187" fontId="15" fillId="9" borderId="6" xfId="1" applyFont="1" applyFill="1" applyBorder="1" applyAlignment="1">
      <alignment vertical="top"/>
    </xf>
    <xf numFmtId="187" fontId="15" fillId="7" borderId="1" xfId="1" applyFont="1" applyFill="1" applyBorder="1" applyAlignment="1">
      <alignment horizontal="left" vertical="top" wrapText="1"/>
    </xf>
    <xf numFmtId="187" fontId="15" fillId="6" borderId="6" xfId="0" applyNumberFormat="1" applyFont="1" applyFill="1" applyBorder="1" applyAlignment="1">
      <alignment vertical="top" wrapText="1"/>
    </xf>
    <xf numFmtId="0" fontId="15" fillId="4" borderId="6" xfId="0" applyFont="1" applyFill="1" applyBorder="1" applyAlignment="1">
      <alignment horizontal="left" vertical="top" wrapText="1"/>
    </xf>
    <xf numFmtId="187" fontId="15" fillId="4" borderId="6" xfId="0" applyNumberFormat="1" applyFont="1" applyFill="1" applyBorder="1" applyAlignment="1">
      <alignment vertical="top" wrapText="1"/>
    </xf>
    <xf numFmtId="187" fontId="15" fillId="6" borderId="6" xfId="0" applyNumberFormat="1" applyFont="1" applyFill="1" applyBorder="1" applyAlignment="1">
      <alignment vertical="top"/>
    </xf>
    <xf numFmtId="188" fontId="11" fillId="9" borderId="6" xfId="1" applyNumberFormat="1" applyFont="1" applyFill="1" applyBorder="1" applyAlignment="1">
      <alignment vertical="top" wrapText="1"/>
    </xf>
    <xf numFmtId="188" fontId="11" fillId="9" borderId="6" xfId="1" applyNumberFormat="1" applyFont="1" applyFill="1" applyBorder="1" applyAlignment="1">
      <alignment vertical="top"/>
    </xf>
    <xf numFmtId="187" fontId="15" fillId="9" borderId="6" xfId="0" applyNumberFormat="1" applyFont="1" applyFill="1" applyBorder="1" applyAlignment="1">
      <alignment vertical="top"/>
    </xf>
    <xf numFmtId="188" fontId="29" fillId="7" borderId="6" xfId="1" applyNumberFormat="1" applyFont="1" applyFill="1" applyBorder="1" applyAlignment="1">
      <alignment vertical="top"/>
    </xf>
    <xf numFmtId="2" fontId="11" fillId="7" borderId="6" xfId="0" applyNumberFormat="1" applyFont="1" applyFill="1" applyBorder="1" applyAlignment="1">
      <alignment vertical="top" wrapText="1"/>
    </xf>
    <xf numFmtId="187" fontId="15" fillId="7" borderId="6" xfId="0" applyNumberFormat="1" applyFont="1" applyFill="1" applyBorder="1" applyAlignment="1">
      <alignment vertical="top"/>
    </xf>
    <xf numFmtId="0" fontId="15" fillId="9" borderId="6" xfId="0" applyFont="1" applyFill="1" applyBorder="1" applyAlignment="1">
      <alignment vertical="top" wrapText="1"/>
    </xf>
    <xf numFmtId="187" fontId="15" fillId="7" borderId="6" xfId="0" applyNumberFormat="1" applyFont="1" applyFill="1" applyBorder="1" applyAlignment="1">
      <alignment horizontal="left" vertical="top" wrapText="1"/>
    </xf>
    <xf numFmtId="188" fontId="11" fillId="6" borderId="6" xfId="1" applyNumberFormat="1" applyFont="1" applyFill="1" applyBorder="1" applyAlignment="1">
      <alignment vertical="top" wrapText="1"/>
    </xf>
    <xf numFmtId="188" fontId="11" fillId="6" borderId="6" xfId="1" applyNumberFormat="1" applyFont="1" applyFill="1" applyBorder="1" applyAlignment="1">
      <alignment vertical="top"/>
    </xf>
    <xf numFmtId="187" fontId="11" fillId="6" borderId="6" xfId="0" applyNumberFormat="1" applyFont="1" applyFill="1" applyBorder="1" applyAlignment="1">
      <alignment vertical="top"/>
    </xf>
    <xf numFmtId="2" fontId="15" fillId="9" borderId="5" xfId="0" applyNumberFormat="1" applyFont="1" applyFill="1" applyBorder="1" applyAlignment="1">
      <alignment vertical="top" wrapText="1"/>
    </xf>
    <xf numFmtId="2" fontId="15" fillId="9" borderId="5" xfId="0" applyNumberFormat="1" applyFont="1" applyFill="1" applyBorder="1" applyAlignment="1">
      <alignment horizontal="justify" vertical="top"/>
    </xf>
    <xf numFmtId="49" fontId="15" fillId="7" borderId="1" xfId="1" applyNumberFormat="1" applyFont="1" applyFill="1" applyBorder="1" applyAlignment="1">
      <alignment horizontal="left" vertical="top" wrapText="1"/>
    </xf>
    <xf numFmtId="2" fontId="15" fillId="7" borderId="6" xfId="1" applyNumberFormat="1" applyFont="1" applyFill="1" applyBorder="1" applyAlignment="1">
      <alignment horizontal="left" vertical="top" wrapText="1"/>
    </xf>
    <xf numFmtId="189" fontId="29" fillId="6" borderId="6" xfId="1" applyNumberFormat="1" applyFont="1" applyFill="1" applyBorder="1" applyAlignment="1">
      <alignment vertical="top"/>
    </xf>
    <xf numFmtId="187" fontId="15" fillId="6" borderId="5" xfId="0" applyNumberFormat="1" applyFont="1" applyFill="1" applyBorder="1" applyAlignment="1">
      <alignment vertical="top"/>
    </xf>
    <xf numFmtId="187" fontId="15" fillId="6" borderId="5" xfId="0" applyNumberFormat="1" applyFont="1" applyFill="1" applyBorder="1" applyAlignment="1">
      <alignment vertical="top" wrapText="1"/>
    </xf>
    <xf numFmtId="0" fontId="3" fillId="6" borderId="6" xfId="0" applyFont="1" applyFill="1" applyBorder="1" applyAlignment="1">
      <alignment vertical="top"/>
    </xf>
    <xf numFmtId="188" fontId="11" fillId="6" borderId="17" xfId="1" applyNumberFormat="1" applyFont="1" applyFill="1" applyBorder="1" applyAlignment="1">
      <alignment vertical="top" wrapText="1"/>
    </xf>
    <xf numFmtId="187" fontId="15" fillId="6" borderId="17" xfId="0" applyNumberFormat="1" applyFont="1" applyFill="1" applyBorder="1" applyAlignment="1">
      <alignment vertical="top"/>
    </xf>
    <xf numFmtId="187" fontId="15" fillId="6" borderId="17" xfId="0" applyNumberFormat="1" applyFont="1" applyFill="1" applyBorder="1" applyAlignment="1">
      <alignment vertical="top" wrapText="1"/>
    </xf>
    <xf numFmtId="188" fontId="11" fillId="6" borderId="24" xfId="1" applyNumberFormat="1" applyFont="1" applyFill="1" applyBorder="1" applyAlignment="1">
      <alignment vertical="top" wrapText="1"/>
    </xf>
    <xf numFmtId="187" fontId="15" fillId="6" borderId="24" xfId="0" applyNumberFormat="1" applyFont="1" applyFill="1" applyBorder="1" applyAlignment="1">
      <alignment vertical="top"/>
    </xf>
    <xf numFmtId="187" fontId="15" fillId="6" borderId="24" xfId="0" applyNumberFormat="1" applyFont="1" applyFill="1" applyBorder="1" applyAlignment="1">
      <alignment vertical="top" wrapText="1"/>
    </xf>
    <xf numFmtId="188" fontId="11" fillId="6" borderId="14" xfId="1" applyNumberFormat="1" applyFont="1" applyFill="1" applyBorder="1" applyAlignment="1">
      <alignment vertical="top" wrapText="1"/>
    </xf>
    <xf numFmtId="187" fontId="15" fillId="6" borderId="14" xfId="0" applyNumberFormat="1" applyFont="1" applyFill="1" applyBorder="1" applyAlignment="1">
      <alignment vertical="top"/>
    </xf>
    <xf numFmtId="187" fontId="15" fillId="6" borderId="14" xfId="0" applyNumberFormat="1" applyFont="1" applyFill="1" applyBorder="1" applyAlignment="1">
      <alignment vertical="top" wrapText="1"/>
    </xf>
    <xf numFmtId="187" fontId="15" fillId="7" borderId="6" xfId="1" applyFont="1" applyFill="1" applyBorder="1" applyAlignment="1">
      <alignment horizontal="center" vertical="top" wrapText="1"/>
    </xf>
    <xf numFmtId="2" fontId="11" fillId="6" borderId="17" xfId="0" applyNumberFormat="1" applyFont="1" applyFill="1" applyBorder="1" applyAlignment="1">
      <alignment vertical="top" wrapText="1"/>
    </xf>
    <xf numFmtId="187" fontId="11" fillId="6" borderId="4" xfId="1" applyFont="1" applyFill="1" applyBorder="1" applyAlignment="1">
      <alignment vertical="top"/>
    </xf>
    <xf numFmtId="187" fontId="15" fillId="6" borderId="4" xfId="0" applyNumberFormat="1" applyFont="1" applyFill="1" applyBorder="1" applyAlignment="1">
      <alignment vertical="top"/>
    </xf>
    <xf numFmtId="187" fontId="15" fillId="6" borderId="4" xfId="0" applyNumberFormat="1" applyFont="1" applyFill="1" applyBorder="1" applyAlignment="1">
      <alignment vertical="top" wrapText="1"/>
    </xf>
    <xf numFmtId="188" fontId="11" fillId="6" borderId="13" xfId="1" applyNumberFormat="1" applyFont="1" applyFill="1" applyBorder="1" applyAlignment="1">
      <alignment vertical="top" wrapText="1"/>
    </xf>
    <xf numFmtId="187" fontId="15" fillId="6" borderId="13" xfId="0" applyNumberFormat="1" applyFont="1" applyFill="1" applyBorder="1" applyAlignment="1">
      <alignment vertical="top"/>
    </xf>
    <xf numFmtId="187" fontId="15" fillId="6" borderId="13" xfId="0" applyNumberFormat="1" applyFont="1" applyFill="1" applyBorder="1" applyAlignment="1">
      <alignment vertical="top" wrapText="1"/>
    </xf>
    <xf numFmtId="189" fontId="29" fillId="7" borderId="5" xfId="1" applyNumberFormat="1" applyFont="1" applyFill="1" applyBorder="1" applyAlignment="1">
      <alignment vertical="top"/>
    </xf>
    <xf numFmtId="188" fontId="11" fillId="7" borderId="14" xfId="1" applyNumberFormat="1" applyFont="1" applyFill="1" applyBorder="1" applyAlignment="1">
      <alignment vertical="top" wrapText="1"/>
    </xf>
    <xf numFmtId="187" fontId="11" fillId="7" borderId="14" xfId="1" applyFont="1" applyFill="1" applyBorder="1" applyAlignment="1">
      <alignment vertical="top"/>
    </xf>
    <xf numFmtId="187" fontId="15" fillId="7" borderId="14" xfId="0" applyNumberFormat="1" applyFont="1" applyFill="1" applyBorder="1" applyAlignment="1">
      <alignment vertical="top" wrapText="1"/>
    </xf>
    <xf numFmtId="187" fontId="29" fillId="9" borderId="5" xfId="1" applyFont="1" applyFill="1" applyBorder="1" applyAlignment="1">
      <alignment vertical="top"/>
    </xf>
    <xf numFmtId="187" fontId="15" fillId="7" borderId="6" xfId="1" applyFont="1" applyFill="1" applyBorder="1" applyAlignment="1">
      <alignment horizontal="left" vertical="top" wrapText="1"/>
    </xf>
    <xf numFmtId="49" fontId="11" fillId="6" borderId="6" xfId="1" applyNumberFormat="1" applyFont="1" applyFill="1" applyBorder="1" applyAlignment="1">
      <alignment vertical="top" wrapText="1"/>
    </xf>
    <xf numFmtId="0" fontId="15" fillId="19" borderId="6" xfId="3" applyFont="1" applyFill="1" applyBorder="1" applyAlignment="1">
      <alignment horizontal="left" vertical="center" wrapText="1" shrinkToFit="1"/>
    </xf>
    <xf numFmtId="0" fontId="29" fillId="15" borderId="6" xfId="0" applyFont="1" applyFill="1" applyBorder="1" applyAlignment="1">
      <alignment horizontal="center" vertical="top"/>
    </xf>
    <xf numFmtId="187" fontId="11" fillId="15" borderId="6" xfId="0" applyNumberFormat="1" applyFont="1" applyFill="1" applyBorder="1" applyAlignment="1">
      <alignment horizontal="center" vertical="top"/>
    </xf>
    <xf numFmtId="0" fontId="29" fillId="16" borderId="6" xfId="0" applyFont="1" applyFill="1" applyBorder="1" applyAlignment="1">
      <alignment horizontal="center" vertical="top"/>
    </xf>
    <xf numFmtId="187" fontId="11" fillId="16" borderId="6" xfId="0" applyNumberFormat="1" applyFont="1" applyFill="1" applyBorder="1" applyAlignment="1">
      <alignment horizontal="center" vertical="top"/>
    </xf>
    <xf numFmtId="187" fontId="15" fillId="16" borderId="6" xfId="0" applyNumberFormat="1" applyFont="1" applyFill="1" applyBorder="1" applyAlignment="1">
      <alignment vertical="top"/>
    </xf>
    <xf numFmtId="0" fontId="29" fillId="7" borderId="2" xfId="0" applyFont="1" applyFill="1" applyBorder="1" applyAlignment="1">
      <alignment horizontal="center" vertical="top"/>
    </xf>
    <xf numFmtId="2" fontId="11" fillId="7" borderId="8" xfId="0" applyNumberFormat="1" applyFont="1" applyFill="1" applyBorder="1" applyAlignment="1">
      <alignment horizontal="center" vertical="top" wrapText="1"/>
    </xf>
    <xf numFmtId="187" fontId="11" fillId="7" borderId="2" xfId="0" applyNumberFormat="1" applyFont="1" applyFill="1" applyBorder="1" applyAlignment="1">
      <alignment horizontal="center" vertical="top"/>
    </xf>
    <xf numFmtId="0" fontId="29" fillId="6" borderId="6" xfId="0" applyFont="1" applyFill="1" applyBorder="1" applyAlignment="1">
      <alignment horizontal="center" vertical="top"/>
    </xf>
    <xf numFmtId="187" fontId="11" fillId="6" borderId="6" xfId="0" applyNumberFormat="1" applyFont="1" applyFill="1" applyBorder="1" applyAlignment="1">
      <alignment horizontal="center" vertical="top"/>
    </xf>
    <xf numFmtId="187" fontId="15" fillId="6" borderId="6" xfId="0" applyNumberFormat="1" applyFont="1" applyFill="1" applyBorder="1" applyAlignment="1">
      <alignment horizontal="center" vertical="top"/>
    </xf>
    <xf numFmtId="187" fontId="15" fillId="7" borderId="1" xfId="1" applyFont="1" applyFill="1" applyBorder="1" applyAlignment="1">
      <alignment horizontal="center" vertical="top" wrapText="1"/>
    </xf>
    <xf numFmtId="0" fontId="29" fillId="7" borderId="6" xfId="0" applyFont="1" applyFill="1" applyBorder="1" applyAlignment="1">
      <alignment horizontal="center" vertical="top"/>
    </xf>
    <xf numFmtId="187" fontId="11" fillId="7" borderId="6" xfId="0" applyNumberFormat="1" applyFont="1" applyFill="1" applyBorder="1" applyAlignment="1">
      <alignment horizontal="center" vertical="top"/>
    </xf>
    <xf numFmtId="2" fontId="11" fillId="15" borderId="6" xfId="0" applyNumberFormat="1" applyFont="1" applyFill="1" applyBorder="1" applyAlignment="1">
      <alignment vertical="top" wrapText="1"/>
    </xf>
    <xf numFmtId="1" fontId="11" fillId="15" borderId="6" xfId="0" applyNumberFormat="1" applyFont="1" applyFill="1" applyBorder="1" applyAlignment="1">
      <alignment horizontal="left" vertical="top" wrapText="1"/>
    </xf>
    <xf numFmtId="0" fontId="15" fillId="7" borderId="6" xfId="0" applyFont="1" applyFill="1" applyBorder="1" applyAlignment="1">
      <alignment horizontal="left" vertical="top"/>
    </xf>
    <xf numFmtId="49" fontId="29" fillId="16" borderId="6" xfId="0" applyNumberFormat="1" applyFont="1" applyFill="1" applyBorder="1" applyAlignment="1">
      <alignment horizontal="center" vertical="top"/>
    </xf>
    <xf numFmtId="190" fontId="29" fillId="16" borderId="6" xfId="0" applyNumberFormat="1" applyFont="1" applyFill="1" applyBorder="1" applyAlignment="1">
      <alignment horizontal="center" vertical="top"/>
    </xf>
    <xf numFmtId="187" fontId="11" fillId="16" borderId="6" xfId="1" applyFont="1" applyFill="1" applyBorder="1" applyAlignment="1">
      <alignment horizontal="center" vertical="top"/>
    </xf>
    <xf numFmtId="2" fontId="15" fillId="16" borderId="6" xfId="0" applyNumberFormat="1" applyFont="1" applyFill="1" applyBorder="1" applyAlignment="1">
      <alignment vertical="top"/>
    </xf>
    <xf numFmtId="2" fontId="29" fillId="7" borderId="6" xfId="0" applyNumberFormat="1" applyFont="1" applyFill="1" applyBorder="1" applyAlignment="1">
      <alignment horizontal="center" vertical="top"/>
    </xf>
    <xf numFmtId="187" fontId="11" fillId="7" borderId="6" xfId="1" applyFont="1" applyFill="1" applyBorder="1" applyAlignment="1">
      <alignment horizontal="center" vertical="top"/>
    </xf>
    <xf numFmtId="2" fontId="15" fillId="7" borderId="6" xfId="0" applyNumberFormat="1" applyFont="1" applyFill="1" applyBorder="1" applyAlignment="1">
      <alignment horizontal="left" vertical="top"/>
    </xf>
    <xf numFmtId="1" fontId="29" fillId="15" borderId="6" xfId="0" applyNumberFormat="1" applyFont="1" applyFill="1" applyBorder="1" applyAlignment="1">
      <alignment horizontal="center" vertical="top"/>
    </xf>
    <xf numFmtId="2" fontId="11" fillId="16" borderId="6" xfId="0" applyNumberFormat="1" applyFont="1" applyFill="1" applyBorder="1" applyAlignment="1">
      <alignment vertical="top"/>
    </xf>
    <xf numFmtId="0" fontId="29" fillId="26" borderId="6" xfId="0" applyFont="1" applyFill="1" applyBorder="1" applyAlignment="1">
      <alignment horizontal="center" vertical="top"/>
    </xf>
    <xf numFmtId="2" fontId="11" fillId="26" borderId="6" xfId="0" applyNumberFormat="1" applyFont="1" applyFill="1" applyBorder="1" applyAlignment="1">
      <alignment vertical="top" wrapText="1"/>
    </xf>
    <xf numFmtId="187" fontId="11" fillId="26" borderId="6" xfId="1" applyFont="1" applyFill="1" applyBorder="1" applyAlignment="1">
      <alignment vertical="top"/>
    </xf>
    <xf numFmtId="187" fontId="11" fillId="26" borderId="6" xfId="0" applyNumberFormat="1" applyFont="1" applyFill="1" applyBorder="1" applyAlignment="1">
      <alignment horizontal="center" vertical="top"/>
    </xf>
    <xf numFmtId="0" fontId="15" fillId="26" borderId="6" xfId="0" applyFont="1" applyFill="1" applyBorder="1" applyAlignment="1">
      <alignment vertical="top"/>
    </xf>
    <xf numFmtId="0" fontId="29" fillId="4" borderId="6" xfId="0" applyFont="1" applyFill="1" applyBorder="1" applyAlignment="1">
      <alignment horizontal="center" vertical="top"/>
    </xf>
    <xf numFmtId="2" fontId="11" fillId="4" borderId="11" xfId="0" applyNumberFormat="1" applyFont="1" applyFill="1" applyBorder="1" applyAlignment="1">
      <alignment vertical="top" wrapText="1"/>
    </xf>
    <xf numFmtId="187" fontId="11" fillId="4" borderId="5" xfId="0" applyNumberFormat="1" applyFont="1" applyFill="1" applyBorder="1" applyAlignment="1">
      <alignment horizontal="center" vertical="top"/>
    </xf>
    <xf numFmtId="187" fontId="11" fillId="6" borderId="5" xfId="0" applyNumberFormat="1" applyFont="1" applyFill="1" applyBorder="1" applyAlignment="1">
      <alignment horizontal="center" vertical="top"/>
    </xf>
    <xf numFmtId="187" fontId="15" fillId="6" borderId="5" xfId="0" applyNumberFormat="1" applyFont="1" applyFill="1" applyBorder="1" applyAlignment="1">
      <alignment horizontal="center" vertical="top"/>
    </xf>
    <xf numFmtId="2" fontId="11" fillId="4" borderId="6" xfId="0" applyNumberFormat="1" applyFont="1" applyFill="1" applyBorder="1" applyAlignment="1">
      <alignment vertical="top" wrapText="1"/>
    </xf>
    <xf numFmtId="187" fontId="11" fillId="4" borderId="6" xfId="0" applyNumberFormat="1" applyFont="1" applyFill="1" applyBorder="1" applyAlignment="1">
      <alignment horizontal="center" vertical="top"/>
    </xf>
    <xf numFmtId="0" fontId="18" fillId="4" borderId="6" xfId="0" applyFont="1" applyFill="1" applyBorder="1" applyAlignment="1">
      <alignment vertical="top" wrapText="1"/>
    </xf>
    <xf numFmtId="187" fontId="15" fillId="15" borderId="6" xfId="0" applyNumberFormat="1" applyFont="1" applyFill="1" applyBorder="1" applyAlignment="1">
      <alignment horizontal="center" vertical="top"/>
    </xf>
    <xf numFmtId="187" fontId="15" fillId="16" borderId="6" xfId="0" applyNumberFormat="1" applyFont="1" applyFill="1" applyBorder="1" applyAlignment="1">
      <alignment horizontal="center" vertical="top"/>
    </xf>
    <xf numFmtId="187" fontId="29" fillId="7" borderId="6" xfId="0" applyNumberFormat="1" applyFont="1" applyFill="1" applyBorder="1" applyAlignment="1">
      <alignment horizontal="center" vertical="top"/>
    </xf>
    <xf numFmtId="0" fontId="30" fillId="0" borderId="6" xfId="0" applyFont="1" applyBorder="1" applyAlignment="1">
      <alignment wrapText="1"/>
    </xf>
    <xf numFmtId="0" fontId="30" fillId="0" borderId="6" xfId="0" applyFont="1" applyBorder="1" applyAlignment="1">
      <alignment vertical="top" wrapText="1"/>
    </xf>
    <xf numFmtId="187" fontId="29" fillId="6" borderId="6" xfId="0" applyNumberFormat="1" applyFont="1" applyFill="1" applyBorder="1" applyAlignment="1">
      <alignment horizontal="center" vertical="top"/>
    </xf>
    <xf numFmtId="0" fontId="11" fillId="6" borderId="6" xfId="0" applyFont="1" applyFill="1" applyBorder="1" applyAlignment="1">
      <alignment horizontal="left" vertical="top" wrapText="1"/>
    </xf>
    <xf numFmtId="2" fontId="11" fillId="15" borderId="6" xfId="0" applyNumberFormat="1" applyFont="1" applyFill="1" applyBorder="1" applyAlignment="1">
      <alignment vertical="top"/>
    </xf>
    <xf numFmtId="0" fontId="29" fillId="25" borderId="6" xfId="0" applyFont="1" applyFill="1" applyBorder="1" applyAlignment="1">
      <alignment horizontal="center" vertical="top"/>
    </xf>
    <xf numFmtId="2" fontId="11" fillId="25" borderId="6" xfId="0" applyNumberFormat="1" applyFont="1" applyFill="1" applyBorder="1" applyAlignment="1">
      <alignment vertical="top" wrapText="1"/>
    </xf>
    <xf numFmtId="2" fontId="11" fillId="25" borderId="6" xfId="0" applyNumberFormat="1" applyFont="1" applyFill="1" applyBorder="1" applyAlignment="1">
      <alignment vertical="top"/>
    </xf>
    <xf numFmtId="187" fontId="11" fillId="25" borderId="6" xfId="0" applyNumberFormat="1" applyFont="1" applyFill="1" applyBorder="1" applyAlignment="1">
      <alignment horizontal="center" vertical="top"/>
    </xf>
    <xf numFmtId="0" fontId="31" fillId="6" borderId="6" xfId="0" applyFont="1" applyFill="1" applyBorder="1" applyAlignment="1">
      <alignment horizontal="center" vertical="top"/>
    </xf>
    <xf numFmtId="2" fontId="15" fillId="0" borderId="6" xfId="0" applyNumberFormat="1" applyFont="1" applyBorder="1" applyAlignment="1">
      <alignment vertical="top" wrapText="1"/>
    </xf>
    <xf numFmtId="0" fontId="30" fillId="0" borderId="6" xfId="0" applyFont="1" applyBorder="1" applyAlignment="1">
      <alignment vertical="top"/>
    </xf>
    <xf numFmtId="187" fontId="11" fillId="15" borderId="6" xfId="1" applyFont="1" applyFill="1" applyBorder="1" applyAlignment="1">
      <alignment vertical="top" wrapText="1"/>
    </xf>
    <xf numFmtId="187" fontId="11" fillId="16" borderId="6" xfId="1" applyFont="1" applyFill="1" applyBorder="1" applyAlignment="1">
      <alignment vertical="top" wrapText="1"/>
    </xf>
    <xf numFmtId="190" fontId="11" fillId="16" borderId="6" xfId="0" applyNumberFormat="1" applyFont="1" applyFill="1" applyBorder="1" applyAlignment="1">
      <alignment horizontal="center" vertical="center" wrapText="1"/>
    </xf>
    <xf numFmtId="1" fontId="11" fillId="16" borderId="6" xfId="1" applyNumberFormat="1" applyFont="1" applyFill="1" applyBorder="1" applyAlignment="1">
      <alignment horizontal="left" vertical="top" wrapText="1"/>
    </xf>
    <xf numFmtId="0" fontId="15" fillId="15" borderId="14" xfId="0" applyFont="1" applyFill="1" applyBorder="1" applyAlignment="1">
      <alignment vertical="top" wrapText="1"/>
    </xf>
    <xf numFmtId="187" fontId="11" fillId="6" borderId="6" xfId="1" applyFont="1" applyFill="1" applyBorder="1" applyAlignment="1">
      <alignment vertical="top" wrapText="1"/>
    </xf>
    <xf numFmtId="187" fontId="11" fillId="16" borderId="6" xfId="0" applyNumberFormat="1" applyFont="1" applyFill="1" applyBorder="1" applyAlignment="1">
      <alignment horizontal="center" vertical="top" wrapText="1"/>
    </xf>
    <xf numFmtId="187" fontId="11" fillId="7" borderId="6" xfId="0" applyNumberFormat="1" applyFont="1" applyFill="1" applyBorder="1" applyAlignment="1">
      <alignment horizontal="center" vertical="top" wrapText="1"/>
    </xf>
    <xf numFmtId="187" fontId="11" fillId="6" borderId="11" xfId="1" applyFont="1" applyFill="1" applyBorder="1" applyAlignment="1">
      <alignment vertical="top" wrapText="1"/>
    </xf>
    <xf numFmtId="187" fontId="29" fillId="7" borderId="6" xfId="1" applyFont="1" applyFill="1" applyBorder="1" applyAlignment="1">
      <alignment horizontal="center" vertical="top"/>
    </xf>
    <xf numFmtId="0" fontId="29" fillId="6" borderId="5" xfId="0" applyFont="1" applyFill="1" applyBorder="1" applyAlignment="1">
      <alignment horizontal="center" vertical="top"/>
    </xf>
    <xf numFmtId="2" fontId="11" fillId="0" borderId="12" xfId="0" applyNumberFormat="1" applyFont="1" applyBorder="1" applyAlignment="1">
      <alignment vertical="top" wrapText="1"/>
    </xf>
    <xf numFmtId="0" fontId="29" fillId="6" borderId="13" xfId="0" applyFont="1" applyFill="1" applyBorder="1" applyAlignment="1">
      <alignment horizontal="center" vertical="top"/>
    </xf>
    <xf numFmtId="0" fontId="11" fillId="6" borderId="6" xfId="0" applyFont="1" applyFill="1" applyBorder="1" applyAlignment="1">
      <alignment horizontal="center" vertical="top" wrapText="1"/>
    </xf>
    <xf numFmtId="187" fontId="11" fillId="6" borderId="6" xfId="1" applyFont="1" applyFill="1" applyBorder="1" applyAlignment="1">
      <alignment horizontal="center" vertical="top"/>
    </xf>
    <xf numFmtId="187" fontId="11" fillId="6" borderId="13" xfId="1" applyFont="1" applyFill="1" applyBorder="1" applyAlignment="1">
      <alignment horizontal="center" vertical="top"/>
    </xf>
    <xf numFmtId="187" fontId="15" fillId="6" borderId="13" xfId="0" applyNumberFormat="1" applyFont="1" applyFill="1" applyBorder="1" applyAlignment="1">
      <alignment horizontal="center" vertical="top"/>
    </xf>
    <xf numFmtId="0" fontId="29" fillId="6" borderId="24" xfId="0" applyFont="1" applyFill="1" applyBorder="1" applyAlignment="1">
      <alignment horizontal="center" vertical="top"/>
    </xf>
    <xf numFmtId="187" fontId="11" fillId="6" borderId="24" xfId="1" applyFont="1" applyFill="1" applyBorder="1" applyAlignment="1">
      <alignment horizontal="center" vertical="top"/>
    </xf>
    <xf numFmtId="187" fontId="15" fillId="6" borderId="24" xfId="0" applyNumberFormat="1" applyFont="1" applyFill="1" applyBorder="1" applyAlignment="1">
      <alignment horizontal="center" vertical="top"/>
    </xf>
    <xf numFmtId="187" fontId="11" fillId="6" borderId="14" xfId="1" applyFont="1" applyFill="1" applyBorder="1" applyAlignment="1">
      <alignment horizontal="center" vertical="top"/>
    </xf>
    <xf numFmtId="187" fontId="15" fillId="6" borderId="14" xfId="0" applyNumberFormat="1" applyFont="1" applyFill="1" applyBorder="1" applyAlignment="1">
      <alignment horizontal="center" vertical="top"/>
    </xf>
    <xf numFmtId="187" fontId="29" fillId="6" borderId="6" xfId="1" applyFont="1" applyFill="1" applyBorder="1" applyAlignment="1">
      <alignment horizontal="center" vertical="top"/>
    </xf>
    <xf numFmtId="187" fontId="19" fillId="6" borderId="5" xfId="0" applyNumberFormat="1" applyFont="1" applyFill="1" applyBorder="1" applyAlignment="1">
      <alignment horizontal="center" vertical="top"/>
    </xf>
    <xf numFmtId="192" fontId="29" fillId="6" borderId="6" xfId="1" applyNumberFormat="1" applyFont="1" applyFill="1" applyBorder="1" applyAlignment="1">
      <alignment horizontal="center" vertical="top"/>
    </xf>
    <xf numFmtId="190" fontId="11" fillId="16" borderId="6" xfId="0" applyNumberFormat="1" applyFont="1" applyFill="1" applyBorder="1" applyAlignment="1">
      <alignment horizontal="left" vertical="top" wrapText="1"/>
    </xf>
    <xf numFmtId="187" fontId="11" fillId="7" borderId="6" xfId="1" applyFont="1" applyFill="1" applyBorder="1" applyAlignment="1">
      <alignment horizontal="left" vertical="top" wrapText="1"/>
    </xf>
    <xf numFmtId="2" fontId="11" fillId="6" borderId="11" xfId="0" applyNumberFormat="1" applyFont="1" applyFill="1" applyBorder="1" applyAlignment="1">
      <alignment horizontal="left" vertical="top" wrapText="1"/>
    </xf>
    <xf numFmtId="0" fontId="11" fillId="0" borderId="11" xfId="1" applyNumberFormat="1" applyFont="1" applyBorder="1" applyAlignment="1">
      <alignment vertical="top" wrapText="1"/>
    </xf>
    <xf numFmtId="187" fontId="11" fillId="0" borderId="6" xfId="1" applyFont="1" applyBorder="1" applyAlignment="1">
      <alignment vertical="top" wrapText="1"/>
    </xf>
    <xf numFmtId="187" fontId="15" fillId="0" borderId="6" xfId="1" applyFont="1" applyBorder="1" applyAlignment="1">
      <alignment vertical="top" wrapText="1"/>
    </xf>
    <xf numFmtId="193" fontId="29" fillId="9" borderId="6" xfId="1" applyNumberFormat="1" applyFont="1" applyFill="1" applyBorder="1" applyAlignment="1">
      <alignment horizontal="center" vertical="top"/>
    </xf>
    <xf numFmtId="0" fontId="11" fillId="9" borderId="11" xfId="1" applyNumberFormat="1" applyFont="1" applyFill="1" applyBorder="1" applyAlignment="1">
      <alignment vertical="top" wrapText="1"/>
    </xf>
    <xf numFmtId="187" fontId="11" fillId="9" borderId="6" xfId="1" applyFont="1" applyFill="1" applyBorder="1" applyAlignment="1">
      <alignment vertical="top" wrapText="1"/>
    </xf>
    <xf numFmtId="187" fontId="11" fillId="9" borderId="6" xfId="1" applyFont="1" applyFill="1" applyBorder="1" applyAlignment="1">
      <alignment horizontal="center" vertical="top"/>
    </xf>
    <xf numFmtId="187" fontId="15" fillId="9" borderId="6" xfId="1" applyFont="1" applyFill="1" applyBorder="1" applyAlignment="1">
      <alignment horizontal="center" vertical="top"/>
    </xf>
    <xf numFmtId="187" fontId="15" fillId="9" borderId="5" xfId="1" applyFont="1" applyFill="1" applyBorder="1" applyAlignment="1">
      <alignment horizontal="center" vertical="top"/>
    </xf>
    <xf numFmtId="187" fontId="15" fillId="9" borderId="6" xfId="1" applyFont="1" applyFill="1" applyBorder="1" applyAlignment="1">
      <alignment vertical="top" wrapText="1"/>
    </xf>
    <xf numFmtId="193" fontId="29" fillId="7" borderId="6" xfId="1" applyNumberFormat="1" applyFont="1" applyFill="1" applyBorder="1" applyAlignment="1">
      <alignment horizontal="center" vertical="top"/>
    </xf>
    <xf numFmtId="0" fontId="11" fillId="7" borderId="11" xfId="1" applyNumberFormat="1" applyFont="1" applyFill="1" applyBorder="1" applyAlignment="1">
      <alignment vertical="top" wrapText="1"/>
    </xf>
    <xf numFmtId="187" fontId="11" fillId="7" borderId="6" xfId="1" applyFont="1" applyFill="1" applyBorder="1" applyAlignment="1">
      <alignment vertical="top" wrapText="1"/>
    </xf>
    <xf numFmtId="187" fontId="15" fillId="7" borderId="6" xfId="1" applyFont="1" applyFill="1" applyBorder="1" applyAlignment="1">
      <alignment vertical="top" wrapText="1"/>
    </xf>
    <xf numFmtId="2" fontId="11" fillId="0" borderId="11" xfId="1" applyNumberFormat="1" applyFont="1" applyBorder="1" applyAlignment="1">
      <alignment vertical="top" wrapText="1"/>
    </xf>
    <xf numFmtId="0" fontId="32" fillId="6" borderId="13" xfId="0" applyFont="1" applyFill="1" applyBorder="1" applyAlignment="1">
      <alignment horizontal="center" vertical="top"/>
    </xf>
    <xf numFmtId="187" fontId="20" fillId="6" borderId="13" xfId="0" applyNumberFormat="1" applyFont="1" applyFill="1" applyBorder="1" applyAlignment="1">
      <alignment horizontal="center" vertical="top"/>
    </xf>
    <xf numFmtId="187" fontId="11" fillId="6" borderId="13" xfId="0" applyNumberFormat="1" applyFont="1" applyFill="1" applyBorder="1" applyAlignment="1">
      <alignment horizontal="center" vertical="top"/>
    </xf>
    <xf numFmtId="0" fontId="29" fillId="22" borderId="6" xfId="0" applyFont="1" applyFill="1" applyBorder="1" applyAlignment="1">
      <alignment horizontal="center" vertical="top"/>
    </xf>
    <xf numFmtId="187" fontId="11" fillId="22" borderId="6" xfId="0" applyNumberFormat="1" applyFont="1" applyFill="1" applyBorder="1" applyAlignment="1">
      <alignment horizontal="center" vertical="top"/>
    </xf>
    <xf numFmtId="0" fontId="15" fillId="6" borderId="5" xfId="0" applyFont="1" applyFill="1" applyBorder="1" applyAlignment="1">
      <alignment vertical="top" wrapText="1"/>
    </xf>
    <xf numFmtId="0" fontId="29" fillId="11" borderId="5" xfId="0" applyFont="1" applyFill="1" applyBorder="1" applyAlignment="1">
      <alignment horizontal="center" vertical="top"/>
    </xf>
    <xf numFmtId="187" fontId="11" fillId="11" borderId="5" xfId="0" applyNumberFormat="1" applyFont="1" applyFill="1" applyBorder="1" applyAlignment="1">
      <alignment horizontal="center" vertical="top"/>
    </xf>
    <xf numFmtId="0" fontId="29" fillId="8" borderId="5" xfId="0" applyFont="1" applyFill="1" applyBorder="1" applyAlignment="1">
      <alignment horizontal="center" vertical="top"/>
    </xf>
    <xf numFmtId="187" fontId="11" fillId="8" borderId="5" xfId="0" applyNumberFormat="1" applyFont="1" applyFill="1" applyBorder="1" applyAlignment="1">
      <alignment horizontal="center" vertical="top"/>
    </xf>
    <xf numFmtId="0" fontId="29" fillId="9" borderId="6" xfId="0" applyFont="1" applyFill="1" applyBorder="1" applyAlignment="1">
      <alignment horizontal="center" vertical="top"/>
    </xf>
    <xf numFmtId="187" fontId="11" fillId="9" borderId="6" xfId="0" applyNumberFormat="1" applyFont="1" applyFill="1" applyBorder="1" applyAlignment="1">
      <alignment horizontal="center" vertical="top"/>
    </xf>
    <xf numFmtId="187" fontId="11" fillId="0" borderId="13" xfId="0" applyNumberFormat="1" applyFont="1" applyBorder="1" applyAlignment="1">
      <alignment horizontal="center" vertical="top"/>
    </xf>
    <xf numFmtId="187" fontId="15" fillId="0" borderId="13" xfId="0" applyNumberFormat="1" applyFont="1" applyBorder="1" applyAlignment="1">
      <alignment horizontal="center" vertical="top"/>
    </xf>
    <xf numFmtId="187" fontId="15" fillId="0" borderId="6" xfId="0" applyNumberFormat="1" applyFont="1" applyBorder="1" applyAlignment="1">
      <alignment horizontal="center" vertical="top"/>
    </xf>
    <xf numFmtId="187" fontId="11" fillId="0" borderId="6" xfId="0" applyNumberFormat="1" applyFont="1" applyBorder="1" applyAlignment="1">
      <alignment horizontal="center" vertical="top"/>
    </xf>
    <xf numFmtId="0" fontId="15" fillId="4" borderId="6" xfId="0" applyFont="1" applyFill="1" applyBorder="1" applyAlignment="1">
      <alignment vertical="top" wrapText="1"/>
    </xf>
    <xf numFmtId="2" fontId="11" fillId="6" borderId="5" xfId="0" applyNumberFormat="1" applyFont="1" applyFill="1" applyBorder="1" applyAlignment="1">
      <alignment horizontal="center" vertical="top"/>
    </xf>
    <xf numFmtId="2" fontId="15" fillId="6" borderId="5" xfId="0" applyNumberFormat="1" applyFont="1" applyFill="1" applyBorder="1" applyAlignment="1">
      <alignment horizontal="center" vertical="top"/>
    </xf>
    <xf numFmtId="0" fontId="29" fillId="6" borderId="14" xfId="0" applyFont="1" applyFill="1" applyBorder="1" applyAlignment="1">
      <alignment horizontal="center" vertical="top"/>
    </xf>
    <xf numFmtId="187" fontId="11" fillId="0" borderId="14" xfId="0" applyNumberFormat="1" applyFont="1" applyBorder="1" applyAlignment="1">
      <alignment horizontal="center" vertical="top"/>
    </xf>
    <xf numFmtId="187" fontId="15" fillId="0" borderId="14" xfId="0" applyNumberFormat="1" applyFont="1" applyBorder="1" applyAlignment="1">
      <alignment horizontal="center" vertical="top"/>
    </xf>
    <xf numFmtId="187" fontId="11" fillId="0" borderId="5" xfId="0" applyNumberFormat="1" applyFont="1" applyBorder="1" applyAlignment="1">
      <alignment horizontal="center" vertical="top"/>
    </xf>
    <xf numFmtId="187" fontId="15" fillId="0" borderId="5" xfId="0" applyNumberFormat="1" applyFont="1" applyBorder="1" applyAlignment="1">
      <alignment horizontal="center" vertical="top"/>
    </xf>
    <xf numFmtId="0" fontId="29" fillId="8" borderId="6" xfId="0" applyFont="1" applyFill="1" applyBorder="1" applyAlignment="1">
      <alignment horizontal="center" vertical="top"/>
    </xf>
    <xf numFmtId="187" fontId="11" fillId="8" borderId="6" xfId="0" applyNumberFormat="1" applyFont="1" applyFill="1" applyBorder="1" applyAlignment="1">
      <alignment horizontal="center" vertical="top"/>
    </xf>
    <xf numFmtId="0" fontId="29" fillId="9" borderId="13" xfId="0" applyFont="1" applyFill="1" applyBorder="1" applyAlignment="1">
      <alignment horizontal="center" vertical="top"/>
    </xf>
    <xf numFmtId="187" fontId="11" fillId="9" borderId="13" xfId="0" applyNumberFormat="1" applyFont="1" applyFill="1" applyBorder="1" applyAlignment="1">
      <alignment horizontal="center" vertical="top"/>
    </xf>
    <xf numFmtId="0" fontId="15" fillId="7" borderId="6" xfId="0" applyFont="1" applyFill="1" applyBorder="1" applyAlignment="1">
      <alignment vertical="top" wrapText="1"/>
    </xf>
    <xf numFmtId="188" fontId="29" fillId="9" borderId="13" xfId="0" applyNumberFormat="1" applyFont="1" applyFill="1" applyBorder="1" applyAlignment="1">
      <alignment horizontal="center" vertical="top"/>
    </xf>
    <xf numFmtId="0" fontId="29" fillId="7" borderId="13" xfId="0" applyFont="1" applyFill="1" applyBorder="1" applyAlignment="1">
      <alignment horizontal="center" vertical="top"/>
    </xf>
    <xf numFmtId="187" fontId="11" fillId="7" borderId="13" xfId="0" applyNumberFormat="1" applyFont="1" applyFill="1" applyBorder="1" applyAlignment="1">
      <alignment horizontal="center" vertical="top"/>
    </xf>
    <xf numFmtId="187" fontId="15" fillId="9" borderId="13" xfId="0" applyNumberFormat="1" applyFont="1" applyFill="1" applyBorder="1" applyAlignment="1">
      <alignment horizontal="center" vertical="top"/>
    </xf>
    <xf numFmtId="187" fontId="15" fillId="7" borderId="13" xfId="0" applyNumberFormat="1" applyFont="1" applyFill="1" applyBorder="1" applyAlignment="1">
      <alignment horizontal="center" vertical="top"/>
    </xf>
    <xf numFmtId="0" fontId="29" fillId="3" borderId="6" xfId="0" applyFont="1" applyFill="1" applyBorder="1" applyAlignment="1">
      <alignment horizontal="center"/>
    </xf>
    <xf numFmtId="2" fontId="11" fillId="3" borderId="6" xfId="0" applyNumberFormat="1" applyFont="1" applyFill="1" applyBorder="1" applyAlignment="1">
      <alignment horizontal="center" wrapText="1"/>
    </xf>
    <xf numFmtId="2" fontId="11" fillId="3" borderId="6" xfId="0" applyNumberFormat="1" applyFont="1" applyFill="1" applyBorder="1" applyAlignment="1">
      <alignment horizontal="center"/>
    </xf>
    <xf numFmtId="187" fontId="11" fillId="3" borderId="6" xfId="0" applyNumberFormat="1" applyFont="1" applyFill="1" applyBorder="1" applyAlignment="1">
      <alignment horizontal="center"/>
    </xf>
    <xf numFmtId="2" fontId="15" fillId="3" borderId="6" xfId="0" applyNumberFormat="1" applyFont="1" applyFill="1" applyBorder="1"/>
    <xf numFmtId="187" fontId="11" fillId="3" borderId="6" xfId="1" applyFont="1" applyFill="1" applyBorder="1" applyAlignment="1">
      <alignment horizontal="center"/>
    </xf>
    <xf numFmtId="187" fontId="19" fillId="3" borderId="6" xfId="1" applyFont="1" applyFill="1" applyBorder="1" applyAlignment="1">
      <alignment horizontal="center"/>
    </xf>
    <xf numFmtId="0" fontId="29" fillId="6" borderId="0" xfId="0" applyFont="1" applyFill="1" applyAlignment="1">
      <alignment horizontal="center"/>
    </xf>
    <xf numFmtId="2" fontId="10" fillId="6" borderId="0" xfId="0" applyNumberFormat="1" applyFont="1" applyFill="1" applyAlignment="1">
      <alignment horizontal="center" wrapText="1"/>
    </xf>
    <xf numFmtId="2" fontId="10" fillId="6" borderId="18" xfId="0" applyNumberFormat="1" applyFont="1" applyFill="1" applyBorder="1" applyAlignment="1">
      <alignment horizontal="center"/>
    </xf>
    <xf numFmtId="2" fontId="12" fillId="6" borderId="18" xfId="0" applyNumberFormat="1" applyFont="1" applyFill="1" applyBorder="1"/>
    <xf numFmtId="187" fontId="10" fillId="6" borderId="18" xfId="1" applyFont="1" applyFill="1" applyBorder="1" applyAlignment="1">
      <alignment horizontal="center"/>
    </xf>
    <xf numFmtId="187" fontId="12" fillId="6" borderId="18" xfId="1" applyFont="1" applyFill="1" applyBorder="1" applyAlignment="1">
      <alignment horizontal="center"/>
    </xf>
    <xf numFmtId="2" fontId="33" fillId="6" borderId="0" xfId="0" applyNumberFormat="1" applyFont="1" applyFill="1" applyAlignment="1">
      <alignment horizontal="center" wrapText="1"/>
    </xf>
    <xf numFmtId="187" fontId="33" fillId="6" borderId="0" xfId="1" applyFont="1" applyFill="1" applyBorder="1" applyAlignment="1"/>
    <xf numFmtId="2" fontId="33" fillId="6" borderId="0" xfId="0" applyNumberFormat="1" applyFont="1" applyFill="1" applyAlignment="1">
      <alignment horizontal="center"/>
    </xf>
    <xf numFmtId="0" fontId="33" fillId="6" borderId="0" xfId="0" applyFont="1" applyFill="1" applyAlignment="1">
      <alignment horizontal="center"/>
    </xf>
    <xf numFmtId="187" fontId="34" fillId="6" borderId="0" xfId="0" applyNumberFormat="1" applyFont="1" applyFill="1" applyAlignment="1">
      <alignment horizontal="center"/>
    </xf>
    <xf numFmtId="187" fontId="35" fillId="6" borderId="0" xfId="0" applyNumberFormat="1" applyFont="1" applyFill="1" applyAlignment="1">
      <alignment horizontal="center"/>
    </xf>
    <xf numFmtId="187" fontId="35" fillId="6" borderId="0" xfId="1" applyFont="1" applyFill="1" applyBorder="1" applyAlignment="1">
      <alignment horizontal="left"/>
    </xf>
    <xf numFmtId="187" fontId="29" fillId="0" borderId="0" xfId="1" applyFont="1" applyBorder="1" applyAlignment="1">
      <alignment horizontal="left"/>
    </xf>
    <xf numFmtId="2" fontId="33" fillId="0" borderId="0" xfId="0" applyNumberFormat="1" applyFont="1" applyAlignment="1">
      <alignment wrapText="1"/>
    </xf>
    <xf numFmtId="2" fontId="33" fillId="0" borderId="0" xfId="0" applyNumberFormat="1" applyFont="1"/>
    <xf numFmtId="187" fontId="33" fillId="0" borderId="0" xfId="0" applyNumberFormat="1" applyFont="1" applyAlignment="1">
      <alignment horizontal="center"/>
    </xf>
    <xf numFmtId="0" fontId="35" fillId="0" borderId="0" xfId="0" applyFont="1"/>
    <xf numFmtId="187" fontId="35" fillId="0" borderId="0" xfId="1" applyFont="1" applyBorder="1" applyAlignment="1">
      <alignment horizontal="right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left"/>
    </xf>
    <xf numFmtId="0" fontId="36" fillId="0" borderId="0" xfId="0" applyFont="1"/>
    <xf numFmtId="2" fontId="35" fillId="6" borderId="0" xfId="0" applyNumberFormat="1" applyFont="1" applyFill="1" applyAlignment="1">
      <alignment horizontal="center" wrapText="1"/>
    </xf>
    <xf numFmtId="187" fontId="37" fillId="0" borderId="0" xfId="1" applyFont="1" applyFill="1" applyBorder="1" applyAlignment="1"/>
    <xf numFmtId="187" fontId="33" fillId="0" borderId="0" xfId="1" applyFont="1" applyFill="1" applyBorder="1" applyAlignment="1"/>
    <xf numFmtId="0" fontId="16" fillId="0" borderId="0" xfId="0" applyFont="1" applyAlignment="1">
      <alignment horizontal="center" vertical="center"/>
    </xf>
    <xf numFmtId="0" fontId="22" fillId="0" borderId="0" xfId="0" applyFont="1"/>
    <xf numFmtId="1" fontId="38" fillId="0" borderId="0" xfId="1" applyNumberFormat="1" applyFont="1" applyAlignment="1">
      <alignment horizontal="left"/>
    </xf>
    <xf numFmtId="187" fontId="22" fillId="0" borderId="0" xfId="1" applyFont="1" applyAlignment="1">
      <alignment horizontal="right"/>
    </xf>
    <xf numFmtId="187" fontId="22" fillId="0" borderId="0" xfId="1" applyFont="1"/>
    <xf numFmtId="2" fontId="22" fillId="0" borderId="0" xfId="0" applyNumberFormat="1" applyFont="1"/>
    <xf numFmtId="187" fontId="12" fillId="7" borderId="2" xfId="1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187" fontId="12" fillId="7" borderId="5" xfId="1" applyFont="1" applyFill="1" applyBorder="1" applyAlignment="1">
      <alignment horizontal="center" vertical="center"/>
    </xf>
    <xf numFmtId="189" fontId="15" fillId="20" borderId="6" xfId="1" applyNumberFormat="1" applyFont="1" applyFill="1" applyBorder="1" applyAlignment="1">
      <alignment horizontal="center" vertical="center"/>
    </xf>
    <xf numFmtId="49" fontId="12" fillId="20" borderId="6" xfId="0" applyNumberFormat="1" applyFont="1" applyFill="1" applyBorder="1" applyAlignment="1">
      <alignment horizontal="left" vertical="center"/>
    </xf>
    <xf numFmtId="1" fontId="39" fillId="20" borderId="6" xfId="1" applyNumberFormat="1" applyFont="1" applyFill="1" applyBorder="1" applyAlignment="1">
      <alignment horizontal="left" vertical="center"/>
    </xf>
    <xf numFmtId="187" fontId="12" fillId="20" borderId="6" xfId="1" applyFont="1" applyFill="1" applyBorder="1" applyAlignment="1">
      <alignment horizontal="center" vertical="center"/>
    </xf>
    <xf numFmtId="0" fontId="18" fillId="20" borderId="6" xfId="0" applyFont="1" applyFill="1" applyBorder="1" applyAlignment="1">
      <alignment horizontal="left" vertical="center"/>
    </xf>
    <xf numFmtId="2" fontId="12" fillId="7" borderId="5" xfId="0" applyNumberFormat="1" applyFont="1" applyFill="1" applyBorder="1" applyAlignment="1">
      <alignment horizontal="left"/>
    </xf>
    <xf numFmtId="1" fontId="39" fillId="7" borderId="6" xfId="1" applyNumberFormat="1" applyFont="1" applyFill="1" applyBorder="1" applyAlignment="1">
      <alignment horizontal="left"/>
    </xf>
    <xf numFmtId="187" fontId="12" fillId="7" borderId="6" xfId="1" applyFont="1" applyFill="1" applyBorder="1" applyAlignment="1">
      <alignment horizontal="right"/>
    </xf>
    <xf numFmtId="187" fontId="18" fillId="7" borderId="6" xfId="1" applyFont="1" applyFill="1" applyBorder="1" applyAlignment="1">
      <alignment horizontal="right"/>
    </xf>
    <xf numFmtId="2" fontId="12" fillId="7" borderId="5" xfId="0" applyNumberFormat="1" applyFont="1" applyFill="1" applyBorder="1"/>
    <xf numFmtId="0" fontId="15" fillId="21" borderId="5" xfId="0" applyFont="1" applyFill="1" applyBorder="1" applyAlignment="1">
      <alignment horizontal="center" vertical="center"/>
    </xf>
    <xf numFmtId="49" fontId="12" fillId="21" borderId="5" xfId="0" applyNumberFormat="1" applyFont="1" applyFill="1" applyBorder="1" applyAlignment="1">
      <alignment horizontal="left" vertical="top"/>
    </xf>
    <xf numFmtId="1" fontId="39" fillId="21" borderId="5" xfId="1" applyNumberFormat="1" applyFont="1" applyFill="1" applyBorder="1" applyAlignment="1">
      <alignment horizontal="left" vertical="top" wrapText="1"/>
    </xf>
    <xf numFmtId="187" fontId="12" fillId="21" borderId="5" xfId="1" applyFont="1" applyFill="1" applyBorder="1" applyAlignment="1">
      <alignment horizontal="right" vertical="top"/>
    </xf>
    <xf numFmtId="0" fontId="18" fillId="21" borderId="6" xfId="0" applyFont="1" applyFill="1" applyBorder="1" applyAlignment="1">
      <alignment vertical="top"/>
    </xf>
    <xf numFmtId="190" fontId="15" fillId="9" borderId="6" xfId="0" applyNumberFormat="1" applyFont="1" applyFill="1" applyBorder="1" applyAlignment="1">
      <alignment horizontal="center" vertical="center"/>
    </xf>
    <xf numFmtId="2" fontId="12" fillId="9" borderId="6" xfId="0" applyNumberFormat="1" applyFont="1" applyFill="1" applyBorder="1" applyAlignment="1">
      <alignment horizontal="left" vertical="top" wrapText="1"/>
    </xf>
    <xf numFmtId="1" fontId="39" fillId="9" borderId="6" xfId="1" applyNumberFormat="1" applyFont="1" applyFill="1" applyBorder="1" applyAlignment="1">
      <alignment horizontal="left" vertical="top" wrapText="1"/>
    </xf>
    <xf numFmtId="187" fontId="12" fillId="9" borderId="6" xfId="1" applyFont="1" applyFill="1" applyBorder="1" applyAlignment="1">
      <alignment horizontal="right" vertical="top"/>
    </xf>
    <xf numFmtId="0" fontId="18" fillId="9" borderId="6" xfId="0" applyFont="1" applyFill="1" applyBorder="1" applyAlignment="1">
      <alignment vertical="top"/>
    </xf>
    <xf numFmtId="2" fontId="12" fillId="7" borderId="6" xfId="0" applyNumberFormat="1" applyFont="1" applyFill="1" applyBorder="1" applyAlignment="1">
      <alignment horizontal="left"/>
    </xf>
    <xf numFmtId="0" fontId="18" fillId="7" borderId="6" xfId="0" applyFont="1" applyFill="1" applyBorder="1"/>
    <xf numFmtId="0" fontId="15" fillId="10" borderId="6" xfId="0" applyFont="1" applyFill="1" applyBorder="1" applyAlignment="1">
      <alignment horizontal="center" vertical="center"/>
    </xf>
    <xf numFmtId="2" fontId="12" fillId="10" borderId="6" xfId="0" applyNumberFormat="1" applyFont="1" applyFill="1" applyBorder="1" applyAlignment="1">
      <alignment horizontal="left" vertical="top"/>
    </xf>
    <xf numFmtId="1" fontId="39" fillId="10" borderId="6" xfId="1" applyNumberFormat="1" applyFont="1" applyFill="1" applyBorder="1" applyAlignment="1">
      <alignment horizontal="left" vertical="top" wrapText="1"/>
    </xf>
    <xf numFmtId="187" fontId="12" fillId="10" borderId="6" xfId="1" applyFont="1" applyFill="1" applyBorder="1" applyAlignment="1">
      <alignment horizontal="right" vertical="top"/>
    </xf>
    <xf numFmtId="0" fontId="18" fillId="10" borderId="6" xfId="0" applyFont="1" applyFill="1" applyBorder="1" applyAlignment="1">
      <alignment vertical="top"/>
    </xf>
    <xf numFmtId="2" fontId="12" fillId="6" borderId="6" xfId="0" applyNumberFormat="1" applyFont="1" applyFill="1" applyBorder="1" applyAlignment="1">
      <alignment horizontal="left"/>
    </xf>
    <xf numFmtId="1" fontId="39" fillId="6" borderId="6" xfId="1" applyNumberFormat="1" applyFont="1" applyFill="1" applyBorder="1" applyAlignment="1">
      <alignment horizontal="left"/>
    </xf>
    <xf numFmtId="187" fontId="12" fillId="6" borderId="6" xfId="1" applyFont="1" applyFill="1" applyBorder="1" applyAlignment="1">
      <alignment horizontal="right"/>
    </xf>
    <xf numFmtId="0" fontId="18" fillId="6" borderId="6" xfId="0" applyFont="1" applyFill="1" applyBorder="1"/>
    <xf numFmtId="0" fontId="22" fillId="10" borderId="6" xfId="0" applyFont="1" applyFill="1" applyBorder="1" applyAlignment="1">
      <alignment vertical="top"/>
    </xf>
    <xf numFmtId="187" fontId="12" fillId="6" borderId="6" xfId="1" applyFont="1" applyFill="1" applyBorder="1" applyAlignment="1">
      <alignment horizontal="right" vertical="top"/>
    </xf>
    <xf numFmtId="187" fontId="15" fillId="15" borderId="6" xfId="1" applyFont="1" applyFill="1" applyBorder="1" applyAlignment="1">
      <alignment horizontal="center" vertical="center"/>
    </xf>
    <xf numFmtId="2" fontId="12" fillId="15" borderId="6" xfId="0" applyNumberFormat="1" applyFont="1" applyFill="1" applyBorder="1" applyAlignment="1">
      <alignment horizontal="left" vertical="top" wrapText="1"/>
    </xf>
    <xf numFmtId="1" fontId="39" fillId="15" borderId="6" xfId="1" applyNumberFormat="1" applyFont="1" applyFill="1" applyBorder="1" applyAlignment="1">
      <alignment horizontal="left" vertical="top" wrapText="1"/>
    </xf>
    <xf numFmtId="187" fontId="12" fillId="15" borderId="6" xfId="1" applyFont="1" applyFill="1" applyBorder="1" applyAlignment="1">
      <alignment horizontal="right" vertical="top"/>
    </xf>
    <xf numFmtId="0" fontId="18" fillId="15" borderId="6" xfId="0" applyFont="1" applyFill="1" applyBorder="1" applyAlignment="1">
      <alignment horizontal="left" vertical="top"/>
    </xf>
    <xf numFmtId="0" fontId="15" fillId="6" borderId="17" xfId="0" applyFont="1" applyFill="1" applyBorder="1" applyAlignment="1">
      <alignment horizontal="center" vertical="center"/>
    </xf>
    <xf numFmtId="0" fontId="12" fillId="6" borderId="17" xfId="0" applyFont="1" applyFill="1" applyBorder="1"/>
    <xf numFmtId="1" fontId="39" fillId="6" borderId="17" xfId="0" applyNumberFormat="1" applyFont="1" applyFill="1" applyBorder="1" applyAlignment="1">
      <alignment horizontal="left"/>
    </xf>
    <xf numFmtId="187" fontId="12" fillId="6" borderId="17" xfId="1" applyFont="1" applyFill="1" applyBorder="1" applyAlignment="1">
      <alignment horizontal="right"/>
    </xf>
    <xf numFmtId="187" fontId="12" fillId="6" borderId="17" xfId="1" applyFont="1" applyFill="1" applyBorder="1" applyAlignment="1">
      <alignment horizontal="center"/>
    </xf>
    <xf numFmtId="187" fontId="12" fillId="6" borderId="17" xfId="1" applyFont="1" applyFill="1" applyBorder="1"/>
    <xf numFmtId="0" fontId="12" fillId="6" borderId="17" xfId="0" applyFont="1" applyFill="1" applyBorder="1" applyAlignment="1">
      <alignment horizontal="left"/>
    </xf>
    <xf numFmtId="187" fontId="12" fillId="6" borderId="20" xfId="0" applyNumberFormat="1" applyFont="1" applyFill="1" applyBorder="1" applyAlignment="1">
      <alignment horizontal="left"/>
    </xf>
    <xf numFmtId="0" fontId="18" fillId="6" borderId="17" xfId="0" applyFont="1" applyFill="1" applyBorder="1" applyAlignment="1">
      <alignment horizontal="left"/>
    </xf>
    <xf numFmtId="0" fontId="15" fillId="6" borderId="4" xfId="0" applyFont="1" applyFill="1" applyBorder="1" applyAlignment="1">
      <alignment horizontal="center" vertical="center"/>
    </xf>
    <xf numFmtId="0" fontId="39" fillId="6" borderId="17" xfId="0" applyFont="1" applyFill="1" applyBorder="1" applyAlignment="1">
      <alignment horizontal="left"/>
    </xf>
    <xf numFmtId="187" fontId="12" fillId="6" borderId="4" xfId="1" applyFont="1" applyFill="1" applyBorder="1" applyAlignment="1">
      <alignment horizontal="right"/>
    </xf>
    <xf numFmtId="187" fontId="12" fillId="6" borderId="4" xfId="1" applyFont="1" applyFill="1" applyBorder="1" applyAlignment="1">
      <alignment horizontal="center"/>
    </xf>
    <xf numFmtId="187" fontId="12" fillId="6" borderId="4" xfId="1" applyFont="1" applyFill="1" applyBorder="1"/>
    <xf numFmtId="0" fontId="12" fillId="6" borderId="4" xfId="0" applyFont="1" applyFill="1" applyBorder="1" applyAlignment="1">
      <alignment horizontal="left"/>
    </xf>
    <xf numFmtId="187" fontId="12" fillId="6" borderId="3" xfId="0" applyNumberFormat="1" applyFont="1" applyFill="1" applyBorder="1" applyAlignment="1">
      <alignment horizontal="left"/>
    </xf>
    <xf numFmtId="0" fontId="18" fillId="6" borderId="4" xfId="0" applyFont="1" applyFill="1" applyBorder="1" applyAlignment="1">
      <alignment horizontal="left"/>
    </xf>
    <xf numFmtId="187" fontId="12" fillId="15" borderId="10" xfId="1" applyFont="1" applyFill="1" applyBorder="1" applyAlignment="1">
      <alignment horizontal="right" vertical="top"/>
    </xf>
    <xf numFmtId="2" fontId="12" fillId="7" borderId="6" xfId="0" applyNumberFormat="1" applyFont="1" applyFill="1" applyBorder="1" applyAlignment="1">
      <alignment horizontal="left" vertical="top" wrapText="1"/>
    </xf>
    <xf numFmtId="1" fontId="39" fillId="7" borderId="6" xfId="1" applyNumberFormat="1" applyFont="1" applyFill="1" applyBorder="1" applyAlignment="1">
      <alignment horizontal="left" vertical="top" wrapText="1"/>
    </xf>
    <xf numFmtId="187" fontId="12" fillId="7" borderId="6" xfId="1" applyFont="1" applyFill="1" applyBorder="1" applyAlignment="1">
      <alignment horizontal="right" vertical="top"/>
    </xf>
    <xf numFmtId="0" fontId="18" fillId="7" borderId="6" xfId="0" applyFont="1" applyFill="1" applyBorder="1" applyAlignment="1">
      <alignment horizontal="left" vertical="top"/>
    </xf>
    <xf numFmtId="189" fontId="15" fillId="12" borderId="5" xfId="1" applyNumberFormat="1" applyFont="1" applyFill="1" applyBorder="1" applyAlignment="1">
      <alignment horizontal="center" vertical="center"/>
    </xf>
    <xf numFmtId="2" fontId="12" fillId="12" borderId="5" xfId="0" applyNumberFormat="1" applyFont="1" applyFill="1" applyBorder="1" applyAlignment="1">
      <alignment horizontal="left"/>
    </xf>
    <xf numFmtId="1" fontId="39" fillId="12" borderId="5" xfId="1" applyNumberFormat="1" applyFont="1" applyFill="1" applyBorder="1" applyAlignment="1">
      <alignment horizontal="left"/>
    </xf>
    <xf numFmtId="187" fontId="12" fillId="12" borderId="5" xfId="1" applyFont="1" applyFill="1" applyBorder="1" applyAlignment="1">
      <alignment horizontal="right"/>
    </xf>
    <xf numFmtId="0" fontId="18" fillId="12" borderId="5" xfId="0" applyFont="1" applyFill="1" applyBorder="1" applyAlignment="1">
      <alignment horizontal="left"/>
    </xf>
    <xf numFmtId="190" fontId="15" fillId="9" borderId="5" xfId="0" applyNumberFormat="1" applyFont="1" applyFill="1" applyBorder="1" applyAlignment="1">
      <alignment horizontal="center" vertical="center"/>
    </xf>
    <xf numFmtId="2" fontId="12" fillId="24" borderId="5" xfId="0" applyNumberFormat="1" applyFont="1" applyFill="1" applyBorder="1" applyAlignment="1">
      <alignment horizontal="left" vertical="top" wrapText="1"/>
    </xf>
    <xf numFmtId="1" fontId="39" fillId="9" borderId="5" xfId="1" applyNumberFormat="1" applyFont="1" applyFill="1" applyBorder="1" applyAlignment="1">
      <alignment horizontal="left" vertical="top"/>
    </xf>
    <xf numFmtId="187" fontId="12" fillId="9" borderId="5" xfId="1" applyFont="1" applyFill="1" applyBorder="1" applyAlignment="1">
      <alignment horizontal="right" vertical="top"/>
    </xf>
    <xf numFmtId="0" fontId="18" fillId="9" borderId="6" xfId="0" applyFont="1" applyFill="1" applyBorder="1" applyAlignment="1">
      <alignment horizontal="left" vertical="top"/>
    </xf>
    <xf numFmtId="187" fontId="18" fillId="7" borderId="6" xfId="0" applyNumberFormat="1" applyFont="1" applyFill="1" applyBorder="1" applyAlignment="1">
      <alignment horizontal="center"/>
    </xf>
    <xf numFmtId="0" fontId="15" fillId="28" borderId="2" xfId="0" applyFont="1" applyFill="1" applyBorder="1" applyAlignment="1">
      <alignment horizontal="center" vertical="center"/>
    </xf>
    <xf numFmtId="2" fontId="12" fillId="28" borderId="2" xfId="0" applyNumberFormat="1" applyFont="1" applyFill="1" applyBorder="1" applyAlignment="1">
      <alignment horizontal="left"/>
    </xf>
    <xf numFmtId="1" fontId="39" fillId="28" borderId="13" xfId="1" applyNumberFormat="1" applyFont="1" applyFill="1" applyBorder="1" applyAlignment="1">
      <alignment horizontal="left"/>
    </xf>
    <xf numFmtId="187" fontId="12" fillId="28" borderId="13" xfId="1" applyFont="1" applyFill="1" applyBorder="1" applyAlignment="1">
      <alignment horizontal="right"/>
    </xf>
    <xf numFmtId="187" fontId="18" fillId="7" borderId="6" xfId="1" applyFont="1" applyFill="1" applyBorder="1"/>
    <xf numFmtId="0" fontId="15" fillId="12" borderId="13" xfId="0" applyFont="1" applyFill="1" applyBorder="1" applyAlignment="1">
      <alignment horizontal="center" vertical="top"/>
    </xf>
    <xf numFmtId="2" fontId="12" fillId="12" borderId="13" xfId="0" applyNumberFormat="1" applyFont="1" applyFill="1" applyBorder="1" applyAlignment="1">
      <alignment vertical="top"/>
    </xf>
    <xf numFmtId="1" fontId="39" fillId="12" borderId="13" xfId="1" applyNumberFormat="1" applyFont="1" applyFill="1" applyBorder="1" applyAlignment="1">
      <alignment horizontal="left" vertical="top" wrapText="1"/>
    </xf>
    <xf numFmtId="187" fontId="12" fillId="12" borderId="13" xfId="1" applyFont="1" applyFill="1" applyBorder="1" applyAlignment="1">
      <alignment horizontal="right" vertical="top"/>
    </xf>
    <xf numFmtId="3" fontId="18" fillId="12" borderId="13" xfId="0" applyNumberFormat="1" applyFont="1" applyFill="1" applyBorder="1" applyAlignment="1">
      <alignment vertical="top"/>
    </xf>
    <xf numFmtId="0" fontId="15" fillId="6" borderId="14" xfId="0" applyFont="1" applyFill="1" applyBorder="1" applyAlignment="1">
      <alignment horizontal="center" vertical="center"/>
    </xf>
    <xf numFmtId="2" fontId="12" fillId="6" borderId="14" xfId="0" applyNumberFormat="1" applyFont="1" applyFill="1" applyBorder="1" applyAlignment="1">
      <alignment vertical="top"/>
    </xf>
    <xf numFmtId="1" fontId="39" fillId="6" borderId="14" xfId="1" applyNumberFormat="1" applyFont="1" applyFill="1" applyBorder="1" applyAlignment="1">
      <alignment horizontal="left" wrapText="1"/>
    </xf>
    <xf numFmtId="187" fontId="12" fillId="6" borderId="14" xfId="1" applyFont="1" applyFill="1" applyBorder="1" applyAlignment="1">
      <alignment horizontal="right" vertical="top"/>
    </xf>
    <xf numFmtId="187" fontId="12" fillId="6" borderId="14" xfId="1" applyFont="1" applyFill="1" applyBorder="1" applyAlignment="1">
      <alignment horizontal="center" vertical="top"/>
    </xf>
    <xf numFmtId="187" fontId="12" fillId="6" borderId="14" xfId="1" applyFont="1" applyFill="1" applyBorder="1" applyAlignment="1">
      <alignment horizontal="left" vertical="top"/>
    </xf>
    <xf numFmtId="14" fontId="12" fillId="6" borderId="14" xfId="0" quotePrefix="1" applyNumberFormat="1" applyFont="1" applyFill="1" applyBorder="1" applyAlignment="1">
      <alignment horizontal="left" vertical="top"/>
    </xf>
    <xf numFmtId="187" fontId="12" fillId="6" borderId="21" xfId="0" applyNumberFormat="1" applyFont="1" applyFill="1" applyBorder="1" applyAlignment="1">
      <alignment horizontal="left" vertical="top"/>
    </xf>
    <xf numFmtId="3" fontId="18" fillId="6" borderId="14" xfId="0" applyNumberFormat="1" applyFont="1" applyFill="1" applyBorder="1" applyAlignment="1">
      <alignment horizontal="left" vertical="top"/>
    </xf>
    <xf numFmtId="0" fontId="15" fillId="28" borderId="13" xfId="0" applyFont="1" applyFill="1" applyBorder="1" applyAlignment="1">
      <alignment horizontal="center" vertical="center"/>
    </xf>
    <xf numFmtId="2" fontId="12" fillId="28" borderId="13" xfId="0" applyNumberFormat="1" applyFont="1" applyFill="1" applyBorder="1"/>
    <xf numFmtId="3" fontId="18" fillId="7" borderId="6" xfId="0" applyNumberFormat="1" applyFont="1" applyFill="1" applyBorder="1"/>
    <xf numFmtId="0" fontId="15" fillId="12" borderId="13" xfId="0" applyFont="1" applyFill="1" applyBorder="1" applyAlignment="1">
      <alignment horizontal="center" vertical="center"/>
    </xf>
    <xf numFmtId="2" fontId="12" fillId="12" borderId="13" xfId="0" applyNumberFormat="1" applyFont="1" applyFill="1" applyBorder="1" applyAlignment="1">
      <alignment vertical="top" wrapText="1"/>
    </xf>
    <xf numFmtId="0" fontId="15" fillId="0" borderId="14" xfId="0" applyFont="1" applyBorder="1" applyAlignment="1">
      <alignment horizontal="center" vertical="center"/>
    </xf>
    <xf numFmtId="2" fontId="12" fillId="0" borderId="14" xfId="0" applyNumberFormat="1" applyFont="1" applyBorder="1" applyAlignment="1">
      <alignment horizontal="left" vertical="top"/>
    </xf>
    <xf numFmtId="1" fontId="39" fillId="0" borderId="14" xfId="0" applyNumberFormat="1" applyFont="1" applyBorder="1" applyAlignment="1">
      <alignment horizontal="left" vertical="top"/>
    </xf>
    <xf numFmtId="187" fontId="12" fillId="0" borderId="14" xfId="1" applyFont="1" applyBorder="1" applyAlignment="1">
      <alignment horizontal="center" vertical="top"/>
    </xf>
    <xf numFmtId="0" fontId="12" fillId="6" borderId="14" xfId="0" applyFont="1" applyFill="1" applyBorder="1" applyAlignment="1">
      <alignment horizontal="center" vertical="top"/>
    </xf>
    <xf numFmtId="187" fontId="12" fillId="6" borderId="21" xfId="0" applyNumberFormat="1" applyFont="1" applyFill="1" applyBorder="1" applyAlignment="1">
      <alignment horizontal="center" vertical="top"/>
    </xf>
    <xf numFmtId="3" fontId="18" fillId="0" borderId="14" xfId="0" applyNumberFormat="1" applyFont="1" applyBorder="1" applyAlignment="1">
      <alignment horizontal="center" vertical="top"/>
    </xf>
    <xf numFmtId="0" fontId="12" fillId="6" borderId="6" xfId="0" applyFont="1" applyFill="1" applyBorder="1" applyAlignment="1">
      <alignment vertical="top"/>
    </xf>
    <xf numFmtId="1" fontId="39" fillId="6" borderId="6" xfId="1" applyNumberFormat="1" applyFont="1" applyFill="1" applyBorder="1" applyAlignment="1">
      <alignment horizontal="left" vertical="top"/>
    </xf>
    <xf numFmtId="187" fontId="12" fillId="6" borderId="6" xfId="1" applyFont="1" applyFill="1" applyBorder="1" applyAlignment="1">
      <alignment horizontal="center"/>
    </xf>
    <xf numFmtId="187" fontId="12" fillId="0" borderId="6" xfId="1" applyFont="1" applyBorder="1"/>
    <xf numFmtId="0" fontId="12" fillId="6" borderId="6" xfId="0" applyFont="1" applyFill="1" applyBorder="1"/>
    <xf numFmtId="187" fontId="12" fillId="6" borderId="6" xfId="0" applyNumberFormat="1" applyFont="1" applyFill="1" applyBorder="1" applyAlignment="1">
      <alignment horizontal="left"/>
    </xf>
    <xf numFmtId="3" fontId="18" fillId="0" borderId="6" xfId="0" applyNumberFormat="1" applyFont="1" applyBorder="1"/>
    <xf numFmtId="187" fontId="12" fillId="6" borderId="6" xfId="1" applyFont="1" applyFill="1" applyBorder="1" applyAlignment="1">
      <alignment vertical="top"/>
    </xf>
    <xf numFmtId="187" fontId="12" fillId="6" borderId="6" xfId="0" applyNumberFormat="1" applyFont="1" applyFill="1" applyBorder="1" applyAlignment="1">
      <alignment horizontal="left" vertical="top"/>
    </xf>
    <xf numFmtId="3" fontId="18" fillId="6" borderId="6" xfId="0" applyNumberFormat="1" applyFont="1" applyFill="1" applyBorder="1" applyAlignment="1">
      <alignment vertical="top" wrapText="1"/>
    </xf>
    <xf numFmtId="0" fontId="15" fillId="12" borderId="6" xfId="0" applyFont="1" applyFill="1" applyBorder="1" applyAlignment="1">
      <alignment horizontal="center" vertical="center"/>
    </xf>
    <xf numFmtId="0" fontId="12" fillId="12" borderId="6" xfId="0" applyFont="1" applyFill="1" applyBorder="1" applyAlignment="1">
      <alignment vertical="top"/>
    </xf>
    <xf numFmtId="1" fontId="39" fillId="12" borderId="6" xfId="0" applyNumberFormat="1" applyFont="1" applyFill="1" applyBorder="1" applyAlignment="1">
      <alignment horizontal="left" vertical="top" wrapText="1"/>
    </xf>
    <xf numFmtId="187" fontId="12" fillId="12" borderId="6" xfId="1" applyFont="1" applyFill="1" applyBorder="1" applyAlignment="1">
      <alignment vertical="top"/>
    </xf>
    <xf numFmtId="187" fontId="12" fillId="12" borderId="6" xfId="0" applyNumberFormat="1" applyFont="1" applyFill="1" applyBorder="1" applyAlignment="1">
      <alignment vertical="top"/>
    </xf>
    <xf numFmtId="187" fontId="18" fillId="12" borderId="6" xfId="1" applyFont="1" applyFill="1" applyBorder="1" applyAlignment="1">
      <alignment horizontal="right" vertical="top"/>
    </xf>
    <xf numFmtId="0" fontId="15" fillId="6" borderId="5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vertical="top"/>
    </xf>
    <xf numFmtId="1" fontId="39" fillId="6" borderId="5" xfId="0" applyNumberFormat="1" applyFont="1" applyFill="1" applyBorder="1" applyAlignment="1">
      <alignment horizontal="left" vertical="top" wrapText="1"/>
    </xf>
    <xf numFmtId="187" fontId="12" fillId="6" borderId="5" xfId="1" applyFont="1" applyFill="1" applyBorder="1" applyAlignment="1">
      <alignment horizontal="right" vertical="top"/>
    </xf>
    <xf numFmtId="187" fontId="12" fillId="0" borderId="5" xfId="1" applyFont="1" applyBorder="1" applyAlignment="1">
      <alignment horizontal="center" vertical="top"/>
    </xf>
    <xf numFmtId="187" fontId="12" fillId="0" borderId="6" xfId="1" applyFont="1" applyBorder="1" applyAlignment="1">
      <alignment vertical="top"/>
    </xf>
    <xf numFmtId="3" fontId="18" fillId="6" borderId="6" xfId="0" applyNumberFormat="1" applyFont="1" applyFill="1" applyBorder="1" applyAlignment="1">
      <alignment wrapText="1"/>
    </xf>
    <xf numFmtId="0" fontId="12" fillId="6" borderId="14" xfId="0" applyFont="1" applyFill="1" applyBorder="1" applyAlignment="1">
      <alignment vertical="top"/>
    </xf>
    <xf numFmtId="1" fontId="39" fillId="6" borderId="14" xfId="0" applyNumberFormat="1" applyFont="1" applyFill="1" applyBorder="1" applyAlignment="1">
      <alignment horizontal="left" vertical="top" wrapText="1"/>
    </xf>
    <xf numFmtId="187" fontId="12" fillId="0" borderId="5" xfId="1" applyFont="1" applyBorder="1" applyAlignment="1">
      <alignment vertical="top"/>
    </xf>
    <xf numFmtId="187" fontId="12" fillId="6" borderId="5" xfId="0" applyNumberFormat="1" applyFont="1" applyFill="1" applyBorder="1" applyAlignment="1">
      <alignment horizontal="left" vertical="top"/>
    </xf>
    <xf numFmtId="3" fontId="18" fillId="6" borderId="6" xfId="0" applyNumberFormat="1" applyFont="1" applyFill="1" applyBorder="1" applyAlignment="1">
      <alignment vertical="top"/>
    </xf>
    <xf numFmtId="187" fontId="12" fillId="6" borderId="5" xfId="1" applyFont="1" applyFill="1" applyBorder="1" applyAlignment="1">
      <alignment horizontal="center" vertical="top"/>
    </xf>
    <xf numFmtId="0" fontId="12" fillId="12" borderId="14" xfId="0" applyFont="1" applyFill="1" applyBorder="1" applyAlignment="1">
      <alignment vertical="top"/>
    </xf>
    <xf numFmtId="1" fontId="39" fillId="12" borderId="14" xfId="0" applyNumberFormat="1" applyFont="1" applyFill="1" applyBorder="1" applyAlignment="1">
      <alignment horizontal="left" vertical="top" wrapText="1"/>
    </xf>
    <xf numFmtId="187" fontId="12" fillId="12" borderId="5" xfId="1" applyFont="1" applyFill="1" applyBorder="1" applyAlignment="1">
      <alignment horizontal="right" vertical="top"/>
    </xf>
    <xf numFmtId="187" fontId="12" fillId="12" borderId="5" xfId="1" applyFont="1" applyFill="1" applyBorder="1" applyAlignment="1">
      <alignment horizontal="center" vertical="top"/>
    </xf>
    <xf numFmtId="187" fontId="12" fillId="12" borderId="6" xfId="0" applyNumberFormat="1" applyFont="1" applyFill="1" applyBorder="1" applyAlignment="1">
      <alignment horizontal="left" vertical="top"/>
    </xf>
    <xf numFmtId="3" fontId="18" fillId="12" borderId="6" xfId="0" applyNumberFormat="1" applyFont="1" applyFill="1" applyBorder="1" applyAlignment="1">
      <alignment vertical="top"/>
    </xf>
    <xf numFmtId="0" fontId="15" fillId="18" borderId="6" xfId="0" applyFont="1" applyFill="1" applyBorder="1" applyAlignment="1">
      <alignment horizontal="center" vertical="center"/>
    </xf>
    <xf numFmtId="0" fontId="12" fillId="18" borderId="14" xfId="0" applyFont="1" applyFill="1" applyBorder="1" applyAlignment="1">
      <alignment vertical="top"/>
    </xf>
    <xf numFmtId="1" fontId="39" fillId="18" borderId="14" xfId="0" applyNumberFormat="1" applyFont="1" applyFill="1" applyBorder="1" applyAlignment="1">
      <alignment horizontal="left" vertical="top" wrapText="1"/>
    </xf>
    <xf numFmtId="187" fontId="12" fillId="18" borderId="5" xfId="1" applyFont="1" applyFill="1" applyBorder="1" applyAlignment="1">
      <alignment horizontal="right" vertical="top"/>
    </xf>
    <xf numFmtId="187" fontId="12" fillId="18" borderId="5" xfId="1" applyFont="1" applyFill="1" applyBorder="1" applyAlignment="1">
      <alignment horizontal="center" vertical="top"/>
    </xf>
    <xf numFmtId="187" fontId="12" fillId="18" borderId="6" xfId="1" applyFont="1" applyFill="1" applyBorder="1" applyAlignment="1">
      <alignment vertical="top"/>
    </xf>
    <xf numFmtId="0" fontId="12" fillId="18" borderId="6" xfId="0" applyFont="1" applyFill="1" applyBorder="1" applyAlignment="1">
      <alignment vertical="top"/>
    </xf>
    <xf numFmtId="187" fontId="12" fillId="18" borderId="6" xfId="0" applyNumberFormat="1" applyFont="1" applyFill="1" applyBorder="1" applyAlignment="1">
      <alignment horizontal="left" vertical="top"/>
    </xf>
    <xf numFmtId="0" fontId="12" fillId="18" borderId="5" xfId="0" applyFont="1" applyFill="1" applyBorder="1" applyAlignment="1">
      <alignment vertical="top"/>
    </xf>
    <xf numFmtId="1" fontId="39" fillId="18" borderId="5" xfId="0" applyNumberFormat="1" applyFont="1" applyFill="1" applyBorder="1" applyAlignment="1">
      <alignment horizontal="left" vertical="top" wrapText="1"/>
    </xf>
    <xf numFmtId="0" fontId="15" fillId="9" borderId="6" xfId="0" applyFont="1" applyFill="1" applyBorder="1" applyAlignment="1">
      <alignment horizontal="center" vertical="center"/>
    </xf>
    <xf numFmtId="2" fontId="12" fillId="9" borderId="6" xfId="0" applyNumberFormat="1" applyFont="1" applyFill="1" applyBorder="1" applyAlignment="1">
      <alignment vertical="top" wrapText="1"/>
    </xf>
    <xf numFmtId="3" fontId="18" fillId="9" borderId="6" xfId="0" applyNumberFormat="1" applyFont="1" applyFill="1" applyBorder="1" applyAlignment="1">
      <alignment vertical="top"/>
    </xf>
    <xf numFmtId="1" fontId="39" fillId="7" borderId="5" xfId="1" applyNumberFormat="1" applyFont="1" applyFill="1" applyBorder="1" applyAlignment="1">
      <alignment horizontal="left"/>
    </xf>
    <xf numFmtId="187" fontId="12" fillId="7" borderId="5" xfId="1" applyFont="1" applyFill="1" applyBorder="1" applyAlignment="1">
      <alignment horizontal="right"/>
    </xf>
    <xf numFmtId="3" fontId="18" fillId="7" borderId="5" xfId="0" applyNumberFormat="1" applyFont="1" applyFill="1" applyBorder="1" applyAlignment="1">
      <alignment horizontal="left"/>
    </xf>
    <xf numFmtId="0" fontId="15" fillId="22" borderId="6" xfId="0" applyFont="1" applyFill="1" applyBorder="1" applyAlignment="1">
      <alignment horizontal="center" vertical="center"/>
    </xf>
    <xf numFmtId="0" fontId="12" fillId="22" borderId="6" xfId="0" applyFont="1" applyFill="1" applyBorder="1" applyAlignment="1">
      <alignment vertical="top" wrapText="1"/>
    </xf>
    <xf numFmtId="1" fontId="39" fillId="22" borderId="6" xfId="0" applyNumberFormat="1" applyFont="1" applyFill="1" applyBorder="1" applyAlignment="1">
      <alignment horizontal="left" vertical="top" wrapText="1"/>
    </xf>
    <xf numFmtId="187" fontId="12" fillId="22" borderId="6" xfId="1" applyFont="1" applyFill="1" applyBorder="1" applyAlignment="1">
      <alignment horizontal="right" vertical="top"/>
    </xf>
    <xf numFmtId="3" fontId="18" fillId="22" borderId="13" xfId="0" applyNumberFormat="1" applyFont="1" applyFill="1" applyBorder="1" applyAlignment="1">
      <alignment vertical="top"/>
    </xf>
    <xf numFmtId="0" fontId="15" fillId="18" borderId="5" xfId="0" applyFont="1" applyFill="1" applyBorder="1" applyAlignment="1">
      <alignment horizontal="center" vertical="center"/>
    </xf>
    <xf numFmtId="187" fontId="39" fillId="18" borderId="5" xfId="1" applyFont="1" applyFill="1" applyBorder="1" applyAlignment="1">
      <alignment horizontal="left" vertical="top" wrapText="1"/>
    </xf>
    <xf numFmtId="3" fontId="18" fillId="18" borderId="14" xfId="0" applyNumberFormat="1" applyFont="1" applyFill="1" applyBorder="1" applyAlignment="1">
      <alignment vertical="top"/>
    </xf>
    <xf numFmtId="3" fontId="18" fillId="18" borderId="5" xfId="0" applyNumberFormat="1" applyFont="1" applyFill="1" applyBorder="1" applyAlignment="1">
      <alignment vertical="top"/>
    </xf>
    <xf numFmtId="0" fontId="15" fillId="18" borderId="14" xfId="0" applyFont="1" applyFill="1" applyBorder="1" applyAlignment="1">
      <alignment horizontal="center" vertical="center"/>
    </xf>
    <xf numFmtId="3" fontId="18" fillId="18" borderId="6" xfId="0" applyNumberFormat="1" applyFont="1" applyFill="1" applyBorder="1" applyAlignment="1">
      <alignment vertical="top"/>
    </xf>
    <xf numFmtId="1" fontId="39" fillId="18" borderId="14" xfId="0" applyNumberFormat="1" applyFont="1" applyFill="1" applyBorder="1" applyAlignment="1">
      <alignment horizontal="left" vertical="top"/>
    </xf>
    <xf numFmtId="187" fontId="12" fillId="18" borderId="14" xfId="1" applyFont="1" applyFill="1" applyBorder="1" applyAlignment="1">
      <alignment horizontal="right" vertical="top"/>
    </xf>
    <xf numFmtId="1" fontId="39" fillId="18" borderId="6" xfId="0" applyNumberFormat="1" applyFont="1" applyFill="1" applyBorder="1" applyAlignment="1">
      <alignment horizontal="left" vertical="top" wrapText="1"/>
    </xf>
    <xf numFmtId="49" fontId="12" fillId="22" borderId="6" xfId="0" applyNumberFormat="1" applyFont="1" applyFill="1" applyBorder="1" applyAlignment="1">
      <alignment vertical="top" wrapText="1"/>
    </xf>
    <xf numFmtId="49" fontId="12" fillId="18" borderId="6" xfId="0" applyNumberFormat="1" applyFont="1" applyFill="1" applyBorder="1" applyAlignment="1">
      <alignment vertical="top"/>
    </xf>
    <xf numFmtId="187" fontId="39" fillId="18" borderId="6" xfId="1" applyFont="1" applyFill="1" applyBorder="1" applyAlignment="1">
      <alignment horizontal="left" vertical="top" wrapText="1"/>
    </xf>
    <xf numFmtId="187" fontId="12" fillId="6" borderId="6" xfId="1" applyFont="1" applyFill="1" applyBorder="1" applyAlignment="1">
      <alignment horizontal="center" vertical="top"/>
    </xf>
    <xf numFmtId="2" fontId="12" fillId="18" borderId="6" xfId="0" applyNumberFormat="1" applyFont="1" applyFill="1" applyBorder="1" applyAlignment="1">
      <alignment vertical="top"/>
    </xf>
    <xf numFmtId="187" fontId="12" fillId="18" borderId="6" xfId="1" applyFont="1" applyFill="1" applyBorder="1" applyAlignment="1">
      <alignment horizontal="right" vertical="top"/>
    </xf>
    <xf numFmtId="3" fontId="18" fillId="22" borderId="6" xfId="0" applyNumberFormat="1" applyFont="1" applyFill="1" applyBorder="1" applyAlignment="1">
      <alignment vertical="top"/>
    </xf>
    <xf numFmtId="0" fontId="12" fillId="18" borderId="14" xfId="0" applyFont="1" applyFill="1" applyBorder="1"/>
    <xf numFmtId="1" fontId="39" fillId="18" borderId="14" xfId="0" applyNumberFormat="1" applyFont="1" applyFill="1" applyBorder="1" applyAlignment="1">
      <alignment horizontal="left"/>
    </xf>
    <xf numFmtId="2" fontId="12" fillId="18" borderId="14" xfId="0" applyNumberFormat="1" applyFont="1" applyFill="1" applyBorder="1"/>
    <xf numFmtId="1" fontId="39" fillId="18" borderId="5" xfId="0" applyNumberFormat="1" applyFont="1" applyFill="1" applyBorder="1" applyAlignment="1">
      <alignment horizontal="left"/>
    </xf>
    <xf numFmtId="0" fontId="12" fillId="18" borderId="5" xfId="0" applyFont="1" applyFill="1" applyBorder="1"/>
    <xf numFmtId="1" fontId="39" fillId="18" borderId="14" xfId="0" applyNumberFormat="1" applyFont="1" applyFill="1" applyBorder="1" applyAlignment="1">
      <alignment horizontal="left" wrapText="1"/>
    </xf>
    <xf numFmtId="187" fontId="12" fillId="18" borderId="14" xfId="1" applyFont="1" applyFill="1" applyBorder="1" applyAlignment="1">
      <alignment horizontal="right"/>
    </xf>
    <xf numFmtId="187" fontId="10" fillId="6" borderId="5" xfId="1" applyFont="1" applyFill="1" applyBorder="1" applyAlignment="1">
      <alignment horizontal="right"/>
    </xf>
    <xf numFmtId="187" fontId="12" fillId="6" borderId="5" xfId="1" applyFont="1" applyFill="1" applyBorder="1" applyAlignment="1">
      <alignment horizontal="right"/>
    </xf>
    <xf numFmtId="187" fontId="12" fillId="6" borderId="5" xfId="1" applyFont="1" applyFill="1" applyBorder="1" applyAlignment="1">
      <alignment horizontal="center"/>
    </xf>
    <xf numFmtId="3" fontId="18" fillId="18" borderId="6" xfId="0" applyNumberFormat="1" applyFont="1" applyFill="1" applyBorder="1"/>
    <xf numFmtId="187" fontId="10" fillId="6" borderId="6" xfId="1" applyFont="1" applyFill="1" applyBorder="1" applyAlignment="1">
      <alignment horizontal="right" vertical="top"/>
    </xf>
    <xf numFmtId="0" fontId="12" fillId="18" borderId="6" xfId="0" applyFont="1" applyFill="1" applyBorder="1"/>
    <xf numFmtId="1" fontId="39" fillId="18" borderId="6" xfId="0" applyNumberFormat="1" applyFont="1" applyFill="1" applyBorder="1" applyAlignment="1">
      <alignment horizontal="left"/>
    </xf>
    <xf numFmtId="187" fontId="12" fillId="18" borderId="6" xfId="1" applyFont="1" applyFill="1" applyBorder="1" applyAlignment="1">
      <alignment horizontal="right"/>
    </xf>
    <xf numFmtId="1" fontId="39" fillId="9" borderId="6" xfId="0" applyNumberFormat="1" applyFont="1" applyFill="1" applyBorder="1" applyAlignment="1">
      <alignment horizontal="left" vertical="top" wrapText="1"/>
    </xf>
    <xf numFmtId="3" fontId="18" fillId="9" borderId="6" xfId="0" applyNumberFormat="1" applyFont="1" applyFill="1" applyBorder="1"/>
    <xf numFmtId="2" fontId="15" fillId="22" borderId="6" xfId="0" applyNumberFormat="1" applyFont="1" applyFill="1" applyBorder="1" applyAlignment="1">
      <alignment horizontal="center" vertical="center"/>
    </xf>
    <xf numFmtId="2" fontId="12" fillId="22" borderId="6" xfId="0" applyNumberFormat="1" applyFont="1" applyFill="1" applyBorder="1" applyAlignment="1">
      <alignment vertical="top" wrapText="1"/>
    </xf>
    <xf numFmtId="187" fontId="12" fillId="22" borderId="6" xfId="1" applyFont="1" applyFill="1" applyBorder="1" applyAlignment="1">
      <alignment vertical="top"/>
    </xf>
    <xf numFmtId="0" fontId="12" fillId="18" borderId="5" xfId="0" applyFont="1" applyFill="1" applyBorder="1" applyAlignment="1">
      <alignment horizontal="left" vertical="top"/>
    </xf>
    <xf numFmtId="1" fontId="39" fillId="18" borderId="5" xfId="0" applyNumberFormat="1" applyFont="1" applyFill="1" applyBorder="1" applyAlignment="1">
      <alignment horizontal="left" vertical="top"/>
    </xf>
    <xf numFmtId="2" fontId="12" fillId="18" borderId="5" xfId="0" applyNumberFormat="1" applyFont="1" applyFill="1" applyBorder="1" applyAlignment="1">
      <alignment horizontal="left" vertical="top"/>
    </xf>
    <xf numFmtId="187" fontId="39" fillId="7" borderId="5" xfId="1" applyFont="1" applyFill="1" applyBorder="1" applyAlignment="1">
      <alignment horizontal="left"/>
    </xf>
    <xf numFmtId="0" fontId="15" fillId="11" borderId="5" xfId="0" applyFont="1" applyFill="1" applyBorder="1" applyAlignment="1">
      <alignment horizontal="center" vertical="center"/>
    </xf>
    <xf numFmtId="2" fontId="12" fillId="11" borderId="5" xfId="0" applyNumberFormat="1" applyFont="1" applyFill="1" applyBorder="1"/>
    <xf numFmtId="1" fontId="39" fillId="11" borderId="5" xfId="1" applyNumberFormat="1" applyFont="1" applyFill="1" applyBorder="1" applyAlignment="1">
      <alignment horizontal="left"/>
    </xf>
    <xf numFmtId="187" fontId="12" fillId="11" borderId="5" xfId="1" applyFont="1" applyFill="1" applyBorder="1" applyAlignment="1">
      <alignment horizontal="right"/>
    </xf>
    <xf numFmtId="3" fontId="18" fillId="11" borderId="4" xfId="0" applyNumberFormat="1" applyFont="1" applyFill="1" applyBorder="1" applyAlignment="1">
      <alignment horizontal="left"/>
    </xf>
    <xf numFmtId="2" fontId="12" fillId="6" borderId="6" xfId="0" applyNumberFormat="1" applyFont="1" applyFill="1" applyBorder="1" applyAlignment="1">
      <alignment vertical="top" wrapText="1"/>
    </xf>
    <xf numFmtId="1" fontId="39" fillId="6" borderId="6" xfId="0" applyNumberFormat="1" applyFont="1" applyFill="1" applyBorder="1" applyAlignment="1">
      <alignment horizontal="left" vertical="top" wrapText="1"/>
    </xf>
    <xf numFmtId="3" fontId="18" fillId="6" borderId="6" xfId="0" applyNumberFormat="1" applyFont="1" applyFill="1" applyBorder="1"/>
    <xf numFmtId="0" fontId="12" fillId="18" borderId="5" xfId="0" applyFont="1" applyFill="1" applyBorder="1" applyAlignment="1">
      <alignment horizontal="center" vertical="center"/>
    </xf>
    <xf numFmtId="0" fontId="39" fillId="18" borderId="5" xfId="0" applyFont="1" applyFill="1" applyBorder="1" applyAlignment="1">
      <alignment horizontal="left" vertical="top"/>
    </xf>
    <xf numFmtId="3" fontId="12" fillId="6" borderId="6" xfId="0" applyNumberFormat="1" applyFont="1" applyFill="1" applyBorder="1" applyAlignment="1">
      <alignment wrapText="1"/>
    </xf>
    <xf numFmtId="3" fontId="12" fillId="6" borderId="6" xfId="0" applyNumberFormat="1" applyFont="1" applyFill="1" applyBorder="1"/>
    <xf numFmtId="3" fontId="12" fillId="18" borderId="6" xfId="0" applyNumberFormat="1" applyFont="1" applyFill="1" applyBorder="1"/>
    <xf numFmtId="2" fontId="15" fillId="11" borderId="6" xfId="0" applyNumberFormat="1" applyFont="1" applyFill="1" applyBorder="1" applyAlignment="1">
      <alignment horizontal="center" vertical="center"/>
    </xf>
    <xf numFmtId="2" fontId="12" fillId="11" borderId="6" xfId="0" applyNumberFormat="1" applyFont="1" applyFill="1" applyBorder="1" applyAlignment="1">
      <alignment vertical="top" wrapText="1"/>
    </xf>
    <xf numFmtId="1" fontId="40" fillId="11" borderId="6" xfId="1" applyNumberFormat="1" applyFont="1" applyFill="1" applyBorder="1" applyAlignment="1">
      <alignment horizontal="left"/>
    </xf>
    <xf numFmtId="187" fontId="25" fillId="11" borderId="6" xfId="1" applyFont="1" applyFill="1" applyBorder="1"/>
    <xf numFmtId="1" fontId="11" fillId="15" borderId="6" xfId="1" applyNumberFormat="1" applyFont="1" applyFill="1" applyBorder="1" applyAlignment="1">
      <alignment horizontal="center" vertical="center" wrapText="1"/>
    </xf>
    <xf numFmtId="1" fontId="10" fillId="15" borderId="6" xfId="1" applyNumberFormat="1" applyFont="1" applyFill="1" applyBorder="1" applyAlignment="1">
      <alignment horizontal="left" vertical="top" wrapText="1"/>
    </xf>
    <xf numFmtId="1" fontId="40" fillId="15" borderId="6" xfId="1" applyNumberFormat="1" applyFont="1" applyFill="1" applyBorder="1" applyAlignment="1">
      <alignment horizontal="left" vertical="top" wrapText="1"/>
    </xf>
    <xf numFmtId="2" fontId="25" fillId="15" borderId="6" xfId="1" applyNumberFormat="1" applyFont="1" applyFill="1" applyBorder="1" applyAlignment="1">
      <alignment vertical="top"/>
    </xf>
    <xf numFmtId="188" fontId="11" fillId="9" borderId="10" xfId="1" applyNumberFormat="1" applyFont="1" applyFill="1" applyBorder="1" applyAlignment="1">
      <alignment horizontal="center" vertical="center"/>
    </xf>
    <xf numFmtId="49" fontId="10" fillId="9" borderId="6" xfId="1" applyNumberFormat="1" applyFont="1" applyFill="1" applyBorder="1" applyAlignment="1">
      <alignment vertical="top" wrapText="1"/>
    </xf>
    <xf numFmtId="1" fontId="40" fillId="9" borderId="6" xfId="1" applyNumberFormat="1" applyFont="1" applyFill="1" applyBorder="1" applyAlignment="1">
      <alignment horizontal="left" vertical="top"/>
    </xf>
    <xf numFmtId="187" fontId="25" fillId="9" borderId="6" xfId="1" applyFont="1" applyFill="1" applyBorder="1" applyAlignment="1">
      <alignment vertical="top"/>
    </xf>
    <xf numFmtId="2" fontId="15" fillId="7" borderId="6" xfId="0" applyNumberFormat="1" applyFont="1" applyFill="1" applyBorder="1" applyAlignment="1">
      <alignment horizontal="center" vertical="center"/>
    </xf>
    <xf numFmtId="2" fontId="12" fillId="7" borderId="6" xfId="0" applyNumberFormat="1" applyFont="1" applyFill="1" applyBorder="1"/>
    <xf numFmtId="2" fontId="18" fillId="7" borderId="6" xfId="0" applyNumberFormat="1" applyFont="1" applyFill="1" applyBorder="1"/>
    <xf numFmtId="2" fontId="15" fillId="22" borderId="19" xfId="0" applyNumberFormat="1" applyFont="1" applyFill="1" applyBorder="1" applyAlignment="1">
      <alignment horizontal="center" vertical="center"/>
    </xf>
    <xf numFmtId="2" fontId="12" fillId="22" borderId="19" xfId="0" applyNumberFormat="1" applyFont="1" applyFill="1" applyBorder="1" applyAlignment="1">
      <alignment vertical="center"/>
    </xf>
    <xf numFmtId="1" fontId="39" fillId="22" borderId="19" xfId="0" applyNumberFormat="1" applyFont="1" applyFill="1" applyBorder="1" applyAlignment="1">
      <alignment horizontal="left" vertical="center" wrapText="1"/>
    </xf>
    <xf numFmtId="187" fontId="12" fillId="22" borderId="6" xfId="1" applyFont="1" applyFill="1" applyBorder="1" applyAlignment="1">
      <alignment horizontal="right" vertical="center"/>
    </xf>
    <xf numFmtId="2" fontId="18" fillId="22" borderId="6" xfId="0" applyNumberFormat="1" applyFont="1" applyFill="1" applyBorder="1" applyAlignment="1">
      <alignment vertical="center"/>
    </xf>
    <xf numFmtId="2" fontId="15" fillId="6" borderId="19" xfId="0" applyNumberFormat="1" applyFont="1" applyFill="1" applyBorder="1" applyAlignment="1">
      <alignment horizontal="center" vertical="center"/>
    </xf>
    <xf numFmtId="2" fontId="12" fillId="6" borderId="19" xfId="0" applyNumberFormat="1" applyFont="1" applyFill="1" applyBorder="1"/>
    <xf numFmtId="1" fontId="39" fillId="6" borderId="19" xfId="0" applyNumberFormat="1" applyFont="1" applyFill="1" applyBorder="1" applyAlignment="1">
      <alignment horizontal="left"/>
    </xf>
    <xf numFmtId="2" fontId="12" fillId="6" borderId="19" xfId="0" applyNumberFormat="1" applyFont="1" applyFill="1" applyBorder="1" applyAlignment="1">
      <alignment horizontal="left"/>
    </xf>
    <xf numFmtId="1" fontId="15" fillId="22" borderId="6" xfId="0" applyNumberFormat="1" applyFont="1" applyFill="1" applyBorder="1" applyAlignment="1">
      <alignment horizontal="center" vertical="center"/>
    </xf>
    <xf numFmtId="2" fontId="12" fillId="22" borderId="6" xfId="0" applyNumberFormat="1" applyFont="1" applyFill="1" applyBorder="1" applyAlignment="1">
      <alignment vertical="top"/>
    </xf>
    <xf numFmtId="187" fontId="25" fillId="15" borderId="6" xfId="1" applyFont="1" applyFill="1" applyBorder="1" applyAlignment="1">
      <alignment vertical="top"/>
    </xf>
    <xf numFmtId="189" fontId="11" fillId="7" borderId="6" xfId="1" applyNumberFormat="1" applyFont="1" applyFill="1" applyBorder="1" applyAlignment="1">
      <alignment horizontal="center" vertical="center"/>
    </xf>
    <xf numFmtId="2" fontId="10" fillId="7" borderId="6" xfId="1" applyNumberFormat="1" applyFont="1" applyFill="1" applyBorder="1" applyAlignment="1">
      <alignment horizontal="left"/>
    </xf>
    <xf numFmtId="1" fontId="40" fillId="7" borderId="6" xfId="0" applyNumberFormat="1" applyFont="1" applyFill="1" applyBorder="1" applyAlignment="1">
      <alignment horizontal="left"/>
    </xf>
    <xf numFmtId="2" fontId="25" fillId="7" borderId="6" xfId="1" applyNumberFormat="1" applyFont="1" applyFill="1" applyBorder="1"/>
    <xf numFmtId="1" fontId="15" fillId="7" borderId="6" xfId="0" applyNumberFormat="1" applyFont="1" applyFill="1" applyBorder="1" applyAlignment="1">
      <alignment horizontal="center" vertical="center"/>
    </xf>
    <xf numFmtId="2" fontId="12" fillId="7" borderId="6" xfId="0" applyNumberFormat="1" applyFont="1" applyFill="1" applyBorder="1" applyAlignment="1">
      <alignment vertical="top"/>
    </xf>
    <xf numFmtId="1" fontId="39" fillId="7" borderId="6" xfId="0" applyNumberFormat="1" applyFont="1" applyFill="1" applyBorder="1" applyAlignment="1">
      <alignment horizontal="left" vertical="top" wrapText="1"/>
    </xf>
    <xf numFmtId="2" fontId="25" fillId="7" borderId="6" xfId="1" applyNumberFormat="1" applyFont="1" applyFill="1" applyBorder="1" applyAlignment="1">
      <alignment vertical="top"/>
    </xf>
    <xf numFmtId="2" fontId="12" fillId="9" borderId="6" xfId="0" applyNumberFormat="1" applyFont="1" applyFill="1" applyBorder="1" applyAlignment="1">
      <alignment wrapText="1"/>
    </xf>
    <xf numFmtId="1" fontId="39" fillId="9" borderId="6" xfId="0" applyNumberFormat="1" applyFont="1" applyFill="1" applyBorder="1" applyAlignment="1">
      <alignment horizontal="left"/>
    </xf>
    <xf numFmtId="187" fontId="25" fillId="9" borderId="6" xfId="1" applyFont="1" applyFill="1" applyBorder="1"/>
    <xf numFmtId="49" fontId="10" fillId="7" borderId="6" xfId="1" applyNumberFormat="1" applyFont="1" applyFill="1" applyBorder="1" applyAlignment="1">
      <alignment horizontal="left"/>
    </xf>
    <xf numFmtId="187" fontId="25" fillId="7" borderId="6" xfId="1" applyFont="1" applyFill="1" applyBorder="1"/>
    <xf numFmtId="187" fontId="15" fillId="5" borderId="6" xfId="0" applyNumberFormat="1" applyFont="1" applyFill="1" applyBorder="1" applyAlignment="1">
      <alignment horizontal="center" vertical="center"/>
    </xf>
    <xf numFmtId="2" fontId="12" fillId="5" borderId="6" xfId="0" applyNumberFormat="1" applyFont="1" applyFill="1" applyBorder="1" applyAlignment="1">
      <alignment horizontal="left"/>
    </xf>
    <xf numFmtId="1" fontId="39" fillId="5" borderId="6" xfId="1" applyNumberFormat="1" applyFont="1" applyFill="1" applyBorder="1" applyAlignment="1">
      <alignment horizontal="left"/>
    </xf>
    <xf numFmtId="187" fontId="12" fillId="5" borderId="6" xfId="1" applyFont="1" applyFill="1" applyBorder="1" applyAlignment="1">
      <alignment horizontal="right"/>
    </xf>
    <xf numFmtId="187" fontId="18" fillId="5" borderId="6" xfId="1" applyFont="1" applyFill="1" applyBorder="1" applyAlignment="1">
      <alignment horizontal="right"/>
    </xf>
    <xf numFmtId="187" fontId="15" fillId="15" borderId="6" xfId="0" applyNumberFormat="1" applyFont="1" applyFill="1" applyBorder="1" applyAlignment="1">
      <alignment horizontal="center" vertical="center"/>
    </xf>
    <xf numFmtId="49" fontId="12" fillId="15" borderId="6" xfId="0" applyNumberFormat="1" applyFont="1" applyFill="1" applyBorder="1" applyAlignment="1">
      <alignment vertical="top" wrapText="1"/>
    </xf>
    <xf numFmtId="1" fontId="39" fillId="15" borderId="6" xfId="0" applyNumberFormat="1" applyFont="1" applyFill="1" applyBorder="1" applyAlignment="1">
      <alignment horizontal="left" vertical="top" wrapText="1"/>
    </xf>
    <xf numFmtId="187" fontId="12" fillId="15" borderId="5" xfId="1" applyFont="1" applyFill="1" applyBorder="1" applyAlignment="1">
      <alignment vertical="top"/>
    </xf>
    <xf numFmtId="0" fontId="12" fillId="15" borderId="5" xfId="0" applyFont="1" applyFill="1" applyBorder="1" applyAlignment="1">
      <alignment vertical="top"/>
    </xf>
    <xf numFmtId="187" fontId="12" fillId="15" borderId="5" xfId="0" applyNumberFormat="1" applyFont="1" applyFill="1" applyBorder="1" applyAlignment="1">
      <alignment horizontal="left" vertical="top"/>
    </xf>
    <xf numFmtId="0" fontId="18" fillId="15" borderId="6" xfId="0" applyFont="1" applyFill="1" applyBorder="1" applyAlignment="1">
      <alignment vertical="top"/>
    </xf>
    <xf numFmtId="187" fontId="15" fillId="6" borderId="6" xfId="0" applyNumberFormat="1" applyFont="1" applyFill="1" applyBorder="1" applyAlignment="1">
      <alignment horizontal="center" vertical="center"/>
    </xf>
    <xf numFmtId="49" fontId="12" fillId="6" borderId="6" xfId="0" applyNumberFormat="1" applyFont="1" applyFill="1" applyBorder="1" applyAlignment="1">
      <alignment vertical="top" wrapText="1"/>
    </xf>
    <xf numFmtId="0" fontId="18" fillId="6" borderId="6" xfId="0" applyFont="1" applyFill="1" applyBorder="1" applyAlignment="1">
      <alignment vertical="top"/>
    </xf>
    <xf numFmtId="1" fontId="39" fillId="6" borderId="5" xfId="1" applyNumberFormat="1" applyFont="1" applyFill="1" applyBorder="1" applyAlignment="1">
      <alignment horizontal="left" vertical="top" wrapText="1"/>
    </xf>
    <xf numFmtId="2" fontId="12" fillId="15" borderId="6" xfId="0" applyNumberFormat="1" applyFont="1" applyFill="1" applyBorder="1" applyAlignment="1">
      <alignment vertical="top" wrapText="1"/>
    </xf>
    <xf numFmtId="2" fontId="18" fillId="15" borderId="6" xfId="0" applyNumberFormat="1" applyFont="1" applyFill="1" applyBorder="1" applyAlignment="1">
      <alignment vertical="top"/>
    </xf>
    <xf numFmtId="1" fontId="39" fillId="6" borderId="6" xfId="0" applyNumberFormat="1" applyFont="1" applyFill="1" applyBorder="1" applyAlignment="1">
      <alignment horizontal="left" vertical="top"/>
    </xf>
    <xf numFmtId="2" fontId="18" fillId="6" borderId="6" xfId="0" applyNumberFormat="1" applyFont="1" applyFill="1" applyBorder="1" applyAlignment="1">
      <alignment vertical="top"/>
    </xf>
    <xf numFmtId="0" fontId="15" fillId="5" borderId="6" xfId="0" applyFont="1" applyFill="1" applyBorder="1" applyAlignment="1">
      <alignment horizontal="center" vertical="center"/>
    </xf>
    <xf numFmtId="49" fontId="12" fillId="12" borderId="6" xfId="0" applyNumberFormat="1" applyFont="1" applyFill="1" applyBorder="1" applyAlignment="1">
      <alignment vertical="top" wrapText="1"/>
    </xf>
    <xf numFmtId="187" fontId="12" fillId="12" borderId="6" xfId="1" applyFont="1" applyFill="1" applyBorder="1" applyAlignment="1">
      <alignment horizontal="right" vertical="top"/>
    </xf>
    <xf numFmtId="0" fontId="18" fillId="12" borderId="6" xfId="0" applyFont="1" applyFill="1" applyBorder="1" applyAlignment="1">
      <alignment vertical="top"/>
    </xf>
    <xf numFmtId="2" fontId="15" fillId="12" borderId="6" xfId="0" applyNumberFormat="1" applyFont="1" applyFill="1" applyBorder="1" applyAlignment="1">
      <alignment horizontal="center" vertical="center"/>
    </xf>
    <xf numFmtId="2" fontId="12" fillId="12" borderId="6" xfId="0" applyNumberFormat="1" applyFont="1" applyFill="1" applyBorder="1" applyAlignment="1">
      <alignment vertical="top" wrapText="1"/>
    </xf>
    <xf numFmtId="2" fontId="12" fillId="6" borderId="6" xfId="0" applyNumberFormat="1" applyFont="1" applyFill="1" applyBorder="1" applyAlignment="1">
      <alignment horizontal="left" vertical="top"/>
    </xf>
    <xf numFmtId="2" fontId="12" fillId="9" borderId="6" xfId="0" applyNumberFormat="1" applyFont="1" applyFill="1" applyBorder="1" applyAlignment="1">
      <alignment horizontal="left"/>
    </xf>
    <xf numFmtId="1" fontId="39" fillId="9" borderId="6" xfId="1" applyNumberFormat="1" applyFont="1" applyFill="1" applyBorder="1" applyAlignment="1">
      <alignment horizontal="left"/>
    </xf>
    <xf numFmtId="187" fontId="12" fillId="9" borderId="6" xfId="1" applyFont="1" applyFill="1" applyBorder="1" applyAlignment="1">
      <alignment horizontal="right"/>
    </xf>
    <xf numFmtId="187" fontId="18" fillId="9" borderId="6" xfId="1" applyFont="1" applyFill="1" applyBorder="1" applyAlignment="1">
      <alignment horizontal="right"/>
    </xf>
    <xf numFmtId="2" fontId="12" fillId="6" borderId="6" xfId="0" applyNumberFormat="1" applyFont="1" applyFill="1" applyBorder="1" applyAlignment="1">
      <alignment vertical="top"/>
    </xf>
    <xf numFmtId="2" fontId="12" fillId="6" borderId="5" xfId="0" applyNumberFormat="1" applyFont="1" applyFill="1" applyBorder="1" applyAlignment="1">
      <alignment vertical="top"/>
    </xf>
    <xf numFmtId="187" fontId="15" fillId="9" borderId="6" xfId="0" applyNumberFormat="1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vertical="top" wrapText="1"/>
    </xf>
    <xf numFmtId="1" fontId="39" fillId="9" borderId="6" xfId="0" applyNumberFormat="1" applyFont="1" applyFill="1" applyBorder="1" applyAlignment="1">
      <alignment horizontal="left" vertical="top"/>
    </xf>
    <xf numFmtId="190" fontId="15" fillId="7" borderId="6" xfId="0" applyNumberFormat="1" applyFont="1" applyFill="1" applyBorder="1" applyAlignment="1">
      <alignment horizontal="center" vertical="center"/>
    </xf>
    <xf numFmtId="1" fontId="39" fillId="7" borderId="6" xfId="0" applyNumberFormat="1" applyFont="1" applyFill="1" applyBorder="1" applyAlignment="1">
      <alignment horizontal="left"/>
    </xf>
    <xf numFmtId="0" fontId="15" fillId="23" borderId="6" xfId="0" applyFont="1" applyFill="1" applyBorder="1" applyAlignment="1">
      <alignment horizontal="center" vertical="center"/>
    </xf>
    <xf numFmtId="2" fontId="12" fillId="23" borderId="6" xfId="0" applyNumberFormat="1" applyFont="1" applyFill="1" applyBorder="1" applyAlignment="1">
      <alignment horizontal="left"/>
    </xf>
    <xf numFmtId="1" fontId="39" fillId="23" borderId="6" xfId="1" applyNumberFormat="1" applyFont="1" applyFill="1" applyBorder="1" applyAlignment="1">
      <alignment horizontal="left"/>
    </xf>
    <xf numFmtId="187" fontId="12" fillId="23" borderId="6" xfId="1" applyFont="1" applyFill="1" applyBorder="1" applyAlignment="1">
      <alignment horizontal="right"/>
    </xf>
    <xf numFmtId="187" fontId="18" fillId="23" borderId="6" xfId="1" applyFont="1" applyFill="1" applyBorder="1" applyAlignment="1">
      <alignment horizontal="right"/>
    </xf>
    <xf numFmtId="2" fontId="15" fillId="6" borderId="6" xfId="0" applyNumberFormat="1" applyFont="1" applyFill="1" applyBorder="1" applyAlignment="1">
      <alignment horizontal="center" vertical="center"/>
    </xf>
    <xf numFmtId="2" fontId="12" fillId="0" borderId="6" xfId="1" applyNumberFormat="1" applyFont="1" applyBorder="1" applyAlignment="1">
      <alignment vertical="top"/>
    </xf>
    <xf numFmtId="2" fontId="12" fillId="6" borderId="6" xfId="1" applyNumberFormat="1" applyFont="1" applyFill="1" applyBorder="1" applyAlignment="1">
      <alignment vertical="top"/>
    </xf>
    <xf numFmtId="2" fontId="12" fillId="6" borderId="6" xfId="1" applyNumberFormat="1" applyFont="1" applyFill="1" applyBorder="1" applyAlignment="1">
      <alignment horizontal="right" vertical="top"/>
    </xf>
    <xf numFmtId="2" fontId="15" fillId="6" borderId="6" xfId="0" applyNumberFormat="1" applyFont="1" applyFill="1" applyBorder="1" applyAlignment="1">
      <alignment horizontal="left" vertical="top"/>
    </xf>
    <xf numFmtId="2" fontId="15" fillId="6" borderId="5" xfId="0" applyNumberFormat="1" applyFont="1" applyFill="1" applyBorder="1" applyAlignment="1">
      <alignment horizontal="center" vertical="center"/>
    </xf>
    <xf numFmtId="2" fontId="12" fillId="6" borderId="5" xfId="0" applyNumberFormat="1" applyFont="1" applyFill="1" applyBorder="1" applyAlignment="1">
      <alignment horizontal="left"/>
    </xf>
    <xf numFmtId="1" fontId="39" fillId="6" borderId="5" xfId="0" applyNumberFormat="1" applyFont="1" applyFill="1" applyBorder="1" applyAlignment="1">
      <alignment horizontal="left" vertical="top"/>
    </xf>
    <xf numFmtId="2" fontId="12" fillId="0" borderId="5" xfId="1" applyNumberFormat="1" applyFont="1" applyBorder="1" applyAlignment="1">
      <alignment vertical="top"/>
    </xf>
    <xf numFmtId="2" fontId="12" fillId="6" borderId="5" xfId="1" applyNumberFormat="1" applyFont="1" applyFill="1" applyBorder="1" applyAlignment="1">
      <alignment vertical="top"/>
    </xf>
    <xf numFmtId="2" fontId="12" fillId="9" borderId="5" xfId="0" applyNumberFormat="1" applyFont="1" applyFill="1" applyBorder="1" applyAlignment="1">
      <alignment horizontal="left" vertical="top" wrapText="1"/>
    </xf>
    <xf numFmtId="1" fontId="39" fillId="9" borderId="5" xfId="0" applyNumberFormat="1" applyFont="1" applyFill="1" applyBorder="1" applyAlignment="1">
      <alignment horizontal="left" vertical="top"/>
    </xf>
    <xf numFmtId="187" fontId="12" fillId="9" borderId="5" xfId="1" applyFont="1" applyFill="1" applyBorder="1" applyAlignment="1">
      <alignment horizontal="center" vertical="top"/>
    </xf>
    <xf numFmtId="2" fontId="12" fillId="9" borderId="5" xfId="1" applyNumberFormat="1" applyFont="1" applyFill="1" applyBorder="1" applyAlignment="1">
      <alignment vertical="top"/>
    </xf>
    <xf numFmtId="187" fontId="15" fillId="9" borderId="5" xfId="1" applyFont="1" applyFill="1" applyBorder="1" applyAlignment="1">
      <alignment horizontal="center" vertical="center"/>
    </xf>
    <xf numFmtId="2" fontId="12" fillId="6" borderId="5" xfId="0" applyNumberFormat="1" applyFont="1" applyFill="1" applyBorder="1" applyAlignment="1">
      <alignment horizontal="left" vertical="top"/>
    </xf>
    <xf numFmtId="188" fontId="11" fillId="9" borderId="5" xfId="1" applyNumberFormat="1" applyFont="1" applyFill="1" applyBorder="1" applyAlignment="1">
      <alignment horizontal="center" vertical="center"/>
    </xf>
    <xf numFmtId="49" fontId="10" fillId="9" borderId="5" xfId="1" applyNumberFormat="1" applyFont="1" applyFill="1" applyBorder="1" applyAlignment="1">
      <alignment vertical="top" wrapText="1"/>
    </xf>
    <xf numFmtId="1" fontId="40" fillId="9" borderId="5" xfId="1" applyNumberFormat="1" applyFont="1" applyFill="1" applyBorder="1" applyAlignment="1">
      <alignment horizontal="left" vertical="top" wrapText="1"/>
    </xf>
    <xf numFmtId="187" fontId="10" fillId="9" borderId="5" xfId="1" applyFont="1" applyFill="1" applyBorder="1" applyAlignment="1">
      <alignment vertical="top"/>
    </xf>
    <xf numFmtId="187" fontId="12" fillId="7" borderId="6" xfId="1" applyFont="1" applyFill="1" applyBorder="1" applyAlignment="1">
      <alignment horizontal="left"/>
    </xf>
    <xf numFmtId="188" fontId="11" fillId="15" borderId="6" xfId="1" applyNumberFormat="1" applyFont="1" applyFill="1" applyBorder="1" applyAlignment="1">
      <alignment horizontal="center" vertical="center"/>
    </xf>
    <xf numFmtId="188" fontId="10" fillId="15" borderId="6" xfId="1" applyNumberFormat="1" applyFont="1" applyFill="1" applyBorder="1" applyAlignment="1">
      <alignment horizontal="left" vertical="top" wrapText="1"/>
    </xf>
    <xf numFmtId="187" fontId="39" fillId="6" borderId="6" xfId="1" applyFont="1" applyFill="1" applyBorder="1" applyAlignment="1">
      <alignment horizontal="left" vertical="top" wrapText="1"/>
    </xf>
    <xf numFmtId="187" fontId="23" fillId="6" borderId="5" xfId="0" applyNumberFormat="1" applyFont="1" applyFill="1" applyBorder="1" applyAlignment="1">
      <alignment horizontal="left" vertical="top"/>
    </xf>
    <xf numFmtId="0" fontId="23" fillId="6" borderId="6" xfId="0" applyFont="1" applyFill="1" applyBorder="1" applyAlignment="1">
      <alignment vertical="top"/>
    </xf>
    <xf numFmtId="187" fontId="12" fillId="6" borderId="6" xfId="1" applyFont="1" applyFill="1" applyBorder="1" applyAlignment="1">
      <alignment horizontal="left" vertical="top" wrapText="1"/>
    </xf>
    <xf numFmtId="0" fontId="39" fillId="0" borderId="6" xfId="0" applyFont="1" applyBorder="1" applyAlignment="1">
      <alignment horizontal="left" vertical="top"/>
    </xf>
    <xf numFmtId="0" fontId="38" fillId="0" borderId="6" xfId="0" applyFont="1" applyBorder="1" applyAlignment="1">
      <alignment horizontal="left" vertical="top"/>
    </xf>
    <xf numFmtId="187" fontId="12" fillId="6" borderId="6" xfId="1" applyFont="1" applyFill="1" applyBorder="1" applyAlignment="1">
      <alignment horizontal="left" vertical="top"/>
    </xf>
    <xf numFmtId="0" fontId="15" fillId="15" borderId="6" xfId="0" applyFont="1" applyFill="1" applyBorder="1" applyAlignment="1">
      <alignment horizontal="center" vertical="center"/>
    </xf>
    <xf numFmtId="0" fontId="12" fillId="15" borderId="6" xfId="0" applyFont="1" applyFill="1" applyBorder="1" applyAlignment="1">
      <alignment vertical="top" wrapText="1"/>
    </xf>
    <xf numFmtId="0" fontId="12" fillId="6" borderId="6" xfId="0" applyFont="1" applyFill="1" applyBorder="1" applyAlignment="1">
      <alignment horizontal="left" vertical="top"/>
    </xf>
    <xf numFmtId="1" fontId="39" fillId="6" borderId="6" xfId="1" applyNumberFormat="1" applyFont="1" applyFill="1" applyBorder="1" applyAlignment="1">
      <alignment horizontal="left" vertical="top" wrapText="1"/>
    </xf>
    <xf numFmtId="49" fontId="12" fillId="6" borderId="6" xfId="0" applyNumberFormat="1" applyFont="1" applyFill="1" applyBorder="1" applyAlignment="1">
      <alignment horizontal="left" vertical="top"/>
    </xf>
    <xf numFmtId="49" fontId="39" fillId="6" borderId="6" xfId="0" applyNumberFormat="1" applyFont="1" applyFill="1" applyBorder="1" applyAlignment="1">
      <alignment horizontal="left" vertical="top"/>
    </xf>
    <xf numFmtId="49" fontId="39" fillId="6" borderId="6" xfId="0" applyNumberFormat="1" applyFont="1" applyFill="1" applyBorder="1" applyAlignment="1">
      <alignment horizontal="left" vertical="top" wrapText="1"/>
    </xf>
    <xf numFmtId="187" fontId="18" fillId="6" borderId="6" xfId="1" applyFont="1" applyFill="1" applyBorder="1" applyAlignment="1">
      <alignment vertical="top"/>
    </xf>
    <xf numFmtId="2" fontId="12" fillId="10" borderId="6" xfId="0" applyNumberFormat="1" applyFont="1" applyFill="1" applyBorder="1" applyAlignment="1">
      <alignment vertical="top" wrapText="1"/>
    </xf>
    <xf numFmtId="1" fontId="39" fillId="10" borderId="6" xfId="0" applyNumberFormat="1" applyFont="1" applyFill="1" applyBorder="1" applyAlignment="1">
      <alignment horizontal="left" vertical="top" wrapText="1"/>
    </xf>
    <xf numFmtId="0" fontId="18" fillId="10" borderId="6" xfId="0" applyFont="1" applyFill="1" applyBorder="1"/>
    <xf numFmtId="187" fontId="12" fillId="6" borderId="6" xfId="1" applyFont="1" applyFill="1" applyBorder="1"/>
    <xf numFmtId="0" fontId="15" fillId="26" borderId="6" xfId="0" applyFont="1" applyFill="1" applyBorder="1" applyAlignment="1">
      <alignment horizontal="center" vertical="center"/>
    </xf>
    <xf numFmtId="0" fontId="12" fillId="26" borderId="6" xfId="0" applyFont="1" applyFill="1" applyBorder="1" applyAlignment="1">
      <alignment horizontal="left" vertical="top" wrapText="1"/>
    </xf>
    <xf numFmtId="1" fontId="39" fillId="26" borderId="6" xfId="0" applyNumberFormat="1" applyFont="1" applyFill="1" applyBorder="1" applyAlignment="1">
      <alignment horizontal="left" vertical="top" wrapText="1"/>
    </xf>
    <xf numFmtId="187" fontId="12" fillId="26" borderId="6" xfId="1" applyFont="1" applyFill="1" applyBorder="1" applyAlignment="1">
      <alignment horizontal="right" vertical="top"/>
    </xf>
    <xf numFmtId="0" fontId="18" fillId="26" borderId="6" xfId="0" applyFont="1" applyFill="1" applyBorder="1" applyAlignment="1">
      <alignment vertical="top"/>
    </xf>
    <xf numFmtId="0" fontId="12" fillId="6" borderId="6" xfId="0" applyFont="1" applyFill="1" applyBorder="1" applyAlignment="1">
      <alignment horizontal="left" vertical="top" wrapText="1"/>
    </xf>
    <xf numFmtId="1" fontId="12" fillId="6" borderId="6" xfId="0" applyNumberFormat="1" applyFont="1" applyFill="1" applyBorder="1" applyAlignment="1">
      <alignment horizontal="left" vertical="top" wrapText="1"/>
    </xf>
    <xf numFmtId="1" fontId="41" fillId="0" borderId="6" xfId="2" applyNumberFormat="1" applyFont="1" applyBorder="1" applyAlignment="1">
      <alignment horizontal="center"/>
    </xf>
    <xf numFmtId="2" fontId="23" fillId="6" borderId="6" xfId="0" applyNumberFormat="1" applyFont="1" applyFill="1" applyBorder="1" applyAlignment="1">
      <alignment vertical="top"/>
    </xf>
    <xf numFmtId="2" fontId="10" fillId="9" borderId="5" xfId="1" applyNumberFormat="1" applyFont="1" applyFill="1" applyBorder="1" applyAlignment="1">
      <alignment vertical="top" wrapText="1"/>
    </xf>
    <xf numFmtId="2" fontId="40" fillId="9" borderId="5" xfId="1" applyNumberFormat="1" applyFont="1" applyFill="1" applyBorder="1" applyAlignment="1">
      <alignment horizontal="left" vertical="top" wrapText="1"/>
    </xf>
    <xf numFmtId="187" fontId="12" fillId="15" borderId="6" xfId="1" applyFont="1" applyFill="1" applyBorder="1" applyAlignment="1">
      <alignment horizontal="left"/>
    </xf>
    <xf numFmtId="187" fontId="12" fillId="15" borderId="6" xfId="1" applyFont="1" applyFill="1" applyBorder="1" applyAlignment="1">
      <alignment horizontal="left" wrapText="1"/>
    </xf>
    <xf numFmtId="1" fontId="40" fillId="15" borderId="6" xfId="0" applyNumberFormat="1" applyFont="1" applyFill="1" applyBorder="1" applyAlignment="1">
      <alignment horizontal="left" wrapText="1"/>
    </xf>
    <xf numFmtId="187" fontId="10" fillId="15" borderId="6" xfId="1" applyFont="1" applyFill="1" applyBorder="1"/>
    <xf numFmtId="187" fontId="25" fillId="15" borderId="6" xfId="1" applyFont="1" applyFill="1" applyBorder="1"/>
    <xf numFmtId="187" fontId="12" fillId="6" borderId="6" xfId="1" applyFont="1" applyFill="1" applyBorder="1" applyAlignment="1">
      <alignment horizontal="left"/>
    </xf>
    <xf numFmtId="1" fontId="40" fillId="6" borderId="6" xfId="0" applyNumberFormat="1" applyFont="1" applyFill="1" applyBorder="1" applyAlignment="1">
      <alignment horizontal="left"/>
    </xf>
    <xf numFmtId="187" fontId="25" fillId="6" borderId="6" xfId="1" applyFont="1" applyFill="1" applyBorder="1"/>
    <xf numFmtId="187" fontId="12" fillId="15" borderId="6" xfId="1" applyFont="1" applyFill="1" applyBorder="1" applyAlignment="1">
      <alignment horizontal="left" vertical="top"/>
    </xf>
    <xf numFmtId="187" fontId="12" fillId="15" borderId="6" xfId="1" applyFont="1" applyFill="1" applyBorder="1" applyAlignment="1">
      <alignment horizontal="left" vertical="top" wrapText="1"/>
    </xf>
    <xf numFmtId="1" fontId="40" fillId="15" borderId="6" xfId="0" applyNumberFormat="1" applyFont="1" applyFill="1" applyBorder="1" applyAlignment="1">
      <alignment horizontal="left" vertical="top" wrapText="1"/>
    </xf>
    <xf numFmtId="187" fontId="12" fillId="7" borderId="6" xfId="1" applyFont="1" applyFill="1" applyBorder="1" applyAlignment="1">
      <alignment horizontal="left" wrapText="1"/>
    </xf>
    <xf numFmtId="1" fontId="40" fillId="7" borderId="6" xfId="0" applyNumberFormat="1" applyFont="1" applyFill="1" applyBorder="1" applyAlignment="1">
      <alignment horizontal="left" wrapText="1"/>
    </xf>
    <xf numFmtId="187" fontId="12" fillId="6" borderId="6" xfId="1" applyFont="1" applyFill="1" applyBorder="1" applyAlignment="1">
      <alignment horizontal="left" wrapText="1"/>
    </xf>
    <xf numFmtId="1" fontId="40" fillId="6" borderId="6" xfId="0" applyNumberFormat="1" applyFont="1" applyFill="1" applyBorder="1" applyAlignment="1">
      <alignment horizontal="left" wrapText="1"/>
    </xf>
    <xf numFmtId="187" fontId="12" fillId="7" borderId="6" xfId="1" applyFont="1" applyFill="1" applyBorder="1" applyAlignment="1">
      <alignment horizontal="left" vertical="top"/>
    </xf>
    <xf numFmtId="187" fontId="12" fillId="7" borderId="6" xfId="1" applyFont="1" applyFill="1" applyBorder="1" applyAlignment="1">
      <alignment horizontal="left" vertical="top" wrapText="1"/>
    </xf>
    <xf numFmtId="1" fontId="40" fillId="7" borderId="6" xfId="0" applyNumberFormat="1" applyFont="1" applyFill="1" applyBorder="1" applyAlignment="1">
      <alignment horizontal="left" vertical="top" wrapText="1"/>
    </xf>
    <xf numFmtId="187" fontId="25" fillId="7" borderId="6" xfId="1" applyFont="1" applyFill="1" applyBorder="1" applyAlignment="1">
      <alignment vertical="top"/>
    </xf>
    <xf numFmtId="188" fontId="11" fillId="15" borderId="6" xfId="1" applyNumberFormat="1" applyFont="1" applyFill="1" applyBorder="1" applyAlignment="1">
      <alignment horizontal="center" vertical="center" wrapText="1"/>
    </xf>
    <xf numFmtId="188" fontId="11" fillId="6" borderId="6" xfId="1" applyNumberFormat="1" applyFont="1" applyFill="1" applyBorder="1" applyAlignment="1">
      <alignment horizontal="left" vertical="center"/>
    </xf>
    <xf numFmtId="188" fontId="11" fillId="15" borderId="6" xfId="1" applyNumberFormat="1" applyFont="1" applyFill="1" applyBorder="1" applyAlignment="1">
      <alignment horizontal="left" vertical="center"/>
    </xf>
    <xf numFmtId="0" fontId="22" fillId="0" borderId="6" xfId="0" applyFont="1" applyBorder="1" applyAlignment="1">
      <alignment vertical="top"/>
    </xf>
    <xf numFmtId="2" fontId="10" fillId="7" borderId="1" xfId="1" applyNumberFormat="1" applyFont="1" applyFill="1" applyBorder="1" applyAlignment="1">
      <alignment vertical="top" wrapText="1"/>
    </xf>
    <xf numFmtId="2" fontId="40" fillId="7" borderId="5" xfId="1" applyNumberFormat="1" applyFont="1" applyFill="1" applyBorder="1" applyAlignment="1">
      <alignment horizontal="left" vertical="top" wrapText="1"/>
    </xf>
    <xf numFmtId="187" fontId="10" fillId="7" borderId="5" xfId="1" applyFont="1" applyFill="1" applyBorder="1" applyAlignment="1">
      <alignment vertical="top"/>
    </xf>
    <xf numFmtId="49" fontId="12" fillId="7" borderId="1" xfId="1" applyNumberFormat="1" applyFont="1" applyFill="1" applyBorder="1" applyAlignment="1">
      <alignment horizontal="left"/>
    </xf>
    <xf numFmtId="187" fontId="15" fillId="26" borderId="6" xfId="0" applyNumberFormat="1" applyFont="1" applyFill="1" applyBorder="1" applyAlignment="1">
      <alignment horizontal="center" vertical="center"/>
    </xf>
    <xf numFmtId="2" fontId="12" fillId="26" borderId="6" xfId="0" applyNumberFormat="1" applyFont="1" applyFill="1" applyBorder="1" applyAlignment="1">
      <alignment horizontal="left" vertical="top"/>
    </xf>
    <xf numFmtId="1" fontId="39" fillId="26" borderId="6" xfId="1" applyNumberFormat="1" applyFont="1" applyFill="1" applyBorder="1" applyAlignment="1">
      <alignment horizontal="left" vertical="top" wrapText="1"/>
    </xf>
    <xf numFmtId="187" fontId="18" fillId="26" borderId="6" xfId="1" applyFont="1" applyFill="1" applyBorder="1" applyAlignment="1">
      <alignment horizontal="right" vertical="top"/>
    </xf>
    <xf numFmtId="1" fontId="39" fillId="6" borderId="6" xfId="0" applyNumberFormat="1" applyFont="1" applyFill="1" applyBorder="1" applyAlignment="1">
      <alignment horizontal="left"/>
    </xf>
    <xf numFmtId="187" fontId="23" fillId="6" borderId="6" xfId="1" applyFont="1" applyFill="1" applyBorder="1" applyAlignment="1">
      <alignment horizontal="right" vertical="top"/>
    </xf>
    <xf numFmtId="187" fontId="18" fillId="6" borderId="6" xfId="1" applyFont="1" applyFill="1" applyBorder="1" applyAlignment="1">
      <alignment horizontal="right"/>
    </xf>
    <xf numFmtId="187" fontId="15" fillId="7" borderId="6" xfId="0" applyNumberFormat="1" applyFont="1" applyFill="1" applyBorder="1" applyAlignment="1">
      <alignment horizontal="center" vertical="center"/>
    </xf>
    <xf numFmtId="188" fontId="10" fillId="15" borderId="6" xfId="1" applyNumberFormat="1" applyFont="1" applyFill="1" applyBorder="1" applyAlignment="1">
      <alignment horizontal="center" vertical="center" wrapText="1"/>
    </xf>
    <xf numFmtId="187" fontId="15" fillId="6" borderId="2" xfId="0" applyNumberFormat="1" applyFont="1" applyFill="1" applyBorder="1" applyAlignment="1">
      <alignment horizontal="center" vertical="center"/>
    </xf>
    <xf numFmtId="187" fontId="25" fillId="6" borderId="6" xfId="1" applyFont="1" applyFill="1" applyBorder="1" applyAlignment="1">
      <alignment vertical="top"/>
    </xf>
    <xf numFmtId="187" fontId="15" fillId="6" borderId="6" xfId="1" applyFont="1" applyFill="1" applyBorder="1" applyAlignment="1">
      <alignment horizontal="right"/>
    </xf>
    <xf numFmtId="0" fontId="15" fillId="6" borderId="7" xfId="0" applyFont="1" applyFill="1" applyBorder="1" applyAlignment="1">
      <alignment horizontal="center" vertical="center"/>
    </xf>
    <xf numFmtId="187" fontId="12" fillId="7" borderId="1" xfId="1" applyFont="1" applyFill="1" applyBorder="1" applyAlignment="1">
      <alignment horizontal="left"/>
    </xf>
    <xf numFmtId="187" fontId="15" fillId="6" borderId="6" xfId="0" applyNumberFormat="1" applyFont="1" applyFill="1" applyBorder="1" applyAlignment="1">
      <alignment horizontal="left"/>
    </xf>
    <xf numFmtId="189" fontId="11" fillId="11" borderId="6" xfId="1" applyNumberFormat="1" applyFont="1" applyFill="1" applyBorder="1" applyAlignment="1">
      <alignment horizontal="center" vertical="center"/>
    </xf>
    <xf numFmtId="49" fontId="11" fillId="11" borderId="6" xfId="1" applyNumberFormat="1" applyFont="1" applyFill="1" applyBorder="1" applyAlignment="1">
      <alignment horizontal="left" vertical="top"/>
    </xf>
    <xf numFmtId="1" fontId="40" fillId="11" borderId="6" xfId="1" applyNumberFormat="1" applyFont="1" applyFill="1" applyBorder="1" applyAlignment="1">
      <alignment horizontal="left" vertical="top"/>
    </xf>
    <xf numFmtId="187" fontId="11" fillId="11" borderId="6" xfId="1" applyFont="1" applyFill="1" applyBorder="1" applyAlignment="1">
      <alignment vertical="top"/>
    </xf>
    <xf numFmtId="187" fontId="25" fillId="11" borderId="6" xfId="1" applyFont="1" applyFill="1" applyBorder="1" applyAlignment="1">
      <alignment vertical="top"/>
    </xf>
    <xf numFmtId="2" fontId="10" fillId="15" borderId="6" xfId="1" applyNumberFormat="1" applyFont="1" applyFill="1" applyBorder="1" applyAlignment="1">
      <alignment horizontal="left" vertical="top" wrapText="1"/>
    </xf>
    <xf numFmtId="188" fontId="11" fillId="9" borderId="6" xfId="1" applyNumberFormat="1" applyFont="1" applyFill="1" applyBorder="1" applyAlignment="1">
      <alignment horizontal="center" vertical="center"/>
    </xf>
    <xf numFmtId="2" fontId="25" fillId="9" borderId="6" xfId="1" applyNumberFormat="1" applyFont="1" applyFill="1" applyBorder="1" applyAlignment="1">
      <alignment vertical="top"/>
    </xf>
    <xf numFmtId="2" fontId="18" fillId="7" borderId="6" xfId="1" applyNumberFormat="1" applyFont="1" applyFill="1" applyBorder="1" applyAlignment="1">
      <alignment horizontal="right"/>
    </xf>
    <xf numFmtId="1" fontId="39" fillId="22" borderId="4" xfId="1" applyNumberFormat="1" applyFont="1" applyFill="1" applyBorder="1" applyAlignment="1">
      <alignment horizontal="left" vertical="top" wrapText="1"/>
    </xf>
    <xf numFmtId="187" fontId="12" fillId="22" borderId="4" xfId="1" applyFont="1" applyFill="1" applyBorder="1" applyAlignment="1">
      <alignment horizontal="right" vertical="top"/>
    </xf>
    <xf numFmtId="187" fontId="18" fillId="22" borderId="4" xfId="1" applyFont="1" applyFill="1" applyBorder="1" applyAlignment="1">
      <alignment horizontal="right" vertical="top"/>
    </xf>
    <xf numFmtId="0" fontId="12" fillId="8" borderId="6" xfId="0" applyFont="1" applyFill="1" applyBorder="1" applyAlignment="1">
      <alignment horizontal="center" vertical="top"/>
    </xf>
    <xf numFmtId="1" fontId="39" fillId="8" borderId="6" xfId="1" applyNumberFormat="1" applyFont="1" applyFill="1" applyBorder="1" applyAlignment="1">
      <alignment horizontal="center"/>
    </xf>
    <xf numFmtId="187" fontId="12" fillId="8" borderId="6" xfId="1" applyFont="1" applyFill="1" applyBorder="1" applyAlignment="1">
      <alignment horizontal="right"/>
    </xf>
    <xf numFmtId="0" fontId="18" fillId="8" borderId="6" xfId="0" applyFont="1" applyFill="1" applyBorder="1"/>
    <xf numFmtId="0" fontId="12" fillId="23" borderId="6" xfId="0" applyFont="1" applyFill="1" applyBorder="1" applyAlignment="1">
      <alignment horizontal="center"/>
    </xf>
    <xf numFmtId="1" fontId="39" fillId="23" borderId="0" xfId="0" applyNumberFormat="1" applyFont="1" applyFill="1" applyAlignment="1">
      <alignment horizontal="center"/>
    </xf>
    <xf numFmtId="187" fontId="12" fillId="23" borderId="4" xfId="1" applyFont="1" applyFill="1" applyBorder="1" applyAlignment="1">
      <alignment horizontal="right"/>
    </xf>
    <xf numFmtId="187" fontId="18" fillId="23" borderId="4" xfId="0" applyNumberFormat="1" applyFont="1" applyFill="1" applyBorder="1" applyAlignment="1">
      <alignment horizontal="left"/>
    </xf>
    <xf numFmtId="0" fontId="15" fillId="16" borderId="6" xfId="0" applyFont="1" applyFill="1" applyBorder="1" applyAlignment="1">
      <alignment horizontal="center" vertical="center"/>
    </xf>
    <xf numFmtId="0" fontId="12" fillId="16" borderId="6" xfId="0" applyFont="1" applyFill="1" applyBorder="1" applyAlignment="1">
      <alignment horizontal="center"/>
    </xf>
    <xf numFmtId="1" fontId="39" fillId="16" borderId="6" xfId="1" applyNumberFormat="1" applyFont="1" applyFill="1" applyBorder="1" applyAlignment="1">
      <alignment horizontal="left"/>
    </xf>
    <xf numFmtId="187" fontId="12" fillId="16" borderId="6" xfId="1" applyFont="1" applyFill="1" applyBorder="1"/>
    <xf numFmtId="187" fontId="23" fillId="16" borderId="6" xfId="1" applyFont="1" applyFill="1" applyBorder="1" applyAlignment="1">
      <alignment horizontal="right"/>
    </xf>
    <xf numFmtId="187" fontId="12" fillId="16" borderId="6" xfId="1" applyFont="1" applyFill="1" applyBorder="1" applyAlignment="1">
      <alignment horizontal="right"/>
    </xf>
    <xf numFmtId="187" fontId="10" fillId="16" borderId="6" xfId="1" applyFont="1" applyFill="1" applyBorder="1" applyAlignment="1">
      <alignment horizontal="right"/>
    </xf>
    <xf numFmtId="187" fontId="18" fillId="16" borderId="6" xfId="1" applyFont="1" applyFill="1" applyBorder="1" applyAlignment="1">
      <alignment horizontal="left"/>
    </xf>
    <xf numFmtId="0" fontId="15" fillId="6" borderId="0" xfId="0" applyFont="1" applyFill="1" applyAlignment="1">
      <alignment horizontal="center" vertical="center"/>
    </xf>
    <xf numFmtId="0" fontId="12" fillId="6" borderId="0" xfId="0" applyFont="1" applyFill="1"/>
    <xf numFmtId="1" fontId="39" fillId="6" borderId="0" xfId="1" applyNumberFormat="1" applyFont="1" applyFill="1" applyBorder="1" applyAlignment="1">
      <alignment horizontal="left"/>
    </xf>
    <xf numFmtId="187" fontId="12" fillId="6" borderId="0" xfId="1" applyFont="1" applyFill="1" applyBorder="1" applyAlignment="1">
      <alignment horizontal="right"/>
    </xf>
    <xf numFmtId="187" fontId="12" fillId="6" borderId="0" xfId="1" applyFont="1" applyFill="1" applyBorder="1"/>
    <xf numFmtId="2" fontId="12" fillId="6" borderId="0" xfId="0" applyNumberFormat="1" applyFont="1" applyFill="1"/>
    <xf numFmtId="0" fontId="12" fillId="6" borderId="18" xfId="0" applyFont="1" applyFill="1" applyBorder="1"/>
    <xf numFmtId="0" fontId="18" fillId="6" borderId="18" xfId="0" applyFont="1" applyFill="1" applyBorder="1"/>
    <xf numFmtId="0" fontId="12" fillId="6" borderId="0" xfId="0" applyFont="1" applyFill="1" applyAlignment="1">
      <alignment horizontal="center" vertical="center"/>
    </xf>
    <xf numFmtId="1" fontId="12" fillId="6" borderId="0" xfId="1" applyNumberFormat="1" applyFont="1" applyFill="1" applyBorder="1" applyAlignment="1">
      <alignment horizontal="left"/>
    </xf>
    <xf numFmtId="0" fontId="22" fillId="6" borderId="0" xfId="0" applyFont="1" applyFill="1"/>
    <xf numFmtId="187" fontId="12" fillId="0" borderId="0" xfId="1" applyFont="1" applyBorder="1" applyAlignment="1">
      <alignment horizontal="center"/>
    </xf>
    <xf numFmtId="187" fontId="12" fillId="0" borderId="0" xfId="1" applyFont="1" applyBorder="1" applyAlignment="1">
      <alignment horizontal="left" vertical="center"/>
    </xf>
    <xf numFmtId="0" fontId="12" fillId="6" borderId="0" xfId="0" applyFont="1" applyFill="1" applyAlignment="1">
      <alignment horizontal="center"/>
    </xf>
    <xf numFmtId="187" fontId="12" fillId="6" borderId="0" xfId="1" applyFont="1" applyFill="1"/>
    <xf numFmtId="187" fontId="12" fillId="6" borderId="0" xfId="1" applyFont="1" applyFill="1" applyAlignment="1">
      <alignment horizontal="right"/>
    </xf>
    <xf numFmtId="187" fontId="12" fillId="0" borderId="0" xfId="1" applyFont="1" applyAlignment="1">
      <alignment horizontal="right"/>
    </xf>
    <xf numFmtId="2" fontId="12" fillId="0" borderId="0" xfId="1" applyNumberFormat="1" applyFont="1" applyBorder="1" applyAlignment="1">
      <alignment horizontal="left"/>
    </xf>
    <xf numFmtId="187" fontId="12" fillId="6" borderId="0" xfId="1" applyFont="1" applyFill="1" applyBorder="1" applyAlignment="1">
      <alignment horizontal="center"/>
    </xf>
    <xf numFmtId="187" fontId="12" fillId="0" borderId="0" xfId="1" applyFont="1" applyBorder="1" applyAlignment="1">
      <alignment horizontal="center" vertical="center"/>
    </xf>
    <xf numFmtId="187" fontId="12" fillId="0" borderId="0" xfId="1" applyFont="1" applyBorder="1" applyAlignment="1">
      <alignment horizontal="right"/>
    </xf>
    <xf numFmtId="187" fontId="12" fillId="0" borderId="0" xfId="1" applyFont="1" applyAlignment="1">
      <alignment horizontal="left"/>
    </xf>
    <xf numFmtId="1" fontId="10" fillId="6" borderId="0" xfId="1" applyNumberFormat="1" applyFont="1" applyFill="1" applyBorder="1" applyAlignment="1">
      <alignment horizontal="left"/>
    </xf>
    <xf numFmtId="187" fontId="10" fillId="6" borderId="0" xfId="1" applyFont="1" applyFill="1" applyBorder="1"/>
    <xf numFmtId="2" fontId="10" fillId="6" borderId="0" xfId="1" applyNumberFormat="1" applyFont="1" applyFill="1" applyBorder="1"/>
    <xf numFmtId="187" fontId="12" fillId="0" borderId="0" xfId="1" applyFont="1" applyBorder="1" applyAlignment="1"/>
    <xf numFmtId="187" fontId="12" fillId="0" borderId="0" xfId="1" applyFont="1" applyBorder="1" applyAlignment="1">
      <alignment vertical="center"/>
    </xf>
    <xf numFmtId="187" fontId="12" fillId="0" borderId="0" xfId="1" applyFont="1" applyBorder="1" applyAlignment="1">
      <alignment horizontal="left"/>
    </xf>
    <xf numFmtId="0" fontId="13" fillId="0" borderId="0" xfId="1" applyNumberFormat="1" applyFont="1" applyAlignment="1"/>
    <xf numFmtId="0" fontId="12" fillId="0" borderId="0" xfId="1" applyNumberFormat="1" applyFont="1" applyAlignment="1"/>
    <xf numFmtId="49" fontId="9" fillId="17" borderId="6" xfId="0" applyNumberFormat="1" applyFont="1" applyFill="1" applyBorder="1" applyAlignment="1">
      <alignment horizontal="center" vertical="center"/>
    </xf>
    <xf numFmtId="0" fontId="10" fillId="11" borderId="6" xfId="0" applyFont="1" applyFill="1" applyBorder="1" applyAlignment="1">
      <alignment vertical="center"/>
    </xf>
    <xf numFmtId="49" fontId="9" fillId="11" borderId="6" xfId="0" applyNumberFormat="1" applyFont="1" applyFill="1" applyBorder="1" applyAlignment="1">
      <alignment vertical="center" wrapText="1"/>
    </xf>
    <xf numFmtId="2" fontId="9" fillId="11" borderId="6" xfId="0" applyNumberFormat="1" applyFont="1" applyFill="1" applyBorder="1" applyAlignment="1">
      <alignment horizontal="center" vertical="center" wrapText="1"/>
    </xf>
    <xf numFmtId="43" fontId="10" fillId="11" borderId="6" xfId="0" applyNumberFormat="1" applyFont="1" applyFill="1" applyBorder="1" applyAlignment="1">
      <alignment vertical="center"/>
    </xf>
    <xf numFmtId="0" fontId="10" fillId="15" borderId="6" xfId="0" applyFont="1" applyFill="1" applyBorder="1" applyAlignment="1">
      <alignment vertical="center"/>
    </xf>
    <xf numFmtId="49" fontId="9" fillId="15" borderId="6" xfId="0" applyNumberFormat="1" applyFont="1" applyFill="1" applyBorder="1" applyAlignment="1">
      <alignment vertical="center" wrapText="1"/>
    </xf>
    <xf numFmtId="2" fontId="9" fillId="15" borderId="11" xfId="0" applyNumberFormat="1" applyFont="1" applyFill="1" applyBorder="1" applyAlignment="1">
      <alignment horizontal="center" vertical="center" wrapText="1"/>
    </xf>
    <xf numFmtId="43" fontId="10" fillId="15" borderId="6" xfId="0" applyNumberFormat="1" applyFont="1" applyFill="1" applyBorder="1" applyAlignment="1">
      <alignment vertical="center"/>
    </xf>
    <xf numFmtId="0" fontId="10" fillId="9" borderId="6" xfId="0" applyFont="1" applyFill="1" applyBorder="1" applyAlignment="1">
      <alignment vertical="center"/>
    </xf>
    <xf numFmtId="2" fontId="9" fillId="9" borderId="6" xfId="0" applyNumberFormat="1" applyFont="1" applyFill="1" applyBorder="1" applyAlignment="1">
      <alignment vertical="center" wrapText="1"/>
    </xf>
    <xf numFmtId="2" fontId="10" fillId="9" borderId="11" xfId="0" applyNumberFormat="1" applyFont="1" applyFill="1" applyBorder="1" applyAlignment="1">
      <alignment horizontal="center" vertical="center" wrapText="1"/>
    </xf>
    <xf numFmtId="43" fontId="10" fillId="9" borderId="6" xfId="0" applyNumberFormat="1" applyFont="1" applyFill="1" applyBorder="1" applyAlignment="1">
      <alignment vertical="center"/>
    </xf>
    <xf numFmtId="0" fontId="10" fillId="7" borderId="6" xfId="0" applyFont="1" applyFill="1" applyBorder="1" applyAlignment="1">
      <alignment vertical="center"/>
    </xf>
    <xf numFmtId="2" fontId="10" fillId="7" borderId="6" xfId="0" applyNumberFormat="1" applyFont="1" applyFill="1" applyBorder="1" applyAlignment="1">
      <alignment horizontal="center" vertical="center"/>
    </xf>
    <xf numFmtId="49" fontId="10" fillId="7" borderId="11" xfId="0" applyNumberFormat="1" applyFont="1" applyFill="1" applyBorder="1" applyAlignment="1">
      <alignment horizontal="center" vertical="center" wrapText="1"/>
    </xf>
    <xf numFmtId="43" fontId="10" fillId="7" borderId="6" xfId="0" applyNumberFormat="1" applyFont="1" applyFill="1" applyBorder="1" applyAlignment="1">
      <alignment vertical="center"/>
    </xf>
    <xf numFmtId="0" fontId="10" fillId="26" borderId="6" xfId="0" applyFont="1" applyFill="1" applyBorder="1" applyAlignment="1">
      <alignment vertical="center"/>
    </xf>
    <xf numFmtId="2" fontId="10" fillId="26" borderId="6" xfId="0" applyNumberFormat="1" applyFont="1" applyFill="1" applyBorder="1" applyAlignment="1">
      <alignment horizontal="center" vertical="center" wrapText="1"/>
    </xf>
    <xf numFmtId="2" fontId="10" fillId="26" borderId="11" xfId="0" applyNumberFormat="1" applyFont="1" applyFill="1" applyBorder="1" applyAlignment="1">
      <alignment horizontal="center" vertical="center" wrapText="1"/>
    </xf>
    <xf numFmtId="187" fontId="10" fillId="26" borderId="6" xfId="1" applyFont="1" applyFill="1" applyBorder="1" applyAlignment="1">
      <alignment vertical="center"/>
    </xf>
    <xf numFmtId="0" fontId="10" fillId="6" borderId="6" xfId="0" applyFont="1" applyFill="1" applyBorder="1" applyAlignment="1">
      <alignment vertical="center"/>
    </xf>
    <xf numFmtId="2" fontId="10" fillId="0" borderId="6" xfId="0" applyNumberFormat="1" applyFont="1" applyBorder="1" applyAlignment="1">
      <alignment vertical="center"/>
    </xf>
    <xf numFmtId="49" fontId="10" fillId="0" borderId="11" xfId="0" applyNumberFormat="1" applyFont="1" applyBorder="1" applyAlignment="1">
      <alignment horizontal="center" vertical="center" wrapText="1"/>
    </xf>
    <xf numFmtId="187" fontId="10" fillId="0" borderId="6" xfId="1" applyFont="1" applyBorder="1" applyAlignment="1">
      <alignment vertical="center"/>
    </xf>
    <xf numFmtId="2" fontId="10" fillId="0" borderId="11" xfId="0" applyNumberFormat="1" applyFont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vertical="center" wrapText="1"/>
    </xf>
    <xf numFmtId="0" fontId="11" fillId="6" borderId="6" xfId="0" applyFont="1" applyFill="1" applyBorder="1" applyAlignment="1">
      <alignment vertical="top"/>
    </xf>
    <xf numFmtId="49" fontId="10" fillId="15" borderId="6" xfId="0" applyNumberFormat="1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right" vertical="center"/>
    </xf>
    <xf numFmtId="2" fontId="10" fillId="6" borderId="6" xfId="0" applyNumberFormat="1" applyFont="1" applyFill="1" applyBorder="1" applyAlignment="1">
      <alignment horizontal="left" vertical="center" wrapText="1"/>
    </xf>
    <xf numFmtId="1" fontId="10" fillId="6" borderId="6" xfId="0" applyNumberFormat="1" applyFont="1" applyFill="1" applyBorder="1" applyAlignment="1">
      <alignment horizontal="center" vertical="center" wrapText="1"/>
    </xf>
    <xf numFmtId="43" fontId="10" fillId="6" borderId="6" xfId="0" applyNumberFormat="1" applyFont="1" applyFill="1" applyBorder="1" applyAlignment="1">
      <alignment vertical="center"/>
    </xf>
    <xf numFmtId="1" fontId="10" fillId="6" borderId="11" xfId="0" applyNumberFormat="1" applyFont="1" applyFill="1" applyBorder="1" applyAlignment="1">
      <alignment horizontal="center" vertical="center" wrapText="1"/>
    </xf>
    <xf numFmtId="0" fontId="10" fillId="15" borderId="6" xfId="0" applyFont="1" applyFill="1" applyBorder="1" applyAlignment="1">
      <alignment vertical="center" wrapText="1"/>
    </xf>
    <xf numFmtId="2" fontId="10" fillId="15" borderId="6" xfId="0" applyNumberFormat="1" applyFont="1" applyFill="1" applyBorder="1" applyAlignment="1">
      <alignment horizontal="center" vertical="center" wrapText="1"/>
    </xf>
    <xf numFmtId="187" fontId="10" fillId="7" borderId="11" xfId="1" applyFont="1" applyFill="1" applyBorder="1" applyAlignment="1">
      <alignment horizontal="center" vertical="center" wrapText="1"/>
    </xf>
    <xf numFmtId="2" fontId="10" fillId="15" borderId="6" xfId="0" applyNumberFormat="1" applyFont="1" applyFill="1" applyBorder="1" applyAlignment="1">
      <alignment horizontal="left" vertical="center" wrapText="1"/>
    </xf>
    <xf numFmtId="0" fontId="10" fillId="15" borderId="6" xfId="0" applyFont="1" applyFill="1" applyBorder="1" applyAlignment="1">
      <alignment horizontal="center" vertical="center" wrapText="1"/>
    </xf>
    <xf numFmtId="2" fontId="10" fillId="15" borderId="6" xfId="0" applyNumberFormat="1" applyFont="1" applyFill="1" applyBorder="1" applyAlignment="1">
      <alignment horizontal="left" vertical="center"/>
    </xf>
    <xf numFmtId="2" fontId="10" fillId="6" borderId="6" xfId="0" applyNumberFormat="1" applyFont="1" applyFill="1" applyBorder="1" applyAlignment="1">
      <alignment horizontal="left" vertical="center"/>
    </xf>
    <xf numFmtId="2" fontId="9" fillId="6" borderId="11" xfId="0" applyNumberFormat="1" applyFont="1" applyFill="1" applyBorder="1" applyAlignment="1">
      <alignment horizontal="center" vertical="center" wrapText="1"/>
    </xf>
    <xf numFmtId="187" fontId="10" fillId="6" borderId="6" xfId="1" applyFont="1" applyFill="1" applyBorder="1" applyAlignment="1">
      <alignment vertical="center"/>
    </xf>
    <xf numFmtId="2" fontId="9" fillId="11" borderId="6" xfId="0" applyNumberFormat="1" applyFont="1" applyFill="1" applyBorder="1" applyAlignment="1">
      <alignment horizontal="left" vertical="center" wrapText="1"/>
    </xf>
    <xf numFmtId="187" fontId="10" fillId="11" borderId="6" xfId="1" applyFont="1" applyFill="1" applyBorder="1" applyAlignment="1">
      <alignment vertical="center"/>
    </xf>
    <xf numFmtId="0" fontId="10" fillId="12" borderId="6" xfId="0" applyFont="1" applyFill="1" applyBorder="1" applyAlignment="1">
      <alignment vertical="center"/>
    </xf>
    <xf numFmtId="2" fontId="9" fillId="12" borderId="6" xfId="0" applyNumberFormat="1" applyFont="1" applyFill="1" applyBorder="1" applyAlignment="1">
      <alignment horizontal="left" vertical="center"/>
    </xf>
    <xf numFmtId="2" fontId="9" fillId="12" borderId="6" xfId="0" applyNumberFormat="1" applyFont="1" applyFill="1" applyBorder="1" applyAlignment="1">
      <alignment horizontal="center" vertical="center" wrapText="1"/>
    </xf>
    <xf numFmtId="187" fontId="10" fillId="12" borderId="6" xfId="1" applyFont="1" applyFill="1" applyBorder="1" applyAlignment="1">
      <alignment vertical="center"/>
    </xf>
    <xf numFmtId="2" fontId="9" fillId="9" borderId="6" xfId="0" applyNumberFormat="1" applyFont="1" applyFill="1" applyBorder="1" applyAlignment="1">
      <alignment horizontal="left" vertical="center" wrapText="1"/>
    </xf>
    <xf numFmtId="2" fontId="10" fillId="9" borderId="6" xfId="1" applyNumberFormat="1" applyFont="1" applyFill="1" applyBorder="1" applyAlignment="1">
      <alignment horizontal="center" vertical="center" wrapText="1"/>
    </xf>
    <xf numFmtId="187" fontId="10" fillId="9" borderId="6" xfId="1" applyFont="1" applyFill="1" applyBorder="1" applyAlignment="1">
      <alignment horizontal="left" vertical="center"/>
    </xf>
    <xf numFmtId="187" fontId="10" fillId="9" borderId="11" xfId="1" applyFont="1" applyFill="1" applyBorder="1" applyAlignment="1">
      <alignment horizontal="left" vertical="center"/>
    </xf>
    <xf numFmtId="1" fontId="10" fillId="7" borderId="6" xfId="1" applyNumberFormat="1" applyFont="1" applyFill="1" applyBorder="1" applyAlignment="1">
      <alignment horizontal="center" vertical="center" wrapText="1"/>
    </xf>
    <xf numFmtId="187" fontId="10" fillId="7" borderId="6" xfId="1" applyFont="1" applyFill="1" applyBorder="1" applyAlignment="1">
      <alignment horizontal="left" vertical="center"/>
    </xf>
    <xf numFmtId="187" fontId="10" fillId="7" borderId="11" xfId="1" applyFont="1" applyFill="1" applyBorder="1" applyAlignment="1">
      <alignment horizontal="left" vertical="center"/>
    </xf>
    <xf numFmtId="0" fontId="10" fillId="4" borderId="6" xfId="0" applyFont="1" applyFill="1" applyBorder="1" applyAlignment="1">
      <alignment vertical="center"/>
    </xf>
    <xf numFmtId="49" fontId="10" fillId="4" borderId="6" xfId="0" applyNumberFormat="1" applyFont="1" applyFill="1" applyBorder="1" applyAlignment="1">
      <alignment vertical="center"/>
    </xf>
    <xf numFmtId="2" fontId="9" fillId="4" borderId="6" xfId="0" applyNumberFormat="1" applyFont="1" applyFill="1" applyBorder="1" applyAlignment="1">
      <alignment horizontal="center" vertical="center" wrapText="1"/>
    </xf>
    <xf numFmtId="187" fontId="10" fillId="4" borderId="6" xfId="1" applyFont="1" applyFill="1" applyBorder="1" applyAlignment="1">
      <alignment vertical="center"/>
    </xf>
    <xf numFmtId="2" fontId="10" fillId="6" borderId="6" xfId="0" applyNumberFormat="1" applyFont="1" applyFill="1" applyBorder="1" applyAlignment="1">
      <alignment vertical="center"/>
    </xf>
    <xf numFmtId="2" fontId="10" fillId="6" borderId="6" xfId="1" applyNumberFormat="1" applyFont="1" applyFill="1" applyBorder="1" applyAlignment="1">
      <alignment horizontal="center" vertical="center" wrapText="1"/>
    </xf>
    <xf numFmtId="187" fontId="10" fillId="6" borderId="10" xfId="1" applyFont="1" applyFill="1" applyBorder="1" applyAlignment="1">
      <alignment vertical="center"/>
    </xf>
    <xf numFmtId="187" fontId="10" fillId="7" borderId="6" xfId="1" applyFont="1" applyFill="1" applyBorder="1" applyAlignment="1">
      <alignment vertical="center"/>
    </xf>
    <xf numFmtId="187" fontId="9" fillId="7" borderId="6" xfId="1" applyFont="1" applyFill="1" applyBorder="1" applyAlignment="1">
      <alignment vertical="center"/>
    </xf>
    <xf numFmtId="2" fontId="10" fillId="7" borderId="6" xfId="1" applyNumberFormat="1" applyFont="1" applyFill="1" applyBorder="1" applyAlignment="1">
      <alignment horizontal="center" vertical="center" wrapText="1"/>
    </xf>
    <xf numFmtId="187" fontId="10" fillId="7" borderId="10" xfId="1" applyFont="1" applyFill="1" applyBorder="1" applyAlignment="1">
      <alignment vertical="center"/>
    </xf>
    <xf numFmtId="187" fontId="10" fillId="4" borderId="6" xfId="1" applyFont="1" applyFill="1" applyBorder="1" applyAlignment="1">
      <alignment vertical="center" wrapText="1"/>
    </xf>
    <xf numFmtId="2" fontId="10" fillId="4" borderId="6" xfId="1" applyNumberFormat="1" applyFont="1" applyFill="1" applyBorder="1" applyAlignment="1">
      <alignment horizontal="center" vertical="center" wrapText="1"/>
    </xf>
    <xf numFmtId="0" fontId="10" fillId="6" borderId="0" xfId="0" applyFont="1" applyFill="1" applyAlignment="1">
      <alignment vertical="center"/>
    </xf>
    <xf numFmtId="2" fontId="10" fillId="4" borderId="6" xfId="0" applyNumberFormat="1" applyFont="1" applyFill="1" applyBorder="1" applyAlignment="1">
      <alignment vertical="center"/>
    </xf>
    <xf numFmtId="2" fontId="10" fillId="4" borderId="6" xfId="0" applyNumberFormat="1" applyFont="1" applyFill="1" applyBorder="1" applyAlignment="1">
      <alignment horizontal="center" vertical="center" wrapText="1"/>
    </xf>
    <xf numFmtId="187" fontId="10" fillId="4" borderId="10" xfId="1" applyFont="1" applyFill="1" applyBorder="1" applyAlignment="1">
      <alignment vertical="center"/>
    </xf>
    <xf numFmtId="2" fontId="10" fillId="4" borderId="6" xfId="0" applyNumberFormat="1" applyFont="1" applyFill="1" applyBorder="1" applyAlignment="1">
      <alignment vertical="center" wrapText="1"/>
    </xf>
    <xf numFmtId="0" fontId="10" fillId="5" borderId="6" xfId="0" applyFont="1" applyFill="1" applyBorder="1" applyAlignment="1">
      <alignment vertical="center"/>
    </xf>
    <xf numFmtId="2" fontId="9" fillId="5" borderId="6" xfId="0" applyNumberFormat="1" applyFont="1" applyFill="1" applyBorder="1" applyAlignment="1">
      <alignment vertical="center" wrapText="1"/>
    </xf>
    <xf numFmtId="2" fontId="10" fillId="5" borderId="6" xfId="0" applyNumberFormat="1" applyFont="1" applyFill="1" applyBorder="1" applyAlignment="1">
      <alignment horizontal="center" vertical="center" wrapText="1"/>
    </xf>
    <xf numFmtId="187" fontId="10" fillId="5" borderId="6" xfId="1" applyFont="1" applyFill="1" applyBorder="1" applyAlignment="1">
      <alignment vertical="center"/>
    </xf>
    <xf numFmtId="187" fontId="10" fillId="5" borderId="10" xfId="1" applyFont="1" applyFill="1" applyBorder="1" applyAlignment="1">
      <alignment vertical="center"/>
    </xf>
    <xf numFmtId="2" fontId="10" fillId="7" borderId="6" xfId="0" applyNumberFormat="1" applyFont="1" applyFill="1" applyBorder="1" applyAlignment="1">
      <alignment vertical="center"/>
    </xf>
    <xf numFmtId="2" fontId="10" fillId="7" borderId="6" xfId="0" applyNumberFormat="1" applyFont="1" applyFill="1" applyBorder="1" applyAlignment="1">
      <alignment horizontal="center" vertical="center" wrapText="1"/>
    </xf>
    <xf numFmtId="187" fontId="10" fillId="9" borderId="6" xfId="1" applyFont="1" applyFill="1" applyBorder="1" applyAlignment="1">
      <alignment vertical="center"/>
    </xf>
    <xf numFmtId="0" fontId="10" fillId="7" borderId="6" xfId="1" applyNumberFormat="1" applyFont="1" applyFill="1" applyBorder="1" applyAlignment="1">
      <alignment horizontal="center" vertical="center" wrapText="1"/>
    </xf>
    <xf numFmtId="2" fontId="10" fillId="15" borderId="6" xfId="0" applyNumberFormat="1" applyFont="1" applyFill="1" applyBorder="1" applyAlignment="1">
      <alignment vertical="center" wrapText="1"/>
    </xf>
    <xf numFmtId="2" fontId="10" fillId="15" borderId="6" xfId="1" applyNumberFormat="1" applyFont="1" applyFill="1" applyBorder="1" applyAlignment="1">
      <alignment horizontal="center" vertical="center" wrapText="1"/>
    </xf>
    <xf numFmtId="187" fontId="10" fillId="15" borderId="6" xfId="1" applyFont="1" applyFill="1" applyBorder="1" applyAlignment="1">
      <alignment vertical="center"/>
    </xf>
    <xf numFmtId="2" fontId="10" fillId="15" borderId="6" xfId="0" applyNumberFormat="1" applyFont="1" applyFill="1" applyBorder="1" applyAlignment="1">
      <alignment vertical="center"/>
    </xf>
    <xf numFmtId="187" fontId="10" fillId="15" borderId="10" xfId="1" applyFont="1" applyFill="1" applyBorder="1" applyAlignment="1">
      <alignment vertical="center"/>
    </xf>
    <xf numFmtId="187" fontId="10" fillId="15" borderId="6" xfId="1" applyFont="1" applyFill="1" applyBorder="1" applyAlignment="1">
      <alignment vertical="center" wrapText="1"/>
    </xf>
    <xf numFmtId="1" fontId="10" fillId="6" borderId="6" xfId="1" applyNumberFormat="1" applyFont="1" applyFill="1" applyBorder="1" applyAlignment="1">
      <alignment horizontal="center" vertical="center" wrapText="1"/>
    </xf>
    <xf numFmtId="188" fontId="10" fillId="9" borderId="6" xfId="0" applyNumberFormat="1" applyFont="1" applyFill="1" applyBorder="1" applyAlignment="1">
      <alignment vertical="center"/>
    </xf>
    <xf numFmtId="2" fontId="10" fillId="9" borderId="6" xfId="0" applyNumberFormat="1" applyFont="1" applyFill="1" applyBorder="1" applyAlignment="1">
      <alignment vertical="center"/>
    </xf>
    <xf numFmtId="2" fontId="10" fillId="9" borderId="6" xfId="0" applyNumberFormat="1" applyFont="1" applyFill="1" applyBorder="1" applyAlignment="1">
      <alignment horizontal="center" vertical="center" wrapText="1"/>
    </xf>
    <xf numFmtId="187" fontId="10" fillId="9" borderId="10" xfId="1" applyFont="1" applyFill="1" applyBorder="1" applyAlignment="1">
      <alignment vertical="center"/>
    </xf>
    <xf numFmtId="189" fontId="10" fillId="15" borderId="6" xfId="0" applyNumberFormat="1" applyFont="1" applyFill="1" applyBorder="1" applyAlignment="1">
      <alignment vertical="center"/>
    </xf>
    <xf numFmtId="0" fontId="10" fillId="27" borderId="6" xfId="0" applyFont="1" applyFill="1" applyBorder="1" applyAlignment="1">
      <alignment vertical="center"/>
    </xf>
    <xf numFmtId="2" fontId="10" fillId="27" borderId="6" xfId="0" applyNumberFormat="1" applyFont="1" applyFill="1" applyBorder="1" applyAlignment="1">
      <alignment horizontal="center" vertical="center"/>
    </xf>
    <xf numFmtId="2" fontId="10" fillId="27" borderId="6" xfId="0" applyNumberFormat="1" applyFont="1" applyFill="1" applyBorder="1" applyAlignment="1">
      <alignment horizontal="center" vertical="center" wrapText="1"/>
    </xf>
    <xf numFmtId="43" fontId="10" fillId="27" borderId="6" xfId="0" applyNumberFormat="1" applyFont="1" applyFill="1" applyBorder="1" applyAlignment="1">
      <alignment vertical="center"/>
    </xf>
    <xf numFmtId="0" fontId="9" fillId="7" borderId="6" xfId="0" applyFont="1" applyFill="1" applyBorder="1" applyAlignment="1">
      <alignment horizontal="center" vertical="center"/>
    </xf>
    <xf numFmtId="43" fontId="10" fillId="7" borderId="6" xfId="0" applyNumberFormat="1" applyFont="1" applyFill="1" applyBorder="1" applyAlignment="1">
      <alignment horizontal="center" vertical="center"/>
    </xf>
    <xf numFmtId="0" fontId="10" fillId="19" borderId="6" xfId="0" applyFont="1" applyFill="1" applyBorder="1" applyAlignment="1">
      <alignment vertical="center"/>
    </xf>
    <xf numFmtId="2" fontId="10" fillId="19" borderId="6" xfId="0" applyNumberFormat="1" applyFont="1" applyFill="1" applyBorder="1" applyAlignment="1">
      <alignment horizontal="center" vertical="center"/>
    </xf>
    <xf numFmtId="2" fontId="10" fillId="19" borderId="11" xfId="0" applyNumberFormat="1" applyFont="1" applyFill="1" applyBorder="1" applyAlignment="1">
      <alignment horizontal="center" vertical="center" wrapText="1"/>
    </xf>
    <xf numFmtId="43" fontId="10" fillId="19" borderId="6" xfId="0" applyNumberFormat="1" applyFont="1" applyFill="1" applyBorder="1" applyAlignment="1">
      <alignment vertical="center"/>
    </xf>
    <xf numFmtId="43" fontId="10" fillId="19" borderId="1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2" fontId="9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10" fillId="6" borderId="18" xfId="2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2" fontId="12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2" fontId="10" fillId="0" borderId="0" xfId="0" applyNumberFormat="1" applyFont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3" fontId="13" fillId="0" borderId="0" xfId="2" applyFont="1" applyBorder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43" fontId="13" fillId="0" borderId="0" xfId="0" applyNumberFormat="1" applyFont="1" applyAlignment="1">
      <alignment horizontal="center"/>
    </xf>
    <xf numFmtId="43" fontId="13" fillId="0" borderId="0" xfId="0" applyNumberFormat="1" applyFont="1"/>
    <xf numFmtId="0" fontId="13" fillId="0" borderId="0" xfId="0" applyFont="1" applyAlignment="1">
      <alignment horizontal="center"/>
    </xf>
    <xf numFmtId="43" fontId="13" fillId="0" borderId="0" xfId="2" applyFont="1" applyBorder="1" applyAlignment="1">
      <alignment horizontal="center"/>
    </xf>
    <xf numFmtId="43" fontId="13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43" fontId="10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43" fontId="10" fillId="7" borderId="6" xfId="0" applyNumberFormat="1" applyFont="1" applyFill="1" applyBorder="1" applyAlignment="1">
      <alignment horizontal="center" vertical="center"/>
    </xf>
    <xf numFmtId="43" fontId="10" fillId="19" borderId="10" xfId="0" applyNumberFormat="1" applyFont="1" applyFill="1" applyBorder="1" applyAlignment="1">
      <alignment horizontal="center" vertical="center"/>
    </xf>
    <xf numFmtId="43" fontId="10" fillId="19" borderId="11" xfId="0" applyNumberFormat="1" applyFont="1" applyFill="1" applyBorder="1" applyAlignment="1">
      <alignment horizontal="center" vertical="center"/>
    </xf>
    <xf numFmtId="43" fontId="10" fillId="6" borderId="18" xfId="2" applyFont="1" applyFill="1" applyBorder="1" applyAlignment="1">
      <alignment horizontal="center" vertical="center"/>
    </xf>
    <xf numFmtId="0" fontId="9" fillId="17" borderId="2" xfId="0" applyFont="1" applyFill="1" applyBorder="1" applyAlignment="1">
      <alignment horizontal="center" vertical="center"/>
    </xf>
    <xf numFmtId="0" fontId="9" fillId="17" borderId="5" xfId="0" applyFont="1" applyFill="1" applyBorder="1" applyAlignment="1">
      <alignment horizontal="center" vertical="center"/>
    </xf>
    <xf numFmtId="43" fontId="9" fillId="17" borderId="2" xfId="0" applyNumberFormat="1" applyFont="1" applyFill="1" applyBorder="1" applyAlignment="1">
      <alignment horizontal="center" vertical="center"/>
    </xf>
    <xf numFmtId="43" fontId="9" fillId="17" borderId="5" xfId="0" applyNumberFormat="1" applyFont="1" applyFill="1" applyBorder="1" applyAlignment="1">
      <alignment horizontal="center" vertical="center"/>
    </xf>
    <xf numFmtId="0" fontId="9" fillId="17" borderId="10" xfId="0" applyFont="1" applyFill="1" applyBorder="1" applyAlignment="1">
      <alignment horizontal="center" vertical="center"/>
    </xf>
    <xf numFmtId="0" fontId="9" fillId="17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17" borderId="6" xfId="0" applyFont="1" applyFill="1" applyBorder="1" applyAlignment="1">
      <alignment horizontal="center" vertical="center"/>
    </xf>
    <xf numFmtId="43" fontId="10" fillId="0" borderId="0" xfId="2" applyFont="1" applyBorder="1" applyAlignment="1">
      <alignment horizontal="center"/>
    </xf>
    <xf numFmtId="187" fontId="12" fillId="0" borderId="0" xfId="1" applyFont="1" applyBorder="1" applyAlignment="1">
      <alignment horizontal="center"/>
    </xf>
    <xf numFmtId="0" fontId="13" fillId="0" borderId="0" xfId="1" applyNumberFormat="1" applyFont="1" applyAlignment="1">
      <alignment horizontal="center"/>
    </xf>
    <xf numFmtId="187" fontId="12" fillId="0" borderId="0" xfId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87" fontId="9" fillId="0" borderId="1" xfId="1" applyFont="1" applyBorder="1" applyAlignment="1">
      <alignment horizontal="center"/>
    </xf>
    <xf numFmtId="0" fontId="15" fillId="7" borderId="2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1" fontId="39" fillId="7" borderId="2" xfId="1" applyNumberFormat="1" applyFont="1" applyFill="1" applyBorder="1" applyAlignment="1">
      <alignment horizontal="center" vertical="center" wrapText="1"/>
    </xf>
    <xf numFmtId="1" fontId="39" fillId="7" borderId="5" xfId="1" applyNumberFormat="1" applyFont="1" applyFill="1" applyBorder="1" applyAlignment="1">
      <alignment horizontal="center" vertical="center" wrapText="1"/>
    </xf>
    <xf numFmtId="187" fontId="12" fillId="7" borderId="2" xfId="1" applyFont="1" applyFill="1" applyBorder="1" applyAlignment="1">
      <alignment horizontal="center" vertical="center"/>
    </xf>
    <xf numFmtId="187" fontId="12" fillId="7" borderId="5" xfId="1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43" fontId="15" fillId="6" borderId="0" xfId="0" applyNumberFormat="1" applyFont="1" applyFill="1" applyAlignment="1">
      <alignment horizontal="center"/>
    </xf>
    <xf numFmtId="187" fontId="11" fillId="6" borderId="18" xfId="1" applyFont="1" applyFill="1" applyBorder="1" applyAlignment="1">
      <alignment horizontal="left"/>
    </xf>
    <xf numFmtId="187" fontId="9" fillId="0" borderId="1" xfId="0" applyNumberFormat="1" applyFont="1" applyBorder="1" applyAlignment="1">
      <alignment horizontal="center"/>
    </xf>
    <xf numFmtId="188" fontId="11" fillId="0" borderId="2" xfId="1" applyNumberFormat="1" applyFont="1" applyBorder="1" applyAlignment="1">
      <alignment horizontal="center" vertical="center"/>
    </xf>
    <xf numFmtId="188" fontId="11" fillId="0" borderId="4" xfId="1" applyNumberFormat="1" applyFont="1" applyBorder="1" applyAlignment="1">
      <alignment horizontal="center" vertical="center"/>
    </xf>
    <xf numFmtId="188" fontId="11" fillId="0" borderId="5" xfId="1" applyNumberFormat="1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187" fontId="11" fillId="0" borderId="2" xfId="1" applyFont="1" applyBorder="1" applyAlignment="1">
      <alignment horizontal="center" vertical="center" wrapText="1"/>
    </xf>
    <xf numFmtId="187" fontId="11" fillId="0" borderId="4" xfId="1" applyFont="1" applyBorder="1" applyAlignment="1">
      <alignment horizontal="center" vertical="center" wrapText="1"/>
    </xf>
    <xf numFmtId="2" fontId="11" fillId="6" borderId="2" xfId="0" applyNumberFormat="1" applyFont="1" applyFill="1" applyBorder="1" applyAlignment="1">
      <alignment horizontal="center" vertical="center" wrapText="1"/>
    </xf>
    <xf numFmtId="2" fontId="11" fillId="6" borderId="4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187" fontId="33" fillId="6" borderId="0" xfId="1" applyFont="1" applyFill="1" applyBorder="1" applyAlignment="1">
      <alignment horizontal="center"/>
    </xf>
    <xf numFmtId="187" fontId="33" fillId="0" borderId="0" xfId="1" applyFont="1" applyFill="1" applyBorder="1" applyAlignment="1">
      <alignment horizontal="left"/>
    </xf>
    <xf numFmtId="0" fontId="15" fillId="0" borderId="0" xfId="0" applyFont="1" applyAlignment="1">
      <alignment horizontal="left"/>
    </xf>
    <xf numFmtId="187" fontId="15" fillId="0" borderId="0" xfId="1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</cellXfs>
  <cellStyles count="4">
    <cellStyle name="จุลภาค" xfId="1" builtinId="3"/>
    <cellStyle name="จุลภาค 2" xfId="2" xr:uid="{3057F25D-35B6-46E2-BBD0-647C3C7DB753}"/>
    <cellStyle name="ปกติ" xfId="0" builtinId="0"/>
    <cellStyle name="ปกติ 2 3 2" xfId="3" xr:uid="{5CC34BD6-4A79-455B-84F4-02471E4FBB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648;&#3591;&#3636;&#3609;&#3585;&#3633;&#3609;&#3652;&#3623;&#3657;&#3648;&#3610;&#3636;&#3585;&#3648;&#3627;&#3621;&#3639;&#3656;&#3629;&#3617;&#3611;&#3637;/&#3588;&#3640;&#3617;&#3648;&#3591;&#3636;&#3609;&#3585;&#3633;&#3609;&#3614;&#3618;%206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14;&#3618;%206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ได้ค่าปรับ"/>
      <sheetName val="งบอบจ"/>
      <sheetName val="ดำเนินงานครุภัณฑ์ 310061ยั่งยืน"/>
      <sheetName val="งบครุภัณฑ์ 65 36001   36002"/>
      <sheetName val="รายงานงวดเงินกัน67"/>
      <sheetName val="สรุปกัน66"/>
      <sheetName val="สิ่งที่ส่งมาด้วย 2  2 ปี 67"/>
      <sheetName val="สิ่งก่อสร้าง  65"/>
      <sheetName val="งบกัน67 350002"/>
      <sheetName val="67สิ่งส่งมาด้วย2  1"/>
      <sheetName val="Sheet2"/>
    </sheetNames>
    <sheetDataSet>
      <sheetData sheetId="0"/>
      <sheetData sheetId="1"/>
      <sheetData sheetId="2">
        <row r="6">
          <cell r="E6" t="str">
            <v xml:space="preserve">แผนงานยุทธศาสตร์พัฒนาคุณภาพการศึกษาและการเรียนรู้ </v>
          </cell>
        </row>
        <row r="7">
          <cell r="D7" t="str">
            <v xml:space="preserve">20004 31006100 </v>
          </cell>
          <cell r="E7" t="str">
            <v>โครงการขับเคลื่อนการพัฒนาการศึกษาที่ยั่งยืน</v>
          </cell>
        </row>
        <row r="8">
          <cell r="D8" t="str">
            <v>20004 67 52010 00000</v>
          </cell>
          <cell r="E8" t="str">
            <v xml:space="preserve">กิจกรรมการบริหารจัดการโรงเรียนขนาดเล็ก 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D22" t="str">
            <v>6611310</v>
          </cell>
          <cell r="E22" t="str">
            <v>งบลงทุน ค่าครุภัณฑ์ 6611310</v>
          </cell>
        </row>
        <row r="23">
          <cell r="E23" t="str">
            <v>ครุภัณฑ์สำนักงาน 120601</v>
          </cell>
        </row>
        <row r="24">
          <cell r="C24" t="str">
            <v>โอนเปลี่ยนแปลงครั้งที่ 1/66 บท.กลุ่มนโยบายและแผน  ที่ ศธ 04087/1957 ลว. 28 กย 66</v>
          </cell>
          <cell r="D24" t="str">
            <v>20004 31006100 3110010</v>
          </cell>
          <cell r="E24" t="str">
            <v xml:space="preserve">เครื่องปรับอากาศแบบตั้งพื้นหรือแขวน (ระบบ INVERTER) ขนาด 20,000 บีทียู       </v>
          </cell>
        </row>
        <row r="25">
          <cell r="A25" t="str">
            <v>1)</v>
          </cell>
          <cell r="E25" t="str">
            <v>สพป.ปท.2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A30">
            <v>2</v>
          </cell>
          <cell r="C30" t="str">
            <v>โอนเปลี่ยนแปลงครั้งที่ 1/66 บท.กลุ่มนโยบายและแผน  ที่ ศธ 04087/1957 ลว. 28 กย 66</v>
          </cell>
          <cell r="D30" t="str">
            <v>20005 31006100 3110011</v>
          </cell>
          <cell r="E30" t="str">
            <v xml:space="preserve">เครื่องปรับอากาศแบบติดผนัง (ระบบ INVERTER) ขนาด 18,000 บีทียู       </v>
          </cell>
        </row>
        <row r="31">
          <cell r="A31" t="str">
            <v>1)</v>
          </cell>
          <cell r="E31" t="str">
            <v>สพป.ปท.2</v>
          </cell>
        </row>
        <row r="34">
          <cell r="F34">
            <v>0</v>
          </cell>
          <cell r="G34">
            <v>0</v>
          </cell>
          <cell r="I34">
            <v>0</v>
          </cell>
          <cell r="K34">
            <v>0</v>
          </cell>
          <cell r="L34">
            <v>0</v>
          </cell>
        </row>
        <row r="35">
          <cell r="A35">
            <v>3</v>
          </cell>
          <cell r="C35" t="str">
            <v>โอนเปลี่ยนแปลงครั้งที่ 1/66 บท.กลุ่มนโยบายและแผน  ที่ ศธ 04087/1957 ลว. 28 กย 66</v>
          </cell>
          <cell r="D35" t="str">
            <v>20008 31006100 3110014</v>
          </cell>
          <cell r="E35" t="str">
            <v xml:space="preserve">โพเดียม </v>
          </cell>
        </row>
        <row r="36">
          <cell r="A36" t="str">
            <v>1)</v>
          </cell>
          <cell r="E36" t="str">
            <v>สพป.ปท.2</v>
          </cell>
        </row>
        <row r="37">
          <cell r="C37">
            <v>20</v>
          </cell>
          <cell r="D37" t="str">
            <v>KB3100006110</v>
          </cell>
          <cell r="E37" t="str">
            <v>เบิก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E40" t="str">
            <v>ครุภัณฑ์โฆษณาและเผยแพร่ 120601</v>
          </cell>
        </row>
        <row r="41">
          <cell r="A41">
            <v>1</v>
          </cell>
          <cell r="C41" t="str">
            <v>โอนเปลี่ยนแปลงครั้งที่ 1/66 บท.กลุ่มนโยบายและแผน  ที่ ศธ 04087/1957 ลว. 28 กย 66</v>
          </cell>
          <cell r="D41" t="str">
            <v>20007 31006100 3110012</v>
          </cell>
          <cell r="E41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</row>
        <row r="42">
          <cell r="A42" t="str">
            <v>1)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>
            <v>2</v>
          </cell>
          <cell r="C47" t="str">
            <v>โอนเปลี่ยนแปลงครั้งที่ 1/66 บท.กลุ่มนโยบายและแผน  ที่ ศธ 04087/1957 ลว. 28 กย 66</v>
          </cell>
          <cell r="D47" t="str">
            <v>20008 31006100 3110013</v>
          </cell>
          <cell r="E47" t="str">
            <v xml:space="preserve">ไมโครโฟนไร้สาย </v>
          </cell>
        </row>
        <row r="48">
          <cell r="A48" t="str">
            <v>1)</v>
          </cell>
          <cell r="E48" t="str">
            <v>สพป.ปท.2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>
            <v>3</v>
          </cell>
          <cell r="C52" t="str">
            <v>โอนเปลี่ยนแปลงครั้งที่ 1/66 บท.กลุ่มนโยบายและแผน  ที่ ศธ 04087/1957 ลว. 28 กย 66</v>
          </cell>
          <cell r="D52" t="str">
            <v>20009 31006100 3110015</v>
          </cell>
          <cell r="E52" t="str">
            <v xml:space="preserve">เครื่องมัลติมีเดีย โปรเจคเตอร์ ระดับ XGA ขนาด 5000 ANSI Lumens  </v>
          </cell>
        </row>
        <row r="53">
          <cell r="A53" t="str">
            <v>1)</v>
          </cell>
          <cell r="E53" t="str">
            <v>สพป.ปท.2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115">
          <cell r="D115" t="str">
            <v>6711320</v>
          </cell>
          <cell r="E115" t="str">
            <v>งบลงทุน สิ่งก่อสร้าง 6711320</v>
          </cell>
        </row>
        <row r="116">
          <cell r="D116" t="str">
            <v>20004 31006100 321AAAA</v>
          </cell>
          <cell r="E116" t="str">
            <v xml:space="preserve">รายการค่าปรับปรุงซ่อมแซมบ้านพักครู  ห้องน้ำ- ห้องส้วม   </v>
          </cell>
        </row>
        <row r="117">
          <cell r="E117" t="str">
            <v>ร.ร.วัดราษฎร์บำรุง</v>
          </cell>
        </row>
        <row r="118">
          <cell r="D118">
            <v>4100523172</v>
          </cell>
        </row>
        <row r="122">
          <cell r="F122">
            <v>100000</v>
          </cell>
          <cell r="G122">
            <v>0</v>
          </cell>
          <cell r="H122">
            <v>100000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D123" t="str">
            <v>20004 3100B600</v>
          </cell>
          <cell r="E123" t="str">
            <v>โครงการโรงเรียนคุณภาพประจำตำบล</v>
          </cell>
        </row>
        <row r="124">
          <cell r="D124" t="str">
            <v>20004 67000 7700000</v>
          </cell>
          <cell r="E124" t="str">
    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    </cell>
        </row>
        <row r="125">
          <cell r="E125" t="str">
            <v>งบลงทุน ค่าสิ่งก่อสร้าง 6711320</v>
          </cell>
        </row>
        <row r="126">
          <cell r="A126">
            <v>2.1</v>
          </cell>
          <cell r="D126" t="str">
            <v>ศธ04002/ว1787 ลว.7 พค 67 โอนครั้งที่ 5</v>
          </cell>
          <cell r="E126" t="str">
            <v>ปรับปรุงซ่อมแซมอาคารเรียนอาคารประกอบและสิ่งก่อสร้างอื่น</v>
          </cell>
        </row>
        <row r="127">
          <cell r="C127">
            <v>4100408104</v>
          </cell>
          <cell r="D127" t="str">
            <v>200043100B6003211500</v>
          </cell>
          <cell r="E127" t="str">
            <v>วัดมงคลรัตน์</v>
          </cell>
        </row>
        <row r="131">
          <cell r="F131">
            <v>670000</v>
          </cell>
          <cell r="G131">
            <v>0</v>
          </cell>
          <cell r="H131">
            <v>670000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>
            <v>4100409854</v>
          </cell>
          <cell r="D132" t="str">
            <v>200043100B6003211501</v>
          </cell>
          <cell r="E132" t="str">
            <v>วัดสุวรรณ</v>
          </cell>
        </row>
        <row r="136">
          <cell r="F136">
            <v>670000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670000</v>
          </cell>
        </row>
        <row r="137">
          <cell r="D137" t="str">
            <v>ศธ04002/ว   ลว.27 กย 67 โอนครั้งที่ 450</v>
          </cell>
          <cell r="E137" t="str">
            <v xml:space="preserve">ค่าก่อสร้าง ปรับปรุงซ่อมแซมอาคารเรียนอาคารประกอบและสิ่งก่อสร้างอื่นที่ชำรุดทรุดโทรม และที่ประสบอุบัติภัย   </v>
          </cell>
        </row>
        <row r="138">
          <cell r="C138">
            <v>4100306259</v>
          </cell>
          <cell r="D138" t="str">
            <v xml:space="preserve">20004 3100B600 321ZZZZ                               </v>
          </cell>
          <cell r="E138" t="str">
            <v>วัดราษฎรบำรุง</v>
          </cell>
        </row>
        <row r="142">
          <cell r="E142" t="str">
            <v>รวม</v>
          </cell>
          <cell r="F142">
            <v>499000</v>
          </cell>
          <cell r="G142">
            <v>0</v>
          </cell>
          <cell r="H142">
            <v>499000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D143" t="str">
            <v>ศธ04002/ว1787 ลว.7 พค 67 โอนครั้งที่ 5</v>
          </cell>
          <cell r="E143" t="str">
            <v xml:space="preserve">อาคารเรียนอนุบาล ขนาด 2 ห้องเรียน </v>
          </cell>
        </row>
        <row r="144">
          <cell r="C144">
            <v>4100432393</v>
          </cell>
          <cell r="D144" t="str">
            <v>200043100B6003211498</v>
          </cell>
          <cell r="E144" t="str">
            <v>โรงเรียนนิกรราษฎร์บํารุงวิทย์</v>
          </cell>
        </row>
        <row r="162">
          <cell r="F162">
            <v>2659500</v>
          </cell>
          <cell r="G162">
            <v>0</v>
          </cell>
          <cell r="H162">
            <v>2659500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</sheetData>
      <sheetData sheetId="3"/>
      <sheetData sheetId="4"/>
      <sheetData sheetId="5"/>
      <sheetData sheetId="6"/>
      <sheetData sheetId="7">
        <row r="3">
          <cell r="A3" t="str">
            <v>สำนักงานเขตพื้นที่การศึกษาประถมศึกษาปทุมธานี เขต 2</v>
          </cell>
        </row>
        <row r="62">
          <cell r="E62" t="str">
            <v>งบดำเนินงาน</v>
          </cell>
        </row>
        <row r="63">
          <cell r="L63">
            <v>0</v>
          </cell>
          <cell r="M63">
            <v>0</v>
          </cell>
        </row>
        <row r="64">
          <cell r="E64" t="str">
            <v>สพป.ปท.2</v>
          </cell>
        </row>
        <row r="69">
          <cell r="M69">
            <v>0</v>
          </cell>
        </row>
        <row r="70">
          <cell r="J70">
            <v>0</v>
          </cell>
          <cell r="K70">
            <v>0</v>
          </cell>
          <cell r="M70">
            <v>0</v>
          </cell>
        </row>
        <row r="76">
          <cell r="G76">
            <v>0</v>
          </cell>
          <cell r="I76">
            <v>0</v>
          </cell>
          <cell r="J76">
            <v>0</v>
          </cell>
          <cell r="K76">
            <v>0</v>
          </cell>
          <cell r="M76">
            <v>0</v>
          </cell>
        </row>
        <row r="84">
          <cell r="E84" t="str">
            <v>ค่าครุภัณฑ์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3.1.3</v>
          </cell>
          <cell r="E85" t="str">
            <v xml:space="preserve">เครื่องคอมพิวเตอร์สำหรับงานประมวลผล แบบที่ 2 </v>
          </cell>
        </row>
        <row r="86">
          <cell r="A86" t="str">
            <v>3.1.3.1</v>
          </cell>
          <cell r="E86" t="str">
            <v>สพป.ปท.2</v>
          </cell>
          <cell r="F86" t="str">
            <v>2000436002110ปท1</v>
          </cell>
        </row>
        <row r="91">
          <cell r="G91">
            <v>0</v>
          </cell>
          <cell r="I91">
            <v>0</v>
          </cell>
          <cell r="J91">
            <v>0</v>
          </cell>
          <cell r="K91">
            <v>0</v>
          </cell>
          <cell r="M91">
            <v>0</v>
          </cell>
        </row>
        <row r="92">
          <cell r="A92" t="str">
            <v>3.1.4</v>
          </cell>
          <cell r="E92" t="str">
            <v xml:space="preserve">เครื่องคอมพิวเตอร์ All In One สำหรับงานประมวลผล 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 t="str">
            <v>3.1.4.1</v>
          </cell>
          <cell r="E93" t="str">
            <v>สพป.ปท.2 จำนวน 12 เครื่อง</v>
          </cell>
          <cell r="F93" t="str">
            <v>2000436002110ปท2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A99" t="str">
            <v>3.1.5</v>
          </cell>
          <cell r="E99" t="str">
            <v xml:space="preserve">เครื่องคอมพิวเตอร์โน้ตบุ๊ก สำหรับงานสำนักงาน </v>
          </cell>
        </row>
        <row r="100">
          <cell r="A100" t="str">
            <v>3.1.5.1</v>
          </cell>
          <cell r="E100" t="str">
            <v>สพป.ปท.2 จำนวน 8 เครื่อง</v>
          </cell>
          <cell r="F100" t="str">
            <v>2000436002110ปท3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A106" t="str">
            <v>3.1.6</v>
          </cell>
          <cell r="E106" t="str">
            <v xml:space="preserve">เครื่องแท็ปเล็ต แบบ 2 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A107" t="str">
            <v>3.1.6.1</v>
          </cell>
          <cell r="E107" t="str">
            <v>สพป.ปท.2 จำนวน 2 เครื่อง</v>
          </cell>
          <cell r="F107" t="str">
            <v>2000436002110ปท4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A113" t="str">
            <v>3.1.7</v>
          </cell>
          <cell r="E113" t="str">
            <v xml:space="preserve">เครื่องพิมพ์ Multifunction แบบฉีดหมึกพร้อมติดตั้งถังหมึกพิมพ์ (Ink Tank Printer)      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3.1.7.1</v>
          </cell>
          <cell r="E114" t="str">
            <v>สพป.ปท.2 จำนวน 3 เครื่อง</v>
          </cell>
          <cell r="F114" t="str">
            <v>2000436002110DBW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A120">
            <v>3.2</v>
          </cell>
          <cell r="E120" t="str">
            <v xml:space="preserve">กิจกรรมการจัดการศึกษามัธยมศึกษาตอนต้นสำหรับโรงเรียนปกติ  </v>
          </cell>
          <cell r="F120" t="str">
            <v>200041300P2792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E121" t="str">
            <v>งบดำเนินงาน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 t="str">
            <v>3.2.1</v>
          </cell>
          <cell r="E122" t="str">
            <v>ปรับปรุงซ่อมแซมผนังอาคาร ท่อลำเลียงน้ำและซ่อมพื้นดาดฟ้ารั่วซึม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A123" t="str">
            <v>3.2.1.1</v>
          </cell>
          <cell r="E123" t="str">
            <v>สพป.ปท.2</v>
          </cell>
          <cell r="F123" t="str">
            <v>2000436002000000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347">
          <cell r="E347" t="str">
            <v>งบดำเนินงาน</v>
          </cell>
        </row>
        <row r="348">
          <cell r="E348" t="str">
            <v>งบลงทุน</v>
          </cell>
        </row>
        <row r="349">
          <cell r="E349" t="str">
            <v>รวมเงินกันทั้งสิ้น</v>
          </cell>
        </row>
        <row r="351">
          <cell r="E351" t="str">
            <v>คิดเป็นร้อยละ</v>
          </cell>
        </row>
      </sheetData>
      <sheetData sheetId="8">
        <row r="5">
          <cell r="E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D6" t="str">
            <v>20004 35000200</v>
          </cell>
          <cell r="E6" t="str">
            <v xml:space="preserve">ผลผลิตผู้จบการศึกษาภาคบังคับ </v>
          </cell>
        </row>
        <row r="16">
          <cell r="F16">
            <v>264800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264800</v>
          </cell>
          <cell r="L16">
            <v>0</v>
          </cell>
        </row>
        <row r="26">
          <cell r="D26">
            <v>6711320</v>
          </cell>
          <cell r="E26" t="str">
            <v xml:space="preserve">  งบลงทุน ค่าที่ดินและสิ่งก่อสร้าง </v>
          </cell>
        </row>
        <row r="36">
          <cell r="D36" t="str">
            <v>20004  67 01056 00000</v>
          </cell>
          <cell r="E36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  <row r="37">
          <cell r="A37" t="str">
            <v>1.1.1</v>
          </cell>
          <cell r="C37" t="str">
            <v>ศธ 04002/ว1787 ลว 7 พค 67 ครั้งที่ 5</v>
          </cell>
          <cell r="E37" t="str">
            <v>ค่าปรับปรุงซ่อมแซมอาคารเรียน อาคารประกอบและสิ่งก่อสร้างอื่น</v>
          </cell>
        </row>
        <row r="38">
          <cell r="A38" t="str">
            <v>1)</v>
          </cell>
          <cell r="C38">
            <v>4100426445</v>
          </cell>
          <cell r="D38" t="str">
            <v>20004350002003214523</v>
          </cell>
          <cell r="E38" t="str">
            <v>วัดนพรัตนาราม</v>
          </cell>
        </row>
        <row r="44">
          <cell r="F44">
            <v>580000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580000</v>
          </cell>
        </row>
        <row r="45">
          <cell r="E45" t="str">
            <v xml:space="preserve">ห้องน้ำห้องส้วมนักเรียนชาย 4 ที่/49 </v>
          </cell>
        </row>
        <row r="46">
          <cell r="C46" t="str">
            <v>4100428215 ครบ 12 กย 67</v>
          </cell>
          <cell r="D46" t="str">
            <v>20004350002003214508</v>
          </cell>
          <cell r="E46" t="str">
            <v xml:space="preserve">โรงเรียนคลองสิบสามผิวศรีราษฏร์บำรุง </v>
          </cell>
        </row>
        <row r="52">
          <cell r="F52">
            <v>306000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306000</v>
          </cell>
        </row>
        <row r="53">
          <cell r="C53" t="str">
            <v>ศธ 04002/ว1803 ลว 8 พค 67ครั้งที่ 8</v>
          </cell>
          <cell r="E53" t="str">
            <v>อาคารเรียนแบบพิเศษ จัดสรร 38,731,000 บาท ปี67 5,809,700 บาท</v>
          </cell>
        </row>
        <row r="54">
          <cell r="A54" t="str">
            <v>1)</v>
          </cell>
          <cell r="C54">
            <v>4100484429</v>
          </cell>
          <cell r="D54" t="str">
            <v>20004 3500200 3200026</v>
          </cell>
          <cell r="E54" t="str">
            <v xml:space="preserve"> โรงเรียนวัดลาดสนุ่น</v>
          </cell>
        </row>
        <row r="77">
          <cell r="F77">
            <v>5809700</v>
          </cell>
          <cell r="G77">
            <v>0</v>
          </cell>
          <cell r="H77">
            <v>3812312.69</v>
          </cell>
          <cell r="I77">
            <v>0</v>
          </cell>
          <cell r="J77">
            <v>0</v>
          </cell>
          <cell r="K77">
            <v>0</v>
          </cell>
          <cell r="L77">
            <v>1997387.31</v>
          </cell>
        </row>
        <row r="78">
          <cell r="A78">
            <v>2</v>
          </cell>
          <cell r="D78" t="str">
            <v xml:space="preserve">20004 35000300 </v>
          </cell>
          <cell r="E78" t="str">
            <v xml:space="preserve">ผลผลิตผู้จบการศึกษามัธยมศึกษาตอนปลาย  </v>
          </cell>
        </row>
        <row r="80">
          <cell r="A80">
            <v>2.1</v>
          </cell>
          <cell r="D80" t="str">
            <v xml:space="preserve">20004 66 05178 00000 </v>
          </cell>
          <cell r="E80" t="str">
            <v xml:space="preserve"> กิจกรรมการจัดการศึกษามัธยมศึกษาตอนปลายสำหรับโรงเรียนปกติ</v>
          </cell>
        </row>
        <row r="81">
          <cell r="A81" t="str">
            <v>2.1.1</v>
          </cell>
          <cell r="C81" t="str">
            <v>ศธ04002/ว3478 ลว.21 ส.ค.66 โอนครั้งที่ 782</v>
          </cell>
          <cell r="E81" t="str">
    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    </cell>
        </row>
        <row r="82">
          <cell r="A82" t="str">
            <v>1)</v>
          </cell>
          <cell r="D82" t="str">
            <v xml:space="preserve">20004 35000300 321ZZZZ </v>
          </cell>
          <cell r="E82" t="str">
            <v>โรงเรียนรวมราษฎร์สามัคคี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350002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35002  ช่วยเหลือกลุ่ม  ขับเคลื่"/>
      <sheetName val="06036บูรณาการป้องกัน ปราบปราม ฯ"/>
      <sheetName val="57037บูรณาการต่อต้านการทุจร 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3022ยุทธศาสตร์สร้างความเสมอภาค"/>
      <sheetName val="ยุธศาสตร์เรียนดีปร3100116003211"/>
      <sheetName val="โครงการโรงเรียนคุณภาพ"/>
      <sheetName val="คุมงบ 36001 36002 ครุภัณฑ์"/>
      <sheetName val="ยุทศาสตร์ โครงการยั่งยืน310061"/>
      <sheetName val="1408บุคลากรภาครัฐ"/>
      <sheetName val="กิจกรรมประถม รองพัฒนาระบบการวัด"/>
      <sheetName val="ยุทธศาสตร์ โครการพัฒนาหลักสูตร "/>
      <sheetName val="ส่งเสริมสนับสนุน3720"/>
      <sheetName val="ควบคุมสิ่งก่อสร้าง 37001 "/>
      <sheetName val="ประถม 350002ประถม"/>
      <sheetName val="ทะเบียนคุมย่อย"/>
      <sheetName val="รายงานเงินงวด"/>
      <sheetName val="งบสพฐ"/>
      <sheetName val="ระบบการควบคุมฯ"/>
      <sheetName val="งบลงทุน รายงานแผนผล 68 แบบ 1(1)"/>
      <sheetName val="งบลงทุน รายงานแผนผล 68 แบบ1 (2)"/>
      <sheetName val="งบลงทุน67"/>
      <sheetName val="งบประจำและงบกลยุทธ์"/>
      <sheetName val="มาตการ รวมงบบุคลากร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7">
          <cell r="I37">
            <v>0</v>
          </cell>
          <cell r="J37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19">
          <cell r="E219" t="str">
            <v xml:space="preserve">ผูกพัน ครบ </v>
          </cell>
        </row>
        <row r="231">
          <cell r="E231" t="str">
            <v xml:space="preserve">ทำสัญญา  ครบ </v>
          </cell>
        </row>
        <row r="241">
          <cell r="E241" t="str">
            <v xml:space="preserve">ทำสัญญา  ครบ </v>
          </cell>
        </row>
        <row r="324">
          <cell r="D324" t="str">
            <v>ทำสัญญา 19 ธค 65 ครบ 16 มีค 66</v>
          </cell>
        </row>
        <row r="373">
          <cell r="E373" t="str">
            <v>ทำสัญญญา  9 มค 66 ครบ 25 มีค 66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803"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33"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</row>
      </sheetData>
      <sheetData sheetId="64"/>
      <sheetData sheetId="65"/>
      <sheetData sheetId="66"/>
      <sheetData sheetId="67">
        <row r="4">
          <cell r="A4" t="str">
            <v>ประจำเดือนพฤศจิกายน 2567</v>
          </cell>
        </row>
        <row r="7">
          <cell r="A7" t="str">
            <v>ก</v>
          </cell>
          <cell r="B7" t="str">
            <v xml:space="preserve">แผนงานบุคลากรภาครัฐ </v>
          </cell>
          <cell r="C7" t="str">
            <v>20004 1400 0800</v>
          </cell>
        </row>
        <row r="8">
          <cell r="A8">
            <v>1</v>
          </cell>
          <cell r="B8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  <cell r="C8" t="str">
            <v>20004 1400 0800</v>
          </cell>
        </row>
        <row r="10">
          <cell r="A10">
            <v>1.1000000000000001</v>
          </cell>
          <cell r="B10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0" t="str">
            <v>20004 68 79456 00000</v>
          </cell>
        </row>
        <row r="12">
          <cell r="B12" t="str">
            <v>งบบุคลากร  6811150</v>
          </cell>
          <cell r="C12" t="str">
            <v>20004 14000800 1000000</v>
          </cell>
        </row>
        <row r="14">
          <cell r="A14" t="str">
            <v>1.1.1</v>
          </cell>
          <cell r="B14" t="str">
            <v>ค่าตอบแทนพนักงานราชการ 26 อัตรา  5 เดือน(ต.ค.67 - มีค 68) 2,930,000 บาท</v>
          </cell>
          <cell r="C14" t="str">
            <v>ศธ 04002/ว5144 ลว.21 ต.ค.67 ครั้งที่ 2</v>
          </cell>
          <cell r="F14">
            <v>2930000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113220</v>
          </cell>
          <cell r="L14">
            <v>946860</v>
          </cell>
        </row>
        <row r="15">
          <cell r="A15" t="str">
            <v>1.1.1.1</v>
          </cell>
          <cell r="B15" t="str">
            <v>ค่าตอบแทนพนักงานราชการ 27 อัตรา (เมย 67) 607,600 บาท เงินเลื่อนค่าตอบแทนพนักงานราชการ 6 เดือน (ตค 66 -มีค 67) 119,400</v>
          </cell>
          <cell r="C15" t="str">
            <v>ศธ 04002/ว1016 ลว.8 มีค 67 ครั้งที่ 210</v>
          </cell>
        </row>
        <row r="16">
          <cell r="A16" t="str">
            <v>1.1.1.2</v>
          </cell>
          <cell r="B16" t="str">
            <v>ค่าตอบแทนพนักงานราชการ  อัตรา   3 เดือน (พฤษภาคม 2567 - กรกฎาคม 2567) 1823,000 บาท</v>
          </cell>
          <cell r="C16" t="str">
            <v>ศธ 04002/ว1775 ลว.3 พค 67 โอนครั้งที่ 3</v>
          </cell>
        </row>
        <row r="17">
          <cell r="A17" t="str">
            <v>1.1.1.3</v>
          </cell>
          <cell r="B17" t="str">
            <v>ค่าตอบแทนพนักงานราชการ  อัตรา   1 เดือน (กันยายน 2567) 445,000 บาท</v>
          </cell>
          <cell r="C17" t="str">
            <v>ศธ 04002/ว3380 ลว. 5 สค 67 โอนครั้งที่284</v>
          </cell>
        </row>
        <row r="18">
          <cell r="A18" t="str">
            <v>1.1.1.4</v>
          </cell>
          <cell r="B18" t="str">
            <v>ค่าตอบแทนพนักงานราชการ  อัตรา   1 เดือน (กันยายน 2567) 18,000 บาท</v>
          </cell>
          <cell r="C18" t="str">
            <v>ศธ 04002/ว3844/30 สค 67 ครั้งที่ 373</v>
          </cell>
        </row>
        <row r="22">
          <cell r="B22" t="str">
            <v xml:space="preserve"> งบดำเนินงาน 6811220</v>
          </cell>
          <cell r="C22" t="str">
            <v>20004 1420 0800 2000000</v>
          </cell>
        </row>
        <row r="24">
          <cell r="A24" t="str">
            <v>1.1.2</v>
          </cell>
          <cell r="B24" t="str">
            <v>เงินสมทบกองทุนประกันสังคมพนักงานราชการ 26 อัตรา (ต.ค.67 - มีค 68)98,000 บาท/เงินสมทบกองทุนทดแทน 12 เดือน (มค67 - ธค 68) จำนวนเงิน 15,000 บาท</v>
          </cell>
          <cell r="C24" t="str">
            <v>ศธ 04002/ว5144 ลว.21 ต.ค.67 ครั้งที่ 2</v>
          </cell>
          <cell r="F24">
            <v>113000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2250</v>
          </cell>
          <cell r="L24">
            <v>32250</v>
          </cell>
        </row>
        <row r="25">
          <cell r="A25" t="str">
            <v>1.1.2.1</v>
          </cell>
          <cell r="B25" t="str">
            <v>เงินสมทบกองทุนประกันสังคม จำนวน 6 เดือน  (ตุลาคม 2566 - มีนาคม 2567) 20,300</v>
          </cell>
          <cell r="C25" t="str">
            <v>ศธ 04002/ว1016 ลว.8 มีค 67 โอนครั้งที่ 210</v>
          </cell>
        </row>
        <row r="26">
          <cell r="A26" t="str">
            <v>1.1.2.2</v>
          </cell>
          <cell r="B26" t="str">
            <v>เงินสมทบกองทุนประกันสังคม จำนวน 3 เดือน  (พฤษภาคม 2567 - กรกฎาคม 2567) 61,000 บาท</v>
          </cell>
          <cell r="C26" t="str">
            <v>ศธ 04002/ว1775 ลว.3 พค 67 โอนครั้งที่ 3</v>
          </cell>
        </row>
        <row r="27">
          <cell r="A27" t="str">
            <v>1.1.2.3</v>
          </cell>
          <cell r="B27" t="str">
            <v>เงินสมทบกองทุนประกันสังคม จำนวน 1 เดือน  (กย 2567) 750บาท</v>
          </cell>
          <cell r="C27" t="str">
            <v>ศธ 04002/ว3844/30 สค 67 ครั้งที่ 373</v>
          </cell>
        </row>
        <row r="32">
          <cell r="A32" t="str">
            <v>1.1.3</v>
          </cell>
          <cell r="B32" t="str">
            <v xml:space="preserve">ค่าเช่าบ้าน  (ตุลาคม  2566 - กพ. 2567) ครั้งที่ 1 728,400 บาท </v>
          </cell>
          <cell r="C32" t="str">
            <v>ศธ 04002/ว5415 ลว4/11/2024 โอนครั้งที่ 42</v>
          </cell>
          <cell r="F32">
            <v>728400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138000</v>
          </cell>
          <cell r="L32">
            <v>82100</v>
          </cell>
        </row>
        <row r="33">
          <cell r="A33" t="str">
            <v>1.1.3.1</v>
          </cell>
          <cell r="B33" t="str">
            <v>ค่าเช่าบ้านครั้งที่ 2 (เมย - กค 67) จำนวนเงิน 588,000 บาท</v>
          </cell>
          <cell r="C33" t="str">
            <v>ศธ 04002/ว1767 ลว. 3 พค 67 ครั้งที่ 4</v>
          </cell>
        </row>
        <row r="34">
          <cell r="A34" t="str">
            <v>1.1.3.2</v>
          </cell>
          <cell r="B34" t="str">
            <v>ค่าเช่าบ้านครั้งที่ 3 (สค-กย 67) จำนวนเงิน 294,000 บาท</v>
          </cell>
          <cell r="C34" t="str">
            <v>ศธ 04002/ว4225 ลว. 10 กย 67 ครั้งที่ 395</v>
          </cell>
        </row>
        <row r="37">
          <cell r="A37" t="str">
            <v>ข</v>
          </cell>
          <cell r="B37" t="str">
            <v xml:space="preserve">แผนงานยุทธศาสตร์พัฒนาคุณภาพการศึกษาและการเรียนรู้ </v>
          </cell>
          <cell r="C37" t="str">
            <v>20004 3300</v>
          </cell>
        </row>
        <row r="41">
          <cell r="B41" t="str">
            <v>ครุภัณฑ์ 6811310</v>
          </cell>
        </row>
        <row r="42">
          <cell r="B42" t="str">
            <v>สิ่งก่อสร้าง 6811320</v>
          </cell>
        </row>
        <row r="43">
          <cell r="C43" t="str">
            <v>20004 3320 3300 2000000</v>
          </cell>
        </row>
        <row r="47">
          <cell r="A47">
            <v>1.1000000000000001</v>
          </cell>
          <cell r="B47" t="str">
            <v>กิจกรรมการส่งเสริมและพัฒนาระบบการประกันคุณภาพภายในสถานศึกษา</v>
          </cell>
          <cell r="C47" t="str">
            <v>20004 68 00015 00000</v>
          </cell>
        </row>
        <row r="48">
          <cell r="B48" t="str">
            <v>งบรายจ่ายอื่น   6811500</v>
          </cell>
          <cell r="C48" t="str">
            <v>20004 31003100 5000002</v>
          </cell>
        </row>
        <row r="49">
          <cell r="A49" t="str">
            <v>1.1.1</v>
          </cell>
          <cell r="B49" t="str">
            <v>สำหรับสนับสนุนการคัดเลือกสถานศึกษาเพื่อรับรางวัล IQA AWARD ประจำปีการศึกษา 2566</v>
          </cell>
          <cell r="C49" t="str">
            <v>ศธ 04002/ว2416  ลว. 17 มิย 67 โอนครั้งที่ 142</v>
          </cell>
        </row>
        <row r="53">
          <cell r="A53">
            <v>1.2</v>
          </cell>
          <cell r="B53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53" t="str">
            <v>20004 68 00040 00000</v>
          </cell>
        </row>
        <row r="54">
          <cell r="B54" t="str">
            <v>งบรายจ่ายอื่น   6711500</v>
          </cell>
          <cell r="C54" t="str">
            <v>20004 31003170 5000003</v>
          </cell>
        </row>
        <row r="55">
          <cell r="A55" t="str">
            <v>1.2.1</v>
          </cell>
          <cell r="B55" t="str">
    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    </cell>
          <cell r="C55" t="str">
            <v>ศธ 04002/ว1463  ลว. 11 เมย 66 โอนครั้งที่ 466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9">
          <cell r="A59">
            <v>1.3</v>
          </cell>
          <cell r="B59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59" t="str">
            <v>20004 68 00075 00000</v>
          </cell>
        </row>
        <row r="60">
          <cell r="B60" t="str">
            <v>งบดำเนินงาน   6811200</v>
          </cell>
          <cell r="C60" t="str">
            <v>20004 3320 3300 2000000</v>
          </cell>
        </row>
        <row r="61">
          <cell r="A61" t="str">
            <v>1.3.1</v>
          </cell>
        </row>
        <row r="62">
          <cell r="A62" t="str">
            <v>1.3.2</v>
          </cell>
          <cell r="B62" t="str">
    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    </cell>
          <cell r="C62" t="str">
            <v>ศธ 04002/ว2439 ลว. 17 มค 67 โอนครั้งที่ 139</v>
          </cell>
        </row>
        <row r="63">
          <cell r="A63" t="str">
            <v>1.1.3</v>
          </cell>
          <cell r="B63" t="str">
    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    </cell>
          <cell r="C63" t="str">
            <v>ศธ 04002/ว3556  ลว. 15 สค 67 โอนครั้งที่ 324</v>
          </cell>
        </row>
        <row r="66">
          <cell r="A66">
            <v>1.4</v>
          </cell>
          <cell r="B66" t="str">
            <v>กิจกรรมการพัฒนาระบบธนาคารหน่วยกิต และผลคะแนนการเรียนเฉลี่ยสะสม</v>
          </cell>
          <cell r="C66" t="str">
            <v>20004 68 00088 00000</v>
          </cell>
        </row>
        <row r="67">
          <cell r="B67" t="str">
            <v>งบรายจ่ายอื่น   6811500</v>
          </cell>
        </row>
        <row r="68">
          <cell r="A68" t="str">
            <v>1.4.1</v>
          </cell>
          <cell r="B68" t="str">
    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    </cell>
          <cell r="C68" t="str">
            <v>ศธ 04002/ว2345 ลว.11 มิย 67 โอนครั้งที่ 118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A70">
            <v>1.5</v>
          </cell>
          <cell r="B70" t="str">
            <v>กิจกรรมส่งเสริมและพัฒนาศักยภาพตามพหุปัญญาระดับการศึกษาขั้นพื้นฐาน</v>
          </cell>
          <cell r="C70" t="str">
            <v>20004 68 00107 00000</v>
          </cell>
        </row>
        <row r="71">
          <cell r="B71" t="str">
            <v>งบรายจ่ายอื่น   6811500</v>
          </cell>
          <cell r="C71" t="str">
            <v>20004 31003100 5000007</v>
          </cell>
        </row>
        <row r="72">
          <cell r="A72" t="str">
            <v>1.4.1</v>
          </cell>
          <cell r="B72" t="str">
    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    </cell>
          <cell r="C72" t="str">
            <v>ศธ 04002/ว2988  ลว. 20 ก.ค. 66 โอนครั้งที่ 688 งบ 10800 บาท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1.4.2</v>
          </cell>
          <cell r="B73" t="str">
    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    </cell>
          <cell r="C73" t="str">
            <v xml:space="preserve">ศธ 04002/ว3528  ลว. 22 ส.ค. 66 โอนครั้งที่ 797 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5">
          <cell r="A75">
            <v>1.6</v>
          </cell>
          <cell r="B75" t="str">
            <v>กิจกรรมการขับเคลื่อนการจัดการเรียนรู้สตีมศึกษา</v>
          </cell>
        </row>
        <row r="76">
          <cell r="B76" t="str">
            <v>งบดำเนินงาน   68112xx</v>
          </cell>
          <cell r="C76" t="str">
            <v>20004 3320 3300 2000000</v>
          </cell>
        </row>
        <row r="77">
          <cell r="A77" t="str">
            <v>1.6.1</v>
          </cell>
          <cell r="B77" t="str">
            <v>ค่าใช้จ่ายในการเดินทางเข้าร่วมประชุมเชิงปฏิบัติการฝึกอบรมและพัฒนาศักยภาพครูผู้สอนในประเทศไทยในการจัดการเรียนรู้สตีมศึกษาที่ส่งเสริมและพัฒนาผู้เรียนตามความถนัดและความสนใจ ระหว่างวันที่ 15 – 18 พฤศจิกายน 2567  ณ โรงแรมรอแยล เบญจา กรุงเทพมหานคร</v>
          </cell>
          <cell r="C77" t="str">
            <v>ศธ 04002/ว5614 ลว.18 พย 67 โอนครั้งที่ 67</v>
          </cell>
          <cell r="F77">
            <v>2400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A78" t="str">
            <v>1.6.2</v>
          </cell>
          <cell r="B78" t="str">
    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    </cell>
          <cell r="C78" t="str">
            <v>ศธ 04002/ว244 ลว.17 มค 67 โอนครั้งที่ 195</v>
          </cell>
        </row>
        <row r="80">
          <cell r="A80" t="str">
            <v>1.6.3</v>
          </cell>
          <cell r="B80" t="str">
    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    </cell>
          <cell r="C80" t="str">
            <v>ศธ 04002/ว2149 ลว.31 พ.ค.67โอนครั้งที่ 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A82">
            <v>1.7</v>
          </cell>
          <cell r="B82" t="str">
    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v>
          </cell>
          <cell r="C82" t="str">
            <v>20004 68 00156 00000</v>
          </cell>
        </row>
        <row r="83">
          <cell r="B83" t="str">
            <v>งบรายจ่ายอื่น   6811500</v>
          </cell>
          <cell r="C83" t="str">
            <v>20004 31003170 5000012</v>
          </cell>
        </row>
        <row r="84">
          <cell r="A84" t="str">
            <v>1.6.1</v>
          </cell>
          <cell r="B84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84" t="str">
            <v>ศธ 04002/ว5470 ลว.1 ธ.ค.65 โอนครั้งที่ 102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6">
          <cell r="A86">
            <v>2</v>
          </cell>
          <cell r="B86" t="str">
            <v>โครงการพัฒนาสมรรถนะครูและบุคลากรทางการศึกษาเพื่อความเป็นเลิศ</v>
          </cell>
          <cell r="C86" t="str">
            <v>20004 3300 4700</v>
          </cell>
        </row>
        <row r="88">
          <cell r="B88" t="str">
            <v xml:space="preserve">กิจกรรมพัฒนาการจัดการเรียนการสอนภาษาอังกฤษ </v>
          </cell>
        </row>
        <row r="92">
          <cell r="B92" t="str">
            <v>งบดำเนินงาน   68112xx</v>
          </cell>
        </row>
        <row r="94">
          <cell r="A94">
            <v>2.2999999999999998</v>
          </cell>
          <cell r="B94" t="str">
            <v xml:space="preserve">กิจกรรมพัฒนาศูนย์ HCEC </v>
          </cell>
          <cell r="C94" t="str">
            <v>20004 67 00103 00000</v>
          </cell>
        </row>
        <row r="95">
          <cell r="B95" t="str">
            <v>งบดำเนินงาน   68112xx</v>
          </cell>
          <cell r="C95" t="str">
            <v>20004 31004500 2000000</v>
          </cell>
        </row>
        <row r="96">
          <cell r="A96" t="str">
            <v>2.3.1</v>
          </cell>
          <cell r="B96" t="str">
            <v>ค่าใช้จ่ายในการเดินทางเข้าร่วมประชุมเชิงปฏิบัติการขับเคลื่อนการพัฒนาภาษาอังกฤษสู่ความเป็นเลิศ ระหว่างวันที่ 3 – 5 เมษายน 2567 ณ โรงแรมริเวอร์ไซด์ กรุงเทพมหานคร</v>
          </cell>
          <cell r="C96" t="str">
            <v>ศธ 04002/ว2163 ลว. 4 มิย 67 โอนครั้งที่ 87</v>
          </cell>
        </row>
        <row r="98">
          <cell r="A98">
            <v>2.4</v>
          </cell>
          <cell r="B98" t="str">
            <v xml:space="preserve">กิจกรรมพัฒนาครูเพื่อการจัดการเรียนรู้สู่ฐานสมรรถนะ  </v>
          </cell>
          <cell r="C98" t="str">
            <v>20004 67 00104 00000</v>
          </cell>
        </row>
        <row r="99">
          <cell r="B99" t="str">
            <v>งบดำเนินงาน   68112xx</v>
          </cell>
          <cell r="C99" t="str">
            <v>20004 31004500 2000000</v>
          </cell>
        </row>
        <row r="100">
          <cell r="A100" t="str">
            <v>2.4.1</v>
          </cell>
          <cell r="B100" t="str">
    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    </cell>
          <cell r="C100" t="str">
            <v>ศธ 04002/ว2072 ลว. 27 พค 67 โอนครั้งที่ 59</v>
          </cell>
        </row>
        <row r="104">
          <cell r="A104">
            <v>3</v>
          </cell>
          <cell r="B104" t="str">
            <v>โครงการขับเคลื่อนการพัฒนาการศึกษาที่ยั่งยืน</v>
          </cell>
          <cell r="C104" t="str">
            <v xml:space="preserve">20004 3300630 </v>
          </cell>
        </row>
        <row r="110">
          <cell r="A110">
            <v>3.1</v>
          </cell>
          <cell r="B110" t="str">
            <v xml:space="preserve">กิจกรรมสานความร่วมมือภาคีเครือข่ายด้านการจัดการศึกษา </v>
          </cell>
          <cell r="C110" t="str">
            <v>20004 68 00078 00000</v>
          </cell>
        </row>
        <row r="111">
          <cell r="A111">
            <v>1</v>
          </cell>
          <cell r="B111" t="str">
            <v>งบรายจ่ายอื่น   6811500</v>
          </cell>
        </row>
        <row r="113">
          <cell r="A113" t="str">
            <v>3.1.1.1</v>
          </cell>
          <cell r="B113" t="str">
    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    </cell>
          <cell r="C113" t="str">
            <v>ศธ 04002/ว1915 ลว.  11 พค 66 โอนครั้งที่ 515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A114" t="str">
            <v>3.1.1</v>
          </cell>
          <cell r="B114" t="str">
    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    </cell>
          <cell r="C114" t="str">
            <v xml:space="preserve">ศธ 04002/ว5680 ลว.  27 ธค  66 โอนครั้งที่ 110 </v>
          </cell>
        </row>
        <row r="115">
          <cell r="A115" t="str">
            <v>3.1.2</v>
          </cell>
          <cell r="B115" t="str">
    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    </cell>
          <cell r="C115" t="str">
            <v>ศธ 04002/ว3488 ลว.  9 สค 67 โอนครั้งที่ 297</v>
          </cell>
        </row>
        <row r="116">
          <cell r="A116">
            <v>3.2</v>
          </cell>
          <cell r="B116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116" t="str">
            <v>20004 68 00085 00000</v>
          </cell>
        </row>
        <row r="117">
          <cell r="A117" t="str">
            <v>3.2.1</v>
          </cell>
          <cell r="C117" t="str">
            <v>20004 33006300 50000xx</v>
          </cell>
        </row>
        <row r="118">
          <cell r="A118" t="str">
            <v>3.2.1.1</v>
          </cell>
          <cell r="B118" t="str">
    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    </cell>
          <cell r="C118" t="str">
            <v>ศธ 04002/ว2982 ลว.  11 กค 67 โอนครั้งที่ 206</v>
          </cell>
        </row>
        <row r="123">
          <cell r="A123">
            <v>3.3</v>
          </cell>
          <cell r="B123" t="str">
            <v>กิจกรรมการยกระดับคุณภาพด้านวิทยาศาสตร์ศึกษาเพื่อความเป็นเลิศ</v>
          </cell>
          <cell r="C123" t="str">
            <v>20004 68 00093 00000</v>
          </cell>
        </row>
        <row r="124">
          <cell r="B124" t="str">
            <v>งบดำเนินงาน   68112xx</v>
          </cell>
          <cell r="C124" t="str">
            <v>20004 3320 6300 2000000</v>
          </cell>
        </row>
        <row r="125">
          <cell r="A125" t="str">
            <v>3.3.1.1</v>
          </cell>
          <cell r="B125" t="str">
            <v xml:space="preserve">1.จัดสรรวัดเขียนเขต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20,000.-บาท  จำนวน 10 โรงเรียน  โรงเรียนละ 2,000.-บาท </v>
          </cell>
          <cell r="C125" t="str">
            <v>ศธ 04002/ว5375 ลว.  1 พย 67 โอนครั้งที่ 37</v>
          </cell>
          <cell r="F125">
            <v>30000</v>
          </cell>
        </row>
        <row r="126">
          <cell r="A126" t="str">
            <v>3.3.2</v>
          </cell>
        </row>
        <row r="127">
          <cell r="B127" t="str">
            <v xml:space="preserve">1.จัดสรรวัดเขียนเขต จำนวน 10,000.-บาท 1.1 ค่าขยายผลการพัฒนาศักยภาพครู โรงเรียนเครือข่ายโครงการวิทยาศาสตร์พลังสิบ ระดับประถมศึกษา
ระดับประถมศึกษา ตามหลักสูตร ป. 6  จำนวนเงิน 10,000.-บาท 1.2  ค่าใช้จ่ายในการดำเนินงานของโรงเรียนศูนย์วิทยาศาสตร์พลังสิบ ระดับประถมศึกษา 
จำนวนเงิน 18,000.-บาท จัดสรรให้กับโรงเรียนเครือข่ายโครงการวิทยาศาสตร์พลังสิบ ระดับประถมศึกษา  จำนวน 10 โรงเรียน  โรงเรียนละ 1,800.-บาท </v>
          </cell>
          <cell r="C127" t="str">
            <v>ศธ 04002/ว2582 ลว.  25 มิย 67 โอนครั้งที่ 165</v>
          </cell>
        </row>
        <row r="128">
          <cell r="A128" t="str">
            <v>3.3.3</v>
          </cell>
        </row>
        <row r="129">
          <cell r="A129" t="str">
            <v>3.3.4</v>
          </cell>
          <cell r="F129">
            <v>0</v>
          </cell>
        </row>
        <row r="130">
          <cell r="A130" t="str">
            <v>3.3.5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3.3.6</v>
          </cell>
          <cell r="B131" t="str">
    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    </cell>
          <cell r="C131" t="str">
            <v>ศธ 04002/ว3389 ลว.  16 สค 66 โอนครั้งที่ 764 ยอด 75,000 บาท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3">
          <cell r="A133" t="str">
            <v>3.3.1.1</v>
          </cell>
          <cell r="B133" t="str">
            <v xml:space="preserve">ครุภัณฑ์ห้องปฏิบัติการวิทยาศาสตร์                </v>
          </cell>
          <cell r="C133" t="str">
            <v>ศธ 04002/ว2582 ลว.  25 ตค 67 โอนครั้งที่ 8</v>
          </cell>
        </row>
        <row r="134">
          <cell r="A134" t="str">
            <v>1)</v>
          </cell>
          <cell r="B134" t="str">
            <v xml:space="preserve"> โรงเรียนวัดเขียนเขต </v>
          </cell>
          <cell r="C134" t="str">
            <v>20004 33006300 3110065</v>
          </cell>
          <cell r="F134">
            <v>249800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7">
          <cell r="A137" t="str">
            <v>3.3.2</v>
          </cell>
          <cell r="B137" t="str">
            <v>ปรับปรุงซ่อมแซมห้องปฏิบัติการวิทยาศาสตร์</v>
          </cell>
          <cell r="C137" t="str">
            <v>ศธ 04002/ว2582 ลว.  25 ตค 67 โอนครั้งที่ 8</v>
          </cell>
          <cell r="F137">
            <v>214600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A138" t="str">
            <v>1)</v>
          </cell>
          <cell r="B138" t="str">
            <v xml:space="preserve"> โรงเรียนวัดเขียนเขต </v>
          </cell>
          <cell r="C138" t="str">
            <v>20004 33006300 3110065</v>
          </cell>
        </row>
        <row r="140">
          <cell r="A140">
            <v>3.4</v>
          </cell>
        </row>
        <row r="141">
          <cell r="B141" t="str">
            <v>งบรายจ่ายอื่น   6811500</v>
          </cell>
        </row>
        <row r="142">
          <cell r="A142" t="str">
            <v>3.4.1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A143">
            <v>3.5</v>
          </cell>
          <cell r="B143" t="str">
            <v>กิจกรรมหลักบ้านวิทยาศาสตร์น้อยประเทศไทย ระดับประถมศึกษา</v>
          </cell>
          <cell r="C143" t="str">
            <v>20004 68 00108 00000</v>
          </cell>
        </row>
        <row r="145">
          <cell r="A145">
            <v>1</v>
          </cell>
          <cell r="B145" t="str">
            <v>งบรายจ่ายอื่น   6811500</v>
          </cell>
        </row>
        <row r="147">
          <cell r="A147" t="str">
            <v>3.5.1</v>
          </cell>
          <cell r="B147" t="str">
            <v xml:space="preserve">ค่าใช้จ่ายดำเนินงานโครงการบ้านนักวิทยาศาสตร์น้อย ประเทศไทย ระดับประถมศึกษา 1.ค่าใช้จ่ายในการนิเทศ ติดตาม และประเมินผล จำนวนเงิน 5,000.00 บาท 2. เพื่อประเมินขอรับตราพระราชทาน จำนวนเงิน 5,000.00 บาท                </v>
          </cell>
          <cell r="C147" t="str">
            <v xml:space="preserve">ศธ 04002/ว5680 ลว.  20 ธค  66 โอนครั้งที่ 100 </v>
          </cell>
        </row>
        <row r="148">
          <cell r="A148" t="str">
            <v>3.5.2</v>
          </cell>
          <cell r="B148" t="str">
            <v xml:space="preserve">ค่าใช้จ่ายในการเดินทางของเข้าร่วมการอบรมเชิงปฏิบัติการขั้นเฉพาะทาง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โครงการบ้านนักวิทยาศาสตร์น้อยประเทศไทย ระดับปฐมวัยและระดับประถมศึกษา ปีงบประมาณ พ.ศ. 2567  ระหว่างวันที่ 17 – 30 มีนาคม 2567   ณ โรงแรมบางกอกพาเลส กรุงเทพมหานคร </v>
          </cell>
          <cell r="C148" t="str">
            <v>ศธ 04002/ว920 ลว.  4 มีนาคม 67 โอนครั้งที่ 202</v>
          </cell>
        </row>
        <row r="149">
          <cell r="A149" t="str">
            <v>3.5.3</v>
          </cell>
          <cell r="B149" t="str">
            <v xml:space="preserve">ค่าใช้จ่ายในการขยายผลการฝึกอบรมเชิงปฏิบัติการขั้นเฉพาะทางในหัวข้อ Mathematics Number , Counting และ Arithmetic ระดับปฐมวัย จำนวนเงิน 10,000.-บาท ระดับประถมศึกษา จำนวนเงิน 10,000.-บาท </v>
          </cell>
          <cell r="C149" t="str">
            <v>ที่ ศธ 04002/ว2151/31 พค 67 ครั้งที่ 79</v>
          </cell>
        </row>
        <row r="150">
          <cell r="A150" t="str">
            <v>3.5.3</v>
          </cell>
          <cell r="B150" t="str">
    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    </cell>
          <cell r="C150" t="str">
            <v xml:space="preserve">ศธ 04002/ว248 ลว.  27 มกราคม 66 โอนครั้งที่ 248 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A151" t="str">
            <v>3.5.4</v>
          </cell>
          <cell r="B151" t="str">
    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    </cell>
          <cell r="C151" t="str">
            <v>ที่ ศธ 04002/ว1282 ลว 29 มีค 66 โอนครั้งที่ 438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3.5.5</v>
          </cell>
          <cell r="B152" t="str">
    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    </cell>
          <cell r="C152" t="str">
            <v>ที่ ศธ 04002/ว1479 ลว 12 เมย 66 โอนครั้งที่ 472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A153" t="str">
            <v>3.5.6</v>
          </cell>
          <cell r="B153" t="str">
    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    </cell>
          <cell r="C153" t="str">
            <v>ที่ ศธ04002/ว 2955 ลว. 18 กค 66 ครั้งที่ 683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A154" t="str">
            <v>3.5.5</v>
          </cell>
          <cell r="B154" t="str">
    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    </cell>
          <cell r="C154" t="str">
            <v>ที่ ศธ 04002/ว3310 ลว 15 สค 66 โอนครั้งที่ 748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3.5.6</v>
          </cell>
          <cell r="B155" t="str">
    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    </cell>
          <cell r="C155" t="str">
            <v>ศธ 04002/ว3389 ลว.  16 สค 66 โอนครั้งที่ 764 ยอด 75,000 บาท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C157" t="str">
            <v>20004 31006100 321AAAA</v>
          </cell>
        </row>
        <row r="158">
          <cell r="A158" t="str">
            <v>3.6.1</v>
          </cell>
          <cell r="B158" t="str">
            <v xml:space="preserve">รายการค่าปรับปรุงซ่อมแซมบ้านพักครู  ห้องน้ำ- ห้องส้วม   </v>
          </cell>
        </row>
        <row r="159">
          <cell r="B159" t="str">
            <v>ร.ร.วัดราษฎร์บำรุง</v>
          </cell>
        </row>
        <row r="160">
          <cell r="B160">
            <v>4100523172</v>
          </cell>
          <cell r="C160" t="str">
            <v>ครบ 27 ตค 67</v>
          </cell>
        </row>
        <row r="172">
          <cell r="A172" t="str">
            <v>1)</v>
          </cell>
          <cell r="C172" t="str">
            <v>20004 31006100 3110010</v>
          </cell>
        </row>
        <row r="173">
          <cell r="A173" t="str">
            <v>3.6.2.2</v>
          </cell>
          <cell r="B173" t="str">
            <v xml:space="preserve">เครื่องปรับอากาศแบบติดผนัง (ระบบ INVERTER) ขนาด 18,000 บีทียู       </v>
          </cell>
          <cell r="C173" t="str">
            <v>20005 31006100 3110011</v>
          </cell>
        </row>
        <row r="174">
          <cell r="A174" t="str">
            <v>2)</v>
          </cell>
          <cell r="B174" t="str">
            <v>สพป.ปท.2</v>
          </cell>
          <cell r="C174" t="str">
            <v>20005 31006100 3110011</v>
          </cell>
          <cell r="F174">
            <v>0</v>
          </cell>
          <cell r="G174">
            <v>0</v>
          </cell>
        </row>
        <row r="175">
          <cell r="A175" t="str">
            <v>3.6.2.3</v>
          </cell>
          <cell r="B175" t="str">
            <v xml:space="preserve">โพเดียม </v>
          </cell>
          <cell r="C175" t="str">
            <v>20008 31006100 3110014</v>
          </cell>
        </row>
        <row r="176">
          <cell r="A176" t="str">
            <v>3)</v>
          </cell>
          <cell r="B176" t="str">
            <v>สพป.ปท.2</v>
          </cell>
          <cell r="C176" t="str">
            <v>20008 31006100 3110014</v>
          </cell>
          <cell r="F176">
            <v>0</v>
          </cell>
          <cell r="G176">
            <v>0</v>
          </cell>
        </row>
        <row r="177">
          <cell r="B177" t="str">
            <v>ครุภัณฑ์โฆษณาและเผยแพร่ 120601</v>
          </cell>
          <cell r="C177" t="str">
            <v>โอนเปลี่ยนแปลงครั้งที่ 1/66 บท.กลุ่มนโยบายและแผน  ที่ ศธ 04087/1957 ลว. 28 กย 66</v>
          </cell>
        </row>
        <row r="178">
          <cell r="A178" t="str">
            <v>3.6.2.4</v>
          </cell>
          <cell r="B178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  <cell r="C178" t="str">
            <v>20007 31006100 3110012</v>
          </cell>
        </row>
        <row r="179">
          <cell r="A179" t="str">
            <v>1)</v>
          </cell>
          <cell r="B179" t="str">
            <v>สพป.ปท.2</v>
          </cell>
          <cell r="F179">
            <v>0</v>
          </cell>
          <cell r="G179">
            <v>0</v>
          </cell>
        </row>
        <row r="180">
          <cell r="A180" t="str">
            <v>3.6.2.5</v>
          </cell>
          <cell r="B180" t="str">
            <v xml:space="preserve">ไมโครโฟนไร้สาย </v>
          </cell>
          <cell r="C180" t="str">
            <v>20008 31006100 3110013</v>
          </cell>
        </row>
        <row r="181">
          <cell r="A181" t="str">
            <v>2)</v>
          </cell>
          <cell r="B181" t="str">
            <v>สพป.ปท.2</v>
          </cell>
          <cell r="F181">
            <v>0</v>
          </cell>
        </row>
        <row r="182">
          <cell r="A182" t="str">
            <v>3.6.2.6</v>
          </cell>
          <cell r="B182" t="str">
            <v xml:space="preserve">เครื่องมัลติมีเดีย โปรเจคเตอร์ ระดับ XGA ขนาด 5000 ANSI Lumens  </v>
          </cell>
          <cell r="C182" t="str">
            <v>20009 31006100 3110015</v>
          </cell>
        </row>
        <row r="183">
          <cell r="A183" t="str">
            <v>3)</v>
          </cell>
          <cell r="B183" t="str">
            <v>สพป.ปท.2</v>
          </cell>
          <cell r="F183">
            <v>0</v>
          </cell>
        </row>
        <row r="195">
          <cell r="A195">
            <v>3.6</v>
          </cell>
          <cell r="B195" t="str">
            <v xml:space="preserve">กิจกรรมจัดหาบุคลากรสนับสนุน การปฏิบัติงานให้ราชการ กิจกรรมย่อยครูผู้ทรงคุณค่าแห่งแผ่นดิน </v>
          </cell>
          <cell r="C195" t="str">
            <v>20004 68 00154 86190 00000</v>
          </cell>
        </row>
        <row r="196">
          <cell r="B196" t="str">
            <v xml:space="preserve"> งบรายจ่ายอื่น 6811500</v>
          </cell>
          <cell r="C196" t="str">
            <v xml:space="preserve">20004 3300 6300 5000006 </v>
          </cell>
        </row>
        <row r="197">
          <cell r="A197" t="str">
            <v>3.6.1</v>
          </cell>
          <cell r="B197" t="str">
            <v>ค่าตอบแทนการจ้างอัตราจ้างครูผู้ทรงคุณค่าแห่งแผ่นดิน งวดที่ 1 ระยะเวลา 5 เดือน (พฤศจิกายน 2567 – มีนาคม 2568)  1 อัตรา 85,000 บาท</v>
          </cell>
          <cell r="C197" t="str">
            <v>ศธ 04002/ว5124 ลว.18/10/2024 โอนครั้งที่ 1</v>
          </cell>
          <cell r="F197">
            <v>85000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>3.7.1.1</v>
          </cell>
          <cell r="B198" t="str">
            <v>ค่าตอบแทนการจ้างอัตราจ้างครูผู้ทรงคุณค่าแห่งแผ่นดิน งวดที่ 2 ระยะเวลา 4 เดือน 15 วัน (พฤษภาคม 2567 (15 วัน) – มิถุนายน 2567)  จำนวนเงิน 76,500.-บาท</v>
          </cell>
          <cell r="C198" t="str">
            <v>ศธ 04002/ว1954 ลว.21/5/2024 โอนครั้งที่ 39</v>
          </cell>
        </row>
        <row r="199">
          <cell r="A199" t="str">
            <v>3.3.1.2</v>
          </cell>
          <cell r="B199" t="str">
            <v>ค่าตอบแทนการจ้างอัตราจ้างครูผู้ทรงคุณค่าแห่งแผ่นดิน โอนกลับส่วนกลาง งวดที่ 1-2  23,500 บาท</v>
          </cell>
          <cell r="C199" t="str">
            <v>ศธ 04002/ว2665 ลว.5/7/2023 โอนครั้งที่ 636</v>
          </cell>
        </row>
        <row r="200">
          <cell r="A200" t="str">
            <v>3.3.1.3</v>
          </cell>
          <cell r="B200" t="str">
    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    </cell>
          <cell r="C200" t="str">
            <v>ศธ 04002/ว2666 ลว.5/7/2023 โอนครั้งที่ 640</v>
          </cell>
        </row>
        <row r="203">
          <cell r="A203">
            <v>3.7</v>
          </cell>
          <cell r="B203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203" t="str">
            <v>20004 68 00154 00122</v>
          </cell>
        </row>
        <row r="204">
          <cell r="B204" t="str">
            <v xml:space="preserve"> งบรายจ่ายอื่น 6811500</v>
          </cell>
          <cell r="C204" t="str">
            <v>20004 3300 6300 5000001</v>
          </cell>
        </row>
        <row r="205">
          <cell r="A205" t="str">
            <v>3.7.1</v>
          </cell>
          <cell r="B205" t="str">
            <v>จ้างเหมาพี่เลี้ยงเด็กพิการ  จำนวน31 อัตรา ครั้งที่ 1 (ตุลาคม 67 -มีค 68) ค่าจ้าง1,674,000 บาท (จ้างชั่วคราวรายเดิม 15 ราย จ้างเหมา 16 ราย</v>
          </cell>
          <cell r="C205" t="str">
            <v>ศธ 04002/ว5326 ลว 30 ตค 66 ครั้งที่ 28</v>
          </cell>
          <cell r="F205">
            <v>1674000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133258.06</v>
          </cell>
        </row>
        <row r="206">
          <cell r="A206" t="str">
            <v>3.7.1.1</v>
          </cell>
          <cell r="B206" t="str">
            <v>พี่เลี้ยงเด็กพิการอัตราจ้างชั่วคราวรายเดือน จำนวน 15 อัตรา ครั้งที่ 2 (พค - สค 67) ค่าจ้าง 576,000 ค่าจ้าง  ประกัน 28,800 บาท</v>
          </cell>
        </row>
        <row r="208">
          <cell r="A208" t="str">
            <v>3.7.2</v>
          </cell>
          <cell r="B208" t="str">
            <v>ค่าพี่เลี้ยงเด็กพิการจ้างเหมาบริการ จำนวน 15 อัตรา ครั้งที่ 1  ตุลาคม 66- เมย 2567) อัตราละ 9,000 บาท  945,000</v>
          </cell>
          <cell r="C208" t="str">
            <v>ศธ 04002/ว4997 ลว 25 ตค 66 ครั้งที่ 9</v>
          </cell>
        </row>
        <row r="209">
          <cell r="A209" t="str">
            <v>3.7.2.1</v>
          </cell>
          <cell r="B209" t="str">
            <v>พี่เลี้ยงเด็กพิการจ้างเหมาบริการจำนวน 18 อัตรา ครั้งที่ 2 (พค - สค 2567) อัตราละ 9,000 บาท 612,000 บาท ขาด  36,000 บาท</v>
          </cell>
          <cell r="C209" t="str">
            <v>ศธ 04002/ว1906 ลว 16 พค 67ครั้งที่ 26</v>
          </cell>
        </row>
        <row r="210">
          <cell r="A210" t="str">
            <v>3.7.2.2</v>
          </cell>
          <cell r="B210" t="str">
            <v>พี่เลี้ยงเด็กพิการจ้างเหมาบริการจำนวน 15 อัตรา ครั้งที่ 3   กย 2567  อัตราละ 9,000 บาท  162,000 บาท อนุมัติครั้งนี้ 182,100 บาท จ้างเหมา 137,692.84 จ้างชั่วคราว 44,407.16</v>
          </cell>
          <cell r="C210" t="str">
            <v>ศธ 04002/ว3222   ลว 30 กค 67 ครั้งที่ 262</v>
          </cell>
        </row>
        <row r="212">
          <cell r="A212">
            <v>3.8</v>
          </cell>
          <cell r="B212" t="str">
            <v>กิจกรรมจัดหาบุคลากรสนับสนุนการปฏิบัติงานให้ราชการ (คืนครูสำหรับผู้จบการศึกษาขั้นพื้นฐาน)</v>
          </cell>
          <cell r="C212" t="str">
            <v>20004 68 00154 00153</v>
          </cell>
        </row>
        <row r="223">
          <cell r="B223" t="str">
            <v xml:space="preserve"> งบรายจ่ายอื่น 6811500</v>
          </cell>
          <cell r="C223" t="str">
            <v>20004 3300 6300 5000005</v>
          </cell>
        </row>
        <row r="225">
          <cell r="A225" t="str">
            <v>3.8.1</v>
          </cell>
          <cell r="B225" t="str">
    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(ต.ค.67 - มีค 68 ) จำนวนเงิน 216,000.-บาท</v>
          </cell>
          <cell r="C225" t="str">
            <v>ศธ 04002/ว5274 ลว.29/ต.ค./2024 โอนครั้งที่ 18</v>
          </cell>
          <cell r="F225">
            <v>216000</v>
          </cell>
          <cell r="I225">
            <v>0</v>
          </cell>
          <cell r="J225">
            <v>0</v>
          </cell>
          <cell r="K225">
            <v>9000</v>
          </cell>
          <cell r="L225">
            <v>0</v>
          </cell>
        </row>
        <row r="226">
          <cell r="A226" t="str">
            <v>3.8.1.1</v>
          </cell>
          <cell r="B226" t="str">
    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    </cell>
          <cell r="C226" t="str">
            <v>ศธ 04002/ว507 ลว. 5 กพ 67 โอนครั้งที่ 166</v>
          </cell>
        </row>
        <row r="227">
          <cell r="A227" t="str">
            <v>3.8.1.2</v>
          </cell>
          <cell r="B227" t="str">
            <v>ค่าจ้างบุคลากรปฏิบัติงานในสำนักงานเขตพื้นที่การศึกษาที่ขาดแคลน จำนวน 4 อัตรา   ครั้งที่ 3  (มิย - สค 67) จำนวนเงิน 110,700.-บาท</v>
          </cell>
          <cell r="C227" t="str">
            <v>ศธ 04002/ว1830 ลว.9 พค 67 โอนครั้งที่ 9</v>
          </cell>
        </row>
        <row r="228">
          <cell r="A228" t="str">
            <v>3.8.1.3</v>
          </cell>
        </row>
        <row r="230">
          <cell r="A230" t="str">
            <v>3.8.2</v>
          </cell>
          <cell r="B230" t="str">
    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1(ต.ค.67 - มีค 68)จำนวนเงิน 2,160,000.-บาท   จ้างเหมาเดิม 3 ราย จ้างชั่วคราวเดิม 21</v>
          </cell>
          <cell r="C230" t="str">
            <v>ศธ 04002/ว5274 ลว.29/ต.ค./2024 โอนครั้งที่ 18</v>
          </cell>
          <cell r="F230">
            <v>2160000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45000</v>
          </cell>
        </row>
        <row r="231">
          <cell r="A231" t="str">
            <v>3.8.2.1</v>
          </cell>
          <cell r="B231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    </cell>
          <cell r="C231" t="str">
            <v>ศธ 04002/ว5274 ลว.29/ต.ค./2024 โอนครั้งที่ 18</v>
          </cell>
        </row>
        <row r="232">
          <cell r="B232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(มิย - สค 67) จำนวนเงิน 1,129,500.-บาท </v>
          </cell>
          <cell r="C232" t="str">
            <v>ศธ 04002/ว1830 ลว.9 พค 67 โอนครั้งที่ 9</v>
          </cell>
        </row>
        <row r="233">
          <cell r="B233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21 จ้างเหมา 3)ครั้งที่ 4  (กย 67) จำนวนเงิน 308,8850.-บาท </v>
          </cell>
          <cell r="C233" t="str">
            <v>ศธ 04002/ว3482 ลว.9 สค 67 โอนครั้งที่ 298</v>
          </cell>
        </row>
        <row r="235">
          <cell r="A235" t="str">
            <v>3.8.3</v>
          </cell>
          <cell r="B235" t="str">
            <v xml:space="preserve">ค่าจ้างสำหรับโครงการครูคลังสมอง ครั้งที่ 1  ระยะเวลา     6 เดือน (ตุลาคม 2567 ถึง มีนาคม 2568) อัตราละ 15,000.-บาท </v>
          </cell>
          <cell r="C235" t="str">
            <v>ศธ 04002/ว5512 ลว. 11 พย 67 โอนครั้งที่ 55</v>
          </cell>
          <cell r="F235">
            <v>270000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45">
          <cell r="A245">
            <v>3.9</v>
          </cell>
          <cell r="B245" t="str">
    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    </cell>
          <cell r="C245" t="str">
            <v>20004 68 00154 87195</v>
          </cell>
        </row>
        <row r="247">
          <cell r="A247">
            <v>1</v>
          </cell>
          <cell r="B247" t="str">
            <v xml:space="preserve"> งบรายจ่ายอื่น 6811500</v>
          </cell>
          <cell r="C247" t="str">
            <v>20004 33006300 5000007</v>
          </cell>
        </row>
        <row r="249">
          <cell r="A249" t="str">
            <v>3.9.1</v>
          </cell>
          <cell r="B249" t="str">
            <v xml:space="preserve">ค่าจ้างเหมาธุรการโรงเรียนรายเดิมจ้างต่อเนื่อง  อัตราละ 15,000.00 บาท จำนวน 32 อัตรา  (รายเดิมมีประกันสังคม 29 อัตรา จ้างเหมาบริการ 3 อัตรา) ครั้งที่ 1  (ต.ค.67 - 31 มีค 68) จำนวนเงิน 1,080,100.-บาท </v>
          </cell>
          <cell r="C249" t="str">
            <v>ศธ 04002/ว4543ลว.31/ต.ค./2023 โอนครั้งที่ 14</v>
          </cell>
          <cell r="F249">
            <v>2880000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134516.13</v>
          </cell>
        </row>
        <row r="250">
          <cell r="B250" t="str">
    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    </cell>
          <cell r="C250" t="str">
            <v>ศธ 04002/ว507 ลว. 5 กพ 67 โอนครั้งที่ 166</v>
          </cell>
        </row>
        <row r="251">
          <cell r="A251" t="str">
            <v>3.9.1.2</v>
          </cell>
          <cell r="B251" t="str">
            <v xml:space="preserve">ค่าจ้างธุรการโรงเรียนรายเดิมจ้างต่อเนื่อง  ค่าจ้าง 15,000.00 บาท จำนวน 32 อัตรา(รายเดิม 26 จ้างเหมา 6)ครั้งที่ 3  (พค - สค 67) จำนวนเงิน 1,498,500.-บาท </v>
          </cell>
          <cell r="C251" t="str">
            <v>ศธ 04002/ว1830 ลว.9 พค 67 โอนครั้งที่ 9</v>
          </cell>
        </row>
        <row r="252">
          <cell r="A252" t="str">
            <v>3.9.1.3</v>
          </cell>
          <cell r="B252" t="str">
            <v xml:space="preserve">ค่าจ้างธุรการโรงเรียนรายเดิมจ้างต่อเนื่อง  ค่าจ้าง 15,000.00 บาท จำนวน 32 อัตราครั้งที่ 4  ( กย 67) จำนวนเงิน 411,000.-บาท </v>
          </cell>
          <cell r="C252" t="str">
            <v xml:space="preserve">ศธ 04002/ว3482 ลว.9 สค 67 โอนครั้งที่ 298 </v>
          </cell>
        </row>
        <row r="253">
          <cell r="A253" t="str">
            <v>3.9.2</v>
          </cell>
          <cell r="B253" t="str">
            <v>ค่าจ้างเหมาธุรการโรงเรียนรายเดิมจ้างต่อเนื่อง อัตราละ 9,000.-บาท  จำนวน 20 อัตรา ครั้งที่ 1  (ตค 67 -มีค 68) จำนวนเงิน  1080,100.-บาท</v>
          </cell>
          <cell r="C253" t="str">
            <v>ศธ 04002/ว4236 ลว.25 ตค 67 โอนครั้งที่ 14</v>
          </cell>
          <cell r="F253">
            <v>1080000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180000</v>
          </cell>
        </row>
        <row r="254">
          <cell r="B254" t="str">
    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    </cell>
          <cell r="C254" t="str">
            <v>ศธ 04002/ว507 ลว. 5 กพ 67 โอนครั้งที่ 166</v>
          </cell>
        </row>
        <row r="255">
          <cell r="B255" t="str">
            <v>ค่าจ้างเหมาธุรการโรงเรียนรายเดิมจ้างต่อเนื่อง ค่าจ้าง 9,000.-บาท  จำนวน 20 อัตรา ครั้งที่ 3  (พค - สค 67) จำนวนเงิน  540,000.-บาท</v>
          </cell>
          <cell r="C255" t="str">
            <v>ศธ 04002/ว4236 ลว.25 ตค 67 โอนครั้งที่ 14</v>
          </cell>
        </row>
        <row r="256">
          <cell r="B256" t="str">
            <v>ค่าจ้างเหมาธุรการโรงเรียนรายเดิมจ้างต่อเนื่อง ค่าจ้าง 9,000.-บาท  จำนวน 20 อัตรา ครั้งที่ 4  (กย 67) จำนวนเงิน  157,100.-บาท</v>
          </cell>
          <cell r="C256" t="str">
            <v xml:space="preserve">ศธ 04002/ว3482 ลว.9 สค 67 โอนครั้งที่ 298 </v>
          </cell>
        </row>
        <row r="257">
          <cell r="A257" t="str">
            <v>3.9.3</v>
          </cell>
          <cell r="B257" t="str">
            <v>ค่าจ้างนักการภารโรง ค่าจ้าง 9,000.-บาท จำนวน 60 อัตรา (เดิม 14 จ้างเหมา 3 งบกลางเดิม 43) ครั้งที่ 1  (ตค67 - มีค 68) จำนวนเงิน 3,240,600บาท</v>
          </cell>
          <cell r="C257" t="str">
            <v>ศธ 04002/ว4236 ลว.25 ตค 67 โอนครั้งที่ 14</v>
          </cell>
          <cell r="F257">
            <v>3240000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351000</v>
          </cell>
        </row>
        <row r="258">
          <cell r="A258" t="str">
            <v>3.9.4</v>
          </cell>
          <cell r="B258" t="str">
            <v>นักการภารโรง กรณีทดแทนลูกจ้างประจำเกษียณอายุและว่างโดยเหตุอื่นระหว่างปี เมื่อสิ้นปีงบประมาณ พ.ศ. 2567 ครั้งที่ 1 ระยะเวลา      5 เดือน (พฤศจิกายน 2567 - มีนาคม 2568) จำนวน 3 อัตราๆละ 9000 บาท</v>
          </cell>
          <cell r="C258" t="str">
            <v>ศธ 04002/ว5486 ลว. 8 พย 67 โอนครั้งที่ 50</v>
          </cell>
          <cell r="F258">
            <v>135000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1">
          <cell r="A261">
            <v>2</v>
          </cell>
          <cell r="B261" t="str">
            <v xml:space="preserve"> งบรายจ่ายอื่น 6811500</v>
          </cell>
          <cell r="C261" t="str">
            <v>20004 31006100 5000027</v>
          </cell>
        </row>
        <row r="262">
          <cell r="A262" t="str">
            <v>3.11.2.1</v>
          </cell>
          <cell r="B262" t="str">
    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    </cell>
          <cell r="C262" t="str">
            <v>ศธ 04002/ว3430 ลว. 17 สค 66 โอนครั้งที่ 770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A263" t="str">
            <v>3.11.2.2</v>
          </cell>
          <cell r="B263" t="str">
    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    </cell>
          <cell r="C263" t="str">
            <v>ศธ 04002/ว3449 ลว. 17 สค 66 โอนครั้งที่ 777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5">
          <cell r="A265">
            <v>3.1</v>
          </cell>
          <cell r="B265" t="str">
            <v xml:space="preserve">กิจกรรมการยกระดับคุณภาพการเรียนรู้ภาษาไทย  </v>
          </cell>
          <cell r="C265" t="str">
            <v>20004 67 96778 00000</v>
          </cell>
        </row>
        <row r="266">
          <cell r="B266" t="str">
            <v xml:space="preserve"> งบรายจ่ายอื่น 6811500</v>
          </cell>
          <cell r="C266" t="str">
            <v>20004 31006100 5000029</v>
          </cell>
        </row>
        <row r="267">
          <cell r="A267" t="str">
            <v>3.10.1</v>
          </cell>
          <cell r="B267" t="str">
    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    </cell>
          <cell r="C267" t="str">
            <v>ศธ 04002/ว2546 ลว 24 มิย 67 โอนครั้งที่ 152</v>
          </cell>
        </row>
        <row r="275">
          <cell r="B275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275" t="str">
            <v xml:space="preserve">ศธ 04002/ว2221 ลว. 5 มิย 2567 โอนครั้งที่ 86  </v>
          </cell>
        </row>
        <row r="276">
          <cell r="B276" t="str">
    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    </cell>
          <cell r="C276" t="str">
            <v>ศธ 04002/ว2796 ลว.2 ก.ค. 2567 โอนครั้งที่ 175</v>
          </cell>
        </row>
        <row r="277">
          <cell r="B277" t="str">
            <v>งบรายจ่ายอื่น 6711500</v>
          </cell>
          <cell r="C277" t="str">
            <v>20004 31006200 5000001</v>
          </cell>
        </row>
        <row r="278">
          <cell r="A278" t="str">
            <v>4.1.3</v>
          </cell>
          <cell r="B278" t="str">
    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    </cell>
          <cell r="C278" t="str">
            <v>ศธ 04002/ว3577 ลว.15 ส.ค. 2567 โอนครั้งที่ 351</v>
          </cell>
        </row>
        <row r="281">
          <cell r="B281" t="str">
            <v>งบรายจ่ายอื่น 6811500</v>
          </cell>
        </row>
        <row r="282">
          <cell r="A282" t="str">
            <v>4.2.1</v>
          </cell>
          <cell r="B282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282" t="str">
            <v>ศธ 04002/ว58 ลว. 9 มค 66 โอนครั้งที่ 176</v>
          </cell>
          <cell r="F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A283" t="str">
            <v>4.2.2</v>
          </cell>
          <cell r="B283" t="str">
    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    </cell>
          <cell r="C283" t="str">
            <v>ศธ 04002/ว3099 ลว. 3 สค 66 โอนครั้งที่ 719</v>
          </cell>
          <cell r="F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7">
          <cell r="A287">
            <v>5</v>
          </cell>
          <cell r="B287" t="str">
            <v>โครงการโรงเรียนคุณภาพ</v>
          </cell>
          <cell r="C287" t="str">
            <v>20004 3300B800</v>
          </cell>
        </row>
        <row r="291">
          <cell r="A291">
            <v>5.0999999999999996</v>
          </cell>
          <cell r="B291" t="str">
            <v>กิจกรรมการยกระดับคุณภาพการศึกษาเพื่อขับเคลื่อนโรงเรียนคุณภาพ</v>
          </cell>
          <cell r="C291" t="str">
            <v>20004 68 00133 00000</v>
          </cell>
        </row>
        <row r="293">
          <cell r="B293" t="str">
            <v>ครุภัณฑ์  งานบ้านงานครัว 120612</v>
          </cell>
        </row>
        <row r="294">
          <cell r="A294" t="str">
            <v>5.1.1</v>
          </cell>
          <cell r="B294" t="str">
            <v>เครื่องตัดหญ้า แบบข้ออ่อน 2 เครื่องละ 10,600 บาท</v>
          </cell>
          <cell r="C294" t="str">
            <v>ที่ ศธ 04087/ว5376/1 พย 67 ครั้งที่ 39</v>
          </cell>
        </row>
        <row r="295">
          <cell r="A295" t="str">
            <v>1)</v>
          </cell>
          <cell r="B295" t="str">
            <v>ชุมชนวัดพิชิตปิตยาราม</v>
          </cell>
          <cell r="C295" t="str">
            <v>200043300B8003110235</v>
          </cell>
          <cell r="F295">
            <v>21200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A296" t="str">
            <v>5.1.2</v>
          </cell>
          <cell r="B296" t="str">
            <v xml:space="preserve">เครื่องตัดหญ้า แบบเข็น </v>
          </cell>
          <cell r="C296" t="str">
            <v>ที่ ศธ 04087/ว5376/1 พย 67 ครั้งที่ 39</v>
          </cell>
        </row>
        <row r="297">
          <cell r="A297" t="str">
            <v>1)</v>
          </cell>
          <cell r="B297" t="str">
            <v>วัดปทุมนายก</v>
          </cell>
          <cell r="C297" t="str">
            <v>200043300B8003110234</v>
          </cell>
          <cell r="F297">
            <v>13800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300">
          <cell r="A300">
            <v>5.2</v>
          </cell>
          <cell r="B300" t="str">
            <v>กิจกรรมการยกระดับคุณภาพการศึกษาสำหรับโรงเรียนคุณภาพตามนโยบาย 1 อำเภอ 1 โรงเรียนคุณภาพ</v>
          </cell>
          <cell r="C300" t="str">
            <v>20004 68 00134 00000</v>
          </cell>
        </row>
        <row r="301">
          <cell r="B301" t="str">
            <v>ค่าครุภัณฑ์   6811310</v>
          </cell>
          <cell r="C301" t="str">
            <v xml:space="preserve">20004 3300B800 </v>
          </cell>
        </row>
        <row r="302">
          <cell r="B302" t="str">
            <v>ครุภัณฑ์สำนักงาน 120601</v>
          </cell>
        </row>
        <row r="303">
          <cell r="A303" t="str">
            <v>5.2.1</v>
          </cell>
          <cell r="B303" t="str">
            <v>เครื่องถ่ายเอกสารระบบดิจิทัล (ขาว-ดำ และสี) ความเร็ว 20 แผ่นต่อนาที จำนวน 2เครื่องละ 120,000 บาท</v>
          </cell>
          <cell r="C303" t="str">
            <v>ที่ ศธ 04087/ว5376/1 พย 67 ครั้งที่ 39</v>
          </cell>
        </row>
        <row r="304">
          <cell r="A304" t="str">
            <v>1)</v>
          </cell>
          <cell r="B304" t="str">
            <v xml:space="preserve"> โรงเรียนวัดลาดสนุ่น</v>
          </cell>
          <cell r="C304" t="str">
            <v>200043300B8003110842</v>
          </cell>
          <cell r="F304">
            <v>240000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A305" t="str">
            <v>5.2.2</v>
          </cell>
          <cell r="B305" t="str">
            <v>เครื่องถ่ายเอกสารระบบดิจิทัล (ขาว-ดำ) ความเร็ว 50 แผ่นต่อนาที โรงเรียนชุมชนบึงบา</v>
          </cell>
          <cell r="C305" t="str">
            <v>ที่ ศธ 04087/ว5376/1 พย 67 ครั้งที่ 39</v>
          </cell>
        </row>
        <row r="306">
          <cell r="A306" t="str">
            <v>1)</v>
          </cell>
          <cell r="B306" t="str">
            <v xml:space="preserve">โรงเรียนชุมชนบึงบา </v>
          </cell>
          <cell r="C306" t="str">
            <v>200043300B8003110841</v>
          </cell>
          <cell r="F306">
            <v>200000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A307" t="str">
            <v>5.2.1</v>
          </cell>
          <cell r="B307" t="str">
            <v>งบรายจ่ายอื่น   6811500</v>
          </cell>
          <cell r="C307" t="str">
            <v>20004 3100B600 5000001</v>
          </cell>
        </row>
        <row r="308">
          <cell r="A308" t="str">
            <v>5.1.1.1</v>
          </cell>
          <cell r="B308" t="str">
    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    </cell>
          <cell r="C308" t="str">
            <v>ศธ 04002/ว1964 ลว.23 พค 67 โอนครั้งที่ 42</v>
          </cell>
        </row>
        <row r="309">
          <cell r="A309" t="str">
            <v>5.1.1.2</v>
          </cell>
          <cell r="B309" t="str">
            <v xml:space="preserve">ค่าใช้จ่ายในการบริหารโครงการโรงเรียนคุณภาพ ตามนโยบาย “1 อำเภอ 1 โรงเรียนคุณภาพ”  </v>
          </cell>
          <cell r="C309" t="str">
            <v>ศธ 04002/ว2152 ลว.31 พค โอนครั้งที่ 78</v>
          </cell>
        </row>
        <row r="310">
          <cell r="A310" t="str">
            <v>5.1.1.3</v>
          </cell>
          <cell r="B310" t="str">
    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    </cell>
          <cell r="C310" t="str">
            <v>ศธ 04002/ว3401 ลว.6 ส.ค.2567 โอนครั้งที่ 289 กำหนดส่ง 31 สค 67</v>
          </cell>
        </row>
        <row r="311">
          <cell r="B311" t="str">
            <v>งบลงทุน ค่าครุภัณฑ์   6811310</v>
          </cell>
        </row>
        <row r="333">
          <cell r="B333" t="str">
            <v>โต๊ะเก้าอี้นักเรียนระดับก่อนประถมศึกษา ชุดละ 1,400 บาท</v>
          </cell>
          <cell r="C333" t="str">
            <v>ศธ04002/ว1802 ลว.8 พค 67 โอนครั้งที่ 7</v>
          </cell>
        </row>
        <row r="335">
          <cell r="A335" t="str">
            <v>1)</v>
          </cell>
          <cell r="B335" t="str">
            <v>โรงเรียนวัดอัยยิการาม</v>
          </cell>
          <cell r="C335" t="str">
            <v>200043100B6003111308</v>
          </cell>
        </row>
        <row r="336">
          <cell r="B336" t="str">
            <v>ผูกพัน ครบ 19 มิย 67</v>
          </cell>
          <cell r="C336">
            <v>4100385714</v>
          </cell>
        </row>
        <row r="337">
          <cell r="A337" t="str">
            <v>2)</v>
          </cell>
          <cell r="B337" t="str">
            <v>โรงเรียนชุมชนประชานิกรอํานวยเวทย์</v>
          </cell>
          <cell r="C337" t="str">
            <v>200043100B6003111311</v>
          </cell>
        </row>
        <row r="338">
          <cell r="B338" t="str">
            <v>ผูกพัน ครบ 28 มิย 67</v>
          </cell>
          <cell r="C338">
            <v>4100398158</v>
          </cell>
        </row>
        <row r="339">
          <cell r="A339" t="str">
            <v>3)</v>
          </cell>
          <cell r="B339" t="str">
            <v>โรงเรียนนิกรราษฎร์บํารุงวิทย์</v>
          </cell>
          <cell r="C339" t="str">
            <v>200043100B6003111312</v>
          </cell>
        </row>
        <row r="340">
          <cell r="B340" t="str">
            <v>ผูกพัน ครบ 28 มิย 67</v>
          </cell>
          <cell r="C340">
            <v>4100397984</v>
          </cell>
        </row>
        <row r="341">
          <cell r="B341" t="str">
            <v xml:space="preserve">โต๊ะเก้าอี้นักเรียนระดับประถมศึกษา ชุดละ 1,500 บาท </v>
          </cell>
          <cell r="C341" t="str">
            <v>ศธ04002/ว1802 ลว.8 พค 67 โอนครั้งที่ 7</v>
          </cell>
        </row>
        <row r="343">
          <cell r="A343" t="str">
            <v>1)</v>
          </cell>
          <cell r="B343" t="str">
            <v>โรงเรียนวัดขุมแก้ว</v>
          </cell>
          <cell r="C343" t="str">
            <v>200043100B6003111307</v>
          </cell>
        </row>
        <row r="344">
          <cell r="B344" t="str">
            <v>ผูกพัน ครบ 26 มิย 67</v>
          </cell>
        </row>
        <row r="345">
          <cell r="B345" t="str">
            <v xml:space="preserve">ครุภัณฑ์พัฒนาทักษะ ระดับก่อนประถมศึกษา แบบ 3 </v>
          </cell>
          <cell r="C345" t="str">
            <v>200043100B6003111311</v>
          </cell>
          <cell r="F345">
            <v>0</v>
          </cell>
          <cell r="H345">
            <v>0</v>
          </cell>
          <cell r="J345">
            <v>0</v>
          </cell>
          <cell r="L345">
            <v>0</v>
          </cell>
        </row>
        <row r="346">
          <cell r="A346" t="str">
            <v>1)</v>
          </cell>
          <cell r="B346" t="str">
            <v xml:space="preserve">โรงเรียนวัดคลองชัน </v>
          </cell>
          <cell r="C346" t="str">
            <v>20004310116003110798</v>
          </cell>
          <cell r="F346">
            <v>0</v>
          </cell>
          <cell r="H346">
            <v>0</v>
          </cell>
          <cell r="J346">
            <v>0</v>
          </cell>
          <cell r="L346">
            <v>0</v>
          </cell>
        </row>
        <row r="348">
          <cell r="B348" t="str">
            <v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v>
          </cell>
          <cell r="C348" t="str">
            <v>20004 68 00135 00000</v>
          </cell>
        </row>
        <row r="350">
          <cell r="B350" t="str">
            <v>งบลงทุน  ค่าที่ดินและสิ่งก่อสร้าง 6811320</v>
          </cell>
        </row>
        <row r="351">
          <cell r="B351" t="str">
            <v>ปรับปรุงซ่อมแซมห้องน้ำห้องส้วม</v>
          </cell>
          <cell r="C351" t="str">
            <v>ศธ04002/ว5174 ลว.21 ตค 67 โอนครั้งที่4</v>
          </cell>
        </row>
        <row r="354">
          <cell r="A354" t="str">
            <v>1)</v>
          </cell>
          <cell r="B354" t="str">
            <v>วัดโพสพผลเจริญ</v>
          </cell>
          <cell r="C354" t="str">
            <v>200043300B8003211261</v>
          </cell>
          <cell r="D354">
            <v>261000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6">
          <cell r="A356" t="str">
            <v>2)</v>
          </cell>
          <cell r="B356" t="str">
            <v>วัดมงคลรัตน์</v>
          </cell>
          <cell r="C356" t="str">
            <v>200043100B6003211500</v>
          </cell>
        </row>
        <row r="357">
          <cell r="C357">
            <v>0</v>
          </cell>
        </row>
        <row r="360">
          <cell r="A360" t="str">
            <v>3)</v>
          </cell>
          <cell r="B360" t="str">
            <v>วัดสุวรรณ</v>
          </cell>
          <cell r="C360" t="str">
            <v>200043100B6003211501</v>
          </cell>
        </row>
        <row r="361">
          <cell r="C361">
            <v>0</v>
          </cell>
        </row>
        <row r="363">
          <cell r="A363" t="str">
            <v>4)</v>
          </cell>
          <cell r="B363" t="str">
            <v>วัดจตุพิธวราวาส</v>
          </cell>
          <cell r="C363" t="str">
            <v>200043100B6003211502</v>
          </cell>
        </row>
        <row r="364">
          <cell r="B364" t="str">
            <v>ผูกพัน ครบ 25 กค 67</v>
          </cell>
        </row>
        <row r="365">
          <cell r="A365" t="str">
            <v>5)</v>
          </cell>
          <cell r="B365" t="str">
            <v>วัดจุฬาจินดาราม</v>
          </cell>
          <cell r="C365" t="str">
            <v>200043100B6003211503</v>
          </cell>
        </row>
        <row r="366">
          <cell r="B366" t="str">
            <v>ผูกพัน ครบ 26 มิย 67</v>
          </cell>
        </row>
        <row r="372">
          <cell r="B372" t="str">
            <v xml:space="preserve">ห้องน้ำห้องส้วมนักเรียนหญิง 4 ที่/49 </v>
          </cell>
          <cell r="C372" t="str">
            <v>ศธ04002/ว5174 ลว.21 ตค 67 โอนครั้งที่4</v>
          </cell>
        </row>
        <row r="373">
          <cell r="A373" t="str">
            <v>1)</v>
          </cell>
          <cell r="B373" t="str">
            <v>วัดแสงสรรค์</v>
          </cell>
          <cell r="C373" t="str">
            <v>200043300B8003211259</v>
          </cell>
          <cell r="D373">
            <v>397200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5">
          <cell r="A375" t="str">
            <v>2)</v>
          </cell>
          <cell r="B375" t="str">
            <v>วัดแสงสรรค์</v>
          </cell>
          <cell r="C375" t="str">
            <v>200043300B8003211260</v>
          </cell>
          <cell r="D375">
            <v>397200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7">
          <cell r="B377" t="str">
            <v xml:space="preserve">อาคารเรียนอนุบาล ขนาด 2 ห้องเรียน </v>
          </cell>
          <cell r="C377" t="str">
            <v>ศธ04002/ว5174 ลว.21 ตค 67 โอนครั้งที่4</v>
          </cell>
        </row>
        <row r="378">
          <cell r="A378" t="str">
            <v>1)</v>
          </cell>
          <cell r="B378" t="str">
            <v>โรงเรียนนิกรราษฎร์บํารุงวิทย์</v>
          </cell>
          <cell r="C378" t="str">
            <v>200043100B6003211498</v>
          </cell>
        </row>
        <row r="379">
          <cell r="C379">
            <v>4100432393</v>
          </cell>
        </row>
        <row r="387">
          <cell r="B387" t="str">
            <v xml:space="preserve">อาคาร สพฐ. 4 (ห้องส้วม 4 ห้อง) </v>
          </cell>
          <cell r="C387" t="str">
            <v>ศธ 04002/ว5190 ลว.14/11/2022 โอนครั้งที่ 64</v>
          </cell>
        </row>
        <row r="388">
          <cell r="A388" t="str">
            <v>1)</v>
          </cell>
          <cell r="F388">
            <v>0</v>
          </cell>
          <cell r="H388">
            <v>0</v>
          </cell>
          <cell r="J388">
            <v>0</v>
          </cell>
          <cell r="L388">
            <v>0</v>
          </cell>
        </row>
        <row r="389">
          <cell r="A389" t="str">
            <v>5.2.4</v>
          </cell>
          <cell r="B389" t="str">
            <v>ปรับปรุงซ่อมแซมอาคารเรียนและสิ่งก่ออสร้างอื่นที่ชำรุด</v>
          </cell>
          <cell r="C389" t="str">
            <v>ศธ 04002/ว2729 ลว.7/7/2022 โอนครั้งที่ 648</v>
          </cell>
        </row>
        <row r="390">
          <cell r="A390" t="str">
            <v>1)</v>
          </cell>
          <cell r="B390" t="str">
            <v>วัดลาดสนุ่น</v>
          </cell>
          <cell r="C390" t="str">
            <v>2000431011600321ZZZZ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2">
          <cell r="A392">
            <v>5.3</v>
          </cell>
          <cell r="B392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392" t="str">
            <v>20004 68 00079 00000</v>
          </cell>
        </row>
        <row r="393">
          <cell r="B393" t="str">
            <v>งบลงทุน  ค่าครุภัณฑ์ 6711310</v>
          </cell>
        </row>
        <row r="394">
          <cell r="B394" t="str">
            <v>ครุภัณฑ์การศึกษา 120611</v>
          </cell>
        </row>
        <row r="395">
          <cell r="B395" t="str">
            <v xml:space="preserve">โต๊ะเก้าอี้นักเรียนระดับประถมศึกษา ชุดละ 1,500 บาท </v>
          </cell>
          <cell r="C395" t="str">
            <v>ศธ04002/ว1802 ลว.8 พค 67 โอนครั้งที่ 7</v>
          </cell>
        </row>
        <row r="396">
          <cell r="B396" t="str">
            <v xml:space="preserve">โรงเรียนชุมชนบึงบา </v>
          </cell>
          <cell r="C396" t="str">
            <v>200043100B6003113826</v>
          </cell>
        </row>
        <row r="397">
          <cell r="B397" t="str">
            <v>ผูกพันครบ 19 มิย 67</v>
          </cell>
          <cell r="C397">
            <v>4100392644</v>
          </cell>
        </row>
        <row r="399">
          <cell r="B399" t="str">
            <v>งบลงทุน  ค่าที่ดินสิ่งก่อสร้าง 6711320</v>
          </cell>
        </row>
        <row r="400">
          <cell r="A400" t="str">
            <v>5.3.2</v>
          </cell>
          <cell r="B400" t="str">
            <v>เงินชดเชยค่างานก่อสร้างตามสัญญาแบบปรับราคาได้ (ค่า K)</v>
          </cell>
          <cell r="C400" t="str">
            <v>ศธ04002/ว4285 ลว.13 กย 67 โอนครั้งที่ 401</v>
          </cell>
        </row>
        <row r="401">
          <cell r="A401" t="str">
            <v>1)</v>
          </cell>
          <cell r="B401" t="str">
            <v>โรงเรียนธัญญสิทธิศิลป์</v>
          </cell>
          <cell r="C401" t="str">
            <v>20004 3100B600 321YYY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2">
          <cell r="A402" t="str">
            <v>2)</v>
          </cell>
          <cell r="B402" t="str">
            <v>โรงเรียนชุมชนเลิศพินิจพิทยาคม</v>
          </cell>
          <cell r="C402" t="str">
            <v>20004 3100B600 321YYY</v>
          </cell>
        </row>
        <row r="403">
          <cell r="A403" t="str">
            <v>3)</v>
          </cell>
          <cell r="B403" t="str">
            <v>โรงเรียนชุมชนประชานิกรณ์อำนวยเวทย์</v>
          </cell>
          <cell r="C403" t="str">
            <v>20004 3100B600 321YYY</v>
          </cell>
        </row>
        <row r="404">
          <cell r="A404" t="str">
            <v>5.3.2.1</v>
          </cell>
          <cell r="B404" t="str">
            <v>งบรายจ่ายอื่น   6811500</v>
          </cell>
        </row>
        <row r="406">
          <cell r="A406" t="str">
            <v>5.3.2.1.1</v>
          </cell>
          <cell r="B406" t="str">
            <v xml:space="preserve">ค่าใช้จ่ายในการบริหารจัดการสอบและการพิมพ์แบบทดสอบการประเมินความสามารถด้านการอ่านของผู้เรียน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ของโรงเรียนคุณภาพตามนโยบาย “1 อำเภอ 1 โรงเรียนคุณภาพ” </v>
          </cell>
          <cell r="C406" t="str">
            <v xml:space="preserve">ศธ 04002/ว518 ลว.5 กพ 67 โอนครั้งที่ 167 </v>
          </cell>
        </row>
        <row r="411">
          <cell r="A411" t="str">
            <v>1)</v>
          </cell>
        </row>
        <row r="418">
          <cell r="A418">
            <v>1</v>
          </cell>
          <cell r="B418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  <cell r="C418" t="str">
            <v>20004 45002400</v>
          </cell>
        </row>
        <row r="420">
          <cell r="A420">
            <v>1.1000000000000001</v>
          </cell>
          <cell r="B420" t="str">
            <v xml:space="preserve">กิจกรรมการสนับสนุนค่าใช้จ่ายในการจัดการศึกษาขั้นพื้นฐาน </v>
          </cell>
          <cell r="C420" t="str">
            <v>20004 68 51993 00000</v>
          </cell>
        </row>
        <row r="422">
          <cell r="B422" t="str">
            <v xml:space="preserve"> งบเงินอุดหนุน 6811410</v>
          </cell>
          <cell r="C422" t="str">
            <v>20004 45002400</v>
          </cell>
        </row>
        <row r="423">
          <cell r="A423" t="str">
            <v>1.1.1</v>
          </cell>
          <cell r="B423" t="str">
            <v xml:space="preserve">เงินอุดหนุนทั่วไป รายการค่าใช้จ่ายในการจัดการศึกษาขั้นพื้นฐาน </v>
          </cell>
          <cell r="C423">
            <v>0</v>
          </cell>
        </row>
        <row r="424">
          <cell r="A424" t="str">
            <v>1.1.1.1</v>
          </cell>
          <cell r="B424" t="str">
    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    </cell>
          <cell r="C424" t="str">
            <v>ศธ 04002/ว1018 ลว.8/3/2024โอนครั้งที่ 209</v>
          </cell>
        </row>
        <row r="426">
          <cell r="A426" t="str">
            <v>1)</v>
          </cell>
          <cell r="B426" t="str">
            <v>ค่าหนังสือเรียน รหัสบัญชีย่อย 0022001/10,931,200</v>
          </cell>
          <cell r="C426" t="str">
            <v>20004 42002270 4100040</v>
          </cell>
        </row>
        <row r="428">
          <cell r="A428" t="str">
            <v>2)</v>
          </cell>
          <cell r="B428" t="str">
            <v>ค่าอุปกรณ์การเรียน รหัสบัญชีย่อย 0022002/3,421,000</v>
          </cell>
          <cell r="C428" t="str">
            <v>20004 42002270 4100117</v>
          </cell>
        </row>
        <row r="429">
          <cell r="A429" t="str">
            <v>3)</v>
          </cell>
          <cell r="B429" t="str">
            <v>ค่าเครื่องแบบนักเรียน รหัสบัญชีย่อย 0022003/6,461,500</v>
          </cell>
          <cell r="C429" t="str">
            <v>20004 42002270 4100194</v>
          </cell>
        </row>
        <row r="431">
          <cell r="A431" t="str">
            <v>4)</v>
          </cell>
          <cell r="B431" t="str">
            <v>ค่ากิจกรรมพัฒนาคุณภาพผู้เรียน รหัสบัญชีย่อย 0022004/2,636,400</v>
          </cell>
          <cell r="C431" t="str">
            <v>20005 42002270 4100271</v>
          </cell>
        </row>
        <row r="433">
          <cell r="A433" t="str">
            <v>5)</v>
          </cell>
          <cell r="B433" t="str">
            <v>ค่าจัดการเรียนการสอน รหัสบัญชีย่อย 0022005/4,713,100</v>
          </cell>
          <cell r="C433" t="str">
            <v>20006 42002270 4100348</v>
          </cell>
        </row>
        <row r="435">
          <cell r="A435" t="str">
            <v>1.1.1.2</v>
          </cell>
          <cell r="B435" t="str">
            <v>เงินอุดหนุนทั่วไป รายการค่าใช้จ่ายในการจัดการศึกษาขั้นพื้นฐาน ภาคเรียนที่ 2/2567 70%  รหัสเจ้าของบัญชีย่อย 2000400000 จำนวน 35,866,384‬.00 บาท</v>
          </cell>
          <cell r="C435" t="str">
            <v>ศธ 04002/ว5233 ลว.25/10/2022 โอนครั้งที่ 9</v>
          </cell>
        </row>
        <row r="436">
          <cell r="A436" t="str">
            <v>1)</v>
          </cell>
          <cell r="B436" t="str">
            <v>ค่าจัดการเรียนการสอน รหัสบัญชีย่อย 0024315/25,377,708</v>
          </cell>
          <cell r="C436" t="str">
            <v>20006 45002400 4100348</v>
          </cell>
          <cell r="F436">
            <v>25377708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25377708</v>
          </cell>
        </row>
        <row r="437">
          <cell r="A437" t="str">
            <v>2)</v>
          </cell>
          <cell r="B437" t="str">
            <v>ค่าอุปกรณ์การเรียน รหัสบัญชีย่อย 0024084/4,293,970</v>
          </cell>
          <cell r="C437" t="str">
            <v>20004 45002400 4100117</v>
          </cell>
          <cell r="F437">
            <v>4293970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4293970</v>
          </cell>
        </row>
        <row r="439">
          <cell r="A439" t="str">
            <v>3)</v>
          </cell>
          <cell r="B439" t="str">
            <v>ค่ากิจกรรมพัฒนาคุณภาพผู้เรียน รหัสบัญชีย่อย 0024238/6194706</v>
          </cell>
          <cell r="C439" t="str">
            <v>20005 45002400 4100271</v>
          </cell>
          <cell r="F439">
            <v>6194706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6194706</v>
          </cell>
        </row>
        <row r="440">
          <cell r="A440" t="str">
            <v>1.1.1.3</v>
          </cell>
          <cell r="B440" t="str">
            <v xml:space="preserve">งบเงินอุดหนุน เงินอุดหนุนทั่วไป ค่าใช้จ่ายในการจัดการศึกษาขั้นพื้นฐาน ภาคเรียน      ที่ 2/2566 (30%) จำนวน 3 รายการ  จำนวนเงิน 13,680,740‬.00  บาท </v>
          </cell>
          <cell r="C440" t="str">
            <v xml:space="preserve">ศธ 04002/ว5681 ลว.20/12/2023 โอนครั้งที่ 99 จำนวน13,680,740‬.00บาท </v>
          </cell>
        </row>
        <row r="441">
          <cell r="A441" t="str">
            <v>1)</v>
          </cell>
          <cell r="B441" t="str">
            <v>ค่าอุปกรณ์การเรียน รหัสบัญชีย่อย 0022002/1745120</v>
          </cell>
          <cell r="C441" t="str">
            <v>20004 42002270 4100117</v>
          </cell>
        </row>
        <row r="443">
          <cell r="B443" t="str">
            <v>31 กค 67 โอนคืนส่วนกลาง ครั้ง 212 6700</v>
          </cell>
        </row>
        <row r="444">
          <cell r="A444" t="str">
            <v>2)</v>
          </cell>
          <cell r="B444" t="str">
            <v>ค่ากิจกรรมพัฒนาคุณภาพผู้เรียน รหัสบัญชีย่อย 0022004/2379548</v>
          </cell>
          <cell r="C444" t="str">
            <v>20005 42002270 4100271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A445" t="str">
            <v>3)</v>
          </cell>
          <cell r="B445" t="str">
            <v>ค่าจัดการเรียนการสอน รหัสบัญชีย่อย 0022005/9556072</v>
          </cell>
          <cell r="C445" t="str">
            <v>20006 42002270 4100348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A446" t="str">
            <v>1.1.1.4</v>
          </cell>
          <cell r="B446" t="str">
    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    </cell>
          <cell r="C446" t="str">
            <v>ศธ 04002/ว3172 ลว.22 กค 67 โอนครั้งที่ 253 จำนวน 23,956,921.00  บาท</v>
          </cell>
        </row>
        <row r="447">
          <cell r="A447" t="str">
            <v>1)</v>
          </cell>
          <cell r="B447" t="str">
            <v>ค่าหนังสือเรียน 5,720,936 รหัสกิจกรรมย่อย 0022001</v>
          </cell>
          <cell r="C447" t="str">
            <v>20004 42002200 4100037</v>
          </cell>
        </row>
        <row r="448">
          <cell r="A448" t="str">
            <v>2)</v>
          </cell>
          <cell r="B448" t="str">
            <v>ค่าอุปกรณ์การเรียน รหัสบัญชีย่อย 0022002/2,632,890บาท</v>
          </cell>
          <cell r="C448" t="str">
            <v>20004 42002200 4100114</v>
          </cell>
        </row>
        <row r="449">
          <cell r="A449" t="str">
            <v>3)</v>
          </cell>
          <cell r="B449" t="str">
            <v>ค่าเครื่องแบบนักเรียน รหัสบัญชีย่อย 0022003/3,360,875</v>
          </cell>
          <cell r="C449" t="str">
            <v>20004 42002200 4100191</v>
          </cell>
        </row>
        <row r="450">
          <cell r="A450" t="str">
            <v>4)</v>
          </cell>
          <cell r="B450" t="str">
            <v>ค่ากิจกรรมพัฒนาคุณภาพผู้เรียน รหัสบัญชีย่อย 0022004/2,436,510</v>
          </cell>
          <cell r="C450" t="str">
            <v>20005 42002200 4100268</v>
          </cell>
        </row>
        <row r="451">
          <cell r="A451" t="str">
            <v>5)</v>
          </cell>
          <cell r="B451" t="str">
            <v>ค่าจัดการเรียนการสอน รหัสบัญชีย่อย 0022005/9,805,710</v>
          </cell>
          <cell r="C451" t="str">
            <v>20006 42002200 4100345</v>
          </cell>
        </row>
        <row r="464">
          <cell r="A464" t="str">
            <v>1.1.2</v>
          </cell>
          <cell r="B464" t="str">
    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จำนวน 3 รายการ รหัสเจ้าของบัญชีย่อย 2000400000</v>
          </cell>
        </row>
        <row r="465">
          <cell r="C465" t="str">
            <v>ศธ 04002/ว55552 ลว.12/12/2022 โอนครั้งที่ 83</v>
          </cell>
        </row>
        <row r="466">
          <cell r="A466" t="str">
            <v>1)</v>
          </cell>
          <cell r="B466" t="str">
            <v>ค่าอุปกรณ์การเรียน รหัสบัญชีย่อย 0022002</v>
          </cell>
          <cell r="C466" t="str">
            <v>20004 42002270 4100117</v>
          </cell>
        </row>
        <row r="468">
          <cell r="A468" t="str">
            <v>2)</v>
          </cell>
          <cell r="B468" t="str">
            <v>ค่ากิจกรรมพัฒนาคุณภาพผู้เรียน รหัสบัญชีย่อย 0022004</v>
          </cell>
          <cell r="C468" t="str">
            <v>20004 42002270 4100271</v>
          </cell>
        </row>
        <row r="471">
          <cell r="A471" t="str">
            <v>3)</v>
          </cell>
          <cell r="B471" t="str">
            <v>ค่าจัดกิจกรรมการเรียนการสอน รหัสบัญชีย่อย 0022005</v>
          </cell>
          <cell r="C471" t="str">
            <v>20004 42002270 4100348</v>
          </cell>
        </row>
        <row r="474">
          <cell r="A474" t="str">
            <v>1.1.2.2</v>
          </cell>
          <cell r="B474" t="str">
    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    </cell>
          <cell r="C474" t="str">
            <v>ศธ 04002/ว3530 ลว.14/08/2024 โอนครั้งที่ 320</v>
          </cell>
        </row>
        <row r="475">
          <cell r="A475" t="str">
            <v>1.1.2.2.1</v>
          </cell>
          <cell r="B475" t="str">
            <v>หนังสือเรียน รหัสบัญชีย่อย 0022001</v>
          </cell>
          <cell r="C475" t="str">
            <v>20004 42002200 4100037</v>
          </cell>
        </row>
        <row r="476">
          <cell r="A476" t="str">
            <v>1.1.2.2.2</v>
          </cell>
          <cell r="B476" t="str">
            <v>ค่าอุปกรณ์การเรียน รหัสบัญชีย่อย 0022002</v>
          </cell>
          <cell r="C476" t="str">
            <v>20004 42002200 4100114</v>
          </cell>
        </row>
        <row r="477">
          <cell r="A477" t="str">
            <v>1.1.2.2.3</v>
          </cell>
          <cell r="B477" t="str">
            <v>ค่าเครื่องแบบนักเรียน รหัสบัญชีย่อย 0022003</v>
          </cell>
          <cell r="C477" t="str">
            <v>20004 42002200 4100191</v>
          </cell>
        </row>
        <row r="478">
          <cell r="A478" t="str">
            <v>1.1.2.2.4</v>
          </cell>
          <cell r="B478" t="str">
            <v>ค่ากิจกรรมพัฒนาคุณภาพผู้เรียน รหัสบัญชีย่อย 0022004</v>
          </cell>
          <cell r="C478" t="str">
            <v>20005 42002200 4100268</v>
          </cell>
        </row>
        <row r="479">
          <cell r="A479" t="str">
            <v>1.1.2.2.5</v>
          </cell>
          <cell r="B479" t="str">
            <v>ค่าจัดการเรียนการสอน รหัสบัญชีย่อย 0022005</v>
          </cell>
          <cell r="C479" t="str">
            <v>20006 42002200 4100345</v>
          </cell>
        </row>
        <row r="480">
          <cell r="A480" t="str">
            <v>1.1.2.2</v>
          </cell>
          <cell r="B480" t="str">
            <v xml:space="preserve">งบเงินอุดหนุน เงินอุดหนุนทั่วไป รายการค่าใช้จ่ายในการจัดการศึกษาขั้นพื้นฐาน  รายการค่าเครื่องแบบนักเรียน สำหรับจัดสรรงบประมาณให้กับนักเรียนผู้ที่ได้รับการสนับสนุนงบประมาณ  ค่าเครื่องแบบนักเรียน (เพิ่มเติม) </v>
          </cell>
          <cell r="C480" t="str">
            <v>ศธ 04002/ว4369 ลว.16/09/2024 โอนครั้งที่ 406</v>
          </cell>
        </row>
        <row r="481">
          <cell r="A481" t="str">
            <v>1.1.2.2.1</v>
          </cell>
          <cell r="B481" t="str">
            <v>ค่าเครื่องแบบนักเรียน รหัสบัญชีย่อย 0022003</v>
          </cell>
          <cell r="C481" t="str">
            <v>20004 42002200 4100191</v>
          </cell>
        </row>
        <row r="482">
          <cell r="A482" t="str">
            <v>1.1.3</v>
          </cell>
          <cell r="B482" t="str">
    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    </cell>
          <cell r="C482" t="str">
            <v xml:space="preserve">20004 42002270 4100348 </v>
          </cell>
        </row>
        <row r="484">
          <cell r="A484" t="str">
            <v>1.1.3.1</v>
          </cell>
          <cell r="B484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514 ราย จำนวนเงิน 257,000.00 บาท ระดับมัธยมศึกษาตอนต้น รายละ 1,500.-บาท จำนวน 139 ราย จำนวนเงิน 208,500.00 บาท </v>
          </cell>
          <cell r="C484" t="str">
            <v>ศธ 04002/ว417 ลว.30/1/2023 โอนครั้งที่ 159</v>
          </cell>
        </row>
        <row r="486">
          <cell r="B486" t="str">
            <v>โอนกลับส่วนกลาง ที่ ศธ 04002/ว3206/ 15 กค 67 ครั้งที่ 212</v>
          </cell>
        </row>
        <row r="489">
          <cell r="A489" t="str">
            <v>1.1.3.2</v>
          </cell>
          <cell r="B489" t="str">
            <v xml:space="preserve">รายการค่าจัดการเรียนการสอน (ปัจจัยพื้นฐานนักเรียนยากจน) </v>
          </cell>
          <cell r="C489" t="str">
            <v xml:space="preserve">20004 42002200 4100345 </v>
          </cell>
        </row>
        <row r="490">
          <cell r="A490" t="str">
            <v>1.1.3.2.1</v>
          </cell>
          <cell r="B490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301 ราย จำนวนเงิน 150,500.00 บาท ระดับมัธยมศึกษาตอนต้น รายละ 1,500.-บาท จำนวน 77 ราย จำนวนเงิน 115,500.00 บาท รวมเป็นเงินทั้งสิ้น 266,000‬.00 บาท </v>
          </cell>
          <cell r="C490" t="str">
            <v>ศธ 04002/ว3558 ลว.15 สค 67 โอนครั้งที่ 321</v>
          </cell>
        </row>
        <row r="491">
          <cell r="A491" t="str">
            <v>1.1.3.2.2</v>
          </cell>
          <cell r="B491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457 ราย จำนวนเงิน 228,500.00 บาท ระดับมัธยมศึกษาตอนต้น รายละ 1,500.-บาท จำนวน 152 ราย จำนวนเงิน 228,000.00 บาท รวมเป็นเงินทั้งสิ้น 456,500‬.00 บาท </v>
          </cell>
          <cell r="C491" t="str">
            <v>ศธ 04002/ว3973 ลว.3 กย 67 โอนครั้งที่ 379</v>
          </cell>
        </row>
        <row r="511">
          <cell r="A511">
            <v>2</v>
          </cell>
          <cell r="B511" t="str">
            <v xml:space="preserve">โครงการพัฒนาสื่อและเทคโนโลยีสารสนเทศเพื่อการศึกษา </v>
          </cell>
          <cell r="C511" t="str">
            <v>20004 420047002 000000</v>
          </cell>
        </row>
        <row r="512">
          <cell r="B512" t="str">
            <v xml:space="preserve"> งบดำเนินงาน 67112xx</v>
          </cell>
        </row>
        <row r="514">
          <cell r="A514">
            <v>2.1</v>
          </cell>
          <cell r="B514" t="str">
            <v xml:space="preserve">กิจกรรมการส่งเสริมการจัดการศึกษาทางไกล </v>
          </cell>
          <cell r="C514" t="str">
            <v xml:space="preserve">20004 67 86184 00000  </v>
          </cell>
        </row>
        <row r="515">
          <cell r="A515" t="str">
            <v>2.1.1</v>
          </cell>
          <cell r="B515" t="str">
            <v xml:space="preserve"> งบดำเนินงาน 67112xx</v>
          </cell>
          <cell r="C515" t="str">
            <v xml:space="preserve">20004 42004700 2000000 </v>
          </cell>
        </row>
        <row r="516">
          <cell r="A516" t="str">
            <v>2.1.1.1</v>
          </cell>
          <cell r="B516" t="str">
            <v>ค่าใช้จ่ายในการติดตามโรงเรียนที่จัดการเรียนการสอนโดยใช้การศึกษาทางไกลผ่านดาวเทียม (DLTV)</v>
          </cell>
          <cell r="C516" t="str">
            <v>ศธ 04002/ว2359 ลว.12 มิย 67 โอนครั้งที่ 122</v>
          </cell>
        </row>
        <row r="517">
          <cell r="A517" t="str">
            <v>2.1.1.2</v>
          </cell>
          <cell r="B517" t="str">
            <v>1. ค่าใช้จ่ายในการเดินทางเข้าร่วมอบรมโครงการพัฒนาครูมืออาชีพสู่การสร้างสรรค์นวัตกรรมการจัดการเรียนรู้ผ่านการวิจัยปฏิบัติการในชั้นเรียน เพื่อพัฒนาคุณภาพการศึกษาด้วยเทคโนโลยีการศึกษาทางไกลผ่านดาวเทียม ระหว่างวันที่ 19  – 20 สิงหาคม 2567   ณ โรงแรมนนทบุรี พาเลซ จังหวัดนนทบุรี     จำนวน 12,000.00 บาท 2.ค่าใช้จ่ายในการนำเสนอโรงเรียนที่มีวิธีปฏิบัติที่เป็นเลิศ (Best Practices) ระดับชาติ ค่าเดินทาง ค่าบริหารการจัดการเรียนการสอนโดยใช้การศึกษาทางไกลผ่านดาวเทียม (DLTV) และเป็นค่าใช้จ่ายในการซ่อมบำรุงอุปกรณ์ DLTV จำนวนเน 10,000 บาท</v>
          </cell>
          <cell r="C517" t="str">
            <v>ศธ 04002/ว3510 ลว.13 สค 67 โอนครั้งที่ 310</v>
          </cell>
        </row>
        <row r="519">
          <cell r="B519" t="str">
            <v xml:space="preserve"> งบลงทุน ค่าครุภัณฑ์ 6711310</v>
          </cell>
          <cell r="C519" t="str">
            <v>20004 42004770 3110000</v>
          </cell>
        </row>
        <row r="521">
          <cell r="B521" t="str">
            <v>ครุภัณฑ์การศึกษา 120611</v>
          </cell>
        </row>
        <row r="522">
          <cell r="A522" t="str">
            <v>2.2.1</v>
          </cell>
          <cell r="B522" t="str">
            <v xml:space="preserve">ครุภัณฑ์ทดแทนห้องเรียน DLTV สำหรับโรงเรียน Stan Alone      </v>
          </cell>
          <cell r="C522" t="str">
            <v>ศธ 04002/ว2350 ลว. 10/ก.ค./2566 โอนครั้งที่ 663</v>
          </cell>
        </row>
        <row r="523">
          <cell r="A523" t="str">
            <v>2.2.1.1</v>
          </cell>
          <cell r="B523" t="str">
            <v>แสนชื่นปานนุกูล</v>
          </cell>
          <cell r="C523" t="str">
            <v>20004420047003113338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A524" t="str">
            <v>2.2.1.2</v>
          </cell>
          <cell r="B524" t="str">
            <v>วัดจตุพิธวราวาส</v>
          </cell>
          <cell r="C524" t="str">
            <v>20004420047003113340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A525" t="str">
            <v>2.2.1.3</v>
          </cell>
          <cell r="B525" t="str">
            <v>ศาลาลอย</v>
          </cell>
          <cell r="C525" t="str">
            <v>20004420047003113342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A526" t="str">
            <v>2.2.1.4</v>
          </cell>
          <cell r="B526" t="str">
            <v>วัดแสงมณี</v>
          </cell>
          <cell r="C526" t="str">
            <v>20004420047003113344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A527" t="str">
            <v>2.2.1.5</v>
          </cell>
          <cell r="B527" t="str">
            <v>วัดอดิศร</v>
          </cell>
          <cell r="C527" t="str">
            <v>20004420047003113346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 t="str">
            <v>2.2.1.6</v>
          </cell>
          <cell r="B528" t="str">
            <v>วัดนพรัตนาราม</v>
          </cell>
          <cell r="C528" t="str">
            <v>20004420047003113349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 t="str">
            <v>2.2.1.7</v>
          </cell>
          <cell r="B529" t="str">
            <v>วัดธรรมราษฎร์เจริญผล</v>
          </cell>
          <cell r="C529" t="str">
            <v>20004420047003113350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 t="str">
            <v>2.2.1.8</v>
          </cell>
          <cell r="B530" t="str">
            <v>นิกรราษฎร์บูรณะ(เหราบัตย์อุทิศ)</v>
          </cell>
          <cell r="C530" t="str">
            <v>20004420047003113353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2.2.2</v>
          </cell>
          <cell r="B531" t="str">
            <v xml:space="preserve">ครุภัณฑ์ทดแทนห้องเรียน DLTV สำหรับโรงเรียน Stan Alone      </v>
          </cell>
          <cell r="C531" t="str">
            <v>ศธ 04002/ว3517 ลว. 22/สค./2566 โอนครั้งที่ 794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 t="str">
            <v>2.2.1.9</v>
          </cell>
          <cell r="B532" t="str">
            <v>คลอง 11 ศาลาครุ</v>
          </cell>
          <cell r="C532" t="str">
            <v>200044200470031113337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 t="str">
            <v>2.2.1.10</v>
          </cell>
          <cell r="B533" t="str">
            <v>แสนจำหน่ายวิทยา</v>
          </cell>
          <cell r="C533" t="str">
            <v>200044200470031113339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5">
          <cell r="A535">
            <v>3</v>
          </cell>
          <cell r="B535" t="str">
            <v>โครงการสร้างโอกาสและลดความเหลื่อมล้ำทางการศึกษาในระดับพื้นที่</v>
          </cell>
          <cell r="C535" t="str">
            <v>20004 42006700 2000000</v>
          </cell>
        </row>
        <row r="536">
          <cell r="A536">
            <v>3.1</v>
          </cell>
          <cell r="B536" t="str">
            <v xml:space="preserve">กิจกรรมการยกระดับคุณภาพโรงเรียนขยายโอกาส </v>
          </cell>
          <cell r="C536" t="str">
            <v xml:space="preserve">20004 67 00106 00000 </v>
          </cell>
        </row>
        <row r="537">
          <cell r="B537" t="str">
            <v xml:space="preserve"> งบดำเนินงาน 67112xx</v>
          </cell>
          <cell r="C537" t="str">
            <v>20004 42006770 2000000</v>
          </cell>
        </row>
        <row r="539">
          <cell r="A539" t="str">
            <v>3.1.1.1</v>
          </cell>
          <cell r="B539" t="str">
    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    </cell>
          <cell r="C539" t="str">
            <v>ศธ 04002/ว2048 ลว.24 พค 67 โอนครั้งที่ 53</v>
          </cell>
        </row>
        <row r="540">
          <cell r="A540" t="str">
            <v>3.1.1.2</v>
          </cell>
          <cell r="B540" t="str">
            <v xml:space="preserve">ค่าใช้จ่ายในการเดินทางเข้าร่วมประชุมสัมมนาผู้อำนวยการสำนักงานเขตพื้นที่การศึกษาและรองผู้อำนวยการสำนักงานเขตพื้นที่การศึกษา ทั่วประเทศ ระหว่างวันที่ 14 – 16 กันยายน 2567 ณ สวนนงนุชพัทยา ชลบุรี </v>
          </cell>
          <cell r="C540" t="str">
            <v>ศธ 04002/ว4277 ลว.12 กย 67 โอนครั้งที่ 402</v>
          </cell>
        </row>
        <row r="541">
          <cell r="A541">
            <v>4</v>
          </cell>
          <cell r="B541" t="str">
            <v>กิจกรรมพัฒนาการจัดการศึกษาโรงเรียนที่ตั้งในพื้นที่ลักษณะพิเศษ</v>
          </cell>
          <cell r="C541" t="str">
            <v>20004 67 00017 00000</v>
          </cell>
        </row>
        <row r="542">
          <cell r="B542" t="str">
            <v xml:space="preserve"> งบดำเนินงาน 67112xx</v>
          </cell>
          <cell r="C542" t="str">
            <v xml:space="preserve">20004 42006700 2000000 </v>
          </cell>
        </row>
        <row r="543">
          <cell r="A543">
            <v>4.0999999999999996</v>
          </cell>
          <cell r="B543" t="str">
    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    </cell>
          <cell r="C543" t="str">
            <v>ศธ 04002/ว2091 ลว.28 พค 67 โอนครั้งที่ 60</v>
          </cell>
        </row>
        <row r="547">
          <cell r="A547" t="str">
            <v>ง</v>
          </cell>
          <cell r="B547" t="str">
            <v>แผนงานพื้นฐานด้านการพัฒนาและเสริมสร้างศักยภาพทรัพยากรมนุษย์</v>
          </cell>
          <cell r="C547" t="str">
            <v xml:space="preserve">20004 3720 </v>
          </cell>
          <cell r="D547">
            <v>20937700</v>
          </cell>
          <cell r="E547">
            <v>2000000</v>
          </cell>
          <cell r="F547">
            <v>22937700</v>
          </cell>
          <cell r="G547">
            <v>0</v>
          </cell>
          <cell r="H547">
            <v>14330500</v>
          </cell>
          <cell r="I547">
            <v>0</v>
          </cell>
          <cell r="J547">
            <v>0</v>
          </cell>
          <cell r="K547">
            <v>418898.88</v>
          </cell>
          <cell r="L547">
            <v>3158640</v>
          </cell>
          <cell r="M547">
            <v>5029661.12</v>
          </cell>
          <cell r="N547">
            <v>22937700</v>
          </cell>
        </row>
        <row r="548">
          <cell r="B548" t="str">
            <v xml:space="preserve"> งบดำเนินงาน 68112xx</v>
          </cell>
        </row>
        <row r="549">
          <cell r="A549">
            <v>1</v>
          </cell>
          <cell r="B549" t="str">
            <v xml:space="preserve">ผลผลิตผู้จบการศึกษาก่อนประถมศึกษา </v>
          </cell>
          <cell r="C549" t="str">
            <v>20004 3720 1000 2000000</v>
          </cell>
        </row>
        <row r="551">
          <cell r="C551" t="str">
            <v>20004 3720 1000 2000000</v>
          </cell>
        </row>
        <row r="553">
          <cell r="B553" t="str">
            <v>ค่าครุภัณฑ์ 6811310</v>
          </cell>
        </row>
        <row r="555">
          <cell r="A555">
            <v>1.1000000000000001</v>
          </cell>
          <cell r="B555" t="str">
            <v xml:space="preserve">กิจกรรมการจัดการศึกษาก่อนประถมศึกษา  </v>
          </cell>
          <cell r="C555" t="str">
            <v>20004 68 05162 00000</v>
          </cell>
        </row>
        <row r="557">
          <cell r="B557" t="str">
            <v xml:space="preserve"> งบดำเนินงาน 68112xx</v>
          </cell>
        </row>
        <row r="594">
          <cell r="A594">
            <v>1</v>
          </cell>
          <cell r="B594" t="str">
            <v>งบสพฐ.</v>
          </cell>
        </row>
        <row r="595"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612">
          <cell r="B612" t="str">
            <v>ครุภัณฑ์การศึกษา 120611</v>
          </cell>
        </row>
        <row r="613">
          <cell r="B613" t="str">
            <v>เครื่องเล่นสนามระดับก่อนประถมศึกษาแบบ 2</v>
          </cell>
          <cell r="C613" t="str">
            <v>ศธ04002/ว1802 ลว.8 พค 67 โอนครั้งที่ 7</v>
          </cell>
        </row>
        <row r="614">
          <cell r="A614" t="str">
            <v>1)</v>
          </cell>
          <cell r="B614" t="str">
            <v>โรงเรียนทองพูลอุทิศ</v>
          </cell>
          <cell r="C614" t="str">
            <v>20004350001003110490</v>
          </cell>
        </row>
        <row r="615">
          <cell r="B615" t="str">
            <v>ผูกพัน ครบ 16 กค 67</v>
          </cell>
          <cell r="C615">
            <v>4100385427</v>
          </cell>
        </row>
        <row r="616">
          <cell r="A616" t="str">
            <v>2)</v>
          </cell>
          <cell r="B616" t="str">
            <v>โรงเรียนวัดชัยมังคลาราม</v>
          </cell>
          <cell r="C616" t="str">
            <v>20004350001003110491</v>
          </cell>
        </row>
        <row r="617">
          <cell r="B617" t="str">
            <v>ผูกพัน ครบ 16 กค 67</v>
          </cell>
          <cell r="C617">
            <v>4100398102</v>
          </cell>
        </row>
        <row r="618">
          <cell r="A618" t="str">
            <v>3)</v>
          </cell>
          <cell r="B618" t="str">
            <v>โรงเรียนวัดดอนใหญ่</v>
          </cell>
          <cell r="C618" t="str">
            <v>20004350001003110492</v>
          </cell>
        </row>
        <row r="619">
          <cell r="B619" t="str">
            <v>ผูกพัน ครบ 19 กค 67</v>
          </cell>
          <cell r="C619">
            <v>410034351</v>
          </cell>
        </row>
        <row r="626">
          <cell r="A626" t="str">
            <v>1.1.2</v>
          </cell>
          <cell r="B626" t="str">
            <v xml:space="preserve">เครื่องเล่นสนามระดับก่อนประถมศึกษา แบบ 1 </v>
          </cell>
          <cell r="C626" t="str">
            <v>ศธ04002/ว1802 ลว.8 พค 67 โอนครั้งที่ 7</v>
          </cell>
        </row>
        <row r="627">
          <cell r="A627" t="str">
            <v>1)</v>
          </cell>
          <cell r="B627" t="str">
            <v>โรงเรียนวัดแสงมณี</v>
          </cell>
          <cell r="C627" t="str">
            <v>20004350001003110493</v>
          </cell>
        </row>
        <row r="628">
          <cell r="B628" t="str">
            <v>ผูกพัน ครบ 9 กค 67</v>
          </cell>
          <cell r="C628">
            <v>4100394811</v>
          </cell>
        </row>
        <row r="633">
          <cell r="A633">
            <v>1.2</v>
          </cell>
          <cell r="B633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633" t="str">
            <v>20004 67 00080  00000</v>
          </cell>
        </row>
        <row r="634">
          <cell r="B634" t="str">
            <v xml:space="preserve"> งบดำเนินงาน 68112xx</v>
          </cell>
          <cell r="C634" t="str">
            <v>20004 3720 1000 2000000</v>
          </cell>
        </row>
        <row r="635">
          <cell r="A635" t="str">
            <v>1.2.1</v>
          </cell>
          <cell r="B635" t="str">
    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    </cell>
          <cell r="C635" t="str">
            <v>ที่ ศธ04002/ว5680 ลว 20 ธค 66 ครั้งที่ 100</v>
          </cell>
        </row>
        <row r="636">
          <cell r="A636" t="str">
            <v>1.2.2</v>
          </cell>
          <cell r="B636" t="str">
    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    </cell>
          <cell r="C636" t="str">
            <v>ที่ ศธ04002/ว3094 ลว 18 กค 67 ครั้งที่ 230</v>
          </cell>
        </row>
        <row r="641">
          <cell r="A641">
            <v>1</v>
          </cell>
          <cell r="B641" t="str">
            <v>ผลผลิตผู้จบการศึกษาขั้นพื้นฐาน</v>
          </cell>
          <cell r="C641" t="str">
            <v>20004 3720 1000 2000000</v>
          </cell>
        </row>
        <row r="642">
          <cell r="B642" t="str">
            <v xml:space="preserve"> รวมงบดำเนินงาน 68112xx</v>
          </cell>
          <cell r="C642" t="str">
            <v>20004 3720 1000 2000000</v>
          </cell>
        </row>
        <row r="645">
          <cell r="B645" t="str">
            <v>งบลงทุน ครุภัณฑ์ 6811310</v>
          </cell>
        </row>
        <row r="646">
          <cell r="B646" t="str">
            <v>งบลงทุน สิ่งก่อสร้าง 6811320</v>
          </cell>
        </row>
        <row r="647">
          <cell r="A647">
            <v>1.1000000000000001</v>
          </cell>
          <cell r="B647" t="str">
            <v>กิจกรรมการยกระดับคุณภาพการศึกษาตามแนวทางโครงการบ้านนักวิทยาศาสตร์น้อยประเทศไทย</v>
          </cell>
          <cell r="C647" t="str">
            <v>20004 68 00080 00000</v>
          </cell>
        </row>
        <row r="648">
          <cell r="A648">
            <v>1.2</v>
          </cell>
          <cell r="B648" t="str">
            <v>กิจกรรมการสนับสนุนการศึกษาขั้นพื้นฐาน</v>
          </cell>
          <cell r="C648" t="str">
            <v>20004 68 00146 00000</v>
          </cell>
        </row>
        <row r="649">
          <cell r="A649">
            <v>1.3</v>
          </cell>
          <cell r="B649" t="str">
            <v>กิจกรรมส่งเสริมการอ่าน</v>
          </cell>
          <cell r="C649" t="str">
            <v>20004 68 00147 00000</v>
          </cell>
        </row>
        <row r="651">
          <cell r="A651" t="str">
            <v>1.3.1</v>
          </cell>
          <cell r="B651" t="str">
    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    </cell>
          <cell r="C651" t="str">
            <v>ศธ04002/ว5817 ลว.28 พย 67 ครั้งที่ 91</v>
          </cell>
          <cell r="F651">
            <v>800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>
            <v>1.4</v>
          </cell>
          <cell r="B652" t="str">
            <v>กิจกรรมการบริหารจัดการในเขตพื้นที่การศึกษา</v>
          </cell>
          <cell r="C652" t="str">
            <v>20004 68 00148 00000</v>
          </cell>
        </row>
        <row r="654">
          <cell r="B654" t="str">
            <v xml:space="preserve"> งบดำเนินงาน 68112xx </v>
          </cell>
        </row>
        <row r="659">
          <cell r="A659" t="str">
            <v>1.4.1</v>
          </cell>
          <cell r="B659" t="str">
            <v>งบประจำ บริหารจัดการสำนักงาน 3,200,000 บาท</v>
          </cell>
        </row>
        <row r="660">
          <cell r="A660">
            <v>1</v>
          </cell>
          <cell r="B660" t="str">
    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660" t="str">
            <v xml:space="preserve">ศธ04002/ว5273 ลว.27 ต.ค.67 ครั้งที่ 1 โอนครั้งที่ 19 </v>
          </cell>
          <cell r="F660">
            <v>0</v>
          </cell>
        </row>
        <row r="661">
          <cell r="A661" t="str">
            <v>1)</v>
          </cell>
          <cell r="C661" t="str">
            <v xml:space="preserve">ศธ04002/ว5273 ลว.27 ต.ค.67 ครั้งที่ 1 โอนครั้งที่ 19 </v>
          </cell>
          <cell r="F661">
            <v>300000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97009.11</v>
          </cell>
          <cell r="L661">
            <v>0</v>
          </cell>
        </row>
        <row r="662">
          <cell r="A662" t="str">
            <v>2)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73064.52</v>
          </cell>
          <cell r="L662">
            <v>0</v>
          </cell>
        </row>
        <row r="663">
          <cell r="A663" t="str">
            <v>3)</v>
          </cell>
          <cell r="B663" t="str">
            <v>ค่าใช้จ่ายในการประชุม อ.ก.ค.ศ. เขตพื้นที่การศึกษา  60,000 บาท</v>
          </cell>
          <cell r="C663" t="str">
            <v xml:space="preserve">ศธ04002/ว5273 ลว.27 ต.ค.67 ครั้งที่ 1 โอนครั้งที่ 19 </v>
          </cell>
          <cell r="F663">
            <v>60000</v>
          </cell>
          <cell r="G663">
            <v>0</v>
          </cell>
          <cell r="I663">
            <v>0</v>
          </cell>
          <cell r="J663">
            <v>0</v>
          </cell>
          <cell r="K663">
            <v>20784</v>
          </cell>
          <cell r="L663">
            <v>0</v>
          </cell>
        </row>
        <row r="664">
          <cell r="A664" t="str">
            <v>4)</v>
          </cell>
          <cell r="B664" t="str">
            <v>ค่าซ่อมแซมยานพาหนะและขนส่ง 200,000 บาท</v>
          </cell>
          <cell r="F664">
            <v>100000</v>
          </cell>
          <cell r="G664">
            <v>0</v>
          </cell>
          <cell r="I664">
            <v>0</v>
          </cell>
          <cell r="J664">
            <v>0</v>
          </cell>
          <cell r="K664">
            <v>54521.85</v>
          </cell>
          <cell r="L664">
            <v>0</v>
          </cell>
        </row>
        <row r="665">
          <cell r="A665" t="str">
            <v>5)</v>
          </cell>
          <cell r="B665" t="str">
            <v>ค่าซ่อมแซมครุภัณฑ์ 100,000 บาท</v>
          </cell>
          <cell r="C665" t="str">
            <v xml:space="preserve">ศธ04002/ว5273 ลว.27 ต.ค.67 ครั้งที่ 1 โอนครั้งที่ 19 </v>
          </cell>
          <cell r="F665">
            <v>50000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2500</v>
          </cell>
          <cell r="L665">
            <v>0</v>
          </cell>
        </row>
        <row r="666">
          <cell r="A666" t="str">
            <v>6)</v>
          </cell>
          <cell r="B666" t="str">
            <v>ค่าวัสดุสำนักงาน 350,000 บาท อนุมัติ 150,000 บาท</v>
          </cell>
          <cell r="C666" t="str">
            <v xml:space="preserve">ศธ04002/ว5273 ลว.27 ต.ค.67 ครั้งที่ 1 โอนครั้งที่ 19 </v>
          </cell>
          <cell r="F666">
            <v>150000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72199</v>
          </cell>
          <cell r="L666">
            <v>0</v>
          </cell>
        </row>
        <row r="667">
          <cell r="A667" t="str">
            <v>7)</v>
          </cell>
          <cell r="B667" t="str">
            <v>ค่าน้ำมันเชื้อเพลิงและหล่อลื่น 200,000 บาท อนุมัติ 100,000 บาท</v>
          </cell>
          <cell r="C667" t="str">
            <v xml:space="preserve">ศธ04002/ว5273 ลว.27 ต.ค.67 ครั้งที่ 1 โอนครั้งที่ 19 </v>
          </cell>
          <cell r="F667">
            <v>100000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13500</v>
          </cell>
          <cell r="L667">
            <v>0</v>
          </cell>
        </row>
        <row r="668">
          <cell r="A668" t="str">
            <v>8)</v>
          </cell>
          <cell r="B668" t="str">
            <v>งบกลาง 540,000 บาท</v>
          </cell>
          <cell r="C668" t="str">
            <v xml:space="preserve">ศธ04002/ว5273 ลว.27 ต.ค.67 ครั้งที่ 1 โอนครั้งที่ 19 </v>
          </cell>
          <cell r="F668">
            <v>200000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12907.8</v>
          </cell>
          <cell r="L668">
            <v>0</v>
          </cell>
        </row>
        <row r="675">
          <cell r="A675" t="str">
            <v>1.4.2</v>
          </cell>
          <cell r="B675" t="str">
            <v>งบพัฒนาเพื่อพัฒนาคุณภาพการศึกษา 1,800,000 บาท</v>
          </cell>
          <cell r="C675" t="str">
            <v xml:space="preserve">ศธ04002/ว5273 ลว.27 ต.ค.67 ครั้งที่ 1 โอนครั้งที่ 19 </v>
          </cell>
        </row>
        <row r="677">
          <cell r="A677" t="str">
            <v>1.4.2.1</v>
          </cell>
          <cell r="B677" t="str">
            <v>งบกลยุทธ์ ของสพป.ปท.2 1,800,000 บาท</v>
          </cell>
          <cell r="C677" t="str">
            <v>20004 3720 1000 2000000</v>
          </cell>
        </row>
        <row r="678">
          <cell r="A678" t="str">
            <v>1)</v>
          </cell>
          <cell r="B678" t="str">
            <v>โครงการพัฒนาส่งเสริมความปลอดภัยของผู้เรียน ครูและบุคลากรทางการศึกษาและสถานศึกษา 50,000 บาท</v>
          </cell>
          <cell r="E678">
            <v>50000</v>
          </cell>
          <cell r="F678">
            <v>50000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 t="str">
            <v>2)</v>
          </cell>
          <cell r="B679" t="str">
            <v>โครงการเพิ่มโอกาสและความเสมอภาคทางการศึกษา 50,000 บาท</v>
          </cell>
          <cell r="E679">
            <v>50000</v>
          </cell>
          <cell r="F679">
            <v>50000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 t="str">
            <v>3)</v>
          </cell>
          <cell r="B680" t="str">
            <v>โครงการยกระดับคุณภาพการศึกษา 900,000 บาท</v>
          </cell>
          <cell r="E680">
            <v>240000</v>
          </cell>
          <cell r="F680">
            <v>240000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A681" t="str">
            <v>4)</v>
          </cell>
          <cell r="B681" t="str">
            <v>โครงการเพิ่มประสิทธิภาพการบริหารจัดการศึกษา 800,000 บาท</v>
          </cell>
          <cell r="E681">
            <v>400000</v>
          </cell>
          <cell r="F681">
            <v>400000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71212.600000000006</v>
          </cell>
          <cell r="L681">
            <v>0</v>
          </cell>
        </row>
        <row r="685">
          <cell r="F685">
            <v>0</v>
          </cell>
          <cell r="G685">
            <v>0</v>
          </cell>
          <cell r="H685">
            <v>0</v>
          </cell>
          <cell r="K685">
            <v>0</v>
          </cell>
          <cell r="L685">
            <v>0</v>
          </cell>
        </row>
        <row r="686">
          <cell r="H686">
            <v>0</v>
          </cell>
          <cell r="K686">
            <v>0</v>
          </cell>
          <cell r="L686">
            <v>0</v>
          </cell>
        </row>
        <row r="693">
          <cell r="A693" t="str">
            <v>1)</v>
          </cell>
          <cell r="B693" t="str">
            <v>โครงการงานศิลปหัตถกรรม 300000 บาท</v>
          </cell>
          <cell r="C693" t="str">
            <v>ศธ04002/ว4850 ลว.17 ต.ค.66 โอนครั้งที่ 3  /ศธ04002/ว817 ลว.22 กพ 67 โอนครั้งที่ 191</v>
          </cell>
          <cell r="D693">
            <v>0</v>
          </cell>
        </row>
        <row r="694">
          <cell r="A694" t="str">
            <v>2)</v>
          </cell>
          <cell r="B694" t="str">
            <v>โครงการอบรมครูผู้ช่วย 200000 บาท เหลือ 55000</v>
          </cell>
          <cell r="C694" t="str">
            <v>ศธ04002/ว4850 ลว.17 ต.ค.66 ครั้งที่ 1 โอนครั้งที่ 3</v>
          </cell>
        </row>
        <row r="695">
          <cell r="A695" t="str">
            <v>3)</v>
          </cell>
          <cell r="K695">
            <v>0</v>
          </cell>
          <cell r="L695">
            <v>0</v>
          </cell>
        </row>
        <row r="696">
          <cell r="A696" t="str">
            <v>4)</v>
          </cell>
        </row>
        <row r="697">
          <cell r="A697" t="str">
            <v>5)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 t="str">
            <v>6)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A699" t="str">
            <v>6)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L699">
            <v>0</v>
          </cell>
        </row>
        <row r="700">
          <cell r="A700" t="str">
            <v>7)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A701" t="str">
            <v>8)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A702" t="str">
            <v>9)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A703" t="str">
            <v>10)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A704" t="str">
            <v>11)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A705" t="str">
            <v>12)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A706" t="str">
            <v>13)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 t="str">
            <v>14)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A708" t="str">
            <v>15)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A709" t="str">
            <v>16)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2">
          <cell r="A712" t="str">
            <v>3.1)</v>
          </cell>
          <cell r="B712" t="str">
            <v>ค่าตอบแทนวิทยากรสอนอิสลามศึกษารายชั่วโมง ภาค 1/67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    </cell>
          <cell r="C712" t="str">
            <v>ศธ 04002/ว2690 ลว 27 มิถุนายน โอนครั้งที่ 176</v>
          </cell>
        </row>
        <row r="713">
          <cell r="A713" t="str">
            <v>3.2)</v>
          </cell>
          <cell r="B713" t="str">
            <v>ค่าตอบแทนวิทยากรสอนอิสลามศึกษารายชั่วโมง ภาค 1/66 จำนวน 312,000บาท ร่วมใจ 48000  ร่วมจิตประสาท 48000 รวมราษฎร์ 96000 บาท ราษฎร์สงเคราะห์ 48000 วัดธัญญะผล 8000 บาท</v>
          </cell>
          <cell r="C713" t="str">
            <v>ศธ 04002/ว2783 ลว 11 กค 66 โอนครั้งที่ 661</v>
          </cell>
        </row>
        <row r="715">
          <cell r="A715" t="str">
            <v>2.1.3.2</v>
          </cell>
          <cell r="B715" t="str">
            <v xml:space="preserve">ค่าพาหนะในการเดินทางเข้าร่วมการประชุมคณะกรรมการพิจารณาคำขอรับการจัดสรรงบประมาณรายจ่าย ประจำปีงบประมาณ พ.ศ. 2567 งบดำเนินงาน รายการค่าปรับปรุงซ่อมแซมระบบไฟฟ้า ประปา ของสพฐ. ครั้งที่ 1/2567 ในวันที่ 21 มีนาคม 2567  </v>
          </cell>
          <cell r="C715" t="str">
            <v>ศธ 04002/ว1333 ลว 26 มีค 67 โอนครั้งที่ 239</v>
          </cell>
        </row>
        <row r="716">
          <cell r="A716" t="str">
            <v>2.1.3.3</v>
          </cell>
          <cell r="B716" t="str">
            <v xml:space="preserve">ค่าใช้จ่ายในการเดินทางไปราชการของคณะกรรมการพิจารณาคำขอรับการจัดสรรงบประมาณรายจ่ายประจำปีบประมาณ พ.ศ. 2567 รายการค่าปรับปรุงซ่อมแซมระบบไฟฟ้า ประปา ของสพฐ. </v>
          </cell>
          <cell r="C716" t="str">
            <v>ศธ 04002/ว2360 ลว 12 มิย 67 โอนครั้งที่ 123</v>
          </cell>
        </row>
        <row r="717">
          <cell r="A717" t="str">
            <v>2.1.3.4</v>
          </cell>
          <cell r="B717" t="str">
            <v xml:space="preserve">สนับสนุนการดำเนินงานการบริหารงานบุคคลและค่าใช้จ่ายในการประชุม อ.ก.ค.ศ. เขตพื้นที่การศึกษา </v>
          </cell>
          <cell r="C717" t="str">
            <v>ศธ 04002/ว3252 ลว 31 กค 67 โอนครั้งที่ 271</v>
          </cell>
        </row>
        <row r="718">
          <cell r="A718" t="str">
            <v>2.1.3.4</v>
          </cell>
          <cell r="B718" t="str">
            <v>ค่าติดตั้งหม้อแปลงไฟฟ้าสพป.ปทุมธานี เขต 2</v>
          </cell>
          <cell r="C718" t="str">
            <v>ศธ 04002/ว4650 ลว 24 กย 67 โอนครั้งที่ 440</v>
          </cell>
        </row>
        <row r="726">
          <cell r="A726" t="str">
            <v>2.1.4</v>
          </cell>
          <cell r="B726" t="str">
            <v>ค่าปรับปรุงซ่อมแซมระบบไฟฟ้า ประปา</v>
          </cell>
          <cell r="C726" t="str">
            <v>ศธ 04002/ว1353 ลว 28 มีค 67 โอนครั้งที่ 242</v>
          </cell>
        </row>
        <row r="727">
          <cell r="A727" t="str">
            <v>1)</v>
          </cell>
          <cell r="B727" t="str">
            <v xml:space="preserve">โรงเรียนวัดจุฬาจินดาราม </v>
          </cell>
        </row>
        <row r="729">
          <cell r="A729" t="str">
            <v>2)</v>
          </cell>
          <cell r="B729" t="str">
            <v xml:space="preserve">โรงเรียนแสนจำหน่ายวิทยา </v>
          </cell>
        </row>
        <row r="731">
          <cell r="A731" t="str">
            <v>3)</v>
          </cell>
          <cell r="B731" t="str">
            <v xml:space="preserve"> โรงเรียนวัดจตุพิธวราวาส </v>
          </cell>
        </row>
        <row r="733">
          <cell r="A733" t="str">
            <v>4)</v>
          </cell>
          <cell r="B733" t="str">
            <v>โรงเรียนชุมชนประชานิกรณ์อำนวยเวท์</v>
          </cell>
        </row>
        <row r="763">
          <cell r="A763">
            <v>1.5</v>
          </cell>
          <cell r="B763" t="str">
            <v>กิจกรรมการจัดการศึกษาประถมศึกษาสำหรับโรงเรียนปกติ</v>
          </cell>
          <cell r="C763">
            <v>2.00046805164E+16</v>
          </cell>
        </row>
        <row r="764">
          <cell r="B764" t="str">
            <v>งบดำเนินงาน  68112xx</v>
          </cell>
        </row>
        <row r="765">
          <cell r="A765" t="str">
            <v>1)</v>
          </cell>
          <cell r="B765" t="str">
            <v>รอหนังสือโอนจากสพฐ.</v>
          </cell>
          <cell r="C765" t="str">
            <v>ศธ 04002/ว  ลว 29 พย67 โอนครั้งที่</v>
          </cell>
          <cell r="F765">
            <v>312000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 t="str">
            <v>งบลงทุน  ค่าครุภัณฑ์  6811310</v>
          </cell>
        </row>
        <row r="790">
          <cell r="A790" t="str">
            <v>2.1.5.2</v>
          </cell>
        </row>
        <row r="791">
          <cell r="A791" t="str">
            <v>2.1.5.2.1</v>
          </cell>
          <cell r="B791" t="str">
            <v>โทรทัศน์แอลอีดี(LEDTV)แบบSmartTVระดับความละเอียดจอภาพ3840x2160พิกเซล ขนาด 55 นิ้ว เครื่องละ 23,3000 บาท</v>
          </cell>
          <cell r="C791" t="str">
            <v>ศธ04002/ว1802 ลว.8 พค 67 โอนครั้งที่ 7</v>
          </cell>
        </row>
        <row r="792">
          <cell r="A792" t="str">
            <v>1)</v>
          </cell>
          <cell r="B792" t="str">
            <v>โรงเรียนวัดทศทิศ</v>
          </cell>
          <cell r="C792" t="str">
            <v>20004350002003112042</v>
          </cell>
        </row>
        <row r="793">
          <cell r="B793" t="str">
            <v>ผูกพัน ครบ 26 มิย 67</v>
          </cell>
          <cell r="C793">
            <v>4100395240</v>
          </cell>
        </row>
        <row r="795">
          <cell r="A795" t="str">
            <v>2)</v>
          </cell>
          <cell r="B795" t="str">
            <v>โรงเรียนวัดนิเทศน์</v>
          </cell>
          <cell r="C795" t="str">
            <v>20004350002003112043</v>
          </cell>
        </row>
        <row r="796">
          <cell r="B796" t="str">
            <v>ผูกพัน ครบ 27 พค 67</v>
          </cell>
          <cell r="C796">
            <v>4100397975</v>
          </cell>
        </row>
        <row r="797">
          <cell r="A797" t="str">
            <v>3)</v>
          </cell>
          <cell r="B797" t="str">
            <v>โรงเรียนวัดสอนดีศรีเจริญ</v>
          </cell>
          <cell r="C797" t="str">
            <v>20004350002003112047</v>
          </cell>
        </row>
        <row r="798">
          <cell r="B798" t="str">
            <v>ผูกพัน ครบ 27 พค 67</v>
          </cell>
          <cell r="C798">
            <v>4100396028</v>
          </cell>
        </row>
        <row r="816">
          <cell r="B816" t="str">
            <v>ครุภัณฑ์งานบ้านงานครัว 120612</v>
          </cell>
        </row>
        <row r="817">
          <cell r="A817" t="str">
            <v>1.5.2.1</v>
          </cell>
          <cell r="B817" t="str">
            <v>เครื่องตัดหญ้า แบบข้ออ่อน  เครื่องละ 105,0000 บาท</v>
          </cell>
          <cell r="C817" t="str">
            <v>ศธ04002/ว5376 ลว. 1 พย 67 โอนครั้งที่ 39</v>
          </cell>
        </row>
        <row r="818">
          <cell r="A818" t="str">
            <v>1)</v>
          </cell>
          <cell r="B818" t="str">
            <v>โรงเรียนวัดสมุหราษฎร์บํารุง</v>
          </cell>
          <cell r="C818" t="str">
            <v>20004370010003111465</v>
          </cell>
          <cell r="F818">
            <v>10600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22">
          <cell r="A822" t="str">
            <v>1.5.2.2</v>
          </cell>
          <cell r="B822" t="str">
            <v xml:space="preserve">เครื่องตัดแต่งพุ่มไม้ ขนาด 29.5 นิ้ว </v>
          </cell>
          <cell r="C822" t="str">
            <v>ศธ04002/ว5376 ลว. 1 พย 67 โอนครั้งที่ 39</v>
          </cell>
        </row>
        <row r="823">
          <cell r="A823" t="str">
            <v>1)</v>
          </cell>
          <cell r="B823" t="str">
            <v>โรงเรียนวัดพวงแก้ว</v>
          </cell>
          <cell r="C823" t="str">
            <v>20004370010003111466</v>
          </cell>
          <cell r="F823">
            <v>17400</v>
          </cell>
        </row>
        <row r="858">
          <cell r="B858" t="str">
            <v>ครุภัณฑ์โฆษณาและเผยแพร่ 120604</v>
          </cell>
        </row>
        <row r="875">
          <cell r="B875" t="str">
            <v xml:space="preserve">ครุภัณฑ์การศึกษา 120611 </v>
          </cell>
        </row>
        <row r="876">
          <cell r="B876" t="str">
            <v>ครุภัณฑ์งานอาชีพระดับประถมศึกษา แบบ 2 จำนวน 1 ชุด</v>
          </cell>
          <cell r="C876" t="str">
            <v>ศธ04002/ว1802 ลว.8 พค 67 โอนครั้งที่ 7</v>
          </cell>
        </row>
        <row r="877">
          <cell r="A877" t="str">
            <v>1)</v>
          </cell>
          <cell r="B877" t="str">
            <v>โรงเรียนกลางคลองสิบ</v>
          </cell>
          <cell r="C877" t="str">
            <v>20004350002003112040</v>
          </cell>
        </row>
        <row r="878">
          <cell r="B878" t="str">
            <v>ผูกพัน ครบ 16 มิย 67</v>
          </cell>
          <cell r="C878">
            <v>4100394375</v>
          </cell>
        </row>
        <row r="886">
          <cell r="B886" t="str">
            <v>โต๊ะเก้าอี้นักเรียน ระดับประถมศึกษา ชุดละ 1500 บาท</v>
          </cell>
          <cell r="C886" t="str">
            <v>ศธ04002/ว1802 ลว.8 พค 67 โอนครั้งที่ 7</v>
          </cell>
        </row>
        <row r="887">
          <cell r="A887" t="str">
            <v>1)</v>
          </cell>
          <cell r="B887" t="str">
            <v>โรงเรียนคลองสิบสามผิวศรีราษฏร์บำรุง</v>
          </cell>
          <cell r="C887" t="str">
            <v>20004350002003112045</v>
          </cell>
        </row>
        <row r="888">
          <cell r="B888" t="str">
            <v>ผูกพัน ครบ 19 มิย 67</v>
          </cell>
          <cell r="C888">
            <v>4100395365</v>
          </cell>
        </row>
        <row r="890">
          <cell r="A890" t="str">
            <v>2)</v>
          </cell>
          <cell r="B890" t="str">
            <v>โรงเรียนวัดพวงแก้ว</v>
          </cell>
          <cell r="C890" t="str">
            <v>20004350002003112046</v>
          </cell>
        </row>
        <row r="891">
          <cell r="B891" t="str">
            <v>ผูกพัน ครบ 26 มิย 67</v>
          </cell>
          <cell r="C891">
            <v>4100395151</v>
          </cell>
        </row>
        <row r="893">
          <cell r="A893" t="str">
            <v>3)</v>
          </cell>
          <cell r="B893" t="str">
            <v>โรงเรียนหิรัญพงษ์อนุสรณ์</v>
          </cell>
          <cell r="C893" t="str">
            <v>20004350002003112048</v>
          </cell>
        </row>
        <row r="894">
          <cell r="B894" t="str">
            <v>ผูกพัน ครบ 7 มิย 67</v>
          </cell>
          <cell r="C894">
            <v>4100392574</v>
          </cell>
        </row>
        <row r="895">
          <cell r="A895" t="str">
            <v>2.1.1</v>
          </cell>
          <cell r="B895" t="str">
    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    </cell>
          <cell r="C895" t="str">
            <v>20004 67 05164 00034</v>
          </cell>
        </row>
        <row r="896">
          <cell r="B896" t="str">
            <v xml:space="preserve"> งบดำเนินงาน 68112xx </v>
          </cell>
          <cell r="C896" t="str">
            <v>20004 35000200 2000000</v>
          </cell>
        </row>
        <row r="897">
          <cell r="A897" t="str">
            <v>2.1.1.1</v>
          </cell>
          <cell r="B897" t="str">
    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    </cell>
          <cell r="C897" t="str">
            <v>ศธ 04002/ว743 ลว 28 กพ 66 โอนครั้งที่ 343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900">
          <cell r="A900" t="str">
            <v>2.1.1</v>
          </cell>
          <cell r="B900" t="str">
            <v xml:space="preserve">กิจกรรมรองเทคโนโลยีดิจิทัลเพื่อการศึกษาขั้นพื้นฐาน </v>
          </cell>
          <cell r="C900" t="str">
            <v>20004 67 05164 00063</v>
          </cell>
        </row>
        <row r="901">
          <cell r="B901" t="str">
            <v xml:space="preserve"> งบดำเนินงาน 67112xx</v>
          </cell>
          <cell r="C901" t="str">
            <v>20004 35000200 2000000</v>
          </cell>
        </row>
        <row r="902">
          <cell r="A902" t="str">
            <v>2.1.1.1</v>
          </cell>
          <cell r="B902" t="str">
            <v xml:space="preserve">ค่าใช้จ่ายในการดำเนินการกิจกรรมที่ 3 การพัฒนา ส่งเสริม สนับสนุน และขับเคลื่อนการใช้เทคโนโลยีดิจิทัลในการจัดการเรียนรู้ในการขับเคลื่อนระบบคลังสื่อเทคโนโลยีดิจิทัล ระดับการศึกษาขั้นพื้นฐาน (OBEC Content Center) </v>
          </cell>
          <cell r="C902" t="str">
            <v>ศธ 04002/ว1003 ลว 7 มีค 67โอนครั้งที่ 207</v>
          </cell>
        </row>
        <row r="903">
          <cell r="A903" t="str">
            <v>2.1.1.2</v>
          </cell>
          <cell r="B903" t="str">
            <v xml:space="preserve">ค่าใช้จ่ายในการเดินทางเข้าร่วมประชุมเชิงปฏิบัติการพัฒนาบุคลากรด้านเทคโนโลยีดิจิทัล ปีงบประมาณ พ.ศ. 2567  ระหว่างวันที่ 15 – 18 กันยายน 2567  ณ โรงแรมดิไอเดิล โฮเทล แอนด์ เรสซิเดนซ์ จังหวัดปทุมธานี </v>
          </cell>
          <cell r="C903" t="str">
            <v>ศธ 04002/ว3577 ลว 15 สค 67 โอนครั้งที่ 334</v>
          </cell>
        </row>
        <row r="904"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 t="str">
            <v xml:space="preserve"> งบลงทุน ค่าครุภัณฑ์ 6711310</v>
          </cell>
          <cell r="C906" t="str">
            <v>20004 35000200 2000000</v>
          </cell>
        </row>
        <row r="907">
          <cell r="A907" t="str">
            <v>2.1.2.1</v>
          </cell>
          <cell r="B907" t="str">
            <v>ครุภัณฑ์คอมพิวเตอร์  120610</v>
          </cell>
        </row>
        <row r="908">
          <cell r="B908" t="str">
    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    </cell>
          <cell r="C908" t="str">
            <v>ศธ 04002/ว2002 ลว 23 พค 67 โอนครั้งที่ 46</v>
          </cell>
        </row>
        <row r="909">
          <cell r="A909" t="str">
            <v>1)</v>
          </cell>
          <cell r="B909" t="str">
            <v xml:space="preserve">โรงเรียนชุมชนบึงบา </v>
          </cell>
          <cell r="C909" t="str">
            <v>20004350002003110247</v>
          </cell>
        </row>
        <row r="911">
          <cell r="A911" t="str">
            <v>2.1.3</v>
          </cell>
          <cell r="B911" t="str">
    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    </cell>
          <cell r="C911" t="str">
            <v>20004 66 05164 36263</v>
          </cell>
        </row>
        <row r="912">
          <cell r="B912" t="str">
            <v xml:space="preserve"> งบดำเนินงาน 66112xx </v>
          </cell>
          <cell r="C912" t="str">
            <v>20004 35000200 2000000</v>
          </cell>
        </row>
        <row r="913"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A915" t="str">
            <v>2.1.2</v>
          </cell>
          <cell r="B915" t="str">
            <v xml:space="preserve">กิจกรรมรองการสนับสนุนการศึกษาภาคบังคับ  </v>
          </cell>
          <cell r="C915" t="str">
            <v>20004 66 05164 05272</v>
          </cell>
        </row>
        <row r="916">
          <cell r="C916" t="str">
            <v>20004670516405272</v>
          </cell>
        </row>
        <row r="917">
          <cell r="C917" t="str">
            <v>20004 35000200 2000000</v>
          </cell>
        </row>
        <row r="919">
          <cell r="A919" t="str">
            <v>2.1.2.1</v>
          </cell>
        </row>
        <row r="921">
          <cell r="B921" t="str">
            <v>ค้าจ้างเหมาบริการ ลูกจ้างสพป.ปท.2 15000x7คน ครั้งที่ 4</v>
          </cell>
          <cell r="C921" t="str">
            <v>ศธ04002/ว3225 ลว.30 กค 67ครั้งที่ 4 โอนครั้งที่ 265  887,000</v>
          </cell>
        </row>
        <row r="922">
          <cell r="B922" t="str">
            <v>ค่าใช้จ่ายในการประชุมราชการ ค่าใช้จ่ายในการฝึกอบรม จัดงาน 350,000 บาท อนุมัติ 170,000 บาท/90,000 บาท/50,000 บาท ครั้งที่ 4</v>
          </cell>
        </row>
        <row r="923">
          <cell r="B923" t="str">
            <v>ค่าใช้จ่ายในการประชุม อ.ก.ค.ศ. เขตพื้นที่การศึกษา 150,000 บาท</v>
          </cell>
        </row>
        <row r="924">
          <cell r="B924" t="str">
            <v>ค่าใช้จ่ายในการเดินทางไปราชการ 150,000 บาท</v>
          </cell>
          <cell r="C924" t="str">
            <v>ศธ04002/ว3225 ลว.30 กค 67ครั้งที่ 4 โอนครั้งที่ 265  887,000</v>
          </cell>
        </row>
        <row r="925">
          <cell r="B925" t="str">
            <v>ค่าซ่อมแซมและบำรุงรักษาทรัพย์สิน 200,000 บาท อนุมัติ 100,000 บาท</v>
          </cell>
          <cell r="C925" t="str">
            <v>ศธ04002/ว3225 ลว.30 กค 67ครั้งที่ 4 โอนครั้งที่ 265  887,000</v>
          </cell>
        </row>
        <row r="926">
          <cell r="B926" t="str">
            <v>ค่าวัสดุสำนักงาน</v>
          </cell>
          <cell r="C926" t="str">
            <v>ศธ04002/ว3225 ลว.30 กค 67ครั้งที่ 4 โอนครั้งที่ 265  887,000</v>
          </cell>
        </row>
        <row r="927">
          <cell r="B927" t="str">
            <v>ค่าน้ำมันเชื้อเพลิงและหล่อลื่น 200,000 บาท อนุมัติ 100,000 บาท</v>
          </cell>
          <cell r="C927" t="str">
            <v>ศธ04002/ว3225 ลว.30 กค 67ครั้งที่ 4 โอนครั้งที่ 265  887,000</v>
          </cell>
        </row>
        <row r="928">
          <cell r="B928" t="str">
            <v xml:space="preserve">ค่าสาธารณูปโภค    100,000 บาท </v>
          </cell>
          <cell r="C928" t="str">
            <v>ศธ04002/ว3225 ลว.30 กค 67ครั้งที่ 4 โอนครั้งที่ 265  887,000</v>
          </cell>
        </row>
        <row r="929">
          <cell r="B929" t="str">
            <v>อื่นๆ (รายการนอกเหนือ(1-(7 และหรือถัวจ่ายให้รายการ (1 -(7 โดยเฉพาะรายการที่ (7 ) 390000</v>
          </cell>
          <cell r="C929" t="str">
            <v>ที่ ศธ04002/ว2531/26 มิย 66 ครั้ง 619 180000+อบรมครูเหลือ55000และครั้งที่ 4ว322 /30 กค 67</v>
          </cell>
        </row>
        <row r="935">
          <cell r="B935" t="str">
            <v>งบพัฒนาเพื่อพัฒนาคุณภาพการศึกษา 1,500,000 บาท</v>
          </cell>
        </row>
        <row r="937">
          <cell r="A937" t="str">
            <v>1)</v>
          </cell>
          <cell r="B937" t="str">
            <v>โครงการประชุมเชิงปฏิบัติการและศึกษาดูงาน เพื่อพัฒนาศักยภาพผู้บริหรการศึกษาผู้บริหารสถานศึกษาและบุคลากรทางการศึกษา สพป.ปทุมธานี เขต 2</v>
          </cell>
          <cell r="C937" t="str">
            <v>ศธ04002/ว3225 ลว.30 กค 67ครั้งที่ 4 โอนครั้งที่ 265</v>
          </cell>
        </row>
        <row r="939">
          <cell r="B939" t="str">
            <v xml:space="preserve"> งบดำเนินงาน 67112xx </v>
          </cell>
          <cell r="C939" t="str">
            <v>20004 3500020 2000000</v>
          </cell>
        </row>
        <row r="941">
          <cell r="A941" t="str">
            <v>2.1.2.1</v>
          </cell>
          <cell r="B941" t="str">
    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    </cell>
          <cell r="C941" t="str">
            <v>ศธ 04002/ว5700 ลว 21 ธค 66 โอนครั้งที่ 103</v>
          </cell>
        </row>
        <row r="942">
          <cell r="A942" t="str">
            <v>2.1.2.2</v>
          </cell>
          <cell r="B942" t="str">
            <v xml:space="preserve">เงินสมทบกองทุนเงินทดแทน ประจำปี พ.ศ. 2567 (มกราคม - ธันวาคม 2567)                             </v>
          </cell>
          <cell r="C942" t="str">
            <v>ศธ 04002/ว35 ลว 4 มค 67 โอนครั้งที่ 117</v>
          </cell>
        </row>
        <row r="943">
          <cell r="A943" t="str">
            <v>2.1.2.3</v>
          </cell>
          <cell r="B943" t="str">
            <v>ค่าเช่าใช้บริการสัญญาณอินเทอร์เน็ต 6 เดือน (ตุลาคม 2566 – มีนาคม 2567)   1,208,700.-บาท</v>
          </cell>
          <cell r="C943" t="str">
            <v>ศธ 04002/ว277ลว 18 มค 66 โอนครั้งที่ 142</v>
          </cell>
        </row>
        <row r="944">
          <cell r="B944" t="str">
            <v>ค่าเช่าใช้บริการสัญญาณอินเทอร์เน็ต 6 เดือน (เมย-มิย 66)   603600บาท</v>
          </cell>
          <cell r="C944" t="str">
            <v>ศธ 04002/ว1923   ลว 20 พค 67 โอนครั้งที่ 30</v>
          </cell>
        </row>
        <row r="945">
          <cell r="B945" t="str">
            <v>ค่าเช่าใช้บริการสัญญาณอินเทอร์เน็ต 3 เดือน (กรกฎาคม 2567 – กันยายน 2567)   514,3500บาท</v>
          </cell>
          <cell r="C945" t="str">
            <v>ศธ 04002/ว2864 ลว 2 กรกฎาคม 2567 โอนครั้งที่ 185</v>
          </cell>
        </row>
        <row r="946">
          <cell r="A946" t="str">
            <v>2.1.3.2</v>
          </cell>
          <cell r="B946" t="str">
            <v>ค่าใช้จ่ายในการซ่อมแซม ทำความสะอาด ฟื้นฟูอาคารเรียน สิ่งปลูกสร้าง ห้องน้ำ ห้องส้วม และสภาพแวดล้อมภายในโรงเรียน</v>
          </cell>
          <cell r="C946" t="str">
            <v>ศธ 04002/ว4582 ลว 20 กย 67 โอนครั้งที่ 433</v>
          </cell>
        </row>
        <row r="949">
          <cell r="B949" t="str">
            <v>งบประจำ บริหารจัดการสำนักงาน</v>
          </cell>
          <cell r="C949" t="str">
            <v>20004 35000200 200000</v>
          </cell>
        </row>
        <row r="951">
          <cell r="A951" t="str">
            <v>(1</v>
          </cell>
        </row>
        <row r="952">
          <cell r="A952" t="str">
            <v>(2</v>
          </cell>
        </row>
        <row r="953">
          <cell r="A953" t="str">
            <v>(3</v>
          </cell>
        </row>
        <row r="954">
          <cell r="A954" t="str">
            <v>(4</v>
          </cell>
        </row>
        <row r="955">
          <cell r="A955" t="str">
            <v>(5</v>
          </cell>
        </row>
        <row r="956">
          <cell r="A956" t="str">
            <v>(6</v>
          </cell>
        </row>
        <row r="957">
          <cell r="A957" t="str">
            <v>(7</v>
          </cell>
        </row>
        <row r="958">
          <cell r="A958" t="str">
            <v>(8</v>
          </cell>
        </row>
        <row r="959">
          <cell r="A959" t="str">
            <v>(8.1</v>
          </cell>
        </row>
        <row r="961">
          <cell r="A961" t="str">
            <v>2.1.3.4</v>
          </cell>
        </row>
        <row r="962">
          <cell r="A962" t="str">
            <v>2.1.3.4.1</v>
          </cell>
          <cell r="B962" t="str">
            <v>งบกลยุทธ์ ของสพป.ปท.2 500,000 บาท (ประถม 449450) (20004 66 05164 05272)</v>
          </cell>
        </row>
        <row r="964"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A965" t="str">
            <v>2.1.3.4.2</v>
          </cell>
          <cell r="B965" t="str">
            <v>งบเพิ่มประสิทธิผลกลยุทธ์ของ สพฐ. 1,500,000 บาท (20004 66 05164 05272)</v>
          </cell>
          <cell r="C965" t="str">
            <v>ที่ ศธ 04002/ว824/1 มีค 66  ครั้งที่ 352</v>
          </cell>
        </row>
        <row r="968">
          <cell r="A968" t="str">
            <v>1)</v>
          </cell>
          <cell r="B968" t="str">
            <v>โครงการพัฒนาศักยภาพการบริหารจัดการ 100,000 บาท</v>
          </cell>
          <cell r="C968" t="str">
            <v>บันทึกกลุ่มนโยบายและแผน ลว.27 มค 66 ดอกลักษณ์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A969" t="str">
            <v>2)</v>
          </cell>
          <cell r="B969" t="str">
            <v>โครงการเสริมสร้างความรู้ความเข้าใจระบบการประเมินวิทยฐานดิจิทัล(DPA) 30,000 บาท</v>
          </cell>
          <cell r="C969" t="str">
            <v>บันทึกกลุ่มนโยบายและแผน ลว.26 มค 66 น้ำผึ้ง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A970" t="str">
            <v>3)</v>
          </cell>
          <cell r="B970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A971" t="str">
            <v>4)</v>
          </cell>
          <cell r="B971" t="str">
            <v>โครงการส่งเสริมศักยภาพตามการเรียนรู้ที่หลากหลาย 150,000 บาท</v>
          </cell>
          <cell r="C971" t="str">
            <v xml:space="preserve">บท.แผนลว. 31 มี.ค. 66 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A972" t="str">
            <v>6)</v>
          </cell>
          <cell r="B972" t="str">
            <v>สำนักงานเขตพื้นที่การศึกษาประถมศึกษาปทุมธานี เขต 2 : องค์กรคุณธรรมต้นแบบสู่ความยั่งยืน</v>
          </cell>
          <cell r="C972" t="str">
            <v>บันทึกกลุ่มนโยบายและแผน ลว.27 มีค 66 ศน จิราภรณ์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A973" t="str">
            <v>2.1.3</v>
          </cell>
          <cell r="B973" t="str">
            <v xml:space="preserve">กิจกรรมรองการพัฒนาประสิทธิภาพการบริหารจัดการ </v>
          </cell>
        </row>
        <row r="974">
          <cell r="C974" t="str">
            <v>20004 67 05164 06317</v>
          </cell>
        </row>
        <row r="975">
          <cell r="B975" t="str">
            <v xml:space="preserve"> งบดำเนินงาน 68112xx </v>
          </cell>
        </row>
        <row r="976">
          <cell r="C976" t="str">
            <v>20004 35000200 2000000</v>
          </cell>
        </row>
        <row r="977">
          <cell r="A977" t="str">
            <v>2.1.3.1</v>
          </cell>
          <cell r="B977" t="str">
    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    </cell>
          <cell r="C977" t="str">
            <v>ศธ 04002/ว5407 ลว 27 พย 66 โอนครั้งที่ 66</v>
          </cell>
        </row>
        <row r="980">
          <cell r="A980" t="str">
            <v>2.1.4</v>
          </cell>
          <cell r="B980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</row>
        <row r="981">
          <cell r="C981" t="str">
            <v>20004 67 05164 52034</v>
          </cell>
        </row>
        <row r="982">
          <cell r="B982" t="str">
            <v xml:space="preserve"> งบดำเนินงาน 67112xx </v>
          </cell>
        </row>
        <row r="983">
          <cell r="C983" t="str">
            <v>20004 35000200 0000000</v>
          </cell>
        </row>
        <row r="984">
          <cell r="A984" t="str">
            <v>2.1.4.1</v>
          </cell>
          <cell r="B984" t="str">
            <v xml:space="preserve">ค่าใช้จ่ายในการจัดการแข่งขันงานศิลปหัตถกรรมนักเรียน ครั้งที่ 71 ปีการศึกษา 2566 </v>
          </cell>
          <cell r="C984" t="str">
            <v>ที่ ศธ 04002/ว    /9 กพ 67  ครั้งที่ 165</v>
          </cell>
        </row>
        <row r="985">
          <cell r="A985" t="str">
            <v>2.1.4.2</v>
          </cell>
          <cell r="B985" t="str">
    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    </cell>
          <cell r="C985" t="str">
            <v>ศธ04002/ว2276 ลว. 7 มิย 67 โอนครั้งที่ 102</v>
          </cell>
        </row>
        <row r="986">
          <cell r="A986" t="str">
            <v>2.1.4.3</v>
          </cell>
          <cell r="B986" t="str">
    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    </cell>
          <cell r="C986" t="str">
            <v>ศธ04002/ว3560 ลว. 15 สค 67 โอนครั้งที่ 323</v>
          </cell>
        </row>
        <row r="987">
          <cell r="A987" t="str">
            <v>1.5.1</v>
          </cell>
          <cell r="B987" t="str">
            <v xml:space="preserve">กิจกรรมรองพัฒนาระบบการวัดและประเมินผลส่งเสริมเครือข่ายความร่วมในการประเมินคุณภาพการศึกษา </v>
          </cell>
          <cell r="C987" t="str">
            <v>200046805164 36263</v>
          </cell>
        </row>
        <row r="988">
          <cell r="B988" t="str">
            <v xml:space="preserve"> งบดำเนินงาน 68112xx</v>
          </cell>
          <cell r="C988" t="str">
            <v>20004 3720 1000 2000000</v>
          </cell>
        </row>
        <row r="989">
          <cell r="A989">
            <v>1</v>
          </cell>
          <cell r="B989" t="str">
    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ระดับเขตพื้นที่การศึกษา</v>
          </cell>
          <cell r="C989" t="str">
            <v>ศธ04002/ว5487ว.8 พย 67 โอนครั้งที่ 47</v>
          </cell>
          <cell r="F989">
            <v>5000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1200</v>
          </cell>
          <cell r="L989">
            <v>0</v>
          </cell>
        </row>
        <row r="990">
          <cell r="A990">
            <v>2</v>
          </cell>
          <cell r="B990" t="str">
    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ระดับจังหวัด</v>
          </cell>
          <cell r="C990" t="str">
            <v>ศธ04002/ว5487ว.8 พย 67 โอนครั้งที่ 47</v>
          </cell>
          <cell r="F990">
            <v>23000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3">
          <cell r="A993">
            <v>1.6</v>
          </cell>
          <cell r="B993" t="str">
            <v xml:space="preserve">กิจกรรมการจัดการศึกษามัธยมศึกษาตอนต้นสำหรับโรงเรียนปกติ  </v>
          </cell>
          <cell r="C993" t="str">
            <v>20004 68 0516500000</v>
          </cell>
        </row>
        <row r="994">
          <cell r="A994" t="str">
            <v>1.6.1</v>
          </cell>
          <cell r="B994" t="str">
            <v xml:space="preserve"> งบดำเนินงาน 68112xx</v>
          </cell>
          <cell r="C994" t="str">
            <v>20004 3720 1000 2000000</v>
          </cell>
        </row>
        <row r="995">
          <cell r="B995" t="str">
            <v>งบลงทุน ค่าครุภัณฑ์ 6811310</v>
          </cell>
        </row>
        <row r="1010">
          <cell r="B1010" t="str">
            <v>ครุภัณฑ์สำนักงาน 120601</v>
          </cell>
        </row>
        <row r="1011">
          <cell r="A1011" t="str">
            <v>1.6.2.1</v>
          </cell>
          <cell r="B1011" t="str">
            <v>เครื่องถ่ายเอกสารระบบดิจิทัล (ขาว-ดำ) ความเร็ว 50 แผ่นต่อนาที</v>
          </cell>
          <cell r="C1011" t="str">
            <v>ที่ ศธ04002/ว5376 ลว 1 พย 67 ครั้งที่ 39</v>
          </cell>
        </row>
        <row r="1012">
          <cell r="A1012" t="str">
            <v>1)</v>
          </cell>
          <cell r="B1012" t="str">
            <v>สพป.ปทุมธานี เขต 2</v>
          </cell>
          <cell r="C1012" t="str">
            <v>20004370010003112315</v>
          </cell>
          <cell r="F1012">
            <v>200000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 t="str">
            <v>ครุภัณฑ์งานบ้านงานครัว 120612</v>
          </cell>
        </row>
        <row r="1014">
          <cell r="A1014" t="str">
            <v>1.6.2.2</v>
          </cell>
          <cell r="B1014" t="str">
            <v xml:space="preserve">เครื่องตัดหญ้า แบบข้ออ่อน </v>
          </cell>
          <cell r="C1014" t="str">
            <v>ที่ ศธ04002/ว5376 ลว 1 พย 67 ครั้งที่ 39</v>
          </cell>
        </row>
        <row r="1015">
          <cell r="A1015" t="str">
            <v>1)</v>
          </cell>
          <cell r="B1015" t="str">
            <v>สพป.ปทุมธานี เขต 2</v>
          </cell>
          <cell r="C1015" t="str">
            <v>20004370010003112316</v>
          </cell>
          <cell r="F1015">
            <v>10600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59">
          <cell r="B1059" t="str">
            <v>ครุภัณฑ์เทคโนโลยีดิจิตอล แบบ 2</v>
          </cell>
          <cell r="C1059">
            <v>0</v>
          </cell>
        </row>
        <row r="1060">
          <cell r="A1060" t="str">
            <v>1)</v>
          </cell>
          <cell r="B1060" t="str">
            <v>วัดทศทิศ</v>
          </cell>
          <cell r="C1060" t="str">
            <v>20004350002003112995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A1061" t="str">
            <v>2)</v>
          </cell>
          <cell r="B1061" t="str">
            <v>วัดสมุหราษฎร์บํารุง</v>
          </cell>
          <cell r="C1061" t="str">
            <v>20004350002003112996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A1062" t="str">
            <v>2.2.1.1</v>
          </cell>
          <cell r="B1062" t="str">
            <v xml:space="preserve">โต๊ะเก้าอี้นักเรียน ระดับประถมศึกษา </v>
          </cell>
          <cell r="C1062" t="str">
            <v>ศธ04002/ว1802 ลว.8 พค 67 โอนครั้งที่ 7</v>
          </cell>
        </row>
        <row r="1063">
          <cell r="A1063" t="str">
            <v>1)</v>
          </cell>
          <cell r="B1063" t="str">
            <v>โรงเรียนวัดลาดสนุ่น</v>
          </cell>
          <cell r="C1063" t="str">
            <v>20004350002003114141</v>
          </cell>
        </row>
        <row r="1064">
          <cell r="B1064">
            <v>0</v>
          </cell>
          <cell r="C1064">
            <v>0</v>
          </cell>
        </row>
        <row r="1069">
          <cell r="A1069" t="str">
            <v>1.6.1</v>
          </cell>
          <cell r="B1069" t="str">
            <v>กิจกรรมรองสนับสนุนเสริมสร้างความเข้มแข็งในการพัฒนาครูอย่างมีประสิทธิภาพ</v>
          </cell>
          <cell r="C1069" t="str">
            <v>20004 68 05165 51999</v>
          </cell>
        </row>
        <row r="1070">
          <cell r="B1070" t="str">
            <v xml:space="preserve"> งบดำเนินงาน 68112xx </v>
          </cell>
          <cell r="C1070" t="str">
            <v>20004 3720 1000 2000000</v>
          </cell>
        </row>
        <row r="1071">
          <cell r="A1071" t="str">
            <v>1.6.1.1</v>
          </cell>
          <cell r="B1071" t="str">
            <v xml:space="preserve">ค่าใช้จ่ายในการดำเนินการตรวจรับ – จ่ายเครื่องราชอิสริยาภรณ์ชั้นต่ำกว่าสายสะพายและเหรียญจักรพรรดิมาลา ประจำปี 2565 – 2567 ระหว่างวันที่ 2 - 10 ตุลาคม 2567 </v>
          </cell>
          <cell r="C1071" t="str">
            <v>ศธ04002/5373 ลว. 1 พย 67 โอนครั้งที่ 36</v>
          </cell>
          <cell r="D1071">
            <v>60000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A1072" t="str">
            <v>2.2.1.2</v>
          </cell>
          <cell r="B1072" t="str">
            <v>ค่าใช้จ่ายในการเดินทางเข้าร่วมการประชุมเชิงปฏิบัติการขับเคลื่อนนโยบายเรียนดี มีความสุข สู่การนิเทศอย่างมีประสิทธิภาพ 19-21 กพ 67 รร.รอยัล ซิตี้ กรุงเทพมหานคร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A1073" t="str">
            <v>2.2.1.3</v>
          </cell>
          <cell r="B1073" t="str">
            <v>ค่าใช้จ่ายสำหรับการดำเนินงานพัฒนาการนิเทศการศึกษาของเครือข่ายการนิเทศการศึกษาขั้นพื้นฐาน</v>
          </cell>
          <cell r="C1073" t="str">
            <v>ศธ04002/ว1918 ลว 17 พค 67 โอนครั้งที่ 27</v>
          </cell>
        </row>
        <row r="1074">
          <cell r="A1074" t="str">
            <v>2.2.1.4</v>
          </cell>
          <cell r="B1074" t="str">
            <v xml:space="preserve">ค่าใช้จ่ายการคัดเลือกบุคคลเพื่อบรรจุแต่งตั้งให้ดำรงตำแหน่งรองผู้อำนวยการสถานศึกษาและ    ผู้อำนวยการสถานศึกษา สังกัดสำนักงานคณะกรรมการการศึกาษาขั้นพื้นฐาน ปี พ.ศ. 2567 </v>
          </cell>
          <cell r="C1074" t="str">
            <v>ศธ04002/ว2110 ลว 31 พค 67 โอนครั้งที่ 67</v>
          </cell>
        </row>
        <row r="1084">
          <cell r="A1084" t="str">
            <v>2.2.3</v>
          </cell>
          <cell r="B1084" t="str">
    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    </cell>
          <cell r="C1084" t="str">
            <v>20004 66 05165 90691</v>
          </cell>
        </row>
        <row r="1085">
          <cell r="B1085" t="str">
            <v xml:space="preserve"> งบดำเนินงาน 66112xx </v>
          </cell>
          <cell r="C1085" t="str">
            <v>20004 35000200 2000000</v>
          </cell>
        </row>
        <row r="1086">
          <cell r="A1086" t="str">
            <v>2.2.3.1</v>
          </cell>
          <cell r="B1086" t="str">
            <v xml:space="preserve">ค่าใช้จ่าย  รณรงค์ และติดตาม การใช้หนังสือพระราชนิพนธ์  </v>
          </cell>
          <cell r="C1086" t="str">
            <v>ศธ 04002/ว2953/25 กค 66 ครั้งที่ 689 จำนวนเงิน 61,055 บาท</v>
          </cell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A1087" t="str">
            <v>2.2.3.2</v>
          </cell>
          <cell r="B1087" t="str">
    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    </cell>
          <cell r="C1087" t="str">
            <v>ศธ 04002/ว3089/29 กค 66 ครั้งที่ 712 จำนวนเงิน 1,200.-บาท เขียนเขต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133">
          <cell r="A1133">
            <v>1.7</v>
          </cell>
          <cell r="B1133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  <cell r="C1133" t="str">
            <v>20004 68 5201500000</v>
          </cell>
        </row>
        <row r="1134">
          <cell r="B1134" t="str">
            <v xml:space="preserve"> งบดำเนินงาน 68112xx</v>
          </cell>
          <cell r="C1134" t="str">
            <v>20004 3720 1000 2000000</v>
          </cell>
        </row>
        <row r="1135">
          <cell r="A1135" t="str">
            <v>1.7.1</v>
          </cell>
          <cell r="B1135" t="str">
            <v>ค่าใช้จ่ายในการจัดบูธนิทรรศการผลงานแนวปฏิบัติที่ดีที่ได้รับการคัดเลือกและจัดบูธนิทรรศการแสดงสินค้าของหน่วยงานบูธนิทรรศการแสดงสินค้าของหน่วยงานที่เกิดจากการปฏิบัติที่ดี</v>
          </cell>
          <cell r="C1135" t="str">
            <v>ศธ 04002/ว5490 ลว8 พย 67 ครั้งที่ 51</v>
          </cell>
          <cell r="F1135">
            <v>5600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A1136" t="str">
            <v>1.7.2</v>
          </cell>
          <cell r="B1136" t="str">
    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    </cell>
          <cell r="C1136" t="str">
            <v>ศธ 04002/ว5655 ลว 19 พย 67 โอนครั้งที่ 71</v>
          </cell>
          <cell r="F1136">
            <v>10000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A1137" t="str">
            <v>2.3.3</v>
          </cell>
          <cell r="B1137" t="str">
            <v xml:space="preserve">ค่าใช้จ่ายในการเดินทางเข้าร่วมประชุมหารือแก้ไขปัญหาแนวทางการดำเนินงานตามกฎกระทรวงว่าด้วยสิทธิ  ในการจัดการศึกษาขั้นพื้นฐานโดยครอบครัว พ.ศ. 2547 ระหว่างวันที่ 23 – 24 พฤษภาคม  2567  ณ ห้องประชุม 2 อาคารสพฐ. 5 ชั้น 9 และค่าใช้จ่ายในการเดินทางเข้าร่วมประชุมเชิงปฏิบัติการยกร่างและแก้ไขแนวทางการจัดการศึกษาขั้นพื้นฐานโดยครอบครัว พ.ศ. 2547 ระหว่างวันที่ 28 – 31   พฤษภาคม 2567 ณ ห้องประชุม สนผ. 1 อาคารสพฐ. 5 ชั้น 8 สพฐ. กระทรวงศึกษาธิการ </v>
          </cell>
          <cell r="C1137" t="str">
            <v xml:space="preserve">ศธ 04002/ว2241  ลว 6 มิย 67 ครั้งที่ 95   </v>
          </cell>
        </row>
        <row r="1138">
          <cell r="A1138" t="str">
            <v>2.3.4</v>
          </cell>
          <cell r="B1138" t="str">
            <v xml:space="preserve">ค่าใช้จ่ายในการดำเนินงานต่างๆ เกี่ยวกับการจัดการศึกษาขั้นพื้นฐานโดยบุคคลล ครอบครัว องค์กรชุมชน องค์กรเอกชน องค์กรวิชาชีพ และสถานประกอบการ </v>
          </cell>
          <cell r="C1138" t="str">
            <v>ศธ 04002/ว2569  ลว 25 มิย 67 ครั้งที่ 160</v>
          </cell>
        </row>
        <row r="1139">
          <cell r="A1139" t="str">
            <v>2.3.5</v>
          </cell>
          <cell r="B1139" t="str">
            <v>ค่าใช้จ่ายนการแข่งขันทักษะวิชาการนักเรียน ในการประชุมวิชาการการพัฒนาเด็กและเยาวชนในถิ่นทุรกันดารตามพระราชดำริสมเด็จพระกนิษฐาธิราชเจ้า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2567 ระดับเขตพื้นที่การศึกษา เพื่อคัดเลือกผลงานทักษะวิชาการนักเรียน และคัดเลือกแนวปฏิบัติที่ดีรายด้านระดับสำนักงานเขตพื้นที่การศึกษา</v>
          </cell>
          <cell r="C1139" t="str">
            <v>ศธ 04002/ว3035 ลว 15 กค 67 ครั้งที่ 226</v>
          </cell>
        </row>
        <row r="1140">
          <cell r="A1140" t="str">
            <v>2.3.6</v>
          </cell>
          <cell r="B1140" t="str">
            <v>ค่าใช้จ่ายในการเดินทางเข้าร่วมประชุมวิชาการการพัฒนาเด็กและเยาวชนในถิ่นทุรกันดารตามพระราชดำริ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สยามบรมราชกุมารี ระหว่างวันที่ 19 – 21 สิงหาคม 2567 ณ โรงแรมเอวาน่า บางนา กรุงเทพมหานคร</v>
          </cell>
          <cell r="C1140" t="str">
            <v>ศธ 04002/ว3603 ลว 16 สค 67 ครั้งที่ 338</v>
          </cell>
        </row>
        <row r="1142">
          <cell r="B1142" t="str">
            <v>งบบริหารจัดการ สพป.ปท.2</v>
          </cell>
          <cell r="C1142" t="str">
            <v>20004 35000200 00000</v>
          </cell>
        </row>
        <row r="1149">
          <cell r="C1149" t="str">
            <v>20004 1300 Q2669/20004 65 0005400000</v>
          </cell>
        </row>
        <row r="1150">
          <cell r="B1150" t="str">
            <v xml:space="preserve"> งบดำเนินงาน 68112xx</v>
          </cell>
        </row>
        <row r="1155">
          <cell r="A1155">
            <v>1.8</v>
          </cell>
          <cell r="B1155" t="str">
            <v xml:space="preserve">กิจกรรมช่วยเหลือกลุ่มเป้าหมายทางสังคม  </v>
          </cell>
          <cell r="C1155" t="str">
            <v>20004 68 62408 00000</v>
          </cell>
        </row>
        <row r="1157">
          <cell r="A1157" t="str">
            <v>2.6.1</v>
          </cell>
          <cell r="B1157" t="str">
            <v xml:space="preserve">ค่าใช้จ่ายในการดำเนินโครงการพัฒนาครูและบุคลากรทางการศึกษา เพื่อปฏิบัติหน้าที่เครือข่ายนักจิตวิทยาประจำโรงเรียน สังกัดสำนักงานคณะกรรมการการศึกษาขั้นพื้นฐาน ระหว่างวันที่ 22 – 24 ธันวาคม 2566 ณ โรงแรมบางกอกพาเลซ กรุงเทพมหานคร </v>
          </cell>
          <cell r="C1157" t="str">
            <v>ศธ 04002/ว5666 ลว 19 ธ.ค.66 ครั้งที่ 97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A1158" t="str">
            <v>2.6.2</v>
          </cell>
          <cell r="B1158" t="str">
    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    </cell>
          <cell r="C1158" t="str">
            <v>ศธ 04002/ว161 (2/2) ลว 1 กพ 67 ครั้งที่ 161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A1159" t="str">
            <v>2.4.1.2</v>
          </cell>
          <cell r="B1159" t="str">
            <v xml:space="preserve">ค่าใช้จ่ายในการดูแลช่วยเหลือและคุ้มครองนักเรียนของสำนักงานคณะกรรมการการศึกษาขั้นพื้นฐาน </v>
          </cell>
          <cell r="C1159" t="str">
            <v>ศธ 04002/ว3402 ลว 6 สค 67 ครั้งที่290</v>
          </cell>
        </row>
        <row r="1161">
          <cell r="A1161" t="str">
            <v>2.4.4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A1162" t="str">
            <v>2.4.5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A1163" t="str">
            <v>2.4.6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70">
          <cell r="A1170">
            <v>1.9</v>
          </cell>
          <cell r="B1170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  <cell r="C1170" t="str">
            <v>20004  68 01056 00000</v>
          </cell>
        </row>
        <row r="1171">
          <cell r="B1171" t="str">
            <v>ค่าที่ดินและสิ่งก่อสร้าง 6811320</v>
          </cell>
        </row>
        <row r="1172">
          <cell r="A1172" t="str">
            <v>1.9.1</v>
          </cell>
          <cell r="B1172" t="str">
            <v xml:space="preserve">ปรับปรุงซ่อมแซมอาคารเรียนอาคารประกอบและสิ่งก่อสร้างอื่น 2 โรงเรียน </v>
          </cell>
          <cell r="C1172" t="str">
            <v>ศธ 04002/ว5174 ลว 21 ตค 67 ครั้งที่ 4</v>
          </cell>
        </row>
        <row r="1173">
          <cell r="A1173" t="str">
            <v>1)</v>
          </cell>
          <cell r="B1173" t="str">
            <v>นิกรราษฎร์บูรณะ(เหราบัตย์อุทิศ)</v>
          </cell>
          <cell r="C1173" t="str">
            <v>20004370010003210924</v>
          </cell>
          <cell r="D1173">
            <v>235000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0</v>
          </cell>
          <cell r="C1174">
            <v>0</v>
          </cell>
        </row>
        <row r="1175">
          <cell r="A1175" t="str">
            <v>2)</v>
          </cell>
          <cell r="B1175" t="str">
            <v>วัดธรรมราษฏร์เจริญผล</v>
          </cell>
          <cell r="C1175" t="str">
            <v>20004370010003210925</v>
          </cell>
          <cell r="D1175">
            <v>499000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 t="str">
            <v xml:space="preserve">ครบ </v>
          </cell>
          <cell r="C1176">
            <v>0</v>
          </cell>
        </row>
        <row r="1178">
          <cell r="A1178" t="str">
            <v>1.9.2</v>
          </cell>
          <cell r="B1178" t="str">
            <v xml:space="preserve">ปรับปรุงซ่อมแซมห้องน้ำห้องส้วม 2 โรงเรียน </v>
          </cell>
          <cell r="C1178" t="str">
            <v>ศธ 04002/ว5174 ลว 21 ตค 67 ครั้งที่ 4</v>
          </cell>
        </row>
        <row r="1179">
          <cell r="A1179" t="str">
            <v>3)</v>
          </cell>
          <cell r="B1179" t="str">
            <v>นิกรราษฎร์บูรณะ (เหราบัตย์อุทิศ)</v>
          </cell>
          <cell r="C1179" t="str">
            <v>20004370010003213244</v>
          </cell>
          <cell r="D1179">
            <v>187000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 t="str">
            <v xml:space="preserve">ครบ </v>
          </cell>
          <cell r="C1180">
            <v>0</v>
          </cell>
        </row>
        <row r="1181">
          <cell r="A1181" t="str">
            <v>4)</v>
          </cell>
          <cell r="B1181" t="str">
            <v>วัดนพรัตนาราม</v>
          </cell>
          <cell r="C1181" t="str">
            <v>20004370010003213243</v>
          </cell>
          <cell r="D1181">
            <v>115000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 t="str">
            <v xml:space="preserve">ครบ </v>
          </cell>
          <cell r="C1182">
            <v>0</v>
          </cell>
        </row>
        <row r="1184">
          <cell r="A1184" t="str">
            <v>5)</v>
          </cell>
          <cell r="B1184" t="str">
            <v>วัดกลางคลองสี่</v>
          </cell>
          <cell r="C1184" t="str">
            <v>20004350002003214513</v>
          </cell>
        </row>
        <row r="1185">
          <cell r="B1185" t="str">
            <v>ครบ 15 มิย 67</v>
          </cell>
          <cell r="C1185">
            <v>4100396155</v>
          </cell>
        </row>
        <row r="1186">
          <cell r="A1186" t="str">
            <v>6)</v>
          </cell>
          <cell r="B1186" t="str">
            <v>วัดนิเทศน์</v>
          </cell>
          <cell r="C1186" t="str">
            <v>20004350002003214514</v>
          </cell>
        </row>
        <row r="1187">
          <cell r="B1187" t="str">
            <v>ครบ 27 สค 67</v>
          </cell>
          <cell r="C1187">
            <v>4100402151</v>
          </cell>
        </row>
        <row r="1188">
          <cell r="B1188" t="str">
            <v>ผูกพัน งวด 1 222,000 บาท</v>
          </cell>
        </row>
        <row r="1189">
          <cell r="B1189" t="str">
            <v>งวด 2 518,000 บาท</v>
          </cell>
        </row>
        <row r="1191">
          <cell r="A1191" t="str">
            <v>7)</v>
          </cell>
          <cell r="B1191" t="str">
            <v>วัดประชุมราษฏร์</v>
          </cell>
          <cell r="C1191" t="str">
            <v>20004350002003214515</v>
          </cell>
        </row>
        <row r="1192">
          <cell r="B1192" t="str">
            <v>ครบ 19 มิย 67</v>
          </cell>
          <cell r="C1192">
            <v>4100395245</v>
          </cell>
        </row>
        <row r="1193">
          <cell r="A1193" t="str">
            <v>8)</v>
          </cell>
          <cell r="B1193" t="str">
            <v>วัดประยูรธรรมาราม</v>
          </cell>
          <cell r="C1193" t="str">
            <v>20004350002003214516</v>
          </cell>
        </row>
        <row r="1194">
          <cell r="B1194" t="str">
            <v>ครบ 26 มิย 67</v>
          </cell>
          <cell r="C1194">
            <v>4100397176</v>
          </cell>
        </row>
        <row r="1195">
          <cell r="A1195" t="str">
            <v>9)</v>
          </cell>
          <cell r="B1195" t="str">
            <v>วัดลานนา</v>
          </cell>
          <cell r="C1195" t="str">
            <v>20004350002003214517</v>
          </cell>
        </row>
        <row r="1196">
          <cell r="B1196" t="str">
            <v>ครบ 19 มิ.ย.67</v>
          </cell>
          <cell r="C1196" t="str">
            <v>ครบ 19 มิย 67</v>
          </cell>
        </row>
        <row r="1197">
          <cell r="A1197" t="str">
            <v>10)</v>
          </cell>
          <cell r="B1197" t="str">
            <v>วัดอดิศร</v>
          </cell>
          <cell r="C1197" t="str">
            <v>20004350002003214518</v>
          </cell>
        </row>
        <row r="1198">
          <cell r="B1198" t="str">
            <v>ครบ 26 กค 67</v>
          </cell>
          <cell r="C1198" t="str">
            <v>4100393861</v>
          </cell>
        </row>
        <row r="1199">
          <cell r="A1199" t="str">
            <v>11)</v>
          </cell>
          <cell r="B1199" t="str">
            <v>สหราษฎร์บํารุง</v>
          </cell>
          <cell r="C1199" t="str">
            <v>20004350002003214519</v>
          </cell>
        </row>
        <row r="1200">
          <cell r="B1200" t="str">
            <v>ครบ 14 มิย 67</v>
          </cell>
          <cell r="C1200" t="str">
            <v>4100394897</v>
          </cell>
        </row>
        <row r="1201">
          <cell r="A1201" t="str">
            <v>12)</v>
          </cell>
          <cell r="B1201" t="str">
            <v>คลอง 11 ศาลาครุ (เทียมอุปถัมภ์)</v>
          </cell>
          <cell r="C1201" t="str">
            <v>20004350002003214520</v>
          </cell>
        </row>
        <row r="1202">
          <cell r="B1202" t="str">
            <v>ครบ 15 กค 67</v>
          </cell>
          <cell r="C1202" t="str">
            <v>4100398138</v>
          </cell>
        </row>
        <row r="1203">
          <cell r="A1203" t="str">
            <v>13)</v>
          </cell>
          <cell r="B1203" t="str">
            <v>คลองสิบสามผิวศรีราษฏร์บำรุง</v>
          </cell>
          <cell r="C1203" t="str">
            <v>20004350002003214521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6">
          <cell r="A1206" t="str">
            <v>14)</v>
          </cell>
          <cell r="B1206" t="str">
            <v>วัดเจริญบุญ</v>
          </cell>
          <cell r="C1206" t="str">
            <v>20004350002003214522</v>
          </cell>
        </row>
        <row r="1207">
          <cell r="B1207" t="str">
            <v>ครบ 17 กค 67</v>
          </cell>
          <cell r="C1207" t="str">
            <v>4100396212</v>
          </cell>
        </row>
        <row r="1208">
          <cell r="A1208" t="str">
            <v>15)</v>
          </cell>
          <cell r="B1208" t="str">
            <v>วัดนพรัตนาราม</v>
          </cell>
          <cell r="C1208" t="str">
            <v>20004350002003214523</v>
          </cell>
        </row>
        <row r="1209">
          <cell r="B1209" t="str">
            <v>งวด 1  174,000 บาท ครบ 16 กค 67</v>
          </cell>
          <cell r="C1209">
            <v>4100426445</v>
          </cell>
        </row>
        <row r="1210">
          <cell r="B1210" t="str">
            <v>งวด 2 406,000 ครบ 14 กย 67</v>
          </cell>
        </row>
        <row r="1212">
          <cell r="A1212" t="str">
            <v>16)</v>
          </cell>
          <cell r="B1212" t="str">
            <v>วัดพวงแก้ว</v>
          </cell>
          <cell r="C1212" t="str">
            <v>20004350002003214524</v>
          </cell>
        </row>
        <row r="1213">
          <cell r="B1213" t="str">
            <v>ครบ 2 สค 67</v>
          </cell>
          <cell r="C1213" t="str">
            <v>4100402841</v>
          </cell>
        </row>
        <row r="1214">
          <cell r="A1214" t="str">
            <v>17)</v>
          </cell>
          <cell r="B1214" t="str">
            <v>วัดสุขบุญฑริการาม</v>
          </cell>
          <cell r="C1214" t="str">
            <v>20004350002003214525</v>
          </cell>
        </row>
        <row r="1215">
          <cell r="B1215" t="str">
            <v>ครบ 27 มิย 67</v>
          </cell>
          <cell r="C1215" t="str">
            <v>4100396195</v>
          </cell>
        </row>
        <row r="1216">
          <cell r="A1216" t="str">
            <v>18)</v>
          </cell>
          <cell r="B1216" t="str">
            <v>วัดแสงมณี</v>
          </cell>
          <cell r="C1216" t="str">
            <v>20004350002003214526</v>
          </cell>
        </row>
        <row r="1217">
          <cell r="B1217" t="str">
            <v>ครบ 30 กค 67</v>
          </cell>
          <cell r="C1217" t="str">
            <v>4100400728</v>
          </cell>
        </row>
        <row r="1218">
          <cell r="A1218" t="str">
            <v>19)</v>
          </cell>
          <cell r="B1218" t="str">
            <v>หิรัญพงษ์อนุสรณ์</v>
          </cell>
          <cell r="C1218" t="str">
            <v>20004350002003214527</v>
          </cell>
        </row>
        <row r="1219">
          <cell r="B1219" t="str">
            <v>ครบ 22 มิย 67</v>
          </cell>
          <cell r="C1219" t="str">
            <v>4100402448</v>
          </cell>
        </row>
        <row r="1221">
          <cell r="A1221" t="str">
            <v>20)</v>
          </cell>
          <cell r="B1221" t="str">
            <v>อยู่ประชานุเคราะห์</v>
          </cell>
          <cell r="C1221" t="str">
            <v>20004350002003214528</v>
          </cell>
        </row>
        <row r="1222">
          <cell r="B1222" t="str">
            <v>ครบ 6 มิย 67</v>
          </cell>
          <cell r="C1222" t="str">
            <v>4100402861</v>
          </cell>
        </row>
        <row r="1223">
          <cell r="B1223" t="str">
            <v>โอนกลับส่วนกลาง</v>
          </cell>
          <cell r="C1223" t="str">
            <v>ศธ04002/ว4285 ลว.13 กย 67 โอนครั้งที่ 401</v>
          </cell>
        </row>
        <row r="1225">
          <cell r="A1225" t="str">
            <v>1.9.3</v>
          </cell>
          <cell r="B1225" t="str">
            <v>ห้องส้วม OBEC 4 ที่/61 ชาย-หญิง (ชาย 2 ที่ หญิง 2 ที่)</v>
          </cell>
          <cell r="C1225" t="str">
            <v>ศธ 04002/ว5174 ลว 21 ตค 67 ครั้งที่ 4</v>
          </cell>
        </row>
        <row r="1226">
          <cell r="A1226" t="str">
            <v>1)</v>
          </cell>
          <cell r="B1226" t="str">
            <v>โรงเรียนวัดราษฎรบำรุง</v>
          </cell>
          <cell r="C1226" t="str">
            <v>20004370010003213242</v>
          </cell>
          <cell r="D1226">
            <v>565200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C1227">
            <v>0</v>
          </cell>
        </row>
        <row r="1228">
          <cell r="B1228">
            <v>0</v>
          </cell>
          <cell r="C1228">
            <v>0</v>
          </cell>
        </row>
        <row r="1230">
          <cell r="A1230" t="str">
            <v>2.5.2</v>
          </cell>
          <cell r="B1230" t="str">
            <v xml:space="preserve">ห้องน้ำห้องส้วมนักเรียนชาย 4 ที่/49 </v>
          </cell>
          <cell r="C1230" t="str">
            <v>ศธ 04002/ว5174 ลว 21 ตค 67 ครั้งที่ 4</v>
          </cell>
        </row>
        <row r="1231">
          <cell r="A1231" t="str">
            <v>1)</v>
          </cell>
          <cell r="B1231" t="str">
            <v xml:space="preserve">โรงเรียนคลองสิบสามผิวศรีราษฏร์บำรุง </v>
          </cell>
          <cell r="C1231" t="str">
            <v>20004350002003214508</v>
          </cell>
        </row>
        <row r="1232">
          <cell r="B1232" t="str">
            <v>4100428215 ครบ 12 กย 67</v>
          </cell>
          <cell r="C1232" t="str">
            <v>ผูกพัน งวด 1  204,000 บาท</v>
          </cell>
        </row>
        <row r="1233">
          <cell r="C1233" t="str">
            <v>ผูกพัน งวด 2  306,000 บาท</v>
          </cell>
        </row>
        <row r="1234">
          <cell r="B1234" t="str">
            <v>โอนกลับส่วนกลาง</v>
          </cell>
          <cell r="C1234" t="str">
            <v>ศธ04002/ว4285 ลว.13 กย 67 โอนครั้งที่ 401</v>
          </cell>
        </row>
        <row r="1236">
          <cell r="F1236">
            <v>0</v>
          </cell>
          <cell r="H1236">
            <v>0</v>
          </cell>
        </row>
        <row r="1237">
          <cell r="F1237">
            <v>0</v>
          </cell>
          <cell r="H1237">
            <v>0</v>
          </cell>
        </row>
        <row r="1238">
          <cell r="A1238" t="str">
            <v>1.9.4</v>
          </cell>
          <cell r="B1238" t="str">
            <v xml:space="preserve">อาคารเรียน 318 ล./55-ข เขตแผ่นดินไหว โรงเรียนชุมชนเลิศพินิจพิทยาคม (ชดเชยงบประมาณที่พับไป) </v>
          </cell>
          <cell r="C1238" t="str">
            <v>ที่ ศธ 04002/ว5187/21 ตค 67 ครั้งที่ 5</v>
          </cell>
        </row>
        <row r="1239">
          <cell r="A1239" t="str">
            <v>1)</v>
          </cell>
          <cell r="C1239" t="str">
            <v>20004370010003220010</v>
          </cell>
          <cell r="F1239">
            <v>3158700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3158640</v>
          </cell>
        </row>
        <row r="1266">
          <cell r="B1266" t="str">
    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    </cell>
        </row>
        <row r="1267">
          <cell r="A1267" t="str">
            <v>1)</v>
          </cell>
          <cell r="B1267" t="str">
            <v xml:space="preserve"> โรงเรียนวัดกลางคลองสี่ </v>
          </cell>
          <cell r="C1267" t="str">
            <v>20004350002003214557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 t="str">
            <v>อาคารเรียนแบบพิเศษ โรงเรียนวัดลาดสนุ่น</v>
          </cell>
          <cell r="C1268" t="str">
            <v>ศธ 04002/ว5187 ลว 21 ตค 67ครั้งที่ 5</v>
          </cell>
        </row>
        <row r="1270">
          <cell r="A1270" t="str">
            <v>1)</v>
          </cell>
          <cell r="B1270" t="str">
            <v xml:space="preserve"> โรงเรียนวัดลาดสนุ่น</v>
          </cell>
          <cell r="C1270" t="str">
            <v>20004370010003220011</v>
          </cell>
          <cell r="D1270">
            <v>14330500</v>
          </cell>
          <cell r="G1270">
            <v>0</v>
          </cell>
          <cell r="H1270">
            <v>14330500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90">
          <cell r="B1290" t="str">
            <v>งวดที่ 16  5,595,000 ครบ 18 กพ 69</v>
          </cell>
        </row>
        <row r="1343">
          <cell r="B1343" t="str">
            <v>ร.ร.ชุมชนเลิศพินิจพิทยาคม</v>
          </cell>
        </row>
        <row r="1344">
          <cell r="B1344" t="str">
            <v>สัญญา 19,260,000.00 บาท  งบ64  4,623,600</v>
          </cell>
        </row>
        <row r="1345">
          <cell r="B1345" t="str">
            <v>ปี 64</v>
          </cell>
        </row>
        <row r="1346">
          <cell r="B1346" t="str">
            <v>งวดที่ 1  1,155,600 บาท ครบ 9 มี.ค. 64</v>
          </cell>
        </row>
        <row r="1347">
          <cell r="B1347" t="str">
            <v>งวดที่ 2  1,155,600 บาท ครบ 18 เม.ย. 64</v>
          </cell>
        </row>
        <row r="1348">
          <cell r="B1348" t="str">
            <v>งวดที่ 3  1,155,600 บาท ครบ 18 พ.ค. 64</v>
          </cell>
        </row>
        <row r="1349">
          <cell r="B1349" t="str">
            <v>งวดที่ 4  1,155,600 บาท ครบ 17 มิ.ย. 64</v>
          </cell>
        </row>
        <row r="1350">
          <cell r="B1350" t="str">
            <v>งวดที่ 5 บางส่วน 1,200 บาท ครบ 17 ก.ค. 64</v>
          </cell>
        </row>
        <row r="1351">
          <cell r="B1351" t="str">
            <v>ปี 65</v>
          </cell>
        </row>
        <row r="1352">
          <cell r="B1352" t="str">
            <v>งวด 5 บางส่วน ครบ 18 มิ.ย. 64/1,154,400</v>
          </cell>
        </row>
        <row r="1353">
          <cell r="B1353" t="str">
            <v>งวด 6 ครบ 16 ส.ค.64 /1,155,600</v>
          </cell>
        </row>
        <row r="1354">
          <cell r="B1354" t="str">
            <v>งวด 7 ครบ 25 ก.ย 64 /1,540,800</v>
          </cell>
        </row>
        <row r="1355">
          <cell r="B1355" t="str">
            <v>งวด 8 ครบ 4 พ.ย. 64 /1,540,800</v>
          </cell>
        </row>
        <row r="1356">
          <cell r="B1356" t="str">
            <v>งวด 9 ครบ 14 พ.ย.64/ 1,540,800</v>
          </cell>
        </row>
        <row r="1357">
          <cell r="B1357" t="str">
            <v>งวด 10 ครบ 15 ธ.ค64/ 1,926,000</v>
          </cell>
        </row>
        <row r="1358">
          <cell r="B1358" t="str">
            <v>งวด 11 ครบ 4 มี.ค.65 /2,311,200</v>
          </cell>
        </row>
        <row r="1369">
          <cell r="A1369">
            <v>1.1000000000000001</v>
          </cell>
          <cell r="B1369" t="str">
    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    </cell>
          <cell r="C1369" t="str">
            <v>20004 68 8580600000</v>
          </cell>
        </row>
        <row r="1370">
          <cell r="B1370" t="str">
            <v>งบลงทุน  ค่าครุภัณฑ์ 6811310</v>
          </cell>
        </row>
        <row r="1371">
          <cell r="B1371" t="str">
            <v>งบลงทุน  ค่าที่ดินและสิ่งก่อสร้าง 6811320</v>
          </cell>
        </row>
        <row r="1372">
          <cell r="B1372" t="str">
            <v>ครุภัณฑ์สำนักงาน 120601</v>
          </cell>
        </row>
        <row r="1373">
          <cell r="A1373" t="str">
            <v>1.10.1.1</v>
          </cell>
          <cell r="B1373" t="str">
            <v xml:space="preserve">เครื่องเจาะกระดาษและเข้าเล่ม แบบเจาะกระดาษไฟฟ้าและเข้าเล่มมือโยก </v>
          </cell>
          <cell r="C1373" t="str">
            <v>ศธ 04002/ว5678  ลว 21  พย 67ครั้งที่ 76</v>
          </cell>
        </row>
        <row r="1374">
          <cell r="A1374" t="str">
            <v>1)</v>
          </cell>
          <cell r="B1374" t="str">
            <v>โรงเรียนร่วมใจประสิทธิ์</v>
          </cell>
          <cell r="C1374" t="str">
            <v>20004370010003112870</v>
          </cell>
          <cell r="F1374">
            <v>18500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A1375" t="str">
            <v>2)</v>
          </cell>
          <cell r="B1375" t="str">
            <v>โรงเรียนรวมราษฎร์สามัคคี</v>
          </cell>
          <cell r="C1375" t="str">
            <v>20004370010003112871</v>
          </cell>
          <cell r="F1375">
            <v>18500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A1376" t="str">
            <v>1.10.1.2</v>
          </cell>
          <cell r="B1376" t="str">
            <v>เครื่องถ่ายเอกสารระบบดิจิทัล (ขาว-ดำ) ความเร็ว 20 แผ่นต่อนาที</v>
          </cell>
          <cell r="C1376" t="str">
            <v>ศธ 04002/ว5678  ลว 21  พย 67ครั้งที่ 76</v>
          </cell>
        </row>
        <row r="1377">
          <cell r="A1377" t="str">
            <v>1)</v>
          </cell>
          <cell r="B1377" t="str">
            <v>โรงเรียนร่วมใจประสิทธิ์</v>
          </cell>
          <cell r="C1377" t="str">
            <v>20004370010003112876</v>
          </cell>
          <cell r="F1377">
            <v>92100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A1378" t="str">
            <v>1.10.1.3</v>
          </cell>
          <cell r="B1378" t="str">
            <v xml:space="preserve">เก้าอี้ครู </v>
          </cell>
          <cell r="C1378" t="str">
            <v>ศธ 04002/ว5678  ลว 21  พย 67ครั้งที่ 76</v>
          </cell>
        </row>
        <row r="1379">
          <cell r="A1379" t="str">
            <v>1)</v>
          </cell>
          <cell r="B1379" t="str">
            <v>โรงเรียนรวมราษฎร์สามัคคี</v>
          </cell>
          <cell r="C1379" t="str">
            <v>20004370010003112868</v>
          </cell>
          <cell r="F1379">
            <v>1300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A1380" t="str">
            <v>1.10.1.4</v>
          </cell>
          <cell r="B1380" t="str">
            <v>โต๊ะครู จำนวน 2 ตัวๆละ 4,000 บาท</v>
          </cell>
          <cell r="C1380" t="str">
            <v>ศธ 04002/ว5678  ลว 21  พย 67ครั้งที่ 76</v>
          </cell>
        </row>
        <row r="1381">
          <cell r="A1381" t="str">
            <v>1)</v>
          </cell>
          <cell r="B1381" t="str">
            <v>โรงเรียนรวมราษฎร์สามัคคี</v>
          </cell>
          <cell r="C1381" t="str">
            <v>20004370010003112881</v>
          </cell>
          <cell r="F1381">
            <v>8000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A1382" t="str">
            <v>1.10.1.5</v>
          </cell>
          <cell r="B1382" t="str">
            <v>พัดลม แบบโคจรติดผนัง ขนาดไม่น้อยกว่า 16 นิ้ว (400 มิลลิเมตร) 11 เครื่องๆละ 1,000 บาท</v>
          </cell>
          <cell r="C1382" t="str">
            <v>ศธ 04002/ว5678  ลว 21  พย 67ครั้งที่ 76</v>
          </cell>
        </row>
        <row r="1383">
          <cell r="A1383" t="str">
            <v>1)</v>
          </cell>
          <cell r="B1383" t="str">
            <v xml:space="preserve">โรงเรียนเจริญดีวิทยา </v>
          </cell>
          <cell r="C1383" t="str">
            <v>20004370010003112884</v>
          </cell>
          <cell r="F1383">
            <v>11000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5">
          <cell r="B1385" t="str">
            <v>ครุภัณฑ์การศึกษา 120611</v>
          </cell>
        </row>
        <row r="1386">
          <cell r="A1386" t="str">
            <v>1.10.1.6</v>
          </cell>
          <cell r="B1386" t="str">
            <v>โต๊ะเก้าอี้นักเรียน สำหรับนักเรียนประถมศึกษา 30 ชุดๆละ 1,500 บาท</v>
          </cell>
          <cell r="C1386" t="str">
            <v>ศธ 04002/ว5678  ลว 21  พย 67ครั้งที่ 76</v>
          </cell>
          <cell r="F1386">
            <v>45000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A1387" t="str">
            <v>1)</v>
          </cell>
          <cell r="B1387" t="str">
            <v xml:space="preserve">โรงเรียนรวมราษฎร์สามัคคี </v>
          </cell>
          <cell r="C1387" t="str">
            <v>20004370010003112878</v>
          </cell>
          <cell r="F1387">
            <v>45000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9">
          <cell r="B1389" t="str">
            <v>ครุภัณฑ์งานบ้านงานครัว 120612</v>
          </cell>
          <cell r="F1389">
            <v>11000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A1390" t="str">
            <v>1.10.1.7</v>
          </cell>
          <cell r="B1390" t="str">
            <v xml:space="preserve">เครื่องตัดแต่งพุ่มไม้ ขนาด 22 นิ้ว </v>
          </cell>
          <cell r="C1390" t="str">
            <v>ศธ 04002/ว5678  ลว 21  พย 67ครั้งที่ 76</v>
          </cell>
          <cell r="F1390">
            <v>11000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A1391" t="str">
            <v>1)</v>
          </cell>
          <cell r="B1391" t="str">
            <v>โรงเรียนร่วมใจประสิทธิ์</v>
          </cell>
          <cell r="C1391" t="str">
            <v>20004370010003112872</v>
          </cell>
          <cell r="F1391">
            <v>11000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5">
          <cell r="A1395" t="str">
            <v>2.6.2</v>
          </cell>
          <cell r="B1395" t="str">
            <v>เครื่องตัดหญ้าแบบข้ออ่อน</v>
          </cell>
          <cell r="C1395" t="str">
            <v>ศธ 04002/ว2043  ลว 24  พค 67ครั้งที่ 55</v>
          </cell>
        </row>
        <row r="1396">
          <cell r="A1396" t="str">
            <v>1)</v>
          </cell>
          <cell r="B1396" t="str">
            <v>โรงเรียนรวมราษฎร์สามัคคี</v>
          </cell>
          <cell r="C1396" t="str">
            <v>20004350002003114847</v>
          </cell>
        </row>
        <row r="1397">
          <cell r="B1397" t="str">
            <v>ผูกพัน ครบ 28 มิย 67</v>
          </cell>
          <cell r="C1397">
            <v>4100398425</v>
          </cell>
        </row>
        <row r="1398">
          <cell r="A1398" t="str">
            <v>2.6.3</v>
          </cell>
          <cell r="B1398" t="str">
            <v>เครื่องตัดแต่งพุ่มไม้ขนาด29.5นิ้ว</v>
          </cell>
          <cell r="C1398" t="str">
            <v>ศธ 04002/ว2043  ลว 24  พค 67ครั้งที่ 55</v>
          </cell>
        </row>
        <row r="1399">
          <cell r="A1399" t="str">
            <v>1)</v>
          </cell>
          <cell r="B1399" t="str">
            <v>โรงเรียนร่วมใจประสิทธิ์</v>
          </cell>
          <cell r="C1399" t="str">
            <v>20004350002003114849</v>
          </cell>
        </row>
        <row r="1400">
          <cell r="B1400" t="str">
            <v>ผูกพันครบ 28 มิย 67</v>
          </cell>
          <cell r="C1400">
            <v>4100398188</v>
          </cell>
        </row>
        <row r="1401">
          <cell r="A1401" t="str">
            <v>2.6.4</v>
          </cell>
          <cell r="B1401" t="str">
            <v>ตู้เย็นขนาด9คิวบิกฟุต</v>
          </cell>
          <cell r="C1401" t="str">
            <v>ศธ 04002/ว2043  ลว 24  พค 67ครั้งที่ 55</v>
          </cell>
        </row>
        <row r="1402">
          <cell r="A1402" t="str">
            <v>1)</v>
          </cell>
          <cell r="B1402" t="str">
            <v>โรงเรียนร่วมใจประสิทธิ์</v>
          </cell>
          <cell r="C1402" t="str">
            <v>20004350002003114850</v>
          </cell>
        </row>
        <row r="1403">
          <cell r="B1403" t="str">
            <v>ผูกพันครบ 28 มิย 67</v>
          </cell>
          <cell r="C1403">
            <v>4100398188</v>
          </cell>
        </row>
        <row r="1404">
          <cell r="B1404" t="str">
            <v>งบลงทุน  ค่าที่ดินและสิ่งก่อสร้าง 6811320</v>
          </cell>
        </row>
        <row r="1405">
          <cell r="A1405" t="str">
            <v>1.10.2.1</v>
          </cell>
          <cell r="B1405" t="str">
            <v>ปรับปรุงซ่อมแซมอาคารเรียนอาคารประกอบและสิ่งก่อสร้างอื่น</v>
          </cell>
          <cell r="C1405" t="str">
            <v>ศธ 04002/ว5644  ลว 19 พย 67ครั้งที่ 69</v>
          </cell>
        </row>
        <row r="1406">
          <cell r="A1406" t="str">
            <v>1)</v>
          </cell>
          <cell r="B1406" t="str">
            <v>โรงเรียนร่วมใจประสิทธิ์</v>
          </cell>
          <cell r="C1406" t="str">
            <v>20004370010003214867</v>
          </cell>
          <cell r="F1406">
            <v>350000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 t="str">
            <v xml:space="preserve">ผูกพันครบ </v>
          </cell>
        </row>
        <row r="1410">
          <cell r="A1410" t="str">
            <v>1.10.2.2</v>
          </cell>
          <cell r="B1410" t="str">
            <v xml:space="preserve">ห้องน้ำห้องส้วมนักเรียนชาย 6 ที่/49 </v>
          </cell>
          <cell r="C1410" t="str">
            <v>ศธ 04002/ว5644  ลว 19 พย 67ครั้งที่ 69</v>
          </cell>
        </row>
        <row r="1411">
          <cell r="A1411" t="str">
            <v>1)</v>
          </cell>
          <cell r="B1411" t="str">
            <v>โรงเรียนเจริญดีวิทยา</v>
          </cell>
          <cell r="C1411" t="str">
            <v>20004370010003214866</v>
          </cell>
          <cell r="F1411">
            <v>636900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36">
          <cell r="B1436" t="str">
            <v xml:space="preserve"> งบดำเนินงาน 66112xx</v>
          </cell>
        </row>
        <row r="1446">
          <cell r="A1446">
            <v>3</v>
          </cell>
          <cell r="B1446" t="str">
            <v xml:space="preserve">ผลผลิตผู้จบการศึกษามัธยมศึกษาตอนปลาย  </v>
          </cell>
          <cell r="C1446" t="str">
            <v>20004 35000300 2000000</v>
          </cell>
        </row>
        <row r="1447">
          <cell r="B1447" t="str">
            <v xml:space="preserve"> งบดำเนินงาน 67112xx</v>
          </cell>
        </row>
        <row r="1449">
          <cell r="A1449">
            <v>3.1</v>
          </cell>
          <cell r="B1449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  <cell r="C1449" t="str">
            <v>20004 67 50194 32857</v>
          </cell>
        </row>
        <row r="1451">
          <cell r="A1451" t="str">
            <v>3.1.1</v>
          </cell>
          <cell r="B1451" t="str">
            <v xml:space="preserve">ค่าใช้จ่ายในการเดินทางเข้าร่วมอบรมเชิงปฏิบัติการพัฒนาครูด้านการจัดการเรียนรู้ประวัติศาสตร์ไทย ระหว่างวันที่ 28 พฤษภาคม 2567 – 2 มิถุนายน 2567 ณ โรงแรมเอวาน่า แกรนด์ แอนด์ คอนเวนชั่น เซนเตอร์ กรุงเทพมหานคร </v>
          </cell>
          <cell r="C1451" t="str">
            <v>ศธ04002/ว1864 ลว. 14 พค 67 โอนครั้งที่ 13</v>
          </cell>
        </row>
        <row r="1455">
          <cell r="A1455" t="str">
            <v>3.2.1</v>
          </cell>
          <cell r="B1455" t="str">
    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    </cell>
          <cell r="C1455" t="str">
            <v>ศธ04002/ว3478 ลว.21 ส.ค.66 โอนครั้งที่ 782</v>
          </cell>
        </row>
        <row r="1456">
          <cell r="A1456" t="str">
            <v>1)</v>
          </cell>
          <cell r="B1456" t="str">
            <v>โรงเรียนวัดพืชอุดม</v>
          </cell>
          <cell r="C1456" t="str">
            <v xml:space="preserve">20004 35000300 321ZZZZ 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A1457" t="str">
            <v>2)</v>
          </cell>
          <cell r="B1457" t="str">
            <v>โรงเรียนรวมราษฎร์สามัคคี</v>
          </cell>
          <cell r="C1457" t="str">
            <v xml:space="preserve">20004 35000300 321ZZZZ 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60">
          <cell r="B1460" t="str">
            <v xml:space="preserve">โครงการป้องกันและแก้ไขปัญหายาเสพติดในสถานศึกษา    </v>
          </cell>
          <cell r="C1460" t="str">
            <v>20004 06003600</v>
          </cell>
        </row>
        <row r="1461">
          <cell r="A1461">
            <v>1.1000000000000001</v>
          </cell>
          <cell r="B1461" t="str">
            <v xml:space="preserve"> กิจกรรมป้องกันและแก้ไขปัญหายาเสพติดในสถานศึกษา  </v>
          </cell>
        </row>
        <row r="1462">
          <cell r="B1462" t="str">
            <v xml:space="preserve"> งบรายจ่ายอื่น 6711500</v>
          </cell>
        </row>
        <row r="1463">
          <cell r="C1463" t="str">
            <v>20004 06003600 5000002</v>
          </cell>
        </row>
        <row r="1464">
          <cell r="A1464" t="str">
            <v>1.1.1</v>
          </cell>
          <cell r="B1464" t="str">
    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    </cell>
          <cell r="C1464" t="str">
            <v>ศธ 04002/ว2972 ลว 10 ก.ค. 67 ครั้งที่ 210</v>
          </cell>
        </row>
        <row r="1465">
          <cell r="A1465" t="str">
            <v>1.1.1.1</v>
          </cell>
          <cell r="B1465" t="str">
    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    </cell>
          <cell r="C1465" t="str">
            <v>ศธ 04002/ว3392 ลว 6 ส.ค. 67 ครั้งที่ 285</v>
          </cell>
        </row>
        <row r="1466">
          <cell r="A1466" t="str">
            <v>1.1.1.2</v>
          </cell>
          <cell r="B1466" t="str">
    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    </cell>
          <cell r="C1466" t="str">
            <v>ศธ 04002/ว322 ลว 15 ส.ค. 67 ครั้งที่ 322</v>
          </cell>
        </row>
        <row r="1470">
          <cell r="A1470" t="str">
            <v>1.1.2</v>
          </cell>
          <cell r="B1470" t="str">
    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    </cell>
          <cell r="C1470" t="str">
            <v>ศธ 04002/ว3233 ลว 30 กค 67 ครั้งที่ 260</v>
          </cell>
        </row>
        <row r="1481">
          <cell r="B1481" t="str">
            <v>งบดำเนินงาน 67112XX</v>
          </cell>
        </row>
        <row r="1482">
          <cell r="A1482">
            <v>1.1000000000000001</v>
          </cell>
          <cell r="B1482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482" t="str">
            <v xml:space="preserve">20004 66 00026 00000  </v>
          </cell>
        </row>
        <row r="1486">
          <cell r="A1486" t="str">
            <v>1.1.1</v>
          </cell>
          <cell r="B1486" t="str">
            <v xml:space="preserve">ค่าใช้จ่ายในการเดินทางมาประชุม อบรม กับสำนักงานคณะกรรมการการศึกษาขั้นพื้นฐาน หรือ สำนักงานคณะกรรมการป้องกันและปราบปรามการทุจริตแห่งชาติ </v>
          </cell>
          <cell r="C1486" t="str">
            <v>ศธ 04002/ว923 ลว 4 มีค 67 ครั้งที่ 203</v>
          </cell>
        </row>
        <row r="1487">
          <cell r="A1487" t="str">
            <v>1.1.2</v>
          </cell>
          <cell r="B1487" t="str">
            <v>ค่าใช้จ่ายในการดำเนินกิจกรรมโครงการโรงเรียนสุจริตและขับเคลื่อนหลักสูตรต้านทุจริตศึกษา ประจำปีงบประมาณ พ.ศ. 2567</v>
          </cell>
          <cell r="C1487" t="str">
            <v>ศธ 04002/ว1246 ลว 22 มีค 66  ครั้งที่ 232</v>
          </cell>
        </row>
        <row r="1488">
          <cell r="A1488" t="str">
            <v>1.1.3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A1489" t="str">
            <v>1.1.3</v>
          </cell>
          <cell r="B1489" t="str">
            <v xml:space="preserve">ค่าใช้จ่ายในการดำเนินกิจกรรมโครงการโรงเรียนสุจริต ประจำปีงบประมาณ พ.ศ. 2566 </v>
          </cell>
          <cell r="C1489" t="str">
            <v>ศธ 04002/ว1226 ลว 27 มีค 66  ครั้งที่ 424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1">
          <cell r="B1491" t="str">
            <v xml:space="preserve"> งบดำเนินงาน 67112xx</v>
          </cell>
        </row>
        <row r="1492">
          <cell r="A1492" t="str">
            <v>1.2.1</v>
          </cell>
          <cell r="B1492" t="str">
            <v xml:space="preserve">1.ค่าจ่ายในการจัดทำสรุปผลข้อมูลเพื่อการเปิดเผยข้อมูลสาธารณะ (Open Data) บนเว็บไซต์หลักของสถานศึกษา ประจำปีงบประมาณ พ.ศ. 2567 จำนวนเงิน 6,000.-บาท โรงเรียนละ 2,000.-บาท ได้แก่ โรงเรียนวัดมูลจินดาราม โรงเรียนวัดลาดสนุ่น และโรงเรียนชุมชนบึงบา 2.ค่าจ่ายในการพัฒนาและยกระดับคุณธรรมและความโปร่งใสในการดำเนินงานของสถานศึกษา จำนวนเงิน 10,000.-บาท              </v>
          </cell>
          <cell r="C1492" t="str">
            <v>ที่ ศธ 04002/ว2974 ลว. 10 กค 67 ครั้งที่ 199</v>
          </cell>
        </row>
        <row r="1493">
          <cell r="A1493" t="str">
            <v>1.2.2</v>
          </cell>
          <cell r="B1493" t="str">
    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    </cell>
          <cell r="C1493" t="str">
            <v>ที่ ศธ 04002/ว3656 ลว. 28 สค 66 ครั้งที่ 819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A1494">
            <v>1.2</v>
          </cell>
          <cell r="B1494" t="str">
            <v xml:space="preserve">กิจกรรมเสริมสร้างธรรมาภิบาลเพื่อเพิ่มประสิทธิภาพในการบริหารจัดการ      </v>
          </cell>
          <cell r="C1494" t="str">
            <v>20004 67 00068 00000</v>
          </cell>
        </row>
        <row r="1495">
          <cell r="B1495" t="str">
            <v xml:space="preserve"> งบดำเนินงาน 67112xx</v>
          </cell>
          <cell r="C1495" t="str">
            <v>20004 56003700 2000000</v>
          </cell>
        </row>
        <row r="1496">
          <cell r="A1496" t="str">
            <v>1.2.1</v>
          </cell>
          <cell r="B1496" t="str">
            <v>ค่าใช้จ่ายในการดำเนินกิจกรรมโครงการสำนักงานเขตพื้นการศึกษาสุจริต ประจำปีงบประมาณ พ.ศ. 2567</v>
          </cell>
          <cell r="C1496" t="str">
            <v>ศธ04087/1378 ลว 27 พค 67 โอนครั้งที่ 61</v>
          </cell>
        </row>
        <row r="1497">
          <cell r="A1497" t="str">
            <v>1.1.3</v>
          </cell>
          <cell r="B1497" t="str">
    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    </cell>
          <cell r="C1497" t="str">
            <v>ศธ 04002/ว3641 ลว 17 สค ครั้งที่ 350</v>
          </cell>
        </row>
        <row r="1518">
          <cell r="F1518">
            <v>2930000</v>
          </cell>
          <cell r="G1518">
            <v>0</v>
          </cell>
          <cell r="H1518">
            <v>0</v>
          </cell>
          <cell r="K1518">
            <v>113220</v>
          </cell>
          <cell r="L1518">
            <v>946860</v>
          </cell>
        </row>
        <row r="1519">
          <cell r="F1519">
            <v>3290200</v>
          </cell>
          <cell r="G1519">
            <v>0</v>
          </cell>
          <cell r="H1519">
            <v>0</v>
          </cell>
          <cell r="K1519">
            <v>559148.88</v>
          </cell>
          <cell r="L1519">
            <v>114350</v>
          </cell>
        </row>
        <row r="1520">
          <cell r="F1520">
            <v>35866384</v>
          </cell>
          <cell r="G1520">
            <v>0</v>
          </cell>
          <cell r="H1520">
            <v>0</v>
          </cell>
          <cell r="K1520">
            <v>0</v>
          </cell>
          <cell r="L1520">
            <v>35866384</v>
          </cell>
        </row>
        <row r="1521">
          <cell r="F1521">
            <v>11740000</v>
          </cell>
          <cell r="G1521">
            <v>0</v>
          </cell>
          <cell r="H1521">
            <v>0</v>
          </cell>
          <cell r="K1521">
            <v>9000</v>
          </cell>
          <cell r="L1521">
            <v>843774.19</v>
          </cell>
        </row>
        <row r="1522">
          <cell r="C1522">
            <v>16</v>
          </cell>
          <cell r="F1522">
            <v>1168800</v>
          </cell>
          <cell r="G1522">
            <v>0</v>
          </cell>
          <cell r="H1522">
            <v>0</v>
          </cell>
          <cell r="K1522">
            <v>0</v>
          </cell>
          <cell r="L1522">
            <v>0</v>
          </cell>
        </row>
        <row r="1523">
          <cell r="C1523">
            <v>13</v>
          </cell>
          <cell r="F1523">
            <v>21347300</v>
          </cell>
          <cell r="G1523">
            <v>0</v>
          </cell>
          <cell r="H1523">
            <v>14330500</v>
          </cell>
          <cell r="K1523">
            <v>0</v>
          </cell>
          <cell r="L1523">
            <v>3158640</v>
          </cell>
        </row>
        <row r="1525">
          <cell r="F1525">
            <v>76342684</v>
          </cell>
          <cell r="G1525">
            <v>0</v>
          </cell>
          <cell r="H1525">
            <v>14330500</v>
          </cell>
          <cell r="K1525">
            <v>681368.88</v>
          </cell>
          <cell r="L1525">
            <v>40930008.189999998</v>
          </cell>
        </row>
      </sheetData>
      <sheetData sheetId="68"/>
      <sheetData sheetId="69"/>
      <sheetData sheetId="70">
        <row r="216">
          <cell r="B216" t="str">
            <v>ค่าที่ดินและสิ่งก่อสร้าง 6811320</v>
          </cell>
        </row>
      </sheetData>
      <sheetData sheetId="71">
        <row r="4">
          <cell r="A4" t="str">
            <v xml:space="preserve">     ประจำเดือนพฤศจิกายน 2567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5">
          <cell r="A5" t="str">
            <v>ประจำเดือนตุลาคม 2565</v>
          </cell>
        </row>
        <row r="6">
          <cell r="I6" t="str">
            <v>กันเงินไว้เบิก</v>
          </cell>
        </row>
        <row r="48">
          <cell r="C48" t="str">
            <v>20004 32003100 5000005</v>
          </cell>
          <cell r="K48">
            <v>0</v>
          </cell>
          <cell r="L48">
            <v>0</v>
          </cell>
        </row>
        <row r="51">
          <cell r="C51" t="str">
            <v>20004 6686176 00000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62">
          <cell r="C62" t="str">
            <v>20004 66000 7300000</v>
          </cell>
        </row>
        <row r="64">
          <cell r="B64" t="str">
    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    </cell>
          <cell r="C64" t="str">
            <v>ศธ 04002/ว402 ลว.2 ก.พ.65 โอนครั้งที่ 181</v>
          </cell>
          <cell r="F64">
            <v>0</v>
          </cell>
          <cell r="K64">
            <v>0</v>
          </cell>
          <cell r="L64">
            <v>0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1">
          <cell r="B71" t="str">
            <v>โครงการขับเคลื่อนการพัฒนาการศึกษาที่ยั่งยืน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90">
          <cell r="B190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28">
          <cell r="A328">
            <v>2</v>
          </cell>
        </row>
        <row r="336">
          <cell r="B336" t="str">
            <v>ค้าจ้างเหมาบริการ ลูกจ้างสพป.ปท.2 15000x7คนx12 เดือน 1,260,000 บาท</v>
          </cell>
        </row>
        <row r="342">
          <cell r="B342" t="str">
            <v>ค่าสาธารณูปโภค    500,000 บาท</v>
          </cell>
        </row>
        <row r="357">
          <cell r="A357" t="str">
            <v>2.1.2.2</v>
          </cell>
          <cell r="B357" t="str">
            <v>งบเพิ่มประสิทธิผลกลยุทธ์ของ สพฐ. 1,500,000 บาท</v>
          </cell>
          <cell r="C357" t="str">
            <v>ศธ04002/ว4881 ลว.27 ต.ค.65 โอนครั้งที่ 16  3,000,000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/>
        </row>
        <row r="424">
          <cell r="D424"/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/>
        </row>
        <row r="429">
          <cell r="D429"/>
        </row>
        <row r="430">
          <cell r="D430">
            <v>0</v>
          </cell>
        </row>
        <row r="431">
          <cell r="D431"/>
        </row>
        <row r="432">
          <cell r="D432"/>
        </row>
        <row r="433">
          <cell r="D433">
            <v>0</v>
          </cell>
        </row>
        <row r="434">
          <cell r="D434"/>
        </row>
        <row r="435">
          <cell r="D435">
            <v>0</v>
          </cell>
        </row>
        <row r="890">
          <cell r="C890" t="str">
            <v>20004 66 5201500000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 t="str">
            <v xml:space="preserve">กิจกรรมช่วยเหลือกลุ่มเป้าหมายทางสังคม  </v>
          </cell>
          <cell r="C910" t="str">
            <v>20004 66 62408 00000</v>
          </cell>
        </row>
        <row r="918">
          <cell r="G918"/>
          <cell r="H918"/>
          <cell r="I918"/>
          <cell r="J918"/>
        </row>
        <row r="1063">
          <cell r="B1063" t="str">
            <v xml:space="preserve">กิจกรรมการขับเคลื่อนหลักสูตรแกนกลางการศึกษาขั้นพื้นฐาน </v>
          </cell>
          <cell r="C1063" t="str">
            <v>20004 65 00092 00000</v>
          </cell>
        </row>
        <row r="1064">
          <cell r="C1064" t="str">
            <v>20004 35000200 200000</v>
          </cell>
        </row>
        <row r="1065">
          <cell r="B1065" t="str">
            <v>ค่าใช้จ่ายในการดำเนินโครงการบ้านนักวิทยาศาสตร์น้อยประเทศไทย ระดับประถมศึกษา</v>
          </cell>
          <cell r="C1065" t="str">
            <v>ศธ 04002/ว3006 ลว 5 ส.ค.65 ครั้งที่ 727</v>
          </cell>
          <cell r="D1065"/>
          <cell r="K1065">
            <v>0</v>
          </cell>
          <cell r="L1065">
            <v>0</v>
          </cell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 t="str">
    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    </cell>
          <cell r="C1101" t="str">
            <v>ศธ04002/ว3006 ลว.5 ส.ค.65 โอนครั้งที่ 727</v>
          </cell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9">
          <cell r="A1119" t="str">
            <v>ฉ</v>
          </cell>
          <cell r="B1119" t="str">
            <v>แผนงานบูรณาการ : ต่อต้านการทุจริตและประพฤติมิชอบ</v>
          </cell>
          <cell r="C1119" t="str">
            <v>20004 56003700</v>
          </cell>
        </row>
        <row r="1120">
          <cell r="A1120">
            <v>1</v>
          </cell>
          <cell r="B1120" t="str">
            <v>โครงการเสริมสร้างคุณธรรม จริยธรรม และธรรมาภิบาลในสถานศึกษา</v>
          </cell>
          <cell r="C1120" t="str">
            <v>20005 56003700</v>
          </cell>
        </row>
        <row r="1123">
          <cell r="B1123" t="str">
            <v xml:space="preserve"> งบดำเนินงาน 66112xx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>
        <row r="4">
          <cell r="A4" t="str">
            <v xml:space="preserve">                ประจำเดือนตุลาคม 2565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1">
          <cell r="B111"/>
        </row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5"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7">
          <cell r="C197"/>
        </row>
        <row r="198">
          <cell r="C198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A25" t="str">
            <v>1.1.3</v>
          </cell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40">
          <cell r="A40">
            <v>2.1</v>
          </cell>
        </row>
        <row r="42">
          <cell r="I42">
            <v>0</v>
          </cell>
          <cell r="J42">
            <v>0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K120"/>
  <sheetViews>
    <sheetView topLeftCell="D19" workbookViewId="0">
      <selection activeCell="D90" sqref="D90"/>
    </sheetView>
  </sheetViews>
  <sheetFormatPr defaultRowHeight="13.8" x14ac:dyDescent="0.25"/>
  <cols>
    <col min="1" max="1" width="4.09765625" customWidth="1"/>
    <col min="2" max="2" width="32.09765625" customWidth="1"/>
    <col min="3" max="3" width="17.3984375" customWidth="1"/>
    <col min="4" max="4" width="11.69921875" customWidth="1"/>
    <col min="5" max="5" width="6.69921875" customWidth="1"/>
    <col min="6" max="6" width="11.8984375" customWidth="1"/>
    <col min="7" max="7" width="6.3984375" customWidth="1"/>
    <col min="8" max="8" width="12.5" customWidth="1"/>
    <col min="9" max="9" width="11.3984375" customWidth="1"/>
    <col min="10" max="10" width="10.69921875" bestFit="1" customWidth="1"/>
  </cols>
  <sheetData>
    <row r="1" spans="1:11" ht="21" x14ac:dyDescent="0.25">
      <c r="A1" s="1330" t="s">
        <v>262</v>
      </c>
      <c r="B1" s="1330"/>
      <c r="C1" s="1330"/>
      <c r="D1" s="1330"/>
      <c r="E1" s="1330"/>
      <c r="F1" s="1330"/>
      <c r="G1" s="1330"/>
      <c r="H1" s="1330"/>
      <c r="I1" s="1330"/>
      <c r="J1" s="1330"/>
      <c r="K1" s="1330"/>
    </row>
    <row r="2" spans="1:11" ht="21" x14ac:dyDescent="0.25">
      <c r="A2" s="1330" t="str">
        <f>+'[1]สิ่งก่อสร้าง  65'!A3:M3</f>
        <v>สำนักงานเขตพื้นที่การศึกษาประถมศึกษาปทุมธานี เขต 2</v>
      </c>
      <c r="B2" s="1330"/>
      <c r="C2" s="1330"/>
      <c r="D2" s="1330"/>
      <c r="E2" s="1330"/>
      <c r="F2" s="1330"/>
      <c r="G2" s="1330"/>
      <c r="H2" s="1330"/>
      <c r="I2" s="1330"/>
      <c r="J2" s="1330"/>
      <c r="K2" s="1330"/>
    </row>
    <row r="3" spans="1:11" ht="21" x14ac:dyDescent="0.25">
      <c r="A3" s="1331" t="s">
        <v>263</v>
      </c>
      <c r="B3" s="1331"/>
      <c r="C3" s="1331"/>
      <c r="D3" s="1331"/>
      <c r="E3" s="1331"/>
      <c r="F3" s="1331"/>
      <c r="G3" s="1331"/>
      <c r="H3" s="1331"/>
      <c r="I3" s="1331"/>
      <c r="J3" s="1331"/>
      <c r="K3" s="1331"/>
    </row>
    <row r="4" spans="1:11" ht="21" x14ac:dyDescent="0.25">
      <c r="A4" s="1324" t="s">
        <v>23</v>
      </c>
      <c r="B4" s="1324" t="s">
        <v>24</v>
      </c>
      <c r="C4" s="44" t="s">
        <v>26</v>
      </c>
      <c r="D4" s="1326" t="s">
        <v>41</v>
      </c>
      <c r="E4" s="1328" t="s">
        <v>3</v>
      </c>
      <c r="F4" s="1329"/>
      <c r="G4" s="1332" t="s">
        <v>42</v>
      </c>
      <c r="H4" s="1332"/>
      <c r="I4" s="1328" t="s">
        <v>4</v>
      </c>
      <c r="J4" s="1329"/>
      <c r="K4" s="1324" t="s">
        <v>5</v>
      </c>
    </row>
    <row r="5" spans="1:11" ht="21" x14ac:dyDescent="0.25">
      <c r="A5" s="1325"/>
      <c r="B5" s="1325"/>
      <c r="C5" s="45" t="s">
        <v>43</v>
      </c>
      <c r="D5" s="1327"/>
      <c r="E5" s="1188">
        <v>220</v>
      </c>
      <c r="F5" s="1188">
        <v>221</v>
      </c>
      <c r="G5" s="1188">
        <v>220</v>
      </c>
      <c r="H5" s="1188">
        <v>221</v>
      </c>
      <c r="I5" s="1188">
        <v>220</v>
      </c>
      <c r="J5" s="1188">
        <v>221</v>
      </c>
      <c r="K5" s="1325"/>
    </row>
    <row r="6" spans="1:11" ht="36" customHeight="1" x14ac:dyDescent="0.25">
      <c r="A6" s="1189" t="s">
        <v>77</v>
      </c>
      <c r="B6" s="1190" t="str">
        <f>+'[1]ดำเนินงานครุภัณฑ์ 310061ยั่งยืน'!E6</f>
        <v xml:space="preserve">แผนงานยุทธศาสตร์พัฒนาคุณภาพการศึกษาและการเรียนรู้ </v>
      </c>
      <c r="C6" s="1191"/>
      <c r="D6" s="1192">
        <f>+D7+D14</f>
        <v>4598500</v>
      </c>
      <c r="E6" s="1192">
        <f t="shared" ref="E6:K6" si="0">+E7+E14</f>
        <v>0</v>
      </c>
      <c r="F6" s="1192">
        <f t="shared" si="0"/>
        <v>3928500</v>
      </c>
      <c r="G6" s="1192">
        <f t="shared" si="0"/>
        <v>0</v>
      </c>
      <c r="H6" s="1192">
        <f t="shared" si="0"/>
        <v>0</v>
      </c>
      <c r="I6" s="1192">
        <f t="shared" si="0"/>
        <v>0</v>
      </c>
      <c r="J6" s="1192">
        <f t="shared" si="0"/>
        <v>670000</v>
      </c>
      <c r="K6" s="1192">
        <f t="shared" si="0"/>
        <v>0</v>
      </c>
    </row>
    <row r="7" spans="1:11" ht="36" customHeight="1" x14ac:dyDescent="0.25">
      <c r="A7" s="1193">
        <v>1</v>
      </c>
      <c r="B7" s="1194" t="str">
        <f>+'[1]ดำเนินงานครุภัณฑ์ 310061ยั่งยืน'!E7</f>
        <v>โครงการขับเคลื่อนการพัฒนาการศึกษาที่ยั่งยืน</v>
      </c>
      <c r="C7" s="1195" t="str">
        <f>+'[1]ดำเนินงานครุภัณฑ์ 310061ยั่งยืน'!D7</f>
        <v xml:space="preserve">20004 31006100 </v>
      </c>
      <c r="D7" s="1196">
        <f>+D8</f>
        <v>100000</v>
      </c>
      <c r="E7" s="1196">
        <f t="shared" ref="E7:K9" si="1">+E8</f>
        <v>0</v>
      </c>
      <c r="F7" s="1196">
        <f t="shared" si="1"/>
        <v>100000</v>
      </c>
      <c r="G7" s="1196"/>
      <c r="H7" s="1196">
        <f t="shared" si="1"/>
        <v>0</v>
      </c>
      <c r="I7" s="1196">
        <f t="shared" si="1"/>
        <v>0</v>
      </c>
      <c r="J7" s="1196">
        <f t="shared" si="1"/>
        <v>0</v>
      </c>
      <c r="K7" s="1196">
        <f t="shared" si="1"/>
        <v>0</v>
      </c>
    </row>
    <row r="8" spans="1:11" ht="42" customHeight="1" x14ac:dyDescent="0.25">
      <c r="A8" s="1197">
        <v>1.1000000000000001</v>
      </c>
      <c r="B8" s="1198" t="str">
        <f>+'[1]ดำเนินงานครุภัณฑ์ 310061ยั่งยืน'!E8</f>
        <v xml:space="preserve">กิจกรรมการบริหารจัดการโรงเรียนขนาดเล็ก </v>
      </c>
      <c r="C8" s="1199" t="str">
        <f>+'[1]ดำเนินงานครุภัณฑ์ 310061ยั่งยืน'!D8</f>
        <v>20004 67 52010 00000</v>
      </c>
      <c r="D8" s="1200">
        <f>+D9</f>
        <v>100000</v>
      </c>
      <c r="E8" s="1200">
        <f t="shared" si="1"/>
        <v>0</v>
      </c>
      <c r="F8" s="1200">
        <f t="shared" si="1"/>
        <v>100000</v>
      </c>
      <c r="G8" s="1200">
        <f t="shared" si="1"/>
        <v>0</v>
      </c>
      <c r="H8" s="1200">
        <f t="shared" si="1"/>
        <v>0</v>
      </c>
      <c r="I8" s="1200">
        <f t="shared" si="1"/>
        <v>0</v>
      </c>
      <c r="J8" s="1200">
        <f t="shared" si="1"/>
        <v>0</v>
      </c>
      <c r="K8" s="1200">
        <f t="shared" ref="K8" si="2">+K9+K16</f>
        <v>0</v>
      </c>
    </row>
    <row r="9" spans="1:11" ht="37.200000000000003" customHeight="1" x14ac:dyDescent="0.25">
      <c r="A9" s="1201"/>
      <c r="B9" s="1202" t="str">
        <f>+'[1]ดำเนินงานครุภัณฑ์ 310061ยั่งยืน'!E115</f>
        <v>งบลงทุน สิ่งก่อสร้าง 6711320</v>
      </c>
      <c r="C9" s="1203" t="str">
        <f>+'[1]ดำเนินงานครุภัณฑ์ 310061ยั่งยืน'!D115</f>
        <v>6711320</v>
      </c>
      <c r="D9" s="1204">
        <f>+D10</f>
        <v>100000</v>
      </c>
      <c r="E9" s="1204">
        <f t="shared" si="1"/>
        <v>0</v>
      </c>
      <c r="F9" s="1204">
        <f t="shared" si="1"/>
        <v>100000</v>
      </c>
      <c r="G9" s="1204"/>
      <c r="H9" s="1204">
        <f t="shared" si="1"/>
        <v>0</v>
      </c>
      <c r="I9" s="1204">
        <f t="shared" si="1"/>
        <v>0</v>
      </c>
      <c r="J9" s="1204">
        <f t="shared" si="1"/>
        <v>0</v>
      </c>
      <c r="K9" s="1204">
        <f t="shared" si="1"/>
        <v>0</v>
      </c>
    </row>
    <row r="10" spans="1:11" ht="21" customHeight="1" x14ac:dyDescent="0.25">
      <c r="A10" s="1205" t="s">
        <v>39</v>
      </c>
      <c r="B10" s="1206" t="str">
        <f>+'[1]ดำเนินงานครุภัณฑ์ 310061ยั่งยืน'!E116</f>
        <v xml:space="preserve">รายการค่าปรับปรุงซ่อมแซมบ้านพักครู  ห้องน้ำ- ห้องส้วม   </v>
      </c>
      <c r="C10" s="1207" t="str">
        <f>+'[1]ดำเนินงานครุภัณฑ์ 310061ยั่งยืน'!D116</f>
        <v>20004 31006100 321AAAA</v>
      </c>
      <c r="D10" s="1208">
        <f>SUM(D11:D13)</f>
        <v>100000</v>
      </c>
      <c r="E10" s="1208">
        <f t="shared" ref="E10:J10" si="3">SUM(E11:E13)</f>
        <v>0</v>
      </c>
      <c r="F10" s="1208">
        <f t="shared" si="3"/>
        <v>100000</v>
      </c>
      <c r="G10" s="1208"/>
      <c r="H10" s="1208">
        <f t="shared" si="3"/>
        <v>0</v>
      </c>
      <c r="I10" s="1208">
        <f t="shared" si="3"/>
        <v>0</v>
      </c>
      <c r="J10" s="1208">
        <f t="shared" si="3"/>
        <v>0</v>
      </c>
      <c r="K10" s="1208">
        <f t="shared" ref="K10" si="4">SUM(K11:K12)</f>
        <v>0</v>
      </c>
    </row>
    <row r="11" spans="1:11" ht="21" customHeight="1" x14ac:dyDescent="0.25">
      <c r="A11" s="1209" t="s">
        <v>78</v>
      </c>
      <c r="B11" s="1210" t="str">
        <f>+'[1]ดำเนินงานครุภัณฑ์ 310061ยั่งยืน'!E117</f>
        <v>ร.ร.วัดราษฎร์บำรุง</v>
      </c>
      <c r="C11" s="1211">
        <f>+'[1]ดำเนินงานครุภัณฑ์ 310061ยั่งยืน'!D118</f>
        <v>4100523172</v>
      </c>
      <c r="D11" s="1212">
        <f>+'[1]ดำเนินงานครุภัณฑ์ 310061ยั่งยืน'!F122</f>
        <v>100000</v>
      </c>
      <c r="E11" s="1212">
        <f>+'[1]ดำเนินงานครุภัณฑ์ 310061ยั่งยืน'!G122</f>
        <v>0</v>
      </c>
      <c r="F11" s="1212">
        <f>+'[1]ดำเนินงานครุภัณฑ์ 310061ยั่งยืน'!H122</f>
        <v>100000</v>
      </c>
      <c r="G11" s="1212">
        <f>+'[1]ดำเนินงานครุภัณฑ์ 310061ยั่งยืน'!I122</f>
        <v>0</v>
      </c>
      <c r="H11" s="1212">
        <f>+'[1]ดำเนินงานครุภัณฑ์ 310061ยั่งยืน'!J122</f>
        <v>0</v>
      </c>
      <c r="I11" s="1212">
        <f>+'[1]ดำเนินงานครุภัณฑ์ 310061ยั่งยืน'!K122</f>
        <v>0</v>
      </c>
      <c r="J11" s="1212">
        <f>+'[1]ดำเนินงานครุภัณฑ์ 310061ยั่งยืน'!L122</f>
        <v>0</v>
      </c>
      <c r="K11" s="1212">
        <f>+D11-E11-F11-G11-H11-I11-J11</f>
        <v>0</v>
      </c>
    </row>
    <row r="12" spans="1:11" ht="21" hidden="1" customHeight="1" x14ac:dyDescent="0.25">
      <c r="A12" s="1209" t="s">
        <v>79</v>
      </c>
      <c r="B12" s="1210"/>
      <c r="C12" s="1213"/>
      <c r="D12" s="1212">
        <f>+'[1]ดำเนินงานครุภัณฑ์ 310061ยั่งยืน'!F16</f>
        <v>0</v>
      </c>
      <c r="E12" s="1212">
        <f>+'[1]ดำเนินงานครุภัณฑ์ 310061ยั่งยืน'!G16</f>
        <v>0</v>
      </c>
      <c r="F12" s="1212">
        <f>+'[1]ดำเนินงานครุภัณฑ์ 310061ยั่งยืน'!H16</f>
        <v>0</v>
      </c>
      <c r="G12" s="1212">
        <f>+'[1]ดำเนินงานครุภัณฑ์ 310061ยั่งยืน'!I16</f>
        <v>0</v>
      </c>
      <c r="H12" s="1212">
        <f>+'[1]ดำเนินงานครุภัณฑ์ 310061ยั่งยืน'!J16</f>
        <v>0</v>
      </c>
      <c r="I12" s="1212">
        <f>+'[1]ดำเนินงานครุภัณฑ์ 310061ยั่งยืน'!K16</f>
        <v>0</v>
      </c>
      <c r="J12" s="1212">
        <f>+'[1]ดำเนินงานครุภัณฑ์ 310061ยั่งยืน'!L16</f>
        <v>0</v>
      </c>
      <c r="K12" s="1212">
        <f>+D12-E12-F12-G12-H12-I12-J12</f>
        <v>0</v>
      </c>
    </row>
    <row r="13" spans="1:11" ht="21" hidden="1" customHeight="1" x14ac:dyDescent="0.25">
      <c r="A13" s="1209" t="s">
        <v>80</v>
      </c>
      <c r="B13" s="1210"/>
      <c r="C13" s="1213"/>
      <c r="D13" s="1212">
        <f>+'[1]ดำเนินงานครุภัณฑ์ 310061ยั่งยืน'!F21</f>
        <v>0</v>
      </c>
      <c r="E13" s="1212">
        <f>+'[1]ดำเนินงานครุภัณฑ์ 310061ยั่งยืน'!G21</f>
        <v>0</v>
      </c>
      <c r="F13" s="1212">
        <f>+'[1]ดำเนินงานครุภัณฑ์ 310061ยั่งยืน'!H21</f>
        <v>0</v>
      </c>
      <c r="G13" s="1212"/>
      <c r="H13" s="1212">
        <f>+'[1]ดำเนินงานครุภัณฑ์ 310061ยั่งยืน'!I21</f>
        <v>0</v>
      </c>
      <c r="I13" s="1212">
        <f>+'[1]ดำเนินงานครุภัณฑ์ 310061ยั่งยืน'!J21</f>
        <v>0</v>
      </c>
      <c r="J13" s="1212">
        <f>+'[1]ดำเนินงานครุภัณฑ์ 310061ยั่งยืน'!K21</f>
        <v>0</v>
      </c>
      <c r="K13" s="1212"/>
    </row>
    <row r="14" spans="1:11" ht="21" customHeight="1" x14ac:dyDescent="0.25">
      <c r="A14" s="1193">
        <v>1</v>
      </c>
      <c r="B14" s="1214" t="str">
        <f>+'[1]ดำเนินงานครุภัณฑ์ 310061ยั่งยืน'!E123</f>
        <v>โครงการโรงเรียนคุณภาพประจำตำบล</v>
      </c>
      <c r="C14" s="1195" t="str">
        <f>+'[1]ดำเนินงานครุภัณฑ์ 310061ยั่งยืน'!D123</f>
        <v>20004 3100B600</v>
      </c>
      <c r="D14" s="1196">
        <f>+D15</f>
        <v>4498500</v>
      </c>
      <c r="E14" s="1196">
        <f t="shared" ref="E14:K14" si="5">+E15</f>
        <v>0</v>
      </c>
      <c r="F14" s="1196">
        <f t="shared" si="5"/>
        <v>3828500</v>
      </c>
      <c r="G14" s="1196"/>
      <c r="H14" s="1196">
        <f t="shared" si="5"/>
        <v>0</v>
      </c>
      <c r="I14" s="1196">
        <f t="shared" si="5"/>
        <v>0</v>
      </c>
      <c r="J14" s="1196">
        <f t="shared" si="5"/>
        <v>670000</v>
      </c>
      <c r="K14" s="1196">
        <f t="shared" si="5"/>
        <v>0</v>
      </c>
    </row>
    <row r="15" spans="1:11" ht="21" customHeight="1" x14ac:dyDescent="0.25">
      <c r="A15" s="1197">
        <v>1.1000000000000001</v>
      </c>
      <c r="B15" s="1198" t="str">
        <f>+'[1]ดำเนินงานครุภัณฑ์ 310061ยั่งยืน'!E124</f>
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</c>
      <c r="C15" s="1199" t="str">
        <f>+'[1]ดำเนินงานครุภัณฑ์ 310061ยั่งยืน'!D124</f>
        <v>20004 67000 7700000</v>
      </c>
      <c r="D15" s="1200">
        <f>+D16+D36</f>
        <v>4498500</v>
      </c>
      <c r="E15" s="1200">
        <f>+E16+E36</f>
        <v>0</v>
      </c>
      <c r="F15" s="1200">
        <f>+F16+F36</f>
        <v>3828500</v>
      </c>
      <c r="G15" s="1200"/>
      <c r="H15" s="1200">
        <f>+H16+H36</f>
        <v>0</v>
      </c>
      <c r="I15" s="1200">
        <f>+I16+I36</f>
        <v>0</v>
      </c>
      <c r="J15" s="1200">
        <f>+J16+J36</f>
        <v>670000</v>
      </c>
      <c r="K15" s="1200">
        <f>+K16+K36</f>
        <v>0</v>
      </c>
    </row>
    <row r="16" spans="1:11" ht="21" customHeight="1" x14ac:dyDescent="0.25">
      <c r="A16" s="1201"/>
      <c r="B16" s="1202" t="str">
        <f>+'[1]ดำเนินงานครุภัณฑ์ 310061ยั่งยืน'!E125</f>
        <v>งบลงทุน ค่าสิ่งก่อสร้าง 6711320</v>
      </c>
      <c r="C16" s="1203"/>
      <c r="D16" s="1204">
        <f>+D17+D22+D25</f>
        <v>4498500</v>
      </c>
      <c r="E16" s="1204">
        <f t="shared" ref="E16:K16" si="6">+E17+E22+E25</f>
        <v>0</v>
      </c>
      <c r="F16" s="1204">
        <f t="shared" si="6"/>
        <v>3828500</v>
      </c>
      <c r="G16" s="1204">
        <f t="shared" si="6"/>
        <v>0</v>
      </c>
      <c r="H16" s="1204">
        <f t="shared" si="6"/>
        <v>0</v>
      </c>
      <c r="I16" s="1204">
        <f t="shared" si="6"/>
        <v>0</v>
      </c>
      <c r="J16" s="1204">
        <f t="shared" si="6"/>
        <v>670000</v>
      </c>
      <c r="K16" s="1204">
        <f t="shared" si="6"/>
        <v>0</v>
      </c>
    </row>
    <row r="17" spans="1:11" ht="21" customHeight="1" x14ac:dyDescent="0.25">
      <c r="A17" s="1215">
        <f>+'[1]ดำเนินงานครุภัณฑ์ 310061ยั่งยืน'!A126</f>
        <v>2.1</v>
      </c>
      <c r="B17" s="47" t="str">
        <f>+'[1]ดำเนินงานครุภัณฑ์ 310061ยั่งยืน'!E126</f>
        <v>ปรับปรุงซ่อมแซมอาคารเรียนอาคารประกอบและสิ่งก่อสร้างอื่น</v>
      </c>
      <c r="C17" s="1216" t="str">
        <f>+'[1]ดำเนินงานครุภัณฑ์ 310061ยั่งยืน'!D126</f>
        <v>ศธ04002/ว1787 ลว.7 พค 67 โอนครั้งที่ 5</v>
      </c>
      <c r="D17" s="46">
        <f>SUM(D18:D21)</f>
        <v>1340000</v>
      </c>
      <c r="E17" s="46">
        <f t="shared" ref="E17:J17" si="7">SUM(E18:E21)</f>
        <v>0</v>
      </c>
      <c r="F17" s="46">
        <f t="shared" si="7"/>
        <v>670000</v>
      </c>
      <c r="G17" s="46">
        <f t="shared" si="7"/>
        <v>0</v>
      </c>
      <c r="H17" s="46">
        <f t="shared" si="7"/>
        <v>0</v>
      </c>
      <c r="I17" s="46">
        <f t="shared" si="7"/>
        <v>0</v>
      </c>
      <c r="J17" s="46">
        <f t="shared" si="7"/>
        <v>670000</v>
      </c>
      <c r="K17" s="46">
        <f>SUM(K18:K21)</f>
        <v>0</v>
      </c>
    </row>
    <row r="18" spans="1:11" ht="21" customHeight="1" x14ac:dyDescent="0.25">
      <c r="A18" s="1217" t="s">
        <v>78</v>
      </c>
      <c r="B18" s="1218" t="str">
        <f>+'[1]ดำเนินงานครุภัณฑ์ 310061ยั่งยืน'!E127</f>
        <v>วัดมงคลรัตน์</v>
      </c>
      <c r="C18" s="1219" t="str">
        <f>+'[1]ดำเนินงานครุภัณฑ์ 310061ยั่งยืน'!D127</f>
        <v>200043100B6003211500</v>
      </c>
      <c r="D18" s="1220">
        <f>+'[1]ดำเนินงานครุภัณฑ์ 310061ยั่งยืน'!F131</f>
        <v>670000</v>
      </c>
      <c r="E18" s="1220">
        <f>+'[1]ดำเนินงานครุภัณฑ์ 310061ยั่งยืน'!G131</f>
        <v>0</v>
      </c>
      <c r="F18" s="1220">
        <f>+'[1]ดำเนินงานครุภัณฑ์ 310061ยั่งยืน'!H131</f>
        <v>670000</v>
      </c>
      <c r="G18" s="1220">
        <f>+'[1]ดำเนินงานครุภัณฑ์ 310061ยั่งยืน'!I131</f>
        <v>0</v>
      </c>
      <c r="H18" s="1220">
        <f>+'[1]ดำเนินงานครุภัณฑ์ 310061ยั่งยืน'!J131</f>
        <v>0</v>
      </c>
      <c r="I18" s="1220">
        <f>+'[1]ดำเนินงานครุภัณฑ์ 310061ยั่งยืน'!K131</f>
        <v>0</v>
      </c>
      <c r="J18" s="1220">
        <f>+'[1]ดำเนินงานครุภัณฑ์ 310061ยั่งยืน'!L131</f>
        <v>0</v>
      </c>
      <c r="K18" s="1220">
        <f>+D18-E18-F18-G18-H18-I18-J18</f>
        <v>0</v>
      </c>
    </row>
    <row r="19" spans="1:11" ht="21" customHeight="1" x14ac:dyDescent="0.25">
      <c r="A19" s="1217"/>
      <c r="B19" s="1218"/>
      <c r="C19" s="1221">
        <f>+'[1]ดำเนินงานครุภัณฑ์ 310061ยั่งยืน'!C127</f>
        <v>4100408104</v>
      </c>
      <c r="D19" s="1220"/>
      <c r="E19" s="1220"/>
      <c r="F19" s="1220"/>
      <c r="G19" s="1220"/>
      <c r="H19" s="1220"/>
      <c r="I19" s="1220"/>
      <c r="J19" s="1220"/>
      <c r="K19" s="1220"/>
    </row>
    <row r="20" spans="1:11" ht="42" customHeight="1" x14ac:dyDescent="0.25">
      <c r="A20" s="1217" t="s">
        <v>79</v>
      </c>
      <c r="B20" s="1218" t="str">
        <f>+'[1]ดำเนินงานครุภัณฑ์ 310061ยั่งยืน'!E132</f>
        <v>วัดสุวรรณ</v>
      </c>
      <c r="C20" s="1219" t="str">
        <f>+'[1]ดำเนินงานครุภัณฑ์ 310061ยั่งยืน'!D132</f>
        <v>200043100B6003211501</v>
      </c>
      <c r="D20" s="1220">
        <f>+'[1]ดำเนินงานครุภัณฑ์ 310061ยั่งยืน'!F136</f>
        <v>670000</v>
      </c>
      <c r="E20" s="1220">
        <f>+'[1]ดำเนินงานครุภัณฑ์ 310061ยั่งยืน'!G136</f>
        <v>0</v>
      </c>
      <c r="F20" s="1220">
        <f>+'[1]ดำเนินงานครุภัณฑ์ 310061ยั่งยืน'!H136</f>
        <v>0</v>
      </c>
      <c r="G20" s="1220">
        <f>+'[1]ดำเนินงานครุภัณฑ์ 310061ยั่งยืน'!I136</f>
        <v>0</v>
      </c>
      <c r="H20" s="1220">
        <f>+'[1]ดำเนินงานครุภัณฑ์ 310061ยั่งยืน'!J136</f>
        <v>0</v>
      </c>
      <c r="I20" s="1220">
        <f>+'[1]ดำเนินงานครุภัณฑ์ 310061ยั่งยืน'!K136</f>
        <v>0</v>
      </c>
      <c r="J20" s="1220">
        <f>+'[1]ดำเนินงานครุภัณฑ์ 310061ยั่งยืน'!L136</f>
        <v>670000</v>
      </c>
      <c r="K20" s="1220">
        <f>+D20-E20-F20-G20-H20-I20-J20</f>
        <v>0</v>
      </c>
    </row>
    <row r="21" spans="1:11" ht="21" customHeight="1" x14ac:dyDescent="0.25">
      <c r="A21" s="1209"/>
      <c r="B21" s="1218"/>
      <c r="C21" s="1221">
        <f>+'[1]ดำเนินงานครุภัณฑ์ 310061ยั่งยืน'!C132</f>
        <v>4100409854</v>
      </c>
      <c r="D21" s="1220"/>
      <c r="E21" s="1220"/>
      <c r="F21" s="1220"/>
      <c r="G21" s="1220"/>
      <c r="H21" s="1220"/>
      <c r="I21" s="1220"/>
      <c r="J21" s="1220"/>
      <c r="K21" s="1220"/>
    </row>
    <row r="22" spans="1:11" ht="21" customHeight="1" x14ac:dyDescent="0.25">
      <c r="A22" s="1215">
        <v>2.2000000000000002</v>
      </c>
      <c r="B22" s="1222" t="str">
        <f>+'[1]ดำเนินงานครุภัณฑ์ 310061ยั่งยืน'!E137</f>
        <v xml:space="preserve">ค่าก่อสร้าง ปรับปรุงซ่อมแซมอาคารเรียนอาคารประกอบและสิ่งก่อสร้างอื่นที่ชำรุดทรุดโทรม และที่ประสบอุบัติภัย   </v>
      </c>
      <c r="C22" s="1223" t="str">
        <f>+'[1]ดำเนินงานครุภัณฑ์ 310061ยั่งยืน'!D137</f>
        <v>ศธ04002/ว   ลว.27 กย 67 โอนครั้งที่ 450</v>
      </c>
      <c r="D22" s="1196">
        <f>+D23</f>
        <v>499000</v>
      </c>
      <c r="E22" s="1196">
        <f t="shared" ref="E22:K22" si="8">+E23</f>
        <v>0</v>
      </c>
      <c r="F22" s="1196">
        <f t="shared" si="8"/>
        <v>499000</v>
      </c>
      <c r="G22" s="1196"/>
      <c r="H22" s="1196">
        <f t="shared" si="8"/>
        <v>0</v>
      </c>
      <c r="I22" s="1196">
        <f t="shared" si="8"/>
        <v>0</v>
      </c>
      <c r="J22" s="1196">
        <f t="shared" si="8"/>
        <v>0</v>
      </c>
      <c r="K22" s="1196">
        <f t="shared" si="8"/>
        <v>0</v>
      </c>
    </row>
    <row r="23" spans="1:11" ht="21" customHeight="1" x14ac:dyDescent="0.25">
      <c r="A23" s="1217" t="s">
        <v>78</v>
      </c>
      <c r="B23" s="1218" t="str">
        <f>+'[1]ดำเนินงานครุภัณฑ์ 310061ยั่งยืน'!E138</f>
        <v>วัดราษฎรบำรุง</v>
      </c>
      <c r="C23" s="1219" t="str">
        <f>+'[1]ดำเนินงานครุภัณฑ์ 310061ยั่งยืน'!D138</f>
        <v xml:space="preserve">20004 3100B600 321ZZZZ                               </v>
      </c>
      <c r="D23" s="1220">
        <f>+'[1]ดำเนินงานครุภัณฑ์ 310061ยั่งยืน'!F142</f>
        <v>499000</v>
      </c>
      <c r="E23" s="1220">
        <f>+'[1]ดำเนินงานครุภัณฑ์ 310061ยั่งยืน'!G142</f>
        <v>0</v>
      </c>
      <c r="F23" s="1220">
        <f>+'[1]ดำเนินงานครุภัณฑ์ 310061ยั่งยืน'!H142</f>
        <v>499000</v>
      </c>
      <c r="G23" s="1220">
        <f>+'[1]ดำเนินงานครุภัณฑ์ 310061ยั่งยืน'!I142</f>
        <v>0</v>
      </c>
      <c r="H23" s="1220">
        <f>+'[1]ดำเนินงานครุภัณฑ์ 310061ยั่งยืน'!J142</f>
        <v>0</v>
      </c>
      <c r="I23" s="1220">
        <f>+'[1]ดำเนินงานครุภัณฑ์ 310061ยั่งยืน'!K142</f>
        <v>0</v>
      </c>
      <c r="J23" s="1220">
        <f>+'[1]ดำเนินงานครุภัณฑ์ 310061ยั่งยืน'!L142</f>
        <v>0</v>
      </c>
      <c r="K23" s="1220">
        <f>+D23-E23-F23-G23-H23-I23-J23</f>
        <v>0</v>
      </c>
    </row>
    <row r="24" spans="1:11" ht="15.75" customHeight="1" x14ac:dyDescent="0.25">
      <c r="A24" s="1217"/>
      <c r="B24" s="1218"/>
      <c r="C24" s="1221">
        <f>+'[1]ดำเนินงานครุภัณฑ์ 310061ยั่งยืน'!C138</f>
        <v>4100306259</v>
      </c>
      <c r="D24" s="1220"/>
      <c r="E24" s="1220"/>
      <c r="F24" s="1220"/>
      <c r="G24" s="1220"/>
      <c r="H24" s="1220"/>
      <c r="I24" s="1220"/>
      <c r="J24" s="1220"/>
      <c r="K24" s="1220"/>
    </row>
    <row r="25" spans="1:11" ht="21" customHeight="1" x14ac:dyDescent="0.25">
      <c r="A25" s="1215">
        <v>2.2999999999999998</v>
      </c>
      <c r="B25" s="1222" t="str">
        <f>+'[1]ดำเนินงานครุภัณฑ์ 310061ยั่งยืน'!E143</f>
        <v xml:space="preserve">อาคารเรียนอนุบาล ขนาด 2 ห้องเรียน </v>
      </c>
      <c r="C25" s="1223" t="str">
        <f>+'[1]ดำเนินงานครุภัณฑ์ 310061ยั่งยืน'!D143</f>
        <v>ศธ04002/ว1787 ลว.7 พค 67 โอนครั้งที่ 5</v>
      </c>
      <c r="D25" s="1196">
        <f>+D26</f>
        <v>2659500</v>
      </c>
      <c r="E25" s="1196">
        <f t="shared" ref="E25:K25" si="9">+E26</f>
        <v>0</v>
      </c>
      <c r="F25" s="1196">
        <f t="shared" si="9"/>
        <v>2659500</v>
      </c>
      <c r="G25" s="1196"/>
      <c r="H25" s="1196">
        <f t="shared" si="9"/>
        <v>0</v>
      </c>
      <c r="I25" s="1196">
        <f t="shared" si="9"/>
        <v>0</v>
      </c>
      <c r="J25" s="1196">
        <f t="shared" si="9"/>
        <v>0</v>
      </c>
      <c r="K25" s="1196">
        <f t="shared" si="9"/>
        <v>0</v>
      </c>
    </row>
    <row r="26" spans="1:11" ht="21" customHeight="1" x14ac:dyDescent="0.25">
      <c r="A26" s="1217" t="s">
        <v>78</v>
      </c>
      <c r="B26" s="1218" t="str">
        <f>+'[1]ดำเนินงานครุภัณฑ์ 310061ยั่งยืน'!E144</f>
        <v>โรงเรียนนิกรราษฎร์บํารุงวิทย์</v>
      </c>
      <c r="C26" s="1219" t="str">
        <f>+'[1]ดำเนินงานครุภัณฑ์ 310061ยั่งยืน'!D144</f>
        <v>200043100B6003211498</v>
      </c>
      <c r="D26" s="1220">
        <f>+'[1]ดำเนินงานครุภัณฑ์ 310061ยั่งยืน'!F162</f>
        <v>2659500</v>
      </c>
      <c r="E26" s="1220">
        <f>+'[1]ดำเนินงานครุภัณฑ์ 310061ยั่งยืน'!G162</f>
        <v>0</v>
      </c>
      <c r="F26" s="1220">
        <f>+'[1]ดำเนินงานครุภัณฑ์ 310061ยั่งยืน'!H162</f>
        <v>2659500</v>
      </c>
      <c r="G26" s="1220">
        <f>+'[1]ดำเนินงานครุภัณฑ์ 310061ยั่งยืน'!I162</f>
        <v>0</v>
      </c>
      <c r="H26" s="1220">
        <f>+'[1]ดำเนินงานครุภัณฑ์ 310061ยั่งยืน'!J162</f>
        <v>0</v>
      </c>
      <c r="I26" s="1220">
        <f>+'[1]ดำเนินงานครุภัณฑ์ 310061ยั่งยืน'!K162</f>
        <v>0</v>
      </c>
      <c r="J26" s="1220">
        <f>+'[1]ดำเนินงานครุภัณฑ์ 310061ยั่งยืน'!L162</f>
        <v>0</v>
      </c>
      <c r="K26" s="1220">
        <f>+D26-E26-F26-G26-H26-I26-J26</f>
        <v>0</v>
      </c>
    </row>
    <row r="27" spans="1:11" ht="21" customHeight="1" x14ac:dyDescent="0.25">
      <c r="A27" s="1217"/>
      <c r="B27" s="1218"/>
      <c r="C27" s="1221">
        <f>+'[1]ดำเนินงานครุภัณฑ์ 310061ยั่งยืน'!C144</f>
        <v>4100432393</v>
      </c>
      <c r="D27" s="1220"/>
      <c r="E27" s="1220"/>
      <c r="F27" s="1220"/>
      <c r="G27" s="1220"/>
      <c r="H27" s="1220"/>
      <c r="I27" s="1220"/>
      <c r="J27" s="1220"/>
      <c r="K27" s="1220"/>
    </row>
    <row r="28" spans="1:11" ht="15" hidden="1" customHeight="1" x14ac:dyDescent="0.25">
      <c r="A28" s="1201"/>
      <c r="B28" s="1202" t="s">
        <v>264</v>
      </c>
      <c r="C28" s="1224">
        <f>+'[1]ดำเนินงานครุภัณฑ์ 310061ยั่งยืน'!D23</f>
        <v>0</v>
      </c>
      <c r="D28" s="1204">
        <f>+D31+D33+D35</f>
        <v>0</v>
      </c>
      <c r="E28" s="1204">
        <f t="shared" ref="E28:K28" si="10">+E31+E33+E35</f>
        <v>0</v>
      </c>
      <c r="F28" s="1204">
        <f t="shared" si="10"/>
        <v>0</v>
      </c>
      <c r="G28" s="1204"/>
      <c r="H28" s="1204">
        <f t="shared" si="10"/>
        <v>0</v>
      </c>
      <c r="I28" s="1204">
        <f t="shared" si="10"/>
        <v>0</v>
      </c>
      <c r="J28" s="1204">
        <f t="shared" si="10"/>
        <v>0</v>
      </c>
      <c r="K28" s="1204">
        <f t="shared" si="10"/>
        <v>0</v>
      </c>
    </row>
    <row r="29" spans="1:11" ht="15" hidden="1" customHeight="1" x14ac:dyDescent="0.25">
      <c r="A29" s="1273">
        <f>+'[1]งบกัน67 350002'!A35</f>
        <v>0</v>
      </c>
      <c r="B29" s="1225" t="str">
        <f>+'[1]ดำเนินงานครุภัณฑ์ 310061ยั่งยืน'!E22</f>
        <v>งบลงทุน ค่าครุภัณฑ์ 6611310</v>
      </c>
      <c r="C29" s="1226">
        <f>+'[1]ดำเนินงานครุภัณฑ์ 310061ยั่งยืน'!C22</f>
        <v>0</v>
      </c>
      <c r="D29" s="1196">
        <f>+D30</f>
        <v>0</v>
      </c>
      <c r="E29" s="1196">
        <f t="shared" ref="E29:K31" si="11">+E30</f>
        <v>0</v>
      </c>
      <c r="F29" s="1196">
        <f t="shared" si="11"/>
        <v>0</v>
      </c>
      <c r="G29" s="1196"/>
      <c r="H29" s="1196">
        <f t="shared" si="11"/>
        <v>0</v>
      </c>
      <c r="I29" s="1196">
        <f t="shared" si="11"/>
        <v>0</v>
      </c>
      <c r="J29" s="1196">
        <f t="shared" si="11"/>
        <v>0</v>
      </c>
      <c r="K29" s="1196">
        <f t="shared" si="11"/>
        <v>0</v>
      </c>
    </row>
    <row r="30" spans="1:11" ht="15" hidden="1" customHeight="1" x14ac:dyDescent="0.25">
      <c r="A30" s="1230">
        <f>+'[1]ดำเนินงานครุภัณฑ์ 310061ยั่งยืน'!A23</f>
        <v>0</v>
      </c>
      <c r="B30" s="1218" t="str">
        <f>+'[1]ดำเนินงานครุภัณฑ์ 310061ยั่งยืน'!E23</f>
        <v>ครุภัณฑ์สำนักงาน 120601</v>
      </c>
      <c r="C30" s="68" t="str">
        <f>+'[1]ดำเนินงานครุภัณฑ์ 310061ยั่งยืน'!D22</f>
        <v>6611310</v>
      </c>
      <c r="D30" s="1220">
        <f>+'[1]ดำเนินงานครุภัณฑ์ 310061ยั่งยืน'!F27</f>
        <v>0</v>
      </c>
      <c r="E30" s="1220">
        <f>+'[1]ดำเนินงานครุภัณฑ์ 310061ยั่งยืน'!G27</f>
        <v>0</v>
      </c>
      <c r="F30" s="1220">
        <f>+'[1]ดำเนินงานครุภัณฑ์ 310061ยั่งยืน'!H27</f>
        <v>0</v>
      </c>
      <c r="G30" s="1220"/>
      <c r="H30" s="1220">
        <f>+'[1]ดำเนินงานครุภัณฑ์ 310061ยั่งยืน'!I27</f>
        <v>0</v>
      </c>
      <c r="I30" s="1220">
        <f>+'[1]ดำเนินงานครุภัณฑ์ 310061ยั่งยืน'!J27</f>
        <v>0</v>
      </c>
      <c r="J30" s="1220">
        <f>+'[1]ดำเนินงานครุภัณฑ์ 310061ยั่งยืน'!K27</f>
        <v>0</v>
      </c>
      <c r="K30" s="1220">
        <f>+'[1]ดำเนินงานครุภัณฑ์ 310061ยั่งยืน'!L27</f>
        <v>0</v>
      </c>
    </row>
    <row r="31" spans="1:11" ht="15" hidden="1" customHeight="1" x14ac:dyDescent="0.25">
      <c r="A31" s="1193" t="str">
        <f>+'[1]งบกัน67 350002'!A37</f>
        <v>1.1.1</v>
      </c>
      <c r="B31" s="1225" t="str">
        <f>+'[1]ดำเนินงานครุภัณฑ์ 310061ยั่งยืน'!E24</f>
        <v xml:space="preserve">เครื่องปรับอากาศแบบตั้งพื้นหรือแขวน (ระบบ INVERTER) ขนาด 20,000 บีทียู       </v>
      </c>
      <c r="C31" s="1226" t="str">
        <f>+'[1]ดำเนินงานครุภัณฑ์ 310061ยั่งยืน'!C24</f>
        <v>โอนเปลี่ยนแปลงครั้งที่ 1/66 บท.กลุ่มนโยบายและแผน  ที่ ศธ 04087/1957 ลว. 28 กย 66</v>
      </c>
      <c r="D31" s="1196">
        <f>+D32</f>
        <v>0</v>
      </c>
      <c r="E31" s="1196">
        <f t="shared" si="11"/>
        <v>0</v>
      </c>
      <c r="F31" s="1196">
        <f t="shared" si="11"/>
        <v>0</v>
      </c>
      <c r="G31" s="1196"/>
      <c r="H31" s="1196">
        <f t="shared" si="11"/>
        <v>0</v>
      </c>
      <c r="I31" s="1196">
        <f t="shared" si="11"/>
        <v>0</v>
      </c>
      <c r="J31" s="1196">
        <f t="shared" si="11"/>
        <v>0</v>
      </c>
      <c r="K31" s="1196">
        <f t="shared" si="11"/>
        <v>0</v>
      </c>
    </row>
    <row r="32" spans="1:11" ht="15" hidden="1" customHeight="1" x14ac:dyDescent="0.25">
      <c r="A32" s="1209" t="str">
        <f>+'[1]ดำเนินงานครุภัณฑ์ 310061ยั่งยืน'!A25</f>
        <v>1)</v>
      </c>
      <c r="B32" s="1218" t="str">
        <f>+'[1]ดำเนินงานครุภัณฑ์ 310061ยั่งยืน'!E25</f>
        <v>สพป.ปท.2</v>
      </c>
      <c r="C32" s="68" t="str">
        <f>+'[1]ดำเนินงานครุภัณฑ์ 310061ยั่งยืน'!D24</f>
        <v>20004 31006100 3110010</v>
      </c>
      <c r="D32" s="1220">
        <f>+'[1]ดำเนินงานครุภัณฑ์ 310061ยั่งยืน'!F29</f>
        <v>0</v>
      </c>
      <c r="E32" s="1220">
        <f>+'[1]ดำเนินงานครุภัณฑ์ 310061ยั่งยืน'!G29</f>
        <v>0</v>
      </c>
      <c r="F32" s="1220">
        <f>+'[1]ดำเนินงานครุภัณฑ์ 310061ยั่งยืน'!H29</f>
        <v>0</v>
      </c>
      <c r="G32" s="1220"/>
      <c r="H32" s="1220">
        <f>+'[1]ดำเนินงานครุภัณฑ์ 310061ยั่งยืน'!I29</f>
        <v>0</v>
      </c>
      <c r="I32" s="1220">
        <f>+'[1]ดำเนินงานครุภัณฑ์ 310061ยั่งยืน'!J29</f>
        <v>0</v>
      </c>
      <c r="J32" s="1220">
        <f>+'[1]ดำเนินงานครุภัณฑ์ 310061ยั่งยืน'!K29</f>
        <v>0</v>
      </c>
      <c r="K32" s="1220">
        <f>+'[1]ดำเนินงานครุภัณฑ์ 310061ยั่งยืน'!L29</f>
        <v>0</v>
      </c>
    </row>
    <row r="33" spans="1:11" ht="15" hidden="1" customHeight="1" x14ac:dyDescent="0.25">
      <c r="A33" s="1193">
        <f>+'[1]ดำเนินงานครุภัณฑ์ 310061ยั่งยืน'!A30</f>
        <v>2</v>
      </c>
      <c r="B33" s="1227" t="str">
        <f>+'[1]ดำเนินงานครุภัณฑ์ 310061ยั่งยืน'!E30</f>
        <v xml:space="preserve">เครื่องปรับอากาศแบบติดผนัง (ระบบ INVERTER) ขนาด 18,000 บีทียู       </v>
      </c>
      <c r="C33" s="1226" t="str">
        <f>+'[1]ดำเนินงานครุภัณฑ์ 310061ยั่งยืน'!C30</f>
        <v>โอนเปลี่ยนแปลงครั้งที่ 1/66 บท.กลุ่มนโยบายและแผน  ที่ ศธ 04087/1957 ลว. 28 กย 66</v>
      </c>
      <c r="D33" s="1196">
        <f>+D34</f>
        <v>0</v>
      </c>
      <c r="E33" s="1196">
        <f t="shared" ref="E33:J33" si="12">+E34</f>
        <v>0</v>
      </c>
      <c r="F33" s="1196">
        <f t="shared" si="12"/>
        <v>0</v>
      </c>
      <c r="G33" s="1196"/>
      <c r="H33" s="1196">
        <f t="shared" si="12"/>
        <v>0</v>
      </c>
      <c r="I33" s="1196">
        <f t="shared" si="12"/>
        <v>0</v>
      </c>
      <c r="J33" s="1196">
        <f t="shared" si="12"/>
        <v>0</v>
      </c>
      <c r="K33" s="1196">
        <f>+K34</f>
        <v>0</v>
      </c>
    </row>
    <row r="34" spans="1:11" ht="42" hidden="1" x14ac:dyDescent="0.25">
      <c r="A34" s="1209" t="str">
        <f>+'[1]ดำเนินงานครุภัณฑ์ 310061ยั่งยืน'!A31</f>
        <v>1)</v>
      </c>
      <c r="B34" s="1228" t="str">
        <f>+'[1]ดำเนินงานครุภัณฑ์ 310061ยั่งยืน'!E31</f>
        <v>สพป.ปท.2</v>
      </c>
      <c r="C34" s="1229" t="str">
        <f>+'[1]ดำเนินงานครุภัณฑ์ 310061ยั่งยืน'!D30</f>
        <v>20005 31006100 3110011</v>
      </c>
      <c r="D34" s="1230">
        <f>+'[1]ดำเนินงานครุภัณฑ์ 310061ยั่งยืน'!F34</f>
        <v>0</v>
      </c>
      <c r="E34" s="1230">
        <f>+'[1]ดำเนินงานครุภัณฑ์ 310061ยั่งยืน'!G34</f>
        <v>0</v>
      </c>
      <c r="F34" s="1230">
        <f>+'[1]ดำเนินงานครุภัณฑ์ 310061ยั่งยืน'!H34</f>
        <v>0</v>
      </c>
      <c r="G34" s="1230"/>
      <c r="H34" s="1230">
        <f>+'[1]ดำเนินงานครุภัณฑ์ 310061ยั่งยืน'!I34</f>
        <v>0</v>
      </c>
      <c r="I34" s="1230">
        <f>+'[1]ดำเนินงานครุภัณฑ์ 310061ยั่งยืน'!J34</f>
        <v>0</v>
      </c>
      <c r="J34" s="1230">
        <f>+'[1]ดำเนินงานครุภัณฑ์ 310061ยั่งยืน'!K34</f>
        <v>0</v>
      </c>
      <c r="K34" s="1230">
        <f>+'[1]ดำเนินงานครุภัณฑ์ 310061ยั่งยืน'!L34</f>
        <v>0</v>
      </c>
    </row>
    <row r="35" spans="1:11" ht="105" hidden="1" x14ac:dyDescent="0.25">
      <c r="A35" s="1193">
        <f>+'[1]ดำเนินงานครุภัณฑ์ 310061ยั่งยืน'!A35</f>
        <v>3</v>
      </c>
      <c r="B35" s="1227" t="str">
        <f>+'[1]ดำเนินงานครุภัณฑ์ 310061ยั่งยืน'!E35</f>
        <v xml:space="preserve">โพเดียม </v>
      </c>
      <c r="C35" s="1226" t="str">
        <f>+'[1]ดำเนินงานครุภัณฑ์ 310061ยั่งยืน'!C35</f>
        <v>โอนเปลี่ยนแปลงครั้งที่ 1/66 บท.กลุ่มนโยบายและแผน  ที่ ศธ 04087/1957 ลว. 28 กย 66</v>
      </c>
      <c r="D35" s="1196">
        <f>+D36</f>
        <v>0</v>
      </c>
      <c r="E35" s="1196">
        <f t="shared" ref="E35:K35" si="13">+E36</f>
        <v>0</v>
      </c>
      <c r="F35" s="1196">
        <f t="shared" si="13"/>
        <v>0</v>
      </c>
      <c r="G35" s="1196"/>
      <c r="H35" s="1196">
        <f t="shared" si="13"/>
        <v>0</v>
      </c>
      <c r="I35" s="1196">
        <f t="shared" si="13"/>
        <v>0</v>
      </c>
      <c r="J35" s="1196">
        <f t="shared" si="13"/>
        <v>0</v>
      </c>
      <c r="K35" s="1196">
        <f t="shared" si="13"/>
        <v>0</v>
      </c>
    </row>
    <row r="36" spans="1:11" ht="42" hidden="1" customHeight="1" x14ac:dyDescent="0.25">
      <c r="A36" s="1209" t="str">
        <f>+'[1]ดำเนินงานครุภัณฑ์ 310061ยั่งยืน'!A36</f>
        <v>1)</v>
      </c>
      <c r="B36" s="1228" t="str">
        <f>+'[1]ดำเนินงานครุภัณฑ์ 310061ยั่งยืน'!E36</f>
        <v>สพป.ปท.2</v>
      </c>
      <c r="C36" s="1229" t="str">
        <f>+'[1]ดำเนินงานครุภัณฑ์ 310061ยั่งยืน'!D35</f>
        <v>20008 31006100 3110014</v>
      </c>
      <c r="D36" s="1230">
        <f>+'[1]ดำเนินงานครุภัณฑ์ 310061ยั่งยืน'!F36</f>
        <v>0</v>
      </c>
      <c r="E36" s="1230">
        <f>+'[1]ดำเนินงานครุภัณฑ์ 310061ยั่งยืน'!G39</f>
        <v>0</v>
      </c>
      <c r="F36" s="1230">
        <f>+'[1]ดำเนินงานครุภัณฑ์ 310061ยั่งยืน'!H39</f>
        <v>0</v>
      </c>
      <c r="G36" s="1230">
        <f>+'[1]ดำเนินงานครุภัณฑ์ 310061ยั่งยืน'!I39</f>
        <v>0</v>
      </c>
      <c r="H36" s="1230">
        <f>+'[1]ดำเนินงานครุภัณฑ์ 310061ยั่งยืน'!J39</f>
        <v>0</v>
      </c>
      <c r="I36" s="1230">
        <f>+'[1]ดำเนินงานครุภัณฑ์ 310061ยั่งยืน'!K39</f>
        <v>0</v>
      </c>
      <c r="J36" s="1230">
        <f>+'[1]ดำเนินงานครุภัณฑ์ 310061ยั่งยืน'!L39</f>
        <v>0</v>
      </c>
      <c r="K36" s="1230">
        <f>+'[1]ดำเนินงานครุภัณฑ์ 310061ยั่งยืน'!L36</f>
        <v>0</v>
      </c>
    </row>
    <row r="37" spans="1:11" ht="21" hidden="1" customHeight="1" x14ac:dyDescent="0.25">
      <c r="A37" s="1201"/>
      <c r="B37" s="1202" t="str">
        <f>+'[1]ดำเนินงานครุภัณฑ์ 310061ยั่งยืน'!E40</f>
        <v>ครุภัณฑ์โฆษณาและเผยแพร่ 120601</v>
      </c>
      <c r="C37" s="1224">
        <f>+'[1]ดำเนินงานครุภัณฑ์ 310061ยั่งยืน'!D27</f>
        <v>0</v>
      </c>
      <c r="D37" s="1204">
        <f>+D38+D40+D42</f>
        <v>0</v>
      </c>
      <c r="E37" s="1204">
        <f t="shared" ref="E37:K37" si="14">+E38+E40+E42</f>
        <v>0</v>
      </c>
      <c r="F37" s="1204">
        <f t="shared" si="14"/>
        <v>0</v>
      </c>
      <c r="G37" s="1204"/>
      <c r="H37" s="1204">
        <f t="shared" si="14"/>
        <v>0</v>
      </c>
      <c r="I37" s="1204">
        <f t="shared" si="14"/>
        <v>0</v>
      </c>
      <c r="J37" s="1204">
        <f t="shared" si="14"/>
        <v>0</v>
      </c>
      <c r="K37" s="1204">
        <f t="shared" si="14"/>
        <v>0</v>
      </c>
    </row>
    <row r="38" spans="1:11" ht="21" hidden="1" customHeight="1" x14ac:dyDescent="0.25">
      <c r="A38" s="1193">
        <f>+'[1]ดำเนินงานครุภัณฑ์ 310061ยั่งยืน'!A41</f>
        <v>1</v>
      </c>
      <c r="B38" s="1225" t="str">
        <f>+'[1]ดำเนินงานครุภัณฑ์ 310061ยั่งยืน'!E41</f>
        <v xml:space="preserve">โทรทัศน์สีแอล อี ดี (LED TV) แบบ Smart TV ระดับความละเอียดจอภาพ 3840 x 2160 พิกเซล ขนาด 75 นิ้ว </v>
      </c>
      <c r="C38" s="1226" t="str">
        <f>+'[1]ดำเนินงานครุภัณฑ์ 310061ยั่งยืน'!C41</f>
        <v>โอนเปลี่ยนแปลงครั้งที่ 1/66 บท.กลุ่มนโยบายและแผน  ที่ ศธ 04087/1957 ลว. 28 กย 66</v>
      </c>
      <c r="D38" s="1196">
        <f>+D39</f>
        <v>0</v>
      </c>
      <c r="E38" s="1196">
        <f t="shared" ref="E38:K38" si="15">+E39</f>
        <v>0</v>
      </c>
      <c r="F38" s="1196">
        <f t="shared" si="15"/>
        <v>0</v>
      </c>
      <c r="G38" s="1196"/>
      <c r="H38" s="1196">
        <f t="shared" si="15"/>
        <v>0</v>
      </c>
      <c r="I38" s="1196">
        <f t="shared" si="15"/>
        <v>0</v>
      </c>
      <c r="J38" s="1196">
        <f t="shared" si="15"/>
        <v>0</v>
      </c>
      <c r="K38" s="1196">
        <f t="shared" si="15"/>
        <v>0</v>
      </c>
    </row>
    <row r="39" spans="1:11" ht="21" hidden="1" customHeight="1" x14ac:dyDescent="0.25">
      <c r="A39" s="1209" t="str">
        <f>+'[1]ดำเนินงานครุภัณฑ์ 310061ยั่งยืน'!A42</f>
        <v>1)</v>
      </c>
      <c r="B39" s="1228" t="str">
        <f>+'[1]ดำเนินงานครุภัณฑ์ 310061ยั่งยืน'!E53</f>
        <v>สพป.ปท.2</v>
      </c>
      <c r="C39" s="1229" t="str">
        <f>+'[1]ดำเนินงานครุภัณฑ์ 310061ยั่งยืน'!D41</f>
        <v>20007 31006100 3110012</v>
      </c>
      <c r="D39" s="1230">
        <f>+'[1]ดำเนินงานครุภัณฑ์ 310061ยั่งยืน'!F46</f>
        <v>0</v>
      </c>
      <c r="E39" s="1230">
        <f>+'[1]ดำเนินงานครุภัณฑ์ 310061ยั่งยืน'!G46</f>
        <v>0</v>
      </c>
      <c r="F39" s="1230">
        <f>+'[1]ดำเนินงานครุภัณฑ์ 310061ยั่งยืน'!H46</f>
        <v>0</v>
      </c>
      <c r="G39" s="1230"/>
      <c r="H39" s="1230">
        <f>+'[1]ดำเนินงานครุภัณฑ์ 310061ยั่งยืน'!I46</f>
        <v>0</v>
      </c>
      <c r="I39" s="1230">
        <f>+'[1]ดำเนินงานครุภัณฑ์ 310061ยั่งยืน'!J46</f>
        <v>0</v>
      </c>
      <c r="J39" s="1230">
        <f>+'[1]ดำเนินงานครุภัณฑ์ 310061ยั่งยืน'!K46</f>
        <v>0</v>
      </c>
      <c r="K39" s="1230">
        <f>+'[1]ดำเนินงานครุภัณฑ์ 310061ยั่งยืน'!L46</f>
        <v>0</v>
      </c>
    </row>
    <row r="40" spans="1:11" ht="21" hidden="1" customHeight="1" x14ac:dyDescent="0.25">
      <c r="A40" s="1193">
        <f>+'[1]ดำเนินงานครุภัณฑ์ 310061ยั่งยืน'!A47</f>
        <v>2</v>
      </c>
      <c r="B40" s="1227" t="str">
        <f>+'[1]ดำเนินงานครุภัณฑ์ 310061ยั่งยืน'!E47</f>
        <v xml:space="preserve">ไมโครโฟนไร้สาย </v>
      </c>
      <c r="C40" s="1226" t="str">
        <f>+'[1]ดำเนินงานครุภัณฑ์ 310061ยั่งยืน'!C47</f>
        <v>โอนเปลี่ยนแปลงครั้งที่ 1/66 บท.กลุ่มนโยบายและแผน  ที่ ศธ 04087/1957 ลว. 28 กย 66</v>
      </c>
      <c r="D40" s="1196">
        <f>+D41</f>
        <v>0</v>
      </c>
      <c r="E40" s="1196">
        <f t="shared" ref="E40:K40" si="16">+E41</f>
        <v>0</v>
      </c>
      <c r="F40" s="1196">
        <f t="shared" si="16"/>
        <v>0</v>
      </c>
      <c r="G40" s="1196"/>
      <c r="H40" s="1196">
        <f t="shared" si="16"/>
        <v>0</v>
      </c>
      <c r="I40" s="1196">
        <f t="shared" si="16"/>
        <v>0</v>
      </c>
      <c r="J40" s="1196">
        <f t="shared" si="16"/>
        <v>0</v>
      </c>
      <c r="K40" s="1196">
        <f t="shared" si="16"/>
        <v>0</v>
      </c>
    </row>
    <row r="41" spans="1:11" ht="21" hidden="1" customHeight="1" x14ac:dyDescent="0.25">
      <c r="A41" s="1209" t="str">
        <f>+'[1]ดำเนินงานครุภัณฑ์ 310061ยั่งยืน'!A48</f>
        <v>1)</v>
      </c>
      <c r="B41" s="1228" t="str">
        <f>+'[1]ดำเนินงานครุภัณฑ์ 310061ยั่งยืน'!E48</f>
        <v>สพป.ปท.2</v>
      </c>
      <c r="C41" s="1229" t="str">
        <f>+'[1]ดำเนินงานครุภัณฑ์ 310061ยั่งยืน'!D47</f>
        <v>20008 31006100 3110013</v>
      </c>
      <c r="D41" s="1230">
        <f>+'[1]ดำเนินงานครุภัณฑ์ 310061ยั่งยืน'!F51</f>
        <v>0</v>
      </c>
      <c r="E41" s="1230">
        <f>+'[1]ดำเนินงานครุภัณฑ์ 310061ยั่งยืน'!G51</f>
        <v>0</v>
      </c>
      <c r="F41" s="1230">
        <f>+'[1]ดำเนินงานครุภัณฑ์ 310061ยั่งยืน'!H51</f>
        <v>0</v>
      </c>
      <c r="G41" s="1230"/>
      <c r="H41" s="1230">
        <f>+'[1]ดำเนินงานครุภัณฑ์ 310061ยั่งยืน'!I51</f>
        <v>0</v>
      </c>
      <c r="I41" s="1230">
        <f>+'[1]ดำเนินงานครุภัณฑ์ 310061ยั่งยืน'!J51</f>
        <v>0</v>
      </c>
      <c r="J41" s="1230">
        <f>+'[1]ดำเนินงานครุภัณฑ์ 310061ยั่งยืน'!K51</f>
        <v>0</v>
      </c>
      <c r="K41" s="1230">
        <f>+'[1]ดำเนินงานครุภัณฑ์ 310061ยั่งยืน'!L51</f>
        <v>0</v>
      </c>
    </row>
    <row r="42" spans="1:11" ht="21" hidden="1" customHeight="1" x14ac:dyDescent="0.25">
      <c r="A42" s="1193">
        <f>+'[1]ดำเนินงานครุภัณฑ์ 310061ยั่งยืน'!A52</f>
        <v>3</v>
      </c>
      <c r="B42" s="1227" t="str">
        <f>+'[1]ดำเนินงานครุภัณฑ์ 310061ยั่งยืน'!E52</f>
        <v xml:space="preserve">เครื่องมัลติมีเดีย โปรเจคเตอร์ ระดับ XGA ขนาด 5000 ANSI Lumens  </v>
      </c>
      <c r="C42" s="1226" t="str">
        <f>+'[1]ดำเนินงานครุภัณฑ์ 310061ยั่งยืน'!C52</f>
        <v>โอนเปลี่ยนแปลงครั้งที่ 1/66 บท.กลุ่มนโยบายและแผน  ที่ ศธ 04087/1957 ลว. 28 กย 66</v>
      </c>
      <c r="D42" s="1196">
        <f>+D43</f>
        <v>0</v>
      </c>
      <c r="E42" s="1196">
        <f t="shared" ref="E42:K42" si="17">+E43</f>
        <v>0</v>
      </c>
      <c r="F42" s="1196">
        <f t="shared" si="17"/>
        <v>0</v>
      </c>
      <c r="G42" s="1196"/>
      <c r="H42" s="1196">
        <f t="shared" si="17"/>
        <v>0</v>
      </c>
      <c r="I42" s="1196">
        <f t="shared" si="17"/>
        <v>0</v>
      </c>
      <c r="J42" s="1196">
        <f t="shared" si="17"/>
        <v>0</v>
      </c>
      <c r="K42" s="1196">
        <f t="shared" si="17"/>
        <v>0</v>
      </c>
    </row>
    <row r="43" spans="1:11" ht="21" hidden="1" customHeight="1" x14ac:dyDescent="0.25">
      <c r="A43" s="1209" t="str">
        <f>+'[1]ดำเนินงานครุภัณฑ์ 310061ยั่งยืน'!A53</f>
        <v>1)</v>
      </c>
      <c r="B43" s="1228" t="str">
        <f>+'[1]ดำเนินงานครุภัณฑ์ 310061ยั่งยืน'!E53</f>
        <v>สพป.ปท.2</v>
      </c>
      <c r="C43" s="1229" t="str">
        <f>+'[1]ดำเนินงานครุภัณฑ์ 310061ยั่งยืน'!D52</f>
        <v>20009 31006100 3110015</v>
      </c>
      <c r="D43" s="1230">
        <f>+'[1]ดำเนินงานครุภัณฑ์ 310061ยั่งยืน'!F56</f>
        <v>0</v>
      </c>
      <c r="E43" s="1230">
        <f>+'[1]ดำเนินงานครุภัณฑ์ 310061ยั่งยืน'!G56</f>
        <v>0</v>
      </c>
      <c r="F43" s="1230">
        <f>+'[1]ดำเนินงานครุภัณฑ์ 310061ยั่งยืน'!H56</f>
        <v>0</v>
      </c>
      <c r="G43" s="1230"/>
      <c r="H43" s="1230">
        <f>+'[1]ดำเนินงานครุภัณฑ์ 310061ยั่งยืน'!I56</f>
        <v>0</v>
      </c>
      <c r="I43" s="1230">
        <f>+'[1]ดำเนินงานครุภัณฑ์ 310061ยั่งยืน'!J56</f>
        <v>0</v>
      </c>
      <c r="J43" s="1230">
        <f>+'[1]ดำเนินงานครุภัณฑ์ 310061ยั่งยืน'!K56</f>
        <v>0</v>
      </c>
      <c r="K43" s="1230">
        <f>+'[1]ดำเนินงานครุภัณฑ์ 310061ยั่งยืน'!L56</f>
        <v>0</v>
      </c>
    </row>
    <row r="44" spans="1:11" ht="21" hidden="1" customHeight="1" x14ac:dyDescent="0.25">
      <c r="A44" s="1197">
        <v>1.1000000000000001</v>
      </c>
      <c r="B44" s="1198" t="str">
        <f>+'[1]ดำเนินงานครุภัณฑ์ 310061ยั่งยืน'!E142</f>
        <v>รวม</v>
      </c>
      <c r="C44" s="1199">
        <f>+'[1]ดำเนินงานครุภัณฑ์ 310061ยั่งยืน'!D142</f>
        <v>0</v>
      </c>
      <c r="D44" s="1200">
        <f>+D45+D54</f>
        <v>264800</v>
      </c>
      <c r="E44" s="1200">
        <f>+E45+E54</f>
        <v>0</v>
      </c>
      <c r="F44" s="1200">
        <f>+F45+F54</f>
        <v>0</v>
      </c>
      <c r="G44" s="1200"/>
      <c r="H44" s="1200">
        <f>+H45+H54</f>
        <v>0</v>
      </c>
      <c r="I44" s="1200">
        <f>+I45+I54</f>
        <v>264800</v>
      </c>
      <c r="J44" s="1200">
        <f>+J45+J54</f>
        <v>0</v>
      </c>
      <c r="K44" s="1200">
        <f>+K45+K54</f>
        <v>0</v>
      </c>
    </row>
    <row r="45" spans="1:11" ht="21" hidden="1" customHeight="1" x14ac:dyDescent="0.25">
      <c r="A45" s="1193">
        <f>+'[1]งบกัน67 350002'!A50</f>
        <v>0</v>
      </c>
      <c r="B45" s="1225" t="str">
        <f>+'[1]ดำเนินงานครุภัณฑ์ 310061ยั่งยืน'!E37</f>
        <v>เบิก</v>
      </c>
      <c r="C45" s="1226">
        <f>+'[1]ดำเนินงานครุภัณฑ์ 310061ยั่งยืน'!C37</f>
        <v>20</v>
      </c>
      <c r="D45" s="1196">
        <f>+D46</f>
        <v>0</v>
      </c>
      <c r="E45" s="1196">
        <f t="shared" ref="E45:K45" si="18">+E46</f>
        <v>0</v>
      </c>
      <c r="F45" s="1196">
        <f t="shared" si="18"/>
        <v>0</v>
      </c>
      <c r="G45" s="1196"/>
      <c r="H45" s="1196">
        <f t="shared" si="18"/>
        <v>0</v>
      </c>
      <c r="I45" s="1196">
        <f t="shared" si="18"/>
        <v>0</v>
      </c>
      <c r="J45" s="1196">
        <f t="shared" si="18"/>
        <v>0</v>
      </c>
      <c r="K45" s="1196">
        <f t="shared" si="18"/>
        <v>0</v>
      </c>
    </row>
    <row r="46" spans="1:11" ht="42" hidden="1" customHeight="1" x14ac:dyDescent="0.25">
      <c r="A46" s="1209">
        <f>+'[1]ดำเนินงานครุภัณฑ์ 310061ยั่งยืน'!A38</f>
        <v>0</v>
      </c>
      <c r="B46" s="1218">
        <f>+'[1]ดำเนินงานครุภัณฑ์ 310061ยั่งยืน'!E38</f>
        <v>0</v>
      </c>
      <c r="C46" s="68" t="str">
        <f>+'[1]ดำเนินงานครุภัณฑ์ 310061ยั่งยืน'!D37</f>
        <v>KB3100006110</v>
      </c>
      <c r="D46" s="1220">
        <f>+'[1]ดำเนินงานครุภัณฑ์ 310061ยั่งยืน'!F42</f>
        <v>0</v>
      </c>
      <c r="E46" s="1220">
        <f>+'[1]ดำเนินงานครุภัณฑ์ 310061ยั่งยืน'!G42</f>
        <v>0</v>
      </c>
      <c r="F46" s="1220">
        <f>+'[1]ดำเนินงานครุภัณฑ์ 310061ยั่งยืน'!H42</f>
        <v>0</v>
      </c>
      <c r="G46" s="1220"/>
      <c r="H46" s="1220">
        <f>+'[1]ดำเนินงานครุภัณฑ์ 310061ยั่งยืน'!I42</f>
        <v>0</v>
      </c>
      <c r="I46" s="1220">
        <f>+'[1]ดำเนินงานครุภัณฑ์ 310061ยั่งยืน'!J42</f>
        <v>0</v>
      </c>
      <c r="J46" s="1220">
        <f>+'[1]ดำเนินงานครุภัณฑ์ 310061ยั่งยืน'!K42</f>
        <v>0</v>
      </c>
      <c r="K46" s="1220">
        <f>+'[1]ดำเนินงานครุภัณฑ์ 310061ยั่งยืน'!L42</f>
        <v>0</v>
      </c>
    </row>
    <row r="47" spans="1:11" ht="21" hidden="1" customHeight="1" x14ac:dyDescent="0.25">
      <c r="A47" s="1209"/>
      <c r="B47" s="1228"/>
      <c r="C47" s="1229"/>
      <c r="D47" s="1230"/>
      <c r="E47" s="1230"/>
      <c r="F47" s="1230"/>
      <c r="G47" s="1230"/>
      <c r="H47" s="1230"/>
      <c r="I47" s="1230"/>
      <c r="J47" s="1230"/>
      <c r="K47" s="1230"/>
    </row>
    <row r="48" spans="1:11" ht="21" hidden="1" customHeight="1" x14ac:dyDescent="0.25">
      <c r="A48" s="1209"/>
      <c r="B48" s="1228"/>
      <c r="C48" s="1229"/>
      <c r="D48" s="1230"/>
      <c r="E48" s="1230"/>
      <c r="F48" s="1230"/>
      <c r="G48" s="1230"/>
      <c r="H48" s="1230"/>
      <c r="I48" s="1230"/>
      <c r="J48" s="1230"/>
      <c r="K48" s="1230"/>
    </row>
    <row r="49" spans="1:11" ht="21" hidden="1" customHeight="1" x14ac:dyDescent="0.25">
      <c r="A49" s="1189" t="s">
        <v>81</v>
      </c>
      <c r="B49" s="1231" t="str">
        <f>+'[1]งบกัน67 350002'!E5</f>
        <v>แผนงานพื้นฐานด้านการพัฒนาและเสริมสร้างศักยภาพทรัพยากรมนุษย์</v>
      </c>
      <c r="C49" s="1191"/>
      <c r="D49" s="1232">
        <f t="shared" ref="D49:K49" si="19">+D50+D84</f>
        <v>6960500</v>
      </c>
      <c r="E49" s="1232">
        <f t="shared" si="19"/>
        <v>0</v>
      </c>
      <c r="F49" s="1232">
        <f t="shared" si="19"/>
        <v>3812312.69</v>
      </c>
      <c r="G49" s="1232">
        <f t="shared" si="19"/>
        <v>0</v>
      </c>
      <c r="H49" s="1232">
        <f t="shared" si="19"/>
        <v>0</v>
      </c>
      <c r="I49" s="1232">
        <f t="shared" si="19"/>
        <v>264800</v>
      </c>
      <c r="J49" s="1232">
        <f t="shared" si="19"/>
        <v>2883387.31</v>
      </c>
      <c r="K49" s="1232">
        <f t="shared" si="19"/>
        <v>0</v>
      </c>
    </row>
    <row r="50" spans="1:11" ht="21" hidden="1" customHeight="1" x14ac:dyDescent="0.25">
      <c r="A50" s="1233">
        <v>1</v>
      </c>
      <c r="B50" s="1234" t="str">
        <f>+'[1]งบกัน67 350002'!E6</f>
        <v xml:space="preserve">ผลผลิตผู้จบการศึกษาภาคบังคับ </v>
      </c>
      <c r="C50" s="1235" t="str">
        <f>+'[1]งบกัน67 350002'!D6</f>
        <v>20004 35000200</v>
      </c>
      <c r="D50" s="1236">
        <f>+D51+D73</f>
        <v>6960500</v>
      </c>
      <c r="E50" s="1236">
        <f>+E51+E73</f>
        <v>0</v>
      </c>
      <c r="F50" s="1236">
        <f>+F51+F73</f>
        <v>3812312.69</v>
      </c>
      <c r="G50" s="1236"/>
      <c r="H50" s="1236">
        <f>+H51+H73</f>
        <v>0</v>
      </c>
      <c r="I50" s="1236">
        <f>+I51+I73</f>
        <v>264800</v>
      </c>
      <c r="J50" s="1236">
        <f>+J51+J73</f>
        <v>2883387.31</v>
      </c>
      <c r="K50" s="1236">
        <f>+K51+K73</f>
        <v>0</v>
      </c>
    </row>
    <row r="51" spans="1:11" ht="21" hidden="1" customHeight="1" x14ac:dyDescent="0.25">
      <c r="A51" s="1197">
        <v>1.1000000000000001</v>
      </c>
      <c r="B51" s="1237" t="s">
        <v>265</v>
      </c>
      <c r="C51" s="1238" t="s">
        <v>266</v>
      </c>
      <c r="D51" s="1239">
        <f>+D52+D58</f>
        <v>264800</v>
      </c>
      <c r="E51" s="1239">
        <f t="shared" ref="E51:K51" si="20">+E52+E58</f>
        <v>0</v>
      </c>
      <c r="F51" s="1240">
        <f t="shared" si="20"/>
        <v>0</v>
      </c>
      <c r="G51" s="1240"/>
      <c r="H51" s="1240">
        <f t="shared" si="20"/>
        <v>0</v>
      </c>
      <c r="I51" s="1240">
        <f t="shared" si="20"/>
        <v>264800</v>
      </c>
      <c r="J51" s="1240">
        <f t="shared" si="20"/>
        <v>0</v>
      </c>
      <c r="K51" s="1240">
        <f t="shared" si="20"/>
        <v>0</v>
      </c>
    </row>
    <row r="52" spans="1:11" ht="42" hidden="1" customHeight="1" x14ac:dyDescent="0.25">
      <c r="A52" s="1201"/>
      <c r="B52" s="1202" t="str">
        <f>+'[1]สิ่งก่อสร้าง  65'!E62</f>
        <v>งบดำเนินงาน</v>
      </c>
      <c r="C52" s="1241">
        <v>6711220</v>
      </c>
      <c r="D52" s="1242">
        <f>+D54</f>
        <v>264800</v>
      </c>
      <c r="E52" s="1242">
        <f t="shared" ref="E52:K52" si="21">+E54</f>
        <v>0</v>
      </c>
      <c r="F52" s="1243">
        <f t="shared" si="21"/>
        <v>0</v>
      </c>
      <c r="G52" s="1243">
        <f t="shared" si="21"/>
        <v>0</v>
      </c>
      <c r="H52" s="1243">
        <f t="shared" si="21"/>
        <v>0</v>
      </c>
      <c r="I52" s="1243">
        <f t="shared" si="21"/>
        <v>264800</v>
      </c>
      <c r="J52" s="1243">
        <f t="shared" si="21"/>
        <v>0</v>
      </c>
      <c r="K52" s="1243">
        <f t="shared" si="21"/>
        <v>0</v>
      </c>
    </row>
    <row r="53" spans="1:11" ht="21" hidden="1" customHeight="1" x14ac:dyDescent="0.25">
      <c r="A53" s="1244" t="s">
        <v>39</v>
      </c>
      <c r="B53" s="1245" t="s">
        <v>267</v>
      </c>
      <c r="C53" s="1246"/>
      <c r="D53" s="1247"/>
      <c r="E53" s="1247">
        <f t="shared" ref="E53:H53" si="22">+E54</f>
        <v>0</v>
      </c>
      <c r="F53" s="1247">
        <f t="shared" si="22"/>
        <v>0</v>
      </c>
      <c r="G53" s="1247">
        <f>+'[1]งบกัน67 350002'!I16+'[1]งบกัน67 350002'!J16</f>
        <v>0</v>
      </c>
      <c r="H53" s="1247">
        <f t="shared" si="22"/>
        <v>0</v>
      </c>
      <c r="I53" s="1247"/>
      <c r="J53" s="1247">
        <f>+'[1]สิ่งก่อสร้าง  65'!L63</f>
        <v>0</v>
      </c>
      <c r="K53" s="1247">
        <f>+'[1]สิ่งก่อสร้าง  65'!M63</f>
        <v>0</v>
      </c>
    </row>
    <row r="54" spans="1:11" ht="42" hidden="1" customHeight="1" x14ac:dyDescent="0.25">
      <c r="A54" s="1209" t="s">
        <v>78</v>
      </c>
      <c r="B54" s="1248" t="str">
        <f>+'[1]สิ่งก่อสร้าง  65'!E64</f>
        <v>สพป.ปท.2</v>
      </c>
      <c r="C54" s="1219">
        <v>2.0004350020019999E+18</v>
      </c>
      <c r="D54" s="1230">
        <f>+'[1]งบกัน67 350002'!F16</f>
        <v>264800</v>
      </c>
      <c r="E54" s="1230">
        <f>+'[1]งบกัน67 350002'!G16</f>
        <v>0</v>
      </c>
      <c r="F54" s="1230">
        <f>+'[1]งบกัน67 350002'!H16</f>
        <v>0</v>
      </c>
      <c r="G54" s="1230">
        <f>+'[1]งบกัน67 350002'!I16</f>
        <v>0</v>
      </c>
      <c r="H54" s="1230">
        <f>+'[1]งบกัน67 350002'!J16</f>
        <v>0</v>
      </c>
      <c r="I54" s="1230">
        <f>+'[1]งบกัน67 350002'!K16</f>
        <v>264800</v>
      </c>
      <c r="J54" s="1230">
        <f>+'[1]งบกัน67 350002'!L16</f>
        <v>0</v>
      </c>
      <c r="K54" s="1230">
        <f>+'[1]สิ่งก่อสร้าง  65'!M69</f>
        <v>0</v>
      </c>
    </row>
    <row r="55" spans="1:11" ht="21" hidden="1" customHeight="1" x14ac:dyDescent="0.25">
      <c r="A55" s="1209"/>
      <c r="B55" s="1230"/>
      <c r="C55" s="1249"/>
      <c r="D55" s="1230"/>
      <c r="E55" s="1230"/>
      <c r="F55" s="1250"/>
      <c r="G55" s="1250"/>
      <c r="H55" s="1250">
        <f>+'[1]สิ่งก่อสร้าง  65'!J70</f>
        <v>0</v>
      </c>
      <c r="I55" s="1250"/>
      <c r="J55" s="1250">
        <f>+'[1]สิ่งก่อสร้าง  65'!K70</f>
        <v>0</v>
      </c>
      <c r="K55" s="1230">
        <f>+'[1]สิ่งก่อสร้าง  65'!M70</f>
        <v>0</v>
      </c>
    </row>
    <row r="56" spans="1:11" ht="42" hidden="1" customHeight="1" x14ac:dyDescent="0.25">
      <c r="A56" s="1209"/>
      <c r="B56" s="1248"/>
      <c r="C56" s="472"/>
      <c r="D56" s="1230">
        <f>+'[1]สิ่งก่อสร้าง  65'!G76</f>
        <v>0</v>
      </c>
      <c r="E56" s="1230"/>
      <c r="F56" s="1230">
        <f>+'[1]สิ่งก่อสร้าง  65'!I76</f>
        <v>0</v>
      </c>
      <c r="G56" s="1230"/>
      <c r="H56" s="1230">
        <f>+'[1]สิ่งก่อสร้าง  65'!J76</f>
        <v>0</v>
      </c>
      <c r="I56" s="1230"/>
      <c r="J56" s="1230">
        <f>+'[1]สิ่งก่อสร้าง  65'!K76</f>
        <v>0</v>
      </c>
      <c r="K56" s="1230">
        <f>+'[1]สิ่งก่อสร้าง  65'!M76</f>
        <v>0</v>
      </c>
    </row>
    <row r="57" spans="1:11" ht="21" hidden="1" customHeight="1" x14ac:dyDescent="0.25">
      <c r="A57" s="1209"/>
      <c r="B57" s="1209"/>
      <c r="C57" s="472"/>
      <c r="D57" s="1209"/>
      <c r="E57" s="1209"/>
      <c r="F57" s="1209"/>
      <c r="G57" s="1209"/>
      <c r="H57" s="1209"/>
      <c r="I57" s="1209"/>
      <c r="J57" s="1209"/>
      <c r="K57" s="1209"/>
    </row>
    <row r="58" spans="1:11" ht="21" hidden="1" x14ac:dyDescent="0.25">
      <c r="A58" s="1251">
        <f>+'[1]สิ่งก่อสร้าง  65'!A84</f>
        <v>0</v>
      </c>
      <c r="B58" s="1252" t="str">
        <f>+'[1]สิ่งก่อสร้าง  65'!E84</f>
        <v>ค่าครุภัณฑ์</v>
      </c>
      <c r="C58" s="1253">
        <f>+'[1]สิ่งก่อสร้าง  65'!F84</f>
        <v>0</v>
      </c>
      <c r="D58" s="1251">
        <f>+'[1]สิ่งก่อสร้าง  65'!G84</f>
        <v>0</v>
      </c>
      <c r="E58" s="1251">
        <f>+'[1]สิ่งก่อสร้าง  65'!H84</f>
        <v>0</v>
      </c>
      <c r="F58" s="1254">
        <f>+'[1]สิ่งก่อสร้าง  65'!I84</f>
        <v>0</v>
      </c>
      <c r="G58" s="1254"/>
      <c r="H58" s="1254">
        <f>+'[1]สิ่งก่อสร้าง  65'!J84</f>
        <v>0</v>
      </c>
      <c r="I58" s="1254">
        <f>+'[1]สิ่งก่อสร้าง  65'!K84</f>
        <v>0</v>
      </c>
      <c r="J58" s="1254">
        <f>+'[1]สิ่งก่อสร้าง  65'!L84</f>
        <v>0</v>
      </c>
      <c r="K58" s="1251">
        <f>+'[1]สิ่งก่อสร้าง  65'!M84</f>
        <v>0</v>
      </c>
    </row>
    <row r="59" spans="1:11" ht="42" hidden="1" x14ac:dyDescent="0.25">
      <c r="A59" s="1247" t="str">
        <f>+'[1]สิ่งก่อสร้าง  65'!A85</f>
        <v>3.1.3</v>
      </c>
      <c r="B59" s="1255" t="str">
        <f>+'[1]สิ่งก่อสร้าง  65'!E85</f>
        <v xml:space="preserve">เครื่องคอมพิวเตอร์สำหรับงานประมวลผล แบบที่ 2 </v>
      </c>
      <c r="C59" s="1256">
        <f>+'[1]สิ่งก่อสร้าง  65'!F85</f>
        <v>0</v>
      </c>
      <c r="D59" s="1247">
        <f>D60</f>
        <v>0</v>
      </c>
      <c r="E59" s="1247">
        <f t="shared" ref="E59:K59" si="23">E60</f>
        <v>0</v>
      </c>
      <c r="F59" s="1247">
        <f t="shared" si="23"/>
        <v>0</v>
      </c>
      <c r="G59" s="1247"/>
      <c r="H59" s="1247">
        <f t="shared" si="23"/>
        <v>0</v>
      </c>
      <c r="I59" s="1247">
        <f t="shared" si="23"/>
        <v>0</v>
      </c>
      <c r="J59" s="1247">
        <f t="shared" si="23"/>
        <v>0</v>
      </c>
      <c r="K59" s="1247">
        <f t="shared" si="23"/>
        <v>0</v>
      </c>
    </row>
    <row r="60" spans="1:11" ht="21" hidden="1" customHeight="1" x14ac:dyDescent="0.25">
      <c r="A60" s="1209" t="str">
        <f>+'[1]สิ่งก่อสร้าง  65'!A86</f>
        <v>3.1.3.1</v>
      </c>
      <c r="B60" s="1248" t="str">
        <f>+'[1]สิ่งก่อสร้าง  65'!E86</f>
        <v>สพป.ปท.2</v>
      </c>
      <c r="C60" s="472" t="str">
        <f>+'[1]สิ่งก่อสร้าง  65'!F86</f>
        <v>2000436002110ปท1</v>
      </c>
      <c r="D60" s="1230">
        <f>+'[1]สิ่งก่อสร้าง  65'!G91</f>
        <v>0</v>
      </c>
      <c r="E60" s="1230"/>
      <c r="F60" s="1230">
        <f>+'[1]สิ่งก่อสร้าง  65'!I91</f>
        <v>0</v>
      </c>
      <c r="G60" s="1230"/>
      <c r="H60" s="1230">
        <f>+'[1]สิ่งก่อสร้าง  65'!J91</f>
        <v>0</v>
      </c>
      <c r="I60" s="1230">
        <f>+'[1]สิ่งก่อสร้าง  65'!K91</f>
        <v>0</v>
      </c>
      <c r="J60" s="1257"/>
      <c r="K60" s="1230">
        <f>+'[1]สิ่งก่อสร้าง  65'!M91</f>
        <v>0</v>
      </c>
    </row>
    <row r="61" spans="1:11" s="8" customFormat="1" ht="21" hidden="1" customHeight="1" x14ac:dyDescent="0.25">
      <c r="A61" s="1244" t="str">
        <f>+'[1]สิ่งก่อสร้าง  65'!A92</f>
        <v>3.1.4</v>
      </c>
      <c r="B61" s="1255" t="str">
        <f>+'[1]สิ่งก่อสร้าง  65'!E92</f>
        <v xml:space="preserve">เครื่องคอมพิวเตอร์ All In One สำหรับงานประมวลผล </v>
      </c>
      <c r="C61" s="1256">
        <f>+'[1]สิ่งก่อสร้าง  65'!F92</f>
        <v>0</v>
      </c>
      <c r="D61" s="1247">
        <f>+'[1]สิ่งก่อสร้าง  65'!G92</f>
        <v>0</v>
      </c>
      <c r="E61" s="1247">
        <f>+'[1]สิ่งก่อสร้าง  65'!H92</f>
        <v>0</v>
      </c>
      <c r="F61" s="1247">
        <f>+'[1]สิ่งก่อสร้าง  65'!I92</f>
        <v>0</v>
      </c>
      <c r="G61" s="1247"/>
      <c r="H61" s="1247">
        <f>+'[1]สิ่งก่อสร้าง  65'!J92</f>
        <v>0</v>
      </c>
      <c r="I61" s="1247">
        <f>+'[1]สิ่งก่อสร้าง  65'!K92</f>
        <v>0</v>
      </c>
      <c r="J61" s="1247">
        <f>+'[1]สิ่งก่อสร้าง  65'!L92</f>
        <v>0</v>
      </c>
      <c r="K61" s="1247">
        <f>+'[1]สิ่งก่อสร้าง  65'!M92</f>
        <v>0</v>
      </c>
    </row>
    <row r="62" spans="1:11" s="8" customFormat="1" ht="9" hidden="1" customHeight="1" x14ac:dyDescent="0.25">
      <c r="A62" s="1209" t="str">
        <f>+'[1]สิ่งก่อสร้าง  65'!A93</f>
        <v>3.1.4.1</v>
      </c>
      <c r="B62" s="1248" t="str">
        <f>+'[1]สิ่งก่อสร้าง  65'!E93</f>
        <v>สพป.ปท.2 จำนวน 12 เครื่อง</v>
      </c>
      <c r="C62" s="472" t="str">
        <f>+'[1]สิ่งก่อสร้าง  65'!F93</f>
        <v>2000436002110ปท2</v>
      </c>
      <c r="D62" s="1230">
        <f>+'[1]สิ่งก่อสร้าง  65'!G98</f>
        <v>0</v>
      </c>
      <c r="E62" s="1230">
        <f>+'[1]สิ่งก่อสร้าง  65'!H98</f>
        <v>0</v>
      </c>
      <c r="F62" s="1250">
        <f>+'[1]สิ่งก่อสร้าง  65'!I98</f>
        <v>0</v>
      </c>
      <c r="G62" s="1250"/>
      <c r="H62" s="1250">
        <f>+'[1]สิ่งก่อสร้าง  65'!J98</f>
        <v>0</v>
      </c>
      <c r="I62" s="1250">
        <f>+'[1]สิ่งก่อสร้าง  65'!K98</f>
        <v>0</v>
      </c>
      <c r="J62" s="1250">
        <f>+'[1]สิ่งก่อสร้าง  65'!L98</f>
        <v>0</v>
      </c>
      <c r="K62" s="1230">
        <f>+'[1]สิ่งก่อสร้าง  65'!M98</f>
        <v>0</v>
      </c>
    </row>
    <row r="63" spans="1:11" ht="21" hidden="1" x14ac:dyDescent="0.25">
      <c r="A63" s="1244" t="str">
        <f>+'[1]สิ่งก่อสร้าง  65'!A99</f>
        <v>3.1.5</v>
      </c>
      <c r="B63" s="1258" t="str">
        <f>+'[1]สิ่งก่อสร้าง  65'!E99</f>
        <v xml:space="preserve">เครื่องคอมพิวเตอร์โน้ตบุ๊ก สำหรับงานสำนักงาน </v>
      </c>
      <c r="C63" s="1259"/>
      <c r="D63" s="1247">
        <f>+D64</f>
        <v>0</v>
      </c>
      <c r="E63" s="1247">
        <f t="shared" ref="E63:K63" si="24">+E64</f>
        <v>0</v>
      </c>
      <c r="F63" s="1260">
        <f t="shared" si="24"/>
        <v>0</v>
      </c>
      <c r="G63" s="1260"/>
      <c r="H63" s="1260">
        <f t="shared" si="24"/>
        <v>0</v>
      </c>
      <c r="I63" s="1260">
        <f t="shared" si="24"/>
        <v>0</v>
      </c>
      <c r="J63" s="1260">
        <f t="shared" si="24"/>
        <v>0</v>
      </c>
      <c r="K63" s="1247">
        <f t="shared" si="24"/>
        <v>0</v>
      </c>
    </row>
    <row r="64" spans="1:11" ht="21" hidden="1" x14ac:dyDescent="0.25">
      <c r="A64" s="1209" t="str">
        <f>+'[1]สิ่งก่อสร้าง  65'!A100</f>
        <v>3.1.5.1</v>
      </c>
      <c r="B64" s="1248" t="str">
        <f>+'[1]สิ่งก่อสร้าง  65'!E100</f>
        <v>สพป.ปท.2 จำนวน 8 เครื่อง</v>
      </c>
      <c r="C64" s="472" t="str">
        <f>+'[1]สิ่งก่อสร้าง  65'!F100</f>
        <v>2000436002110ปท3</v>
      </c>
      <c r="D64" s="1220">
        <f>+'[1]สิ่งก่อสร้าง  65'!G105</f>
        <v>0</v>
      </c>
      <c r="E64" s="1220">
        <f>+'[1]สิ่งก่อสร้าง  65'!H105</f>
        <v>0</v>
      </c>
      <c r="F64" s="1220">
        <f>+'[1]สิ่งก่อสร้าง  65'!I105</f>
        <v>0</v>
      </c>
      <c r="G64" s="1220"/>
      <c r="H64" s="1220">
        <f>+'[1]สิ่งก่อสร้าง  65'!J105</f>
        <v>0</v>
      </c>
      <c r="I64" s="1220">
        <f>+'[1]สิ่งก่อสร้าง  65'!K105</f>
        <v>0</v>
      </c>
      <c r="J64" s="1220">
        <f>+'[1]สิ่งก่อสร้าง  65'!L105</f>
        <v>0</v>
      </c>
      <c r="K64" s="1220">
        <f>+'[1]สิ่งก่อสร้าง  65'!M105</f>
        <v>0</v>
      </c>
    </row>
    <row r="65" spans="1:11" ht="21" hidden="1" customHeight="1" x14ac:dyDescent="0.25">
      <c r="A65" s="1244" t="str">
        <f>+'[1]สิ่งก่อสร้าง  65'!A106</f>
        <v>3.1.6</v>
      </c>
      <c r="B65" s="1258" t="str">
        <f>+'[1]สิ่งก่อสร้าง  65'!E106</f>
        <v xml:space="preserve">เครื่องแท็ปเล็ต แบบ 2 </v>
      </c>
      <c r="C65" s="1259"/>
      <c r="D65" s="1247">
        <f>+'[1]สิ่งก่อสร้าง  65'!G106</f>
        <v>0</v>
      </c>
      <c r="E65" s="1247">
        <f>+'[1]สิ่งก่อสร้าง  65'!H106</f>
        <v>0</v>
      </c>
      <c r="F65" s="1260">
        <f>+'[1]สิ่งก่อสร้าง  65'!I106</f>
        <v>0</v>
      </c>
      <c r="G65" s="1260"/>
      <c r="H65" s="1260">
        <f>+'[1]สิ่งก่อสร้าง  65'!J106</f>
        <v>0</v>
      </c>
      <c r="I65" s="1260">
        <f>+'[1]สิ่งก่อสร้าง  65'!K106</f>
        <v>0</v>
      </c>
      <c r="J65" s="1260">
        <f>+'[1]สิ่งก่อสร้าง  65'!L106</f>
        <v>0</v>
      </c>
      <c r="K65" s="1247">
        <f>+'[1]สิ่งก่อสร้าง  65'!M106</f>
        <v>0</v>
      </c>
    </row>
    <row r="66" spans="1:11" ht="42" hidden="1" customHeight="1" x14ac:dyDescent="0.25">
      <c r="A66" s="1209" t="str">
        <f>+'[1]สิ่งก่อสร้าง  65'!A107</f>
        <v>3.1.6.1</v>
      </c>
      <c r="B66" s="1248" t="str">
        <f>+'[1]สิ่งก่อสร้าง  65'!E107</f>
        <v>สพป.ปท.2 จำนวน 2 เครื่อง</v>
      </c>
      <c r="C66" s="472" t="str">
        <f>+'[1]สิ่งก่อสร้าง  65'!F107</f>
        <v>2000436002110ปท4</v>
      </c>
      <c r="D66" s="1230">
        <f>+'[1]สิ่งก่อสร้าง  65'!G112</f>
        <v>0</v>
      </c>
      <c r="E66" s="1230">
        <f>+'[1]สิ่งก่อสร้าง  65'!H112</f>
        <v>0</v>
      </c>
      <c r="F66" s="1250">
        <f>+'[1]สิ่งก่อสร้าง  65'!I112</f>
        <v>0</v>
      </c>
      <c r="G66" s="1250"/>
      <c r="H66" s="1250">
        <f>+'[1]สิ่งก่อสร้าง  65'!J112</f>
        <v>0</v>
      </c>
      <c r="I66" s="1250">
        <f>+'[1]สิ่งก่อสร้าง  65'!K112</f>
        <v>0</v>
      </c>
      <c r="J66" s="1250">
        <f>+'[1]สิ่งก่อสร้าง  65'!L112</f>
        <v>0</v>
      </c>
      <c r="K66" s="1230">
        <f>+'[1]สิ่งก่อสร้าง  65'!M112</f>
        <v>0</v>
      </c>
    </row>
    <row r="67" spans="1:11" ht="21" hidden="1" customHeight="1" x14ac:dyDescent="0.25">
      <c r="A67" s="1244" t="str">
        <f>+'[1]สิ่งก่อสร้าง  65'!A113</f>
        <v>3.1.7</v>
      </c>
      <c r="B67" s="1261" t="str">
        <f>+'[1]สิ่งก่อสร้าง  65'!E113</f>
        <v xml:space="preserve">เครื่องพิมพ์ Multifunction แบบฉีดหมึกพร้อมติดตั้งถังหมึกพิมพ์ (Ink Tank Printer)      </v>
      </c>
      <c r="C67" s="1259"/>
      <c r="D67" s="1247">
        <f>+'[1]สิ่งก่อสร้าง  65'!G113</f>
        <v>0</v>
      </c>
      <c r="E67" s="1247">
        <f>+'[1]สิ่งก่อสร้าง  65'!H113</f>
        <v>0</v>
      </c>
      <c r="F67" s="1260">
        <f>+'[1]สิ่งก่อสร้าง  65'!I113</f>
        <v>0</v>
      </c>
      <c r="G67" s="1260"/>
      <c r="H67" s="1260">
        <f>+'[1]สิ่งก่อสร้าง  65'!J113</f>
        <v>0</v>
      </c>
      <c r="I67" s="1260">
        <f>+'[1]สิ่งก่อสร้าง  65'!K113</f>
        <v>0</v>
      </c>
      <c r="J67" s="1260">
        <f>+'[1]สิ่งก่อสร้าง  65'!L113</f>
        <v>0</v>
      </c>
      <c r="K67" s="1247">
        <f>+'[1]สิ่งก่อสร้าง  65'!M113</f>
        <v>0</v>
      </c>
    </row>
    <row r="68" spans="1:11" ht="42" hidden="1" customHeight="1" x14ac:dyDescent="0.25">
      <c r="A68" s="1209" t="str">
        <f>+'[1]สิ่งก่อสร้าง  65'!A114</f>
        <v>3.1.7.1</v>
      </c>
      <c r="B68" s="1248" t="str">
        <f>+'[1]สิ่งก่อสร้าง  65'!E114</f>
        <v>สพป.ปท.2 จำนวน 3 เครื่อง</v>
      </c>
      <c r="C68" s="472" t="str">
        <f>+'[1]สิ่งก่อสร้าง  65'!F114</f>
        <v>2000436002110DBW</v>
      </c>
      <c r="D68" s="1230">
        <f>+'[1]สิ่งก่อสร้าง  65'!G119</f>
        <v>0</v>
      </c>
      <c r="E68" s="1230">
        <f>+'[1]สิ่งก่อสร้าง  65'!H119</f>
        <v>0</v>
      </c>
      <c r="F68" s="1250">
        <f>+'[1]สิ่งก่อสร้าง  65'!I119</f>
        <v>0</v>
      </c>
      <c r="G68" s="1250"/>
      <c r="H68" s="1250">
        <f>+'[1]สิ่งก่อสร้าง  65'!J119</f>
        <v>0</v>
      </c>
      <c r="I68" s="1250">
        <f>+'[1]สิ่งก่อสร้าง  65'!K119</f>
        <v>0</v>
      </c>
      <c r="J68" s="1250">
        <f>+'[1]สิ่งก่อสร้าง  65'!L119</f>
        <v>0</v>
      </c>
      <c r="K68" s="1230">
        <f>+'[1]สิ่งก่อสร้าง  65'!M119</f>
        <v>0</v>
      </c>
    </row>
    <row r="69" spans="1:11" ht="21" hidden="1" customHeight="1" x14ac:dyDescent="0.25">
      <c r="A69" s="1262">
        <f>+'[1]สิ่งก่อสร้าง  65'!A120</f>
        <v>3.2</v>
      </c>
      <c r="B69" s="1263" t="str">
        <f>+'[1]สิ่งก่อสร้าง  65'!E120</f>
        <v xml:space="preserve">กิจกรรมการจัดการศึกษามัธยมศึกษาตอนต้นสำหรับโรงเรียนปกติ  </v>
      </c>
      <c r="C69" s="1264" t="str">
        <f>+'[1]สิ่งก่อสร้าง  65'!F120</f>
        <v>200041300P2792</v>
      </c>
      <c r="D69" s="1265">
        <f>+'[1]สิ่งก่อสร้าง  65'!G120</f>
        <v>0</v>
      </c>
      <c r="E69" s="1265">
        <f>+'[1]สิ่งก่อสร้าง  65'!H120</f>
        <v>0</v>
      </c>
      <c r="F69" s="1266">
        <f>+'[1]สิ่งก่อสร้าง  65'!I120</f>
        <v>0</v>
      </c>
      <c r="G69" s="1266"/>
      <c r="H69" s="1266">
        <f>+'[1]สิ่งก่อสร้าง  65'!J120</f>
        <v>0</v>
      </c>
      <c r="I69" s="1266">
        <f>+'[1]สิ่งก่อสร้าง  65'!K120</f>
        <v>0</v>
      </c>
      <c r="J69" s="1266">
        <f>+'[1]สิ่งก่อสร้าง  65'!L120</f>
        <v>0</v>
      </c>
      <c r="K69" s="1265">
        <f>+'[1]สิ่งก่อสร้าง  65'!M120</f>
        <v>0</v>
      </c>
    </row>
    <row r="70" spans="1:11" ht="42" hidden="1" customHeight="1" x14ac:dyDescent="0.25">
      <c r="A70" s="1251">
        <f>+'[1]สิ่งก่อสร้าง  65'!A121</f>
        <v>0</v>
      </c>
      <c r="B70" s="1267" t="str">
        <f>+'[1]สิ่งก่อสร้าง  65'!E121</f>
        <v>งบดำเนินงาน</v>
      </c>
      <c r="C70" s="1268">
        <v>6711220</v>
      </c>
      <c r="D70" s="1251">
        <f>+'[1]สิ่งก่อสร้าง  65'!G121</f>
        <v>0</v>
      </c>
      <c r="E70" s="1251">
        <f>+'[1]สิ่งก่อสร้าง  65'!H121</f>
        <v>0</v>
      </c>
      <c r="F70" s="1254">
        <f>+'[1]สิ่งก่อสร้าง  65'!I121</f>
        <v>0</v>
      </c>
      <c r="G70" s="1254"/>
      <c r="H70" s="1254">
        <f>+'[1]สิ่งก่อสร้าง  65'!J121</f>
        <v>0</v>
      </c>
      <c r="I70" s="1254">
        <f>+'[1]สิ่งก่อสร้าง  65'!K121</f>
        <v>0</v>
      </c>
      <c r="J70" s="1254">
        <f>+'[1]สิ่งก่อสร้าง  65'!L121</f>
        <v>0</v>
      </c>
      <c r="K70" s="1251">
        <f>+'[1]สิ่งก่อสร้าง  65'!M121</f>
        <v>0</v>
      </c>
    </row>
    <row r="71" spans="1:11" ht="21" hidden="1" customHeight="1" x14ac:dyDescent="0.25">
      <c r="A71" s="1244" t="str">
        <f>+'[1]สิ่งก่อสร้าง  65'!A122</f>
        <v>3.2.1</v>
      </c>
      <c r="B71" s="1261" t="str">
        <f>+'[1]สิ่งก่อสร้าง  65'!E122</f>
        <v>ปรับปรุงซ่อมแซมผนังอาคาร ท่อลำเลียงน้ำและซ่อมพื้นดาดฟ้ารั่วซึม</v>
      </c>
      <c r="C71" s="1259"/>
      <c r="D71" s="1247">
        <f>+'[1]สิ่งก่อสร้าง  65'!G122</f>
        <v>0</v>
      </c>
      <c r="E71" s="1247">
        <f>+'[1]สิ่งก่อสร้าง  65'!H122</f>
        <v>0</v>
      </c>
      <c r="F71" s="1260">
        <f>+'[1]สิ่งก่อสร้าง  65'!I122</f>
        <v>0</v>
      </c>
      <c r="G71" s="1260"/>
      <c r="H71" s="1260">
        <f>+'[1]สิ่งก่อสร้าง  65'!J122</f>
        <v>0</v>
      </c>
      <c r="I71" s="1260">
        <f>+'[1]สิ่งก่อสร้าง  65'!K122</f>
        <v>0</v>
      </c>
      <c r="J71" s="1260">
        <f>+'[1]สิ่งก่อสร้าง  65'!L122</f>
        <v>0</v>
      </c>
      <c r="K71" s="1247">
        <f>+'[1]สิ่งก่อสร้าง  65'!M122</f>
        <v>0</v>
      </c>
    </row>
    <row r="72" spans="1:11" ht="21" hidden="1" customHeight="1" x14ac:dyDescent="0.25">
      <c r="A72" s="1209" t="str">
        <f>+'[1]สิ่งก่อสร้าง  65'!A123</f>
        <v>3.2.1.1</v>
      </c>
      <c r="B72" s="1248" t="str">
        <f>+'[1]สิ่งก่อสร้าง  65'!E123</f>
        <v>สพป.ปท.2</v>
      </c>
      <c r="C72" s="472" t="str">
        <f>+'[1]สิ่งก่อสร้าง  65'!F123</f>
        <v>2000436002000000</v>
      </c>
      <c r="D72" s="1230">
        <f>+'[1]สิ่งก่อสร้าง  65'!G128</f>
        <v>0</v>
      </c>
      <c r="E72" s="1230">
        <f>+'[1]สิ่งก่อสร้าง  65'!H128</f>
        <v>0</v>
      </c>
      <c r="F72" s="1250">
        <f>+'[1]สิ่งก่อสร้าง  65'!I128</f>
        <v>0</v>
      </c>
      <c r="G72" s="1250"/>
      <c r="H72" s="1250">
        <f>+'[1]สิ่งก่อสร้าง  65'!J128</f>
        <v>0</v>
      </c>
      <c r="I72" s="1250">
        <f>+'[1]สิ่งก่อสร้าง  65'!K128</f>
        <v>0</v>
      </c>
      <c r="J72" s="1250">
        <f>+'[1]สิ่งก่อสร้าง  65'!L128</f>
        <v>0</v>
      </c>
      <c r="K72" s="1230">
        <f>+'[1]สิ่งก่อสร้าง  65'!M128</f>
        <v>0</v>
      </c>
    </row>
    <row r="73" spans="1:11" ht="63" x14ac:dyDescent="0.25">
      <c r="A73" s="1197">
        <v>1.2</v>
      </c>
      <c r="B73" s="1198" t="str">
        <f>+'[1]งบกัน67 350002'!E36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73" s="1238" t="str">
        <f>+'[1]งบกัน67 350002'!D36</f>
        <v>20004  67 01056 00000</v>
      </c>
      <c r="D73" s="1269">
        <f>+D74</f>
        <v>6695700</v>
      </c>
      <c r="E73" s="1269">
        <f t="shared" ref="E73:K73" si="25">+E74</f>
        <v>0</v>
      </c>
      <c r="F73" s="1269">
        <f t="shared" si="25"/>
        <v>3812312.69</v>
      </c>
      <c r="G73" s="1269"/>
      <c r="H73" s="1269">
        <f t="shared" si="25"/>
        <v>0</v>
      </c>
      <c r="I73" s="1269">
        <f t="shared" si="25"/>
        <v>0</v>
      </c>
      <c r="J73" s="1269">
        <f t="shared" si="25"/>
        <v>2883387.31</v>
      </c>
      <c r="K73" s="1269">
        <f t="shared" si="25"/>
        <v>0</v>
      </c>
    </row>
    <row r="74" spans="1:11" ht="21" hidden="1" customHeight="1" x14ac:dyDescent="0.25">
      <c r="A74" s="1251">
        <f>+'[1]สิ่งก่อสร้าง  65'!A130</f>
        <v>0</v>
      </c>
      <c r="B74" s="1251" t="str">
        <f>+'[1]งบกัน67 350002'!E26</f>
        <v xml:space="preserve">  งบลงทุน ค่าที่ดินและสิ่งก่อสร้าง </v>
      </c>
      <c r="C74" s="1270">
        <f>+'[1]งบกัน67 350002'!D26</f>
        <v>6711320</v>
      </c>
      <c r="D74" s="1251">
        <f>+D75+D78+D81</f>
        <v>6695700</v>
      </c>
      <c r="E74" s="1251">
        <f t="shared" ref="E74:K74" si="26">+E75+E78+E81</f>
        <v>0</v>
      </c>
      <c r="F74" s="1251">
        <f t="shared" si="26"/>
        <v>3812312.69</v>
      </c>
      <c r="G74" s="1251">
        <f t="shared" si="26"/>
        <v>0</v>
      </c>
      <c r="H74" s="1251">
        <f t="shared" si="26"/>
        <v>0</v>
      </c>
      <c r="I74" s="1251">
        <f t="shared" si="26"/>
        <v>0</v>
      </c>
      <c r="J74" s="1251">
        <f t="shared" si="26"/>
        <v>2883387.31</v>
      </c>
      <c r="K74" s="1251">
        <f t="shared" si="26"/>
        <v>0</v>
      </c>
    </row>
    <row r="75" spans="1:11" ht="33.6" hidden="1" customHeight="1" x14ac:dyDescent="0.25">
      <c r="A75" s="1193" t="s">
        <v>206</v>
      </c>
      <c r="B75" s="1271" t="str">
        <f>+'[1]งบกัน67 350002'!E37</f>
        <v>ค่าปรับปรุงซ่อมแซมอาคารเรียน อาคารประกอบและสิ่งก่อสร้างอื่น</v>
      </c>
      <c r="C75" s="1272" t="str">
        <f>+'[1]งบกัน67 350002'!C37</f>
        <v>ศธ 04002/ว1787 ลว 7 พค 67 ครั้งที่ 5</v>
      </c>
      <c r="D75" s="1273">
        <f>SUM(D76:D77)</f>
        <v>580000</v>
      </c>
      <c r="E75" s="1273">
        <f t="shared" ref="E75:K75" si="27">SUM(E76:E77)</f>
        <v>0</v>
      </c>
      <c r="F75" s="1273">
        <f t="shared" si="27"/>
        <v>0</v>
      </c>
      <c r="G75" s="1273">
        <f t="shared" si="27"/>
        <v>0</v>
      </c>
      <c r="H75" s="1273">
        <f t="shared" si="27"/>
        <v>0</v>
      </c>
      <c r="I75" s="1273">
        <f t="shared" si="27"/>
        <v>0</v>
      </c>
      <c r="J75" s="1273">
        <f>SUM(J76:J77)</f>
        <v>580000</v>
      </c>
      <c r="K75" s="1273">
        <f t="shared" si="27"/>
        <v>0</v>
      </c>
    </row>
    <row r="76" spans="1:11" ht="21" hidden="1" customHeight="1" x14ac:dyDescent="0.25">
      <c r="A76" s="1230" t="str">
        <f>+'[1]งบกัน67 350002'!A38</f>
        <v>1)</v>
      </c>
      <c r="B76" s="1248" t="str">
        <f>+'[1]งบกัน67 350002'!E38</f>
        <v>วัดนพรัตนาราม</v>
      </c>
      <c r="C76" s="472" t="str">
        <f>+'[1]งบกัน67 350002'!D38</f>
        <v>20004350002003214523</v>
      </c>
      <c r="D76" s="1230">
        <f>+'[1]งบกัน67 350002'!F44</f>
        <v>580000</v>
      </c>
      <c r="E76" s="1230">
        <f>+'[1]งบกัน67 350002'!G44</f>
        <v>0</v>
      </c>
      <c r="F76" s="1230">
        <f>+'[1]งบกัน67 350002'!H44</f>
        <v>0</v>
      </c>
      <c r="G76" s="1250">
        <f>+'[1]งบกัน67 350002'!I44</f>
        <v>0</v>
      </c>
      <c r="H76" s="1250">
        <f>+'[1]งบกัน67 350002'!J44</f>
        <v>0</v>
      </c>
      <c r="I76" s="1250">
        <f>+'[1]งบกัน67 350002'!K44</f>
        <v>0</v>
      </c>
      <c r="J76" s="1250">
        <f>+'[1]งบกัน67 350002'!L44</f>
        <v>580000</v>
      </c>
      <c r="K76" s="1230">
        <f>+D76-E76-F76-G76-H76-I76-J76</f>
        <v>0</v>
      </c>
    </row>
    <row r="77" spans="1:11" ht="21" hidden="1" customHeight="1" x14ac:dyDescent="0.25">
      <c r="A77" s="1230"/>
      <c r="B77" s="1248"/>
      <c r="C77" s="1219">
        <f>+'[1]งบกัน67 350002'!C38</f>
        <v>4100426445</v>
      </c>
      <c r="D77" s="1230"/>
      <c r="E77" s="1230"/>
      <c r="F77" s="1250"/>
      <c r="G77" s="1250"/>
      <c r="H77" s="1250"/>
      <c r="I77" s="1250"/>
      <c r="J77" s="1250"/>
      <c r="K77" s="1230"/>
    </row>
    <row r="78" spans="1:11" ht="21" hidden="1" customHeight="1" x14ac:dyDescent="0.25">
      <c r="A78" s="1273" t="s">
        <v>207</v>
      </c>
      <c r="B78" s="1274" t="str">
        <f>+'[1]งบกัน67 350002'!E45</f>
        <v xml:space="preserve">ห้องน้ำห้องส้วมนักเรียนชาย 4 ที่/49 </v>
      </c>
      <c r="C78" s="1223" t="str">
        <f>+'[1]งบกัน67 350002'!D46</f>
        <v>20004350002003214508</v>
      </c>
      <c r="D78" s="1273">
        <f>+'[1]งบกัน67 350002'!F52</f>
        <v>306000</v>
      </c>
      <c r="E78" s="1273">
        <f>+'[1]งบกัน67 350002'!G52</f>
        <v>0</v>
      </c>
      <c r="F78" s="1275">
        <f>+'[1]งบกัน67 350002'!H52</f>
        <v>0</v>
      </c>
      <c r="G78" s="1275">
        <f>+'[1]งบกัน67 350002'!I52</f>
        <v>0</v>
      </c>
      <c r="H78" s="1275">
        <f>+'[1]งบกัน67 350002'!J52</f>
        <v>0</v>
      </c>
      <c r="I78" s="1275">
        <f>+'[1]งบกัน67 350002'!K52</f>
        <v>0</v>
      </c>
      <c r="J78" s="1275">
        <f>+'[1]งบกัน67 350002'!L52</f>
        <v>306000</v>
      </c>
      <c r="K78" s="1273">
        <f>+D78-E78-F78-G78-H78-I78-J78</f>
        <v>0</v>
      </c>
    </row>
    <row r="79" spans="1:11" ht="21" hidden="1" customHeight="1" x14ac:dyDescent="0.25">
      <c r="A79" s="1230" t="s">
        <v>78</v>
      </c>
      <c r="B79" s="1248" t="str">
        <f>+'[1]งบกัน67 350002'!E46</f>
        <v xml:space="preserve">โรงเรียนคลองสิบสามผิวศรีราษฏร์บำรุง </v>
      </c>
      <c r="C79" s="472" t="str">
        <f>+'[1]งบกัน67 350002'!D46</f>
        <v>20004350002003214508</v>
      </c>
      <c r="D79" s="1230">
        <f>+'[1]งบกัน67 350002'!F52</f>
        <v>306000</v>
      </c>
      <c r="E79" s="1230">
        <f>+'[1]งบกัน67 350002'!G52</f>
        <v>0</v>
      </c>
      <c r="F79" s="1250">
        <f>+'[1]งบกัน67 350002'!H52</f>
        <v>0</v>
      </c>
      <c r="G79" s="1250">
        <f>+'[1]งบกัน67 350002'!I52</f>
        <v>0</v>
      </c>
      <c r="H79" s="1250">
        <f>+'[1]งบกัน67 350002'!J52</f>
        <v>0</v>
      </c>
      <c r="I79" s="1250">
        <f>+'[1]งบกัน67 350002'!K52</f>
        <v>0</v>
      </c>
      <c r="J79" s="1250">
        <f>+'[1]งบกัน67 350002'!L52</f>
        <v>306000</v>
      </c>
      <c r="K79" s="1230">
        <f>+D79-E79-F79-G79-H79-I79-J79</f>
        <v>0</v>
      </c>
    </row>
    <row r="80" spans="1:11" ht="21" hidden="1" customHeight="1" x14ac:dyDescent="0.25">
      <c r="A80" s="1230"/>
      <c r="B80" s="1248"/>
      <c r="C80" s="1219" t="str">
        <f>+'[1]งบกัน67 350002'!C46</f>
        <v>4100428215 ครบ 12 กย 67</v>
      </c>
      <c r="D80" s="1230"/>
      <c r="E80" s="1230"/>
      <c r="F80" s="1250"/>
      <c r="G80" s="1250"/>
      <c r="H80" s="1250"/>
      <c r="I80" s="1250"/>
      <c r="J80" s="1250"/>
      <c r="K80" s="1230"/>
    </row>
    <row r="81" spans="1:11" ht="21" hidden="1" customHeight="1" x14ac:dyDescent="0.25">
      <c r="A81" s="1193" t="s">
        <v>216</v>
      </c>
      <c r="B81" s="1276" t="str">
        <f>+'[1]งบกัน67 350002'!E53</f>
        <v>อาคารเรียนแบบพิเศษ จัดสรร 38,731,000 บาท ปี67 5,809,700 บาท</v>
      </c>
      <c r="C81" s="1272" t="str">
        <f>+'[1]งบกัน67 350002'!C53</f>
        <v>ศธ 04002/ว1803 ลว 8 พค 67ครั้งที่ 8</v>
      </c>
      <c r="D81" s="1273">
        <f>SUM(D82)</f>
        <v>5809700</v>
      </c>
      <c r="E81" s="1273">
        <f t="shared" ref="E81:K81" si="28">SUM(E82)</f>
        <v>0</v>
      </c>
      <c r="F81" s="1273">
        <f t="shared" si="28"/>
        <v>3812312.69</v>
      </c>
      <c r="G81" s="1273"/>
      <c r="H81" s="1273">
        <f t="shared" si="28"/>
        <v>0</v>
      </c>
      <c r="I81" s="1273">
        <f t="shared" si="28"/>
        <v>0</v>
      </c>
      <c r="J81" s="1273">
        <f t="shared" si="28"/>
        <v>1997387.31</v>
      </c>
      <c r="K81" s="1273">
        <f t="shared" si="28"/>
        <v>0</v>
      </c>
    </row>
    <row r="82" spans="1:11" ht="33.6" hidden="1" customHeight="1" x14ac:dyDescent="0.25">
      <c r="A82" s="1230" t="str">
        <f>+'[1]งบกัน67 350002'!A54</f>
        <v>1)</v>
      </c>
      <c r="B82" s="1230" t="str">
        <f>+'[1]งบกัน67 350002'!E54</f>
        <v xml:space="preserve"> โรงเรียนวัดลาดสนุ่น</v>
      </c>
      <c r="C82" s="1249" t="str">
        <f>+'[1]งบกัน67 350002'!D54</f>
        <v>20004 3500200 3200026</v>
      </c>
      <c r="D82" s="1230">
        <f>+'[1]งบกัน67 350002'!F77</f>
        <v>5809700</v>
      </c>
      <c r="E82" s="1230">
        <f>+'[1]งบกัน67 350002'!G77</f>
        <v>0</v>
      </c>
      <c r="F82" s="1230">
        <f>+'[1]งบกัน67 350002'!H77</f>
        <v>3812312.69</v>
      </c>
      <c r="G82" s="1230">
        <f>+'[1]งบกัน67 350002'!I77</f>
        <v>0</v>
      </c>
      <c r="H82" s="1230">
        <f>+'[1]งบกัน67 350002'!J77</f>
        <v>0</v>
      </c>
      <c r="I82" s="1230">
        <f>+'[1]งบกัน67 350002'!K77</f>
        <v>0</v>
      </c>
      <c r="J82" s="1230">
        <f>+'[1]งบกัน67 350002'!L77</f>
        <v>1997387.31</v>
      </c>
      <c r="K82" s="1230">
        <f>+D82-E82-F82-G82-H82-I82-J82</f>
        <v>0</v>
      </c>
    </row>
    <row r="83" spans="1:11" ht="16.95" hidden="1" customHeight="1" x14ac:dyDescent="0.25">
      <c r="A83" s="1230"/>
      <c r="B83" s="1230"/>
      <c r="C83" s="1277">
        <f>+'[1]งบกัน67 350002'!C54</f>
        <v>4100484429</v>
      </c>
      <c r="D83" s="1230"/>
      <c r="E83" s="1230"/>
      <c r="F83" s="1230"/>
      <c r="G83" s="1230"/>
      <c r="H83" s="1230"/>
      <c r="I83" s="1230"/>
      <c r="J83" s="1230"/>
      <c r="K83" s="1230"/>
    </row>
    <row r="84" spans="1:11" ht="21" hidden="1" customHeight="1" x14ac:dyDescent="0.25">
      <c r="A84" s="1233">
        <f>+'[1]งบกัน67 350002'!A78</f>
        <v>2</v>
      </c>
      <c r="B84" s="1234" t="str">
        <f>+'[1]งบกัน67 350002'!E78</f>
        <v xml:space="preserve">ผลผลิตผู้จบการศึกษามัธยมศึกษาตอนปลาย  </v>
      </c>
      <c r="C84" s="1235" t="str">
        <f>+'[1]งบกัน67 350002'!D78</f>
        <v xml:space="preserve">20004 35000300 </v>
      </c>
      <c r="D84" s="1236">
        <f>+D85</f>
        <v>0</v>
      </c>
      <c r="E84" s="1236">
        <f t="shared" ref="E84:K86" si="29">+E85</f>
        <v>0</v>
      </c>
      <c r="F84" s="1236">
        <f t="shared" si="29"/>
        <v>0</v>
      </c>
      <c r="G84" s="1236"/>
      <c r="H84" s="1236">
        <f t="shared" si="29"/>
        <v>0</v>
      </c>
      <c r="I84" s="1236">
        <f t="shared" si="29"/>
        <v>0</v>
      </c>
      <c r="J84" s="1236">
        <f t="shared" si="29"/>
        <v>0</v>
      </c>
      <c r="K84" s="1236">
        <f t="shared" si="29"/>
        <v>0</v>
      </c>
    </row>
    <row r="85" spans="1:11" ht="21" hidden="1" customHeight="1" x14ac:dyDescent="0.25">
      <c r="A85" s="1278">
        <f>+'[1]งบกัน67 350002'!A80</f>
        <v>2.1</v>
      </c>
      <c r="B85" s="1279" t="str">
        <f>+'[1]งบกัน67 350002'!E80</f>
        <v xml:space="preserve"> กิจกรรมการจัดการศึกษามัธยมศึกษาตอนปลายสำหรับโรงเรียนปกติ</v>
      </c>
      <c r="C85" s="1280" t="str">
        <f>+'[1]งบกัน67 350002'!D80</f>
        <v xml:space="preserve">20004 66 05178 00000 </v>
      </c>
      <c r="D85" s="1269">
        <f>+D86</f>
        <v>0</v>
      </c>
      <c r="E85" s="1269">
        <f t="shared" si="29"/>
        <v>0</v>
      </c>
      <c r="F85" s="1281">
        <f t="shared" si="29"/>
        <v>0</v>
      </c>
      <c r="G85" s="1281"/>
      <c r="H85" s="1281">
        <f t="shared" si="29"/>
        <v>0</v>
      </c>
      <c r="I85" s="1281">
        <f t="shared" si="29"/>
        <v>0</v>
      </c>
      <c r="J85" s="1281">
        <f t="shared" si="29"/>
        <v>0</v>
      </c>
      <c r="K85" s="1269">
        <f t="shared" si="29"/>
        <v>0</v>
      </c>
    </row>
    <row r="86" spans="1:11" ht="21" hidden="1" customHeight="1" x14ac:dyDescent="0.25">
      <c r="A86" s="1251">
        <f>+'[1]สิ่งก่อสร้าง  65'!A139</f>
        <v>0</v>
      </c>
      <c r="B86" s="1251" t="s">
        <v>82</v>
      </c>
      <c r="C86" s="1270">
        <v>6611320</v>
      </c>
      <c r="D86" s="1251">
        <f>+D87</f>
        <v>0</v>
      </c>
      <c r="E86" s="1251">
        <f t="shared" si="29"/>
        <v>0</v>
      </c>
      <c r="F86" s="1251">
        <f t="shared" si="29"/>
        <v>0</v>
      </c>
      <c r="G86" s="1251"/>
      <c r="H86" s="1251">
        <f t="shared" si="29"/>
        <v>0</v>
      </c>
      <c r="I86" s="1251">
        <f t="shared" si="29"/>
        <v>0</v>
      </c>
      <c r="J86" s="1251">
        <f t="shared" si="29"/>
        <v>0</v>
      </c>
      <c r="K86" s="1251">
        <f t="shared" si="29"/>
        <v>0</v>
      </c>
    </row>
    <row r="87" spans="1:11" ht="21" hidden="1" customHeight="1" x14ac:dyDescent="0.25">
      <c r="A87" s="1282" t="str">
        <f>+'[1]งบกัน67 350002'!A81</f>
        <v>2.1.1</v>
      </c>
      <c r="B87" s="1271" t="str">
        <f>+'[1]งบกัน67 350002'!E81</f>
        <v xml:space="preserve">ค่าปรับปรุงซ่อมแซมอาคารเรียน อาคารประกอบและสิ่งก่อสร้างอื่นที่ชำรุดทรุดโทรมและที่ประสบอุบัติภัย </v>
      </c>
      <c r="C87" s="1223" t="str">
        <f>+'[1]งบกัน67 350002'!C81</f>
        <v>ศธ04002/ว3478 ลว.21 ส.ค.66 โอนครั้งที่ 782</v>
      </c>
      <c r="D87" s="1273">
        <f>SUM(D88)</f>
        <v>0</v>
      </c>
      <c r="E87" s="1273">
        <f t="shared" ref="E87:K87" si="30">SUM(E88)</f>
        <v>0</v>
      </c>
      <c r="F87" s="1275">
        <f t="shared" si="30"/>
        <v>0</v>
      </c>
      <c r="G87" s="1275"/>
      <c r="H87" s="1275">
        <f t="shared" si="30"/>
        <v>0</v>
      </c>
      <c r="I87" s="1275">
        <f t="shared" si="30"/>
        <v>0</v>
      </c>
      <c r="J87" s="1275">
        <f t="shared" si="30"/>
        <v>0</v>
      </c>
      <c r="K87" s="1273">
        <f t="shared" si="30"/>
        <v>0</v>
      </c>
    </row>
    <row r="88" spans="1:11" ht="21" hidden="1" customHeight="1" x14ac:dyDescent="0.25">
      <c r="A88" s="1230" t="str">
        <f>+'[1]งบกัน67 350002'!A82</f>
        <v>1)</v>
      </c>
      <c r="B88" s="1248" t="str">
        <f>+'[1]งบกัน67 350002'!E82</f>
        <v>โรงเรียนรวมราษฎร์สามัคคี</v>
      </c>
      <c r="C88" s="472" t="str">
        <f>+'[1]งบกัน67 350002'!D82</f>
        <v xml:space="preserve">20004 35000300 321ZZZZ </v>
      </c>
      <c r="D88" s="1230">
        <f>+'[1]งบกัน67 350002'!F88</f>
        <v>0</v>
      </c>
      <c r="E88" s="1230">
        <f>+'[1]งบกัน67 350002'!G88</f>
        <v>0</v>
      </c>
      <c r="F88" s="1250">
        <f>+'[1]งบกัน67 350002'!H88</f>
        <v>0</v>
      </c>
      <c r="G88" s="1250">
        <f>+'[1]งบกัน67 350002'!I88</f>
        <v>0</v>
      </c>
      <c r="H88" s="1250">
        <f>+'[1]งบกัน67 350002'!J88</f>
        <v>0</v>
      </c>
      <c r="I88" s="1250">
        <f>+'[1]งบกัน67 350002'!K88</f>
        <v>0</v>
      </c>
      <c r="J88" s="1250">
        <f>+'[1]งบกัน67 350002'!L88</f>
        <v>0</v>
      </c>
      <c r="K88" s="1230">
        <f>+'[1]งบกัน67 350002'!M88</f>
        <v>0</v>
      </c>
    </row>
    <row r="89" spans="1:11" ht="21" hidden="1" customHeight="1" x14ac:dyDescent="0.25">
      <c r="A89" s="1201"/>
      <c r="B89" s="1202" t="str">
        <f>+'[1]สิ่งก่อสร้าง  65'!E347</f>
        <v>งบดำเนินงาน</v>
      </c>
      <c r="C89" s="1268"/>
      <c r="D89" s="1204">
        <f>+D52</f>
        <v>264800</v>
      </c>
      <c r="E89" s="1204">
        <f t="shared" ref="E89:J89" si="31">+E52</f>
        <v>0</v>
      </c>
      <c r="F89" s="1204">
        <f t="shared" si="31"/>
        <v>0</v>
      </c>
      <c r="G89" s="1204">
        <f t="shared" si="31"/>
        <v>0</v>
      </c>
      <c r="H89" s="1204">
        <f t="shared" si="31"/>
        <v>0</v>
      </c>
      <c r="I89" s="1204">
        <f t="shared" si="31"/>
        <v>264800</v>
      </c>
      <c r="J89" s="1204">
        <f t="shared" si="31"/>
        <v>0</v>
      </c>
      <c r="K89" s="1204">
        <f>+K52</f>
        <v>0</v>
      </c>
    </row>
    <row r="90" spans="1:11" ht="21" x14ac:dyDescent="0.25">
      <c r="A90" s="1283"/>
      <c r="B90" s="1284" t="str">
        <f>+B16</f>
        <v>งบลงทุน ค่าสิ่งก่อสร้าง 6711320</v>
      </c>
      <c r="C90" s="1285"/>
      <c r="D90" s="1286"/>
      <c r="E90" s="1286"/>
      <c r="F90" s="1286"/>
      <c r="G90" s="1286"/>
      <c r="H90" s="1286"/>
      <c r="I90" s="1286"/>
      <c r="J90" s="1286"/>
      <c r="K90" s="1286">
        <f>+K16</f>
        <v>0</v>
      </c>
    </row>
    <row r="91" spans="1:11" s="8" customFormat="1" ht="30.6" customHeight="1" x14ac:dyDescent="0.25">
      <c r="A91" s="1283"/>
      <c r="B91" s="1284" t="str">
        <f>+B74</f>
        <v xml:space="preserve">  งบลงทุน ค่าที่ดินและสิ่งก่อสร้าง </v>
      </c>
      <c r="C91" s="1285"/>
      <c r="D91" s="1286">
        <f t="shared" ref="D91:K91" si="32">+D9+D16+D74+D86</f>
        <v>11294200</v>
      </c>
      <c r="E91" s="1286">
        <f t="shared" si="32"/>
        <v>0</v>
      </c>
      <c r="F91" s="1286">
        <f t="shared" si="32"/>
        <v>7740812.6899999995</v>
      </c>
      <c r="G91" s="1286">
        <f t="shared" si="32"/>
        <v>0</v>
      </c>
      <c r="H91" s="1286">
        <f t="shared" si="32"/>
        <v>0</v>
      </c>
      <c r="I91" s="1286">
        <f t="shared" si="32"/>
        <v>0</v>
      </c>
      <c r="J91" s="1286">
        <f t="shared" si="32"/>
        <v>3553387.31</v>
      </c>
      <c r="K91" s="1286">
        <f t="shared" si="32"/>
        <v>0</v>
      </c>
    </row>
    <row r="92" spans="1:11" ht="21" x14ac:dyDescent="0.25">
      <c r="A92" s="1201"/>
      <c r="B92" s="1202" t="str">
        <f>+'[1]สิ่งก่อสร้าง  65'!E348</f>
        <v>งบลงทุน</v>
      </c>
      <c r="C92" s="1268"/>
      <c r="D92" s="1204">
        <f>SUM(D90:D91)</f>
        <v>11294200</v>
      </c>
      <c r="E92" s="1204">
        <f>SUM(E90:E91)</f>
        <v>0</v>
      </c>
      <c r="F92" s="1204">
        <f>SUM(F90:F91)</f>
        <v>7740812.6899999995</v>
      </c>
      <c r="G92" s="1204"/>
      <c r="H92" s="1204">
        <f>SUM(H90:H91)</f>
        <v>0</v>
      </c>
      <c r="I92" s="1204">
        <f>SUM(I90:I91)</f>
        <v>0</v>
      </c>
      <c r="J92" s="1204">
        <f>SUM(J90:J91)</f>
        <v>3553387.31</v>
      </c>
      <c r="K92" s="1204">
        <f>SUM(K90:K91)</f>
        <v>0</v>
      </c>
    </row>
    <row r="93" spans="1:11" ht="15.75" hidden="1" customHeight="1" x14ac:dyDescent="0.25">
      <c r="A93" s="1201"/>
      <c r="B93" s="1202" t="str">
        <f>+'[1]สิ่งก่อสร้าง  65'!E349</f>
        <v>รวมเงินกันทั้งสิ้น</v>
      </c>
      <c r="C93" s="1268"/>
      <c r="D93" s="1204">
        <f>+D89+D92</f>
        <v>11559000</v>
      </c>
      <c r="E93" s="1204">
        <f>+E89+E92</f>
        <v>0</v>
      </c>
      <c r="F93" s="1204">
        <f>+F89+F92</f>
        <v>7740812.6899999995</v>
      </c>
      <c r="G93" s="1204"/>
      <c r="H93" s="1204">
        <f>+H89+H92</f>
        <v>0</v>
      </c>
      <c r="I93" s="1204">
        <f>+I89+I92</f>
        <v>264800</v>
      </c>
      <c r="J93" s="1204">
        <f>+J89+J92</f>
        <v>3553387.31</v>
      </c>
      <c r="K93" s="1204">
        <f>+K89+K92</f>
        <v>0</v>
      </c>
    </row>
    <row r="94" spans="1:11" ht="21" x14ac:dyDescent="0.25">
      <c r="A94" s="1201"/>
      <c r="B94" s="1287" t="s">
        <v>69</v>
      </c>
      <c r="C94" s="1268"/>
      <c r="D94" s="1204"/>
      <c r="E94" s="1320">
        <f>SUM(E93+F93)</f>
        <v>7740812.6899999995</v>
      </c>
      <c r="F94" s="1320"/>
      <c r="G94" s="1288"/>
      <c r="H94" s="1204"/>
      <c r="I94" s="1320">
        <f>+I93+J93</f>
        <v>3818187.31</v>
      </c>
      <c r="J94" s="1320"/>
      <c r="K94" s="1204"/>
    </row>
    <row r="95" spans="1:11" ht="21" x14ac:dyDescent="0.25">
      <c r="A95" s="1289"/>
      <c r="B95" s="1290" t="str">
        <f>+'[1]สิ่งก่อสร้าง  65'!E351</f>
        <v>คิดเป็นร้อยละ</v>
      </c>
      <c r="C95" s="1291"/>
      <c r="D95" s="1292">
        <f>SUM(E95:K95)</f>
        <v>100</v>
      </c>
      <c r="E95" s="1321">
        <f>(E93+F93)*100/D93</f>
        <v>66.967840557141628</v>
      </c>
      <c r="F95" s="1322"/>
      <c r="G95" s="1293"/>
      <c r="H95" s="1292">
        <f>H93*100/D93</f>
        <v>0</v>
      </c>
      <c r="I95" s="1321">
        <f>(I93+J93)*100/D93</f>
        <v>33.032159442858379</v>
      </c>
      <c r="J95" s="1322"/>
      <c r="K95" s="1292">
        <f>+'[1]สิ่งก่อสร้าง  65'!M351</f>
        <v>0</v>
      </c>
    </row>
    <row r="96" spans="1:11" ht="21" x14ac:dyDescent="0.25">
      <c r="A96" s="1294"/>
      <c r="B96" s="1295"/>
      <c r="C96" s="1296"/>
      <c r="D96" s="1297"/>
      <c r="E96" s="1298"/>
      <c r="F96" s="1323"/>
      <c r="G96" s="1323"/>
      <c r="H96" s="1323"/>
      <c r="I96" s="1298"/>
      <c r="J96" s="1298"/>
      <c r="K96" s="1298"/>
    </row>
    <row r="97" spans="1:11" ht="15.75" hidden="1" customHeight="1" x14ac:dyDescent="0.25">
      <c r="A97" s="1299"/>
      <c r="B97" s="1300" t="s">
        <v>268</v>
      </c>
      <c r="C97" s="1301"/>
      <c r="D97" s="1299"/>
      <c r="E97" s="1316" t="s">
        <v>269</v>
      </c>
      <c r="F97" s="1316"/>
      <c r="G97" s="1316"/>
      <c r="H97" s="1316"/>
      <c r="I97" s="1316"/>
      <c r="J97" s="1316"/>
      <c r="K97" s="1316"/>
    </row>
    <row r="98" spans="1:11" ht="15" hidden="1" customHeight="1" x14ac:dyDescent="0.55000000000000004">
      <c r="A98" s="1299"/>
      <c r="B98" s="57"/>
      <c r="C98" s="1303"/>
      <c r="D98" s="1299"/>
      <c r="E98" s="61"/>
      <c r="F98" s="61"/>
      <c r="G98" s="61"/>
      <c r="H98" s="61"/>
      <c r="I98" s="61"/>
      <c r="J98" s="61"/>
      <c r="K98" s="61"/>
    </row>
    <row r="99" spans="1:11" ht="15" hidden="1" customHeight="1" x14ac:dyDescent="0.25">
      <c r="A99" s="1299"/>
      <c r="B99" s="61" t="s">
        <v>49</v>
      </c>
      <c r="C99" s="1303"/>
      <c r="D99" s="1184"/>
      <c r="E99" s="1184"/>
      <c r="F99" s="1299"/>
      <c r="G99" s="1299"/>
      <c r="H99" s="1300"/>
      <c r="I99" s="1300"/>
      <c r="J99" s="1300"/>
      <c r="K99" s="1299"/>
    </row>
    <row r="100" spans="1:11" ht="15" hidden="1" customHeight="1" x14ac:dyDescent="0.55000000000000004">
      <c r="A100" s="1299"/>
      <c r="B100" s="61" t="s">
        <v>52</v>
      </c>
      <c r="C100" s="1304"/>
      <c r="D100" s="1299"/>
      <c r="E100" s="1305" t="s">
        <v>20</v>
      </c>
      <c r="F100" s="57"/>
      <c r="G100" s="1305"/>
      <c r="H100" s="1299"/>
      <c r="I100" s="1299"/>
      <c r="J100" s="1299"/>
      <c r="K100" s="1299"/>
    </row>
    <row r="101" spans="1:11" ht="15" hidden="1" customHeight="1" x14ac:dyDescent="0.55000000000000004">
      <c r="A101" s="1306"/>
      <c r="B101" s="277"/>
      <c r="C101" s="277"/>
      <c r="D101" s="1306"/>
      <c r="E101" s="1317" t="s">
        <v>191</v>
      </c>
      <c r="F101" s="1317"/>
      <c r="G101" s="1317"/>
      <c r="H101" s="1317"/>
      <c r="I101" s="1317"/>
      <c r="J101" s="1317"/>
      <c r="K101" s="1317"/>
    </row>
    <row r="102" spans="1:11" ht="15" hidden="1" customHeight="1" x14ac:dyDescent="0.6">
      <c r="A102" s="1306"/>
      <c r="B102" s="1307"/>
      <c r="C102" s="1304"/>
      <c r="D102" s="1306"/>
      <c r="E102" s="1318" t="s">
        <v>51</v>
      </c>
      <c r="F102" s="1318"/>
      <c r="G102" s="1318"/>
      <c r="H102" s="1318"/>
      <c r="I102" s="1318"/>
      <c r="J102" s="1318"/>
      <c r="K102" s="1318"/>
    </row>
    <row r="103" spans="1:11" ht="15" hidden="1" customHeight="1" x14ac:dyDescent="0.25">
      <c r="A103" s="1299"/>
      <c r="B103" s="1297"/>
      <c r="C103" s="1301"/>
      <c r="D103" s="1299"/>
      <c r="E103" s="1319" t="s">
        <v>44</v>
      </c>
      <c r="F103" s="1319"/>
      <c r="G103" s="1319"/>
      <c r="H103" s="1319"/>
      <c r="I103" s="1319"/>
      <c r="J103" s="1319"/>
      <c r="K103" s="1319"/>
    </row>
    <row r="104" spans="1:11" ht="15" hidden="1" customHeight="1" x14ac:dyDescent="0.6">
      <c r="A104" s="58"/>
      <c r="B104" s="60" t="s">
        <v>270</v>
      </c>
      <c r="C104" s="1303"/>
      <c r="D104" s="62"/>
      <c r="E104" s="62"/>
      <c r="F104" s="58"/>
      <c r="G104" s="58"/>
      <c r="H104" s="60"/>
      <c r="I104" s="60"/>
      <c r="J104" s="60"/>
      <c r="K104" s="58"/>
    </row>
    <row r="105" spans="1:11" ht="15" hidden="1" customHeight="1" x14ac:dyDescent="0.6">
      <c r="A105" s="58"/>
      <c r="B105" s="61" t="s">
        <v>49</v>
      </c>
      <c r="C105" s="1303"/>
      <c r="D105" s="58"/>
      <c r="E105" s="58"/>
      <c r="F105" s="58" t="s">
        <v>20</v>
      </c>
      <c r="G105" s="63"/>
      <c r="H105" s="58"/>
      <c r="I105" s="58"/>
      <c r="J105" s="58"/>
      <c r="K105" s="58"/>
    </row>
    <row r="106" spans="1:11" ht="15.75" hidden="1" customHeight="1" x14ac:dyDescent="0.6">
      <c r="A106" s="64"/>
      <c r="B106" s="59" t="s">
        <v>52</v>
      </c>
      <c r="C106" s="1304"/>
      <c r="D106" s="64"/>
      <c r="E106" s="1313" t="s">
        <v>191</v>
      </c>
      <c r="F106" s="1313"/>
      <c r="G106" s="1313"/>
      <c r="H106" s="1313"/>
      <c r="I106" s="1313"/>
      <c r="J106" s="1313"/>
      <c r="K106" s="1313"/>
    </row>
    <row r="107" spans="1:11" ht="15.75" hidden="1" customHeight="1" x14ac:dyDescent="0.6">
      <c r="A107" s="64"/>
      <c r="B107" s="65"/>
      <c r="C107" s="1304"/>
      <c r="D107" s="64"/>
      <c r="E107" s="1312" t="s">
        <v>51</v>
      </c>
      <c r="F107" s="1312"/>
      <c r="G107" s="1312"/>
      <c r="H107" s="1312"/>
      <c r="I107" s="1312"/>
      <c r="J107" s="1312"/>
      <c r="K107" s="1312"/>
    </row>
    <row r="108" spans="1:11" ht="15.75" customHeight="1" x14ac:dyDescent="0.6">
      <c r="A108" s="64"/>
      <c r="B108" s="65"/>
      <c r="C108" s="1304"/>
      <c r="D108" s="64"/>
      <c r="E108" s="1312" t="s">
        <v>44</v>
      </c>
      <c r="F108" s="1312"/>
      <c r="G108" s="1312"/>
      <c r="H108" s="1312"/>
      <c r="I108" s="1312"/>
      <c r="J108" s="1312"/>
      <c r="K108" s="1312"/>
    </row>
    <row r="109" spans="1:11" ht="21" hidden="1" customHeight="1" x14ac:dyDescent="0.6">
      <c r="A109" s="64"/>
      <c r="B109" s="65"/>
      <c r="C109" s="1304"/>
      <c r="D109" s="64"/>
      <c r="E109" s="58"/>
      <c r="F109" s="59"/>
      <c r="G109" s="59"/>
      <c r="H109" s="59"/>
      <c r="I109" s="59"/>
      <c r="J109" s="59"/>
      <c r="K109" s="59"/>
    </row>
    <row r="110" spans="1:11" ht="21" hidden="1" customHeight="1" x14ac:dyDescent="0.6">
      <c r="A110" s="64"/>
      <c r="B110" s="65"/>
      <c r="C110" s="1304"/>
      <c r="D110" s="64"/>
      <c r="E110" s="58"/>
      <c r="F110" s="59"/>
      <c r="G110" s="59"/>
      <c r="H110" s="59"/>
      <c r="I110" s="59"/>
      <c r="J110" s="59"/>
      <c r="K110" s="59"/>
    </row>
    <row r="111" spans="1:11" ht="21" x14ac:dyDescent="0.6">
      <c r="A111" s="64"/>
      <c r="B111" s="65"/>
      <c r="C111" s="1304"/>
      <c r="D111" s="64"/>
      <c r="E111" s="58"/>
      <c r="F111" s="59"/>
      <c r="G111" s="59"/>
      <c r="H111" s="59"/>
      <c r="I111" s="59"/>
      <c r="J111" s="59"/>
      <c r="K111" s="59"/>
    </row>
    <row r="112" spans="1:11" ht="24.6" x14ac:dyDescent="0.7">
      <c r="A112" s="187" t="s">
        <v>271</v>
      </c>
      <c r="B112" s="188"/>
      <c r="C112" s="1309"/>
      <c r="D112" s="190"/>
      <c r="E112" s="63" t="s">
        <v>20</v>
      </c>
      <c r="F112" s="277"/>
      <c r="G112" s="60"/>
      <c r="H112" s="60"/>
      <c r="I112" s="194" t="s">
        <v>272</v>
      </c>
      <c r="J112" s="253"/>
      <c r="K112" s="253"/>
    </row>
    <row r="113" spans="1:11" ht="21" x14ac:dyDescent="0.6">
      <c r="A113" s="187" t="s">
        <v>273</v>
      </c>
      <c r="B113" s="188"/>
      <c r="C113" s="1307"/>
      <c r="D113" s="64"/>
      <c r="E113" s="64"/>
      <c r="F113" s="192"/>
      <c r="G113" s="193"/>
      <c r="H113" s="60"/>
      <c r="I113" s="1187" t="s">
        <v>274</v>
      </c>
      <c r="J113" s="64"/>
      <c r="K113" s="191"/>
    </row>
    <row r="114" spans="1:11" ht="21" x14ac:dyDescent="0.6">
      <c r="A114" s="187" t="s">
        <v>52</v>
      </c>
      <c r="B114" s="188"/>
      <c r="C114" s="1307"/>
      <c r="D114" s="64"/>
      <c r="E114" s="64"/>
      <c r="F114" s="1313" t="s">
        <v>275</v>
      </c>
      <c r="G114" s="1313"/>
      <c r="H114" s="1313"/>
      <c r="I114" s="1308"/>
      <c r="J114" s="1308"/>
      <c r="K114" s="1308"/>
    </row>
    <row r="115" spans="1:11" ht="21" customHeight="1" x14ac:dyDescent="0.6">
      <c r="A115" s="64"/>
      <c r="B115" s="188"/>
      <c r="C115" s="1307"/>
      <c r="D115" s="64"/>
      <c r="E115" s="64"/>
      <c r="F115" s="64"/>
      <c r="G115" s="1310" t="s">
        <v>44</v>
      </c>
      <c r="H115" s="1310"/>
      <c r="I115" s="1310"/>
      <c r="J115" s="1310"/>
      <c r="K115" s="1310"/>
    </row>
    <row r="116" spans="1:11" ht="21" customHeight="1" x14ac:dyDescent="0.6">
      <c r="A116" s="64"/>
      <c r="B116" s="1302" t="s">
        <v>276</v>
      </c>
      <c r="C116" s="1307"/>
      <c r="D116" s="1311" t="s">
        <v>70</v>
      </c>
      <c r="E116" s="1311"/>
      <c r="F116" s="1311"/>
      <c r="G116" s="1311"/>
      <c r="H116" s="1311"/>
      <c r="I116" s="1314" t="s">
        <v>277</v>
      </c>
      <c r="J116" s="1314"/>
      <c r="K116" s="1314"/>
    </row>
    <row r="117" spans="1:11" ht="21" customHeight="1" x14ac:dyDescent="0.6">
      <c r="A117" s="1315" t="s">
        <v>52</v>
      </c>
      <c r="B117" s="1315"/>
      <c r="C117" s="61"/>
      <c r="D117" s="1312" t="s">
        <v>44</v>
      </c>
      <c r="E117" s="1312"/>
      <c r="F117" s="1312"/>
      <c r="G117" s="1312"/>
      <c r="H117" s="1312"/>
      <c r="I117" s="1312"/>
      <c r="J117" s="1312"/>
      <c r="K117" s="1312"/>
    </row>
    <row r="118" spans="1:11" ht="21" customHeight="1" x14ac:dyDescent="0.6">
      <c r="A118" s="187" t="s">
        <v>52</v>
      </c>
      <c r="B118" s="188"/>
      <c r="C118" s="64"/>
      <c r="D118" s="64"/>
      <c r="E118" s="64"/>
      <c r="F118" s="1333" t="s">
        <v>70</v>
      </c>
      <c r="G118" s="1333"/>
      <c r="H118" s="1333"/>
      <c r="I118" s="66"/>
      <c r="J118" s="66"/>
      <c r="K118" s="66"/>
    </row>
    <row r="119" spans="1:11" ht="21" customHeight="1" x14ac:dyDescent="0.6">
      <c r="A119" s="59"/>
      <c r="B119" s="188"/>
      <c r="C119" s="64"/>
      <c r="D119" s="64"/>
      <c r="E119" s="64"/>
      <c r="F119" s="64"/>
      <c r="G119" s="195" t="s">
        <v>44</v>
      </c>
      <c r="H119" s="195"/>
      <c r="I119" s="195"/>
      <c r="J119" s="195"/>
      <c r="K119" s="195"/>
    </row>
    <row r="120" spans="1:11" ht="21" x14ac:dyDescent="0.6">
      <c r="A120" s="5"/>
      <c r="B120" s="4"/>
      <c r="C120" s="42"/>
      <c r="D120" s="5"/>
      <c r="E120" s="5"/>
      <c r="F120" s="43"/>
      <c r="G120" s="5"/>
      <c r="H120" s="5"/>
      <c r="I120" s="5"/>
      <c r="J120" s="5"/>
    </row>
  </sheetData>
  <sheetProtection algorithmName="SHA-512" hashValue="d8M3QIlmV6UizIYc4+VD0nhcj0WQz7WbMVeYMS5OzxFd4f+xv487i03Lmah5kCTmFeeYVBrdjhU4XMLzfxfa2Q==" saltValue="ucYfNYFlkEhgC0LOwgjrRg==" spinCount="100000" sheet="1" insertColumns="0" insertRows="0" deleteColumns="0" deleteRows="0"/>
  <mergeCells count="27">
    <mergeCell ref="F118:H118"/>
    <mergeCell ref="A4:A5"/>
    <mergeCell ref="B4:B5"/>
    <mergeCell ref="D4:D5"/>
    <mergeCell ref="E4:F4"/>
    <mergeCell ref="A1:K1"/>
    <mergeCell ref="A2:K2"/>
    <mergeCell ref="A3:K3"/>
    <mergeCell ref="G4:H4"/>
    <mergeCell ref="I4:J4"/>
    <mergeCell ref="K4:K5"/>
    <mergeCell ref="E94:F94"/>
    <mergeCell ref="I94:J94"/>
    <mergeCell ref="E95:F95"/>
    <mergeCell ref="I95:J95"/>
    <mergeCell ref="F96:H96"/>
    <mergeCell ref="E97:K97"/>
    <mergeCell ref="E101:K101"/>
    <mergeCell ref="E102:K102"/>
    <mergeCell ref="E103:K103"/>
    <mergeCell ref="E106:K106"/>
    <mergeCell ref="E107:K107"/>
    <mergeCell ref="E108:K108"/>
    <mergeCell ref="F114:H114"/>
    <mergeCell ref="I116:K116"/>
    <mergeCell ref="A117:B117"/>
    <mergeCell ref="D117:K117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K411"/>
  <sheetViews>
    <sheetView zoomScale="86" zoomScaleNormal="86" workbookViewId="0">
      <selection activeCell="A342" sqref="A342:XFD395"/>
    </sheetView>
  </sheetViews>
  <sheetFormatPr defaultRowHeight="21" x14ac:dyDescent="0.6"/>
  <cols>
    <col min="1" max="1" width="6.3984375" style="2" customWidth="1"/>
    <col min="2" max="2" width="39.09765625" style="2" customWidth="1"/>
    <col min="3" max="3" width="28.5" style="6" bestFit="1" customWidth="1"/>
    <col min="4" max="4" width="12.19921875" style="6" customWidth="1"/>
    <col min="5" max="5" width="13" style="6" customWidth="1"/>
    <col min="6" max="6" width="8.8984375" style="6" customWidth="1"/>
    <col min="7" max="7" width="12.69921875" style="3" customWidth="1"/>
    <col min="8" max="8" width="11.19921875" style="3" hidden="1" customWidth="1"/>
    <col min="9" max="9" width="17.5" style="1" hidden="1" customWidth="1"/>
    <col min="10" max="10" width="12.8984375" style="2" customWidth="1"/>
    <col min="11" max="11" width="9.69921875" style="7" customWidth="1"/>
  </cols>
  <sheetData>
    <row r="1" spans="1:11" x14ac:dyDescent="0.6">
      <c r="A1" s="731"/>
      <c r="B1" s="732"/>
      <c r="C1" s="733"/>
      <c r="D1" s="734"/>
      <c r="E1" s="734"/>
      <c r="F1" s="734"/>
      <c r="G1" s="735"/>
      <c r="H1" s="735"/>
      <c r="I1" s="736"/>
      <c r="J1" s="1337" t="s">
        <v>193</v>
      </c>
      <c r="K1" s="1337"/>
    </row>
    <row r="2" spans="1:11" x14ac:dyDescent="0.6">
      <c r="A2" s="1338" t="s">
        <v>194</v>
      </c>
      <c r="B2" s="1338"/>
      <c r="C2" s="1338"/>
      <c r="D2" s="1338"/>
      <c r="E2" s="1338"/>
      <c r="F2" s="1338"/>
      <c r="G2" s="1338"/>
      <c r="H2" s="1338"/>
      <c r="I2" s="1338"/>
      <c r="J2" s="1338"/>
      <c r="K2" s="1338"/>
    </row>
    <row r="3" spans="1:11" x14ac:dyDescent="0.6">
      <c r="A3" s="1338" t="s">
        <v>0</v>
      </c>
      <c r="B3" s="1338"/>
      <c r="C3" s="1338"/>
      <c r="D3" s="1338"/>
      <c r="E3" s="1338"/>
      <c r="F3" s="1338"/>
      <c r="G3" s="1338"/>
      <c r="H3" s="1338"/>
      <c r="I3" s="1338"/>
      <c r="J3" s="1338"/>
      <c r="K3" s="1338"/>
    </row>
    <row r="4" spans="1:11" ht="18.75" customHeight="1" x14ac:dyDescent="0.6">
      <c r="A4" s="1339" t="str">
        <f>+[2]งบประจำและงบกลยุทธ์!A4</f>
        <v xml:space="preserve">     ประจำเดือนพฤศจิกายน 2567</v>
      </c>
      <c r="B4" s="1339"/>
      <c r="C4" s="1339"/>
      <c r="D4" s="1339"/>
      <c r="E4" s="1339"/>
      <c r="F4" s="1339"/>
      <c r="G4" s="1339"/>
      <c r="H4" s="1339"/>
      <c r="I4" s="1339"/>
      <c r="J4" s="1339"/>
      <c r="K4" s="1339"/>
    </row>
    <row r="5" spans="1:11" x14ac:dyDescent="0.25">
      <c r="A5" s="1340" t="s">
        <v>23</v>
      </c>
      <c r="B5" s="1342" t="s">
        <v>24</v>
      </c>
      <c r="C5" s="1344" t="s">
        <v>37</v>
      </c>
      <c r="D5" s="1346" t="s">
        <v>22</v>
      </c>
      <c r="E5" s="1346" t="s">
        <v>3</v>
      </c>
      <c r="F5" s="1346" t="s">
        <v>38</v>
      </c>
      <c r="G5" s="1346" t="s">
        <v>25</v>
      </c>
      <c r="H5" s="737" t="s">
        <v>5</v>
      </c>
      <c r="I5" s="1342" t="s">
        <v>195</v>
      </c>
      <c r="J5" s="1348" t="s">
        <v>5</v>
      </c>
      <c r="K5" s="1350" t="s">
        <v>196</v>
      </c>
    </row>
    <row r="6" spans="1:11" x14ac:dyDescent="0.25">
      <c r="A6" s="1341"/>
      <c r="B6" s="1343"/>
      <c r="C6" s="1345"/>
      <c r="D6" s="1347"/>
      <c r="E6" s="1347"/>
      <c r="F6" s="1347"/>
      <c r="G6" s="1347"/>
      <c r="H6" s="740"/>
      <c r="I6" s="1343"/>
      <c r="J6" s="1349"/>
      <c r="K6" s="1350"/>
    </row>
    <row r="7" spans="1:11" x14ac:dyDescent="0.25">
      <c r="A7" s="741" t="str">
        <f>[2]ระบบการควบคุมฯ!A37</f>
        <v>ข</v>
      </c>
      <c r="B7" s="742" t="str">
        <f>[2]ระบบการควบคุมฯ!B37</f>
        <v xml:space="preserve">แผนงานยุทธศาสตร์พัฒนาคุณภาพการศึกษาและการเรียนรู้ </v>
      </c>
      <c r="C7" s="743"/>
      <c r="D7" s="744">
        <f>SUM(D8+D9)</f>
        <v>1994800</v>
      </c>
      <c r="E7" s="744">
        <f t="shared" ref="E7:J7" si="0">SUM(E8+E9)</f>
        <v>0</v>
      </c>
      <c r="F7" s="744">
        <f t="shared" si="0"/>
        <v>0</v>
      </c>
      <c r="G7" s="744">
        <f t="shared" si="0"/>
        <v>0</v>
      </c>
      <c r="H7" s="744">
        <f t="shared" si="0"/>
        <v>0</v>
      </c>
      <c r="I7" s="744">
        <f t="shared" si="0"/>
        <v>0</v>
      </c>
      <c r="J7" s="744">
        <f t="shared" si="0"/>
        <v>1994800</v>
      </c>
      <c r="K7" s="745"/>
    </row>
    <row r="8" spans="1:11" x14ac:dyDescent="0.6">
      <c r="A8" s="738"/>
      <c r="B8" s="746" t="str">
        <f>+[2]ระบบการควบคุมฯ!B41</f>
        <v>ครุภัณฑ์ 6811310</v>
      </c>
      <c r="C8" s="747"/>
      <c r="D8" s="748">
        <f>+D12+D36+D43</f>
        <v>724800</v>
      </c>
      <c r="E8" s="748">
        <f t="shared" ref="E8:J8" si="1">+E12+E36+E43</f>
        <v>0</v>
      </c>
      <c r="F8" s="748">
        <f t="shared" si="1"/>
        <v>0</v>
      </c>
      <c r="G8" s="748">
        <f t="shared" si="1"/>
        <v>0</v>
      </c>
      <c r="H8" s="748">
        <f t="shared" si="1"/>
        <v>0</v>
      </c>
      <c r="I8" s="748">
        <f t="shared" si="1"/>
        <v>0</v>
      </c>
      <c r="J8" s="748">
        <f t="shared" si="1"/>
        <v>724800</v>
      </c>
      <c r="K8" s="749">
        <f>+K36</f>
        <v>0</v>
      </c>
    </row>
    <row r="9" spans="1:11" ht="21" hidden="1" customHeight="1" x14ac:dyDescent="0.6">
      <c r="A9" s="738"/>
      <c r="B9" s="750" t="str">
        <f>+[2]ระบบการควบคุมฯ!B42</f>
        <v>สิ่งก่อสร้าง 6811320</v>
      </c>
      <c r="C9" s="747"/>
      <c r="D9" s="748">
        <f>+D15+D73</f>
        <v>1270000</v>
      </c>
      <c r="E9" s="748">
        <f t="shared" ref="E9:G9" si="2">+E15+E73</f>
        <v>0</v>
      </c>
      <c r="F9" s="748">
        <f t="shared" si="2"/>
        <v>0</v>
      </c>
      <c r="G9" s="748">
        <f t="shared" si="2"/>
        <v>0</v>
      </c>
      <c r="H9" s="748">
        <f>+H15+H73</f>
        <v>0</v>
      </c>
      <c r="I9" s="748">
        <f>+I15+I73</f>
        <v>0</v>
      </c>
      <c r="J9" s="748">
        <f>+J15+J73</f>
        <v>1270000</v>
      </c>
      <c r="K9" s="749">
        <f t="shared" ref="K9" si="3">+K73+K126</f>
        <v>0</v>
      </c>
    </row>
    <row r="10" spans="1:11" ht="42" hidden="1" customHeight="1" x14ac:dyDescent="0.25">
      <c r="A10" s="751">
        <f>[2]ระบบการควบคุมฯ!A104</f>
        <v>3</v>
      </c>
      <c r="B10" s="752" t="str">
        <f>[2]ระบบการควบคุมฯ!B104</f>
        <v>โครงการขับเคลื่อนการพัฒนาการศึกษาที่ยั่งยืน</v>
      </c>
      <c r="C10" s="753"/>
      <c r="D10" s="754">
        <f>D11</f>
        <v>249800</v>
      </c>
      <c r="E10" s="754">
        <f t="shared" ref="E10:J11" si="4">E11</f>
        <v>0</v>
      </c>
      <c r="F10" s="754">
        <f t="shared" si="4"/>
        <v>0</v>
      </c>
      <c r="G10" s="754">
        <f t="shared" si="4"/>
        <v>0</v>
      </c>
      <c r="H10" s="754">
        <f t="shared" si="4"/>
        <v>0</v>
      </c>
      <c r="I10" s="754">
        <f t="shared" si="4"/>
        <v>0</v>
      </c>
      <c r="J10" s="754">
        <f t="shared" si="4"/>
        <v>249800</v>
      </c>
      <c r="K10" s="755"/>
    </row>
    <row r="11" spans="1:11" ht="21" hidden="1" customHeight="1" x14ac:dyDescent="0.25">
      <c r="A11" s="756">
        <f>+[2]ระบบการควบคุมฯ!A123</f>
        <v>3.3</v>
      </c>
      <c r="B11" s="757" t="str">
        <f>+[2]ระบบการควบคุมฯ!B123</f>
        <v>กิจกรรมการยกระดับคุณภาพด้านวิทยาศาสตร์ศึกษาเพื่อความเป็นเลิศ</v>
      </c>
      <c r="C11" s="758" t="str">
        <f>+[2]ระบบการควบคุมฯ!C123</f>
        <v>20004 68 00093 00000</v>
      </c>
      <c r="D11" s="759">
        <f>D12</f>
        <v>249800</v>
      </c>
      <c r="E11" s="759">
        <f t="shared" si="4"/>
        <v>0</v>
      </c>
      <c r="F11" s="759">
        <f t="shared" si="4"/>
        <v>0</v>
      </c>
      <c r="G11" s="759">
        <f t="shared" si="4"/>
        <v>0</v>
      </c>
      <c r="H11" s="759">
        <f t="shared" si="4"/>
        <v>0</v>
      </c>
      <c r="I11" s="759">
        <f t="shared" si="4"/>
        <v>0</v>
      </c>
      <c r="J11" s="759">
        <f t="shared" si="4"/>
        <v>249800</v>
      </c>
      <c r="K11" s="760"/>
    </row>
    <row r="12" spans="1:11" ht="21" hidden="1" customHeight="1" x14ac:dyDescent="0.6">
      <c r="A12" s="738"/>
      <c r="B12" s="761" t="s">
        <v>197</v>
      </c>
      <c r="C12" s="747"/>
      <c r="D12" s="748">
        <f>+D14</f>
        <v>249800</v>
      </c>
      <c r="E12" s="748">
        <f t="shared" ref="E12:J12" si="5">+E14</f>
        <v>0</v>
      </c>
      <c r="F12" s="748">
        <f t="shared" si="5"/>
        <v>0</v>
      </c>
      <c r="G12" s="748">
        <f t="shared" si="5"/>
        <v>0</v>
      </c>
      <c r="H12" s="748">
        <f t="shared" si="5"/>
        <v>0</v>
      </c>
      <c r="I12" s="748">
        <f t="shared" si="5"/>
        <v>0</v>
      </c>
      <c r="J12" s="748">
        <f t="shared" si="5"/>
        <v>249800</v>
      </c>
      <c r="K12" s="762"/>
    </row>
    <row r="13" spans="1:11" ht="21" hidden="1" customHeight="1" x14ac:dyDescent="0.25">
      <c r="A13" s="763" t="str">
        <f>+[2]ระบบการควบคุมฯ!A133</f>
        <v>3.3.1.1</v>
      </c>
      <c r="B13" s="764" t="str">
        <f>+[2]ระบบการควบคุมฯ!B133</f>
        <v xml:space="preserve">ครุภัณฑ์ห้องปฏิบัติการวิทยาศาสตร์                </v>
      </c>
      <c r="C13" s="765" t="str">
        <f>+[2]ระบบการควบคุมฯ!C133</f>
        <v>ศธ 04002/ว2582 ลว.  25 ตค 67 โอนครั้งที่ 8</v>
      </c>
      <c r="D13" s="766"/>
      <c r="E13" s="766"/>
      <c r="F13" s="766"/>
      <c r="G13" s="766"/>
      <c r="H13" s="766"/>
      <c r="I13" s="766"/>
      <c r="J13" s="766"/>
      <c r="K13" s="767"/>
    </row>
    <row r="14" spans="1:11" ht="21" hidden="1" customHeight="1" x14ac:dyDescent="0.6">
      <c r="A14" s="71" t="str">
        <f>+[2]ระบบการควบคุมฯ!A134</f>
        <v>1)</v>
      </c>
      <c r="B14" s="768" t="str">
        <f>+[2]ระบบการควบคุมฯ!B134</f>
        <v xml:space="preserve"> โรงเรียนวัดเขียนเขต </v>
      </c>
      <c r="C14" s="769" t="str">
        <f>+[2]ระบบการควบคุมฯ!C134</f>
        <v>20004 33006300 3110065</v>
      </c>
      <c r="D14" s="770">
        <f>+[2]ระบบการควบคุมฯ!F134</f>
        <v>249800</v>
      </c>
      <c r="E14" s="770">
        <f>+[2]ระบบการควบคุมฯ!G134+[2]ระบบการควบคุมฯ!H134</f>
        <v>0</v>
      </c>
      <c r="F14" s="770">
        <f>+[2]ระบบการควบคุมฯ!I134+[2]ระบบการควบคุมฯ!J134</f>
        <v>0</v>
      </c>
      <c r="G14" s="770">
        <f>+[2]ระบบการควบคุมฯ!K134+[2]ระบบการควบคุมฯ!L134</f>
        <v>0</v>
      </c>
      <c r="H14" s="770"/>
      <c r="I14" s="770"/>
      <c r="J14" s="770">
        <f>+D14-E14-F14-G14</f>
        <v>249800</v>
      </c>
      <c r="K14" s="771"/>
    </row>
    <row r="15" spans="1:11" x14ac:dyDescent="0.6">
      <c r="A15" s="738"/>
      <c r="B15" s="761" t="s">
        <v>198</v>
      </c>
      <c r="C15" s="747"/>
      <c r="D15" s="748">
        <f>+D17</f>
        <v>214600</v>
      </c>
      <c r="E15" s="748">
        <f t="shared" ref="E15:J15" si="6">+E17</f>
        <v>0</v>
      </c>
      <c r="F15" s="748">
        <f t="shared" si="6"/>
        <v>0</v>
      </c>
      <c r="G15" s="748">
        <f t="shared" si="6"/>
        <v>0</v>
      </c>
      <c r="H15" s="748">
        <f t="shared" si="6"/>
        <v>0</v>
      </c>
      <c r="I15" s="748">
        <f t="shared" si="6"/>
        <v>0</v>
      </c>
      <c r="J15" s="748">
        <f t="shared" si="6"/>
        <v>214600</v>
      </c>
      <c r="K15" s="762"/>
    </row>
    <row r="16" spans="1:11" ht="42" customHeight="1" x14ac:dyDescent="0.25">
      <c r="A16" s="763" t="str">
        <f>+[2]ระบบการควบคุมฯ!A137</f>
        <v>3.3.2</v>
      </c>
      <c r="B16" s="764" t="str">
        <f>+[2]ระบบการควบคุมฯ!B137</f>
        <v>ปรับปรุงซ่อมแซมห้องปฏิบัติการวิทยาศาสตร์</v>
      </c>
      <c r="C16" s="765" t="str">
        <f>+[2]ระบบการควบคุมฯ!C137</f>
        <v>ศธ 04002/ว2582 ลว.  25 ตค 67 โอนครั้งที่ 8</v>
      </c>
      <c r="D16" s="772"/>
      <c r="E16" s="772"/>
      <c r="F16" s="772"/>
      <c r="G16" s="772"/>
      <c r="H16" s="772"/>
      <c r="I16" s="772"/>
      <c r="J16" s="772"/>
      <c r="K16" s="767"/>
    </row>
    <row r="17" spans="1:11" x14ac:dyDescent="0.6">
      <c r="A17" s="71" t="str">
        <f>+[2]ระบบการควบคุมฯ!A138</f>
        <v>1)</v>
      </c>
      <c r="B17" s="768" t="str">
        <f>+[2]ระบบการควบคุมฯ!B138</f>
        <v xml:space="preserve"> โรงเรียนวัดเขียนเขต </v>
      </c>
      <c r="C17" s="769" t="str">
        <f>+[2]ระบบการควบคุมฯ!C138</f>
        <v>20004 33006300 3110065</v>
      </c>
      <c r="D17" s="773">
        <f>+[2]ระบบการควบคุมฯ!F137</f>
        <v>214600</v>
      </c>
      <c r="E17" s="773">
        <f>+[2]ระบบการควบคุมฯ!G137+[2]ระบบการควบคุมฯ!H137</f>
        <v>0</v>
      </c>
      <c r="F17" s="773">
        <f>+[2]ระบบการควบคุมฯ!I137+[2]ระบบการควบคุมฯ!J137</f>
        <v>0</v>
      </c>
      <c r="G17" s="773">
        <f>+[2]ระบบการควบคุมฯ!K137+[2]ระบบการควบคุมฯ!L137</f>
        <v>0</v>
      </c>
      <c r="H17" s="773"/>
      <c r="I17" s="773"/>
      <c r="J17" s="773">
        <f>+D17-E17-F17-G17</f>
        <v>214600</v>
      </c>
      <c r="K17" s="771"/>
    </row>
    <row r="18" spans="1:11" ht="21" hidden="1" customHeight="1" x14ac:dyDescent="0.6">
      <c r="A18" s="71"/>
      <c r="B18" s="768"/>
      <c r="C18" s="769"/>
      <c r="D18" s="770"/>
      <c r="E18" s="770"/>
      <c r="F18" s="770"/>
      <c r="G18" s="770"/>
      <c r="H18" s="770"/>
      <c r="I18" s="770"/>
      <c r="J18" s="770"/>
      <c r="K18" s="771"/>
    </row>
    <row r="19" spans="1:11" ht="63" hidden="1" customHeight="1" x14ac:dyDescent="0.6">
      <c r="A19" s="71"/>
      <c r="B19" s="768"/>
      <c r="C19" s="769"/>
      <c r="D19" s="770"/>
      <c r="E19" s="770"/>
      <c r="F19" s="770"/>
      <c r="G19" s="770"/>
      <c r="H19" s="770"/>
      <c r="I19" s="770"/>
      <c r="J19" s="770"/>
      <c r="K19" s="771"/>
    </row>
    <row r="20" spans="1:11" ht="42" hidden="1" customHeight="1" x14ac:dyDescent="0.25">
      <c r="A20" s="774" t="str">
        <f>+[2]ระบบการควบคุมฯ!A158</f>
        <v>3.6.1</v>
      </c>
      <c r="B20" s="775" t="str">
        <f>+[2]ระบบการควบคุมฯ!B158</f>
        <v xml:space="preserve">รายการค่าปรับปรุงซ่อมแซมบ้านพักครู  ห้องน้ำ- ห้องส้วม   </v>
      </c>
      <c r="C20" s="776" t="str">
        <f>+[2]ระบบการควบคุมฯ!C157</f>
        <v>20004 31006100 321AAAA</v>
      </c>
      <c r="D20" s="777">
        <f>+D21</f>
        <v>0</v>
      </c>
      <c r="E20" s="777">
        <f t="shared" ref="E20:J20" si="7">+E21</f>
        <v>0</v>
      </c>
      <c r="F20" s="777">
        <f t="shared" si="7"/>
        <v>0</v>
      </c>
      <c r="G20" s="777">
        <f t="shared" si="7"/>
        <v>0</v>
      </c>
      <c r="H20" s="777">
        <f t="shared" si="7"/>
        <v>0</v>
      </c>
      <c r="I20" s="777" t="str">
        <f t="shared" si="7"/>
        <v xml:space="preserve">ครั้งที่ 201 </v>
      </c>
      <c r="J20" s="777">
        <f t="shared" si="7"/>
        <v>0</v>
      </c>
      <c r="K20" s="778"/>
    </row>
    <row r="21" spans="1:11" ht="42" hidden="1" customHeight="1" x14ac:dyDescent="0.6">
      <c r="A21" s="779" t="str">
        <f>+[2]ระบบการควบคุมฯ!A172</f>
        <v>1)</v>
      </c>
      <c r="B21" s="780" t="str">
        <f>+[2]ระบบการควบคุมฯ!B159</f>
        <v>ร.ร.วัดราษฎร์บำรุง</v>
      </c>
      <c r="C21" s="781" t="str">
        <f>+[2]ระบบการควบคุมฯ!C172</f>
        <v>20004 31006100 3110010</v>
      </c>
      <c r="D21" s="782"/>
      <c r="E21" s="782"/>
      <c r="F21" s="782"/>
      <c r="G21" s="783"/>
      <c r="H21" s="784"/>
      <c r="I21" s="785" t="s">
        <v>199</v>
      </c>
      <c r="J21" s="786">
        <f>D21-E21-F21-G21</f>
        <v>0</v>
      </c>
      <c r="K21" s="787"/>
    </row>
    <row r="22" spans="1:11" ht="21" hidden="1" customHeight="1" x14ac:dyDescent="0.6">
      <c r="A22" s="788"/>
      <c r="B22" s="780">
        <f>+[2]ระบบการควบคุมฯ!B160</f>
        <v>4100523172</v>
      </c>
      <c r="C22" s="789" t="str">
        <f>+[2]ระบบการควบคุมฯ!C160</f>
        <v>ครบ 27 ตค 67</v>
      </c>
      <c r="D22" s="790"/>
      <c r="E22" s="790"/>
      <c r="F22" s="790"/>
      <c r="G22" s="791"/>
      <c r="H22" s="792"/>
      <c r="I22" s="793"/>
      <c r="J22" s="794"/>
      <c r="K22" s="795"/>
    </row>
    <row r="23" spans="1:11" ht="42" hidden="1" x14ac:dyDescent="0.25">
      <c r="A23" s="774" t="str">
        <f>+[2]ระบบการควบคุมฯ!A173</f>
        <v>3.6.2.2</v>
      </c>
      <c r="B23" s="775" t="str">
        <f>+[2]ระบบการควบคุมฯ!B173</f>
        <v xml:space="preserve">เครื่องปรับอากาศแบบติดผนัง (ระบบ INVERTER) ขนาด 18,000 บีทียู       </v>
      </c>
      <c r="C23" s="776" t="str">
        <f>+[2]ระบบการควบคุมฯ!C173</f>
        <v>20005 31006100 3110011</v>
      </c>
      <c r="D23" s="777"/>
      <c r="E23" s="777"/>
      <c r="F23" s="777"/>
      <c r="G23" s="777"/>
      <c r="H23" s="777"/>
      <c r="I23" s="777"/>
      <c r="J23" s="796"/>
      <c r="K23" s="778"/>
    </row>
    <row r="24" spans="1:11" ht="63" hidden="1" customHeight="1" x14ac:dyDescent="0.6">
      <c r="A24" s="779" t="str">
        <f>+[2]ระบบการควบคุมฯ!A174</f>
        <v>2)</v>
      </c>
      <c r="B24" s="780" t="str">
        <f>+[2]ระบบการควบคุมฯ!B174</f>
        <v>สพป.ปท.2</v>
      </c>
      <c r="C24" s="781" t="str">
        <f>+[2]ระบบการควบคุมฯ!C174</f>
        <v>20005 31006100 3110011</v>
      </c>
      <c r="D24" s="782">
        <f>+[2]ระบบการควบคุมฯ!F174</f>
        <v>0</v>
      </c>
      <c r="E24" s="782">
        <f>+[2]ระบบการควบคุมฯ!G174+[2]ระบบการควบคุมฯ!H174</f>
        <v>0</v>
      </c>
      <c r="F24" s="782">
        <f>+[2]ระบบการควบคุมฯ!I174+[2]ระบบการควบคุมฯ!J174</f>
        <v>0</v>
      </c>
      <c r="G24" s="783">
        <f>+[2]ระบบการควบคุมฯ!K174+[2]ระบบการควบคุมฯ!L174</f>
        <v>0</v>
      </c>
      <c r="H24" s="784"/>
      <c r="I24" s="785" t="s">
        <v>200</v>
      </c>
      <c r="J24" s="786">
        <f>D24-E24-F24-G24</f>
        <v>0</v>
      </c>
      <c r="K24" s="787"/>
    </row>
    <row r="25" spans="1:11" hidden="1" x14ac:dyDescent="0.25">
      <c r="A25" s="774" t="str">
        <f>+[2]ระบบการควบคุมฯ!A175</f>
        <v>3.6.2.3</v>
      </c>
      <c r="B25" s="775" t="str">
        <f>+[2]ระบบการควบคุมฯ!B175</f>
        <v xml:space="preserve">โพเดียม </v>
      </c>
      <c r="C25" s="776" t="str">
        <f>+[2]ระบบการควบคุมฯ!C175</f>
        <v>20008 31006100 3110014</v>
      </c>
      <c r="D25" s="777"/>
      <c r="E25" s="777"/>
      <c r="F25" s="777"/>
      <c r="G25" s="777"/>
      <c r="H25" s="777"/>
      <c r="I25" s="777"/>
      <c r="J25" s="796"/>
      <c r="K25" s="778"/>
    </row>
    <row r="26" spans="1:11" ht="63" hidden="1" customHeight="1" x14ac:dyDescent="0.6">
      <c r="A26" s="779" t="str">
        <f>+[2]ระบบการควบคุมฯ!A176</f>
        <v>3)</v>
      </c>
      <c r="B26" s="780" t="str">
        <f>+[2]ระบบการควบคุมฯ!B176</f>
        <v>สพป.ปท.2</v>
      </c>
      <c r="C26" s="781" t="str">
        <f>+[2]ระบบการควบคุมฯ!C176</f>
        <v>20008 31006100 3110014</v>
      </c>
      <c r="D26" s="782">
        <f>+[2]ระบบการควบคุมฯ!F176</f>
        <v>0</v>
      </c>
      <c r="E26" s="782">
        <f>+[2]ระบบการควบคุมฯ!G176+[2]ระบบการควบคุมฯ!H176</f>
        <v>0</v>
      </c>
      <c r="F26" s="782">
        <f>+[2]ระบบการควบคุมฯ!I176+[2]ระบบการควบคุมฯ!J176</f>
        <v>0</v>
      </c>
      <c r="G26" s="783">
        <f>+[2]ระบบการควบคุมฯ!K176+[2]ระบบการควบคุมฯ!L176</f>
        <v>0</v>
      </c>
      <c r="H26" s="784"/>
      <c r="I26" s="785" t="s">
        <v>201</v>
      </c>
      <c r="J26" s="786">
        <f>D26-E26-F26-G26</f>
        <v>0</v>
      </c>
      <c r="K26" s="787"/>
    </row>
    <row r="27" spans="1:11" ht="40.799999999999997" hidden="1" x14ac:dyDescent="0.25">
      <c r="A27" s="349">
        <f>+[2]ระบบการควบคุมฯ!A177</f>
        <v>0</v>
      </c>
      <c r="B27" s="797" t="str">
        <f>+[2]ระบบการควบคุมฯ!B177</f>
        <v>ครุภัณฑ์โฆษณาและเผยแพร่ 120601</v>
      </c>
      <c r="C27" s="798" t="str">
        <f>+[2]ระบบการควบคุมฯ!C177</f>
        <v>โอนเปลี่ยนแปลงครั้งที่ 1/66 บท.กลุ่มนโยบายและแผน  ที่ ศธ 04087/1957 ลว. 28 กย 66</v>
      </c>
      <c r="D27" s="799">
        <f>SUM(D29:D33)</f>
        <v>0</v>
      </c>
      <c r="E27" s="799">
        <f t="shared" ref="E27:J27" si="8">SUM(E29:E33)</f>
        <v>0</v>
      </c>
      <c r="F27" s="799">
        <f t="shared" si="8"/>
        <v>0</v>
      </c>
      <c r="G27" s="799">
        <f t="shared" si="8"/>
        <v>0</v>
      </c>
      <c r="H27" s="799">
        <f t="shared" si="8"/>
        <v>0</v>
      </c>
      <c r="I27" s="799">
        <f t="shared" si="8"/>
        <v>0</v>
      </c>
      <c r="J27" s="799">
        <f t="shared" si="8"/>
        <v>0</v>
      </c>
      <c r="K27" s="800"/>
    </row>
    <row r="28" spans="1:11" ht="42" hidden="1" x14ac:dyDescent="0.25">
      <c r="A28" s="774" t="str">
        <f>+[2]ระบบการควบคุมฯ!A178</f>
        <v>3.6.2.4</v>
      </c>
      <c r="B28" s="775" t="str">
        <f>+[2]ระบบการควบคุมฯ!B178</f>
        <v xml:space="preserve">โทรทัศน์สีแอล อี ดี (LED TV) แบบ Smart TV ระดับความละเอียดจอภาพ 3840 x 2160 พิกเซล ขนาด 75 นิ้ว </v>
      </c>
      <c r="C28" s="776" t="str">
        <f>+[2]ระบบการควบคุมฯ!C178</f>
        <v>20007 31006100 3110012</v>
      </c>
      <c r="D28" s="777"/>
      <c r="E28" s="777"/>
      <c r="F28" s="777"/>
      <c r="G28" s="777"/>
      <c r="H28" s="777"/>
      <c r="I28" s="777"/>
      <c r="J28" s="796"/>
      <c r="K28" s="778"/>
    </row>
    <row r="29" spans="1:11" ht="56.25" hidden="1" customHeight="1" x14ac:dyDescent="0.6">
      <c r="A29" s="779" t="str">
        <f>+[2]ระบบการควบคุมฯ!A179</f>
        <v>1)</v>
      </c>
      <c r="B29" s="780" t="str">
        <f>+[2]ระบบการควบคุมฯ!B179</f>
        <v>สพป.ปท.2</v>
      </c>
      <c r="C29" s="781" t="str">
        <f>+C28</f>
        <v>20007 31006100 3110012</v>
      </c>
      <c r="D29" s="782">
        <f>+[2]ระบบการควบคุมฯ!F179</f>
        <v>0</v>
      </c>
      <c r="E29" s="782">
        <f>+[2]ระบบการควบคุมฯ!G179+[2]ระบบการควบคุมฯ!H179</f>
        <v>0</v>
      </c>
      <c r="F29" s="782">
        <f>+[2]ระบบการควบคุมฯ!I179+[2]ระบบการควบคุมฯ!J179</f>
        <v>0</v>
      </c>
      <c r="G29" s="783">
        <f>+[2]ระบบการควบคุมฯ!K179+[2]ระบบการควบคุมฯ!L179</f>
        <v>0</v>
      </c>
      <c r="H29" s="784"/>
      <c r="I29" s="785" t="s">
        <v>199</v>
      </c>
      <c r="J29" s="786">
        <f>D29-E29-F29-G29</f>
        <v>0</v>
      </c>
      <c r="K29" s="787"/>
    </row>
    <row r="30" spans="1:11" ht="42" hidden="1" customHeight="1" x14ac:dyDescent="0.25">
      <c r="A30" s="774" t="str">
        <f>+[2]ระบบการควบคุมฯ!A180</f>
        <v>3.6.2.5</v>
      </c>
      <c r="B30" s="775" t="str">
        <f>+[2]ระบบการควบคุมฯ!B180</f>
        <v xml:space="preserve">ไมโครโฟนไร้สาย </v>
      </c>
      <c r="C30" s="776" t="str">
        <f>+[2]ระบบการควบคุมฯ!C180</f>
        <v>20008 31006100 3110013</v>
      </c>
      <c r="D30" s="777"/>
      <c r="E30" s="777"/>
      <c r="F30" s="777"/>
      <c r="G30" s="777"/>
      <c r="H30" s="777"/>
      <c r="I30" s="777"/>
      <c r="J30" s="796"/>
      <c r="K30" s="778"/>
    </row>
    <row r="31" spans="1:11" ht="42" hidden="1" customHeight="1" x14ac:dyDescent="0.6">
      <c r="A31" s="779" t="str">
        <f>+[2]ระบบการควบคุมฯ!A181</f>
        <v>2)</v>
      </c>
      <c r="B31" s="780" t="str">
        <f>+[2]ระบบการควบคุมฯ!B181</f>
        <v>สพป.ปท.2</v>
      </c>
      <c r="C31" s="781" t="str">
        <f>+C30</f>
        <v>20008 31006100 3110013</v>
      </c>
      <c r="D31" s="782">
        <f>+[2]ระบบการควบคุมฯ!F181</f>
        <v>0</v>
      </c>
      <c r="E31" s="782">
        <f>+[2]ระบบการควบคุมฯ!G181+[2]ระบบการควบคุมฯ!H181</f>
        <v>0</v>
      </c>
      <c r="F31" s="782">
        <f>+[2]ระบบการควบคุมฯ!I181+[2]ระบบการควบคุมฯ!J181</f>
        <v>0</v>
      </c>
      <c r="G31" s="783">
        <f>+[2]ระบบการควบคุมฯ!K181+[2]ระบบการควบคุมฯ!L181</f>
        <v>0</v>
      </c>
      <c r="H31" s="784"/>
      <c r="I31" s="785" t="s">
        <v>200</v>
      </c>
      <c r="J31" s="786">
        <f>D31-E31-F31-G31</f>
        <v>0</v>
      </c>
      <c r="K31" s="787"/>
    </row>
    <row r="32" spans="1:11" ht="63" hidden="1" customHeight="1" x14ac:dyDescent="0.25">
      <c r="A32" s="774" t="str">
        <f>+[2]ระบบการควบคุมฯ!A182</f>
        <v>3.6.2.6</v>
      </c>
      <c r="B32" s="775" t="str">
        <f>+[2]ระบบการควบคุมฯ!B182</f>
        <v xml:space="preserve">เครื่องมัลติมีเดีย โปรเจคเตอร์ ระดับ XGA ขนาด 5000 ANSI Lumens  </v>
      </c>
      <c r="C32" s="776" t="str">
        <f>+[2]ระบบการควบคุมฯ!C182</f>
        <v>20009 31006100 3110015</v>
      </c>
      <c r="D32" s="777"/>
      <c r="E32" s="777"/>
      <c r="F32" s="777"/>
      <c r="G32" s="777"/>
      <c r="H32" s="777"/>
      <c r="I32" s="777"/>
      <c r="J32" s="796"/>
      <c r="K32" s="778"/>
    </row>
    <row r="33" spans="1:11" ht="42" hidden="1" customHeight="1" x14ac:dyDescent="0.6">
      <c r="A33" s="779" t="str">
        <f>+[2]ระบบการควบคุมฯ!A183</f>
        <v>3)</v>
      </c>
      <c r="B33" s="780" t="str">
        <f>+[2]ระบบการควบคุมฯ!B183</f>
        <v>สพป.ปท.2</v>
      </c>
      <c r="C33" s="781" t="str">
        <f>+C32</f>
        <v>20009 31006100 3110015</v>
      </c>
      <c r="D33" s="782">
        <f>+[2]ระบบการควบคุมฯ!F183</f>
        <v>0</v>
      </c>
      <c r="E33" s="782">
        <f>+[2]ระบบการควบคุมฯ!G183+[2]ระบบการควบคุมฯ!H183</f>
        <v>0</v>
      </c>
      <c r="F33" s="782">
        <f>+[2]ระบบการควบคุมฯ!I183+[2]ระบบการควบคุมฯ!J183</f>
        <v>0</v>
      </c>
      <c r="G33" s="783">
        <f>+[2]ระบบการควบคุมฯ!K183+[2]ระบบการควบคุมฯ!L183</f>
        <v>0</v>
      </c>
      <c r="H33" s="784"/>
      <c r="I33" s="785" t="s">
        <v>201</v>
      </c>
      <c r="J33" s="786">
        <f>D33-E33-F33-G33</f>
        <v>0</v>
      </c>
      <c r="K33" s="787"/>
    </row>
    <row r="34" spans="1:11" x14ac:dyDescent="0.6">
      <c r="A34" s="801">
        <v>1</v>
      </c>
      <c r="B34" s="802" t="str">
        <f>[2]ระบบการควบคุมฯ!B287</f>
        <v>โครงการโรงเรียนคุณภาพ</v>
      </c>
      <c r="C34" s="803" t="str">
        <f>+[2]ระบบการควบคุมฯ!C287</f>
        <v>20004 3300B800</v>
      </c>
      <c r="D34" s="804">
        <f t="shared" ref="D34:J34" si="9">+D35+D72+D116</f>
        <v>1090400</v>
      </c>
      <c r="E34" s="804">
        <f t="shared" si="9"/>
        <v>0</v>
      </c>
      <c r="F34" s="804">
        <f t="shared" si="9"/>
        <v>0</v>
      </c>
      <c r="G34" s="804">
        <f t="shared" si="9"/>
        <v>0</v>
      </c>
      <c r="H34" s="804">
        <f t="shared" si="9"/>
        <v>0</v>
      </c>
      <c r="I34" s="804">
        <f t="shared" si="9"/>
        <v>0</v>
      </c>
      <c r="J34" s="804">
        <f t="shared" si="9"/>
        <v>1090400</v>
      </c>
      <c r="K34" s="805"/>
    </row>
    <row r="35" spans="1:11" ht="42" customHeight="1" x14ac:dyDescent="0.25">
      <c r="A35" s="806">
        <v>1.1000000000000001</v>
      </c>
      <c r="B35" s="807" t="str">
        <f>[2]ระบบการควบคุมฯ!B291</f>
        <v>กิจกรรมการยกระดับคุณภาพการศึกษาเพื่อขับเคลื่อนโรงเรียนคุณภาพ</v>
      </c>
      <c r="C35" s="808" t="str">
        <f>+[2]ระบบการควบคุมฯ!C291</f>
        <v>20004 68 00133 00000</v>
      </c>
      <c r="D35" s="809">
        <f>+D36</f>
        <v>35000</v>
      </c>
      <c r="E35" s="809">
        <f t="shared" ref="E35:J36" si="10">+E36</f>
        <v>0</v>
      </c>
      <c r="F35" s="809">
        <f t="shared" si="10"/>
        <v>0</v>
      </c>
      <c r="G35" s="809">
        <f t="shared" si="10"/>
        <v>0</v>
      </c>
      <c r="H35" s="809">
        <f t="shared" si="10"/>
        <v>0</v>
      </c>
      <c r="I35" s="809">
        <f t="shared" si="10"/>
        <v>0</v>
      </c>
      <c r="J35" s="809">
        <f t="shared" si="10"/>
        <v>35000</v>
      </c>
      <c r="K35" s="810"/>
    </row>
    <row r="36" spans="1:11" ht="42" customHeight="1" x14ac:dyDescent="0.6">
      <c r="A36" s="738"/>
      <c r="B36" s="746" t="str">
        <f>[2]ระบบการควบคุมฯ!B311</f>
        <v>งบลงทุน ค่าครุภัณฑ์   6811310</v>
      </c>
      <c r="C36" s="747"/>
      <c r="D36" s="748">
        <f>+D37</f>
        <v>35000</v>
      </c>
      <c r="E36" s="748">
        <f t="shared" si="10"/>
        <v>0</v>
      </c>
      <c r="F36" s="748">
        <f t="shared" si="10"/>
        <v>0</v>
      </c>
      <c r="G36" s="748">
        <f t="shared" si="10"/>
        <v>0</v>
      </c>
      <c r="H36" s="748">
        <f t="shared" si="10"/>
        <v>0</v>
      </c>
      <c r="I36" s="748">
        <f t="shared" si="10"/>
        <v>0</v>
      </c>
      <c r="J36" s="748">
        <f t="shared" si="10"/>
        <v>35000</v>
      </c>
      <c r="K36" s="811"/>
    </row>
    <row r="37" spans="1:11" x14ac:dyDescent="0.6">
      <c r="A37" s="812"/>
      <c r="B37" s="813" t="str">
        <f>+[2]ระบบการควบคุมฯ!B293</f>
        <v>ครุภัณฑ์  งานบ้านงานครัว 120612</v>
      </c>
      <c r="C37" s="814"/>
      <c r="D37" s="815">
        <f>+D38+D40</f>
        <v>35000</v>
      </c>
      <c r="E37" s="815">
        <f t="shared" ref="E37:J37" si="11">+E38+E40</f>
        <v>0</v>
      </c>
      <c r="F37" s="815">
        <f t="shared" si="11"/>
        <v>0</v>
      </c>
      <c r="G37" s="815">
        <f t="shared" si="11"/>
        <v>0</v>
      </c>
      <c r="H37" s="815">
        <f t="shared" si="11"/>
        <v>0</v>
      </c>
      <c r="I37" s="815">
        <f t="shared" si="11"/>
        <v>0</v>
      </c>
      <c r="J37" s="815">
        <f t="shared" si="11"/>
        <v>35000</v>
      </c>
      <c r="K37" s="816">
        <f>+[2]ระบบการควบคุมฯ!P767</f>
        <v>0</v>
      </c>
    </row>
    <row r="38" spans="1:11" ht="55.95" customHeight="1" x14ac:dyDescent="0.25">
      <c r="A38" s="817" t="str">
        <f>+[2]ระบบการควบคุมฯ!A294</f>
        <v>5.1.1</v>
      </c>
      <c r="B38" s="818" t="str">
        <f>+[2]ระบบการควบคุมฯ!B294</f>
        <v>เครื่องตัดหญ้า แบบข้ออ่อน 2 เครื่องละ 10,600 บาท</v>
      </c>
      <c r="C38" s="819" t="str">
        <f>+[2]ระบบการควบคุมฯ!C294</f>
        <v>ที่ ศธ 04087/ว5376/1 พย 67 ครั้งที่ 39</v>
      </c>
      <c r="D38" s="820">
        <f>SUM(D39)</f>
        <v>21200</v>
      </c>
      <c r="E38" s="820">
        <f t="shared" ref="E38:J40" si="12">SUM(E39)</f>
        <v>0</v>
      </c>
      <c r="F38" s="820">
        <f t="shared" si="12"/>
        <v>0</v>
      </c>
      <c r="G38" s="820">
        <f t="shared" si="12"/>
        <v>0</v>
      </c>
      <c r="H38" s="820">
        <f t="shared" si="12"/>
        <v>0</v>
      </c>
      <c r="I38" s="820">
        <f t="shared" si="12"/>
        <v>0</v>
      </c>
      <c r="J38" s="820">
        <f t="shared" si="12"/>
        <v>21200</v>
      </c>
      <c r="K38" s="821"/>
    </row>
    <row r="39" spans="1:11" x14ac:dyDescent="0.6">
      <c r="A39" s="822" t="str">
        <f>+[2]ระบบการควบคุมฯ!A295</f>
        <v>1)</v>
      </c>
      <c r="B39" s="823" t="str">
        <f>+[2]ระบบการควบคุมฯ!B295</f>
        <v>ชุมชนวัดพิชิตปิตยาราม</v>
      </c>
      <c r="C39" s="824" t="str">
        <f>+[2]ระบบการควบคุมฯ!C295</f>
        <v>200043300B8003110235</v>
      </c>
      <c r="D39" s="825">
        <f>+[2]ระบบการควบคุมฯ!F295</f>
        <v>21200</v>
      </c>
      <c r="E39" s="825">
        <f>+[2]ระบบการควบคุมฯ!G295+[2]ระบบการควบคุมฯ!H295</f>
        <v>0</v>
      </c>
      <c r="F39" s="825">
        <f>+[2]ระบบการควบคุมฯ!I295+[2]ระบบการควบคุมฯ!J295</f>
        <v>0</v>
      </c>
      <c r="G39" s="826">
        <f>+[2]ระบบการควบคุมฯ!K295+[2]ระบบการควบคุมฯ!L295</f>
        <v>0</v>
      </c>
      <c r="H39" s="827"/>
      <c r="I39" s="828" t="s">
        <v>202</v>
      </c>
      <c r="J39" s="829">
        <f>D39-E39-F39-G39</f>
        <v>21200</v>
      </c>
      <c r="K39" s="830"/>
    </row>
    <row r="40" spans="1:11" ht="54" customHeight="1" x14ac:dyDescent="0.25">
      <c r="A40" s="817" t="str">
        <f>+[2]ระบบการควบคุมฯ!A296</f>
        <v>5.1.2</v>
      </c>
      <c r="B40" s="818" t="str">
        <f>+[2]ระบบการควบคุมฯ!B296</f>
        <v xml:space="preserve">เครื่องตัดหญ้า แบบเข็น </v>
      </c>
      <c r="C40" s="819" t="str">
        <f>+[2]ระบบการควบคุมฯ!C296</f>
        <v>ที่ ศธ 04087/ว5376/1 พย 67 ครั้งที่ 39</v>
      </c>
      <c r="D40" s="820">
        <f>SUM(D41)</f>
        <v>13800</v>
      </c>
      <c r="E40" s="820">
        <f t="shared" si="12"/>
        <v>0</v>
      </c>
      <c r="F40" s="820">
        <f t="shared" si="12"/>
        <v>0</v>
      </c>
      <c r="G40" s="820">
        <f t="shared" si="12"/>
        <v>0</v>
      </c>
      <c r="H40" s="820">
        <f t="shared" si="12"/>
        <v>0</v>
      </c>
      <c r="I40" s="820">
        <f t="shared" si="12"/>
        <v>0</v>
      </c>
      <c r="J40" s="820">
        <f t="shared" si="12"/>
        <v>13800</v>
      </c>
      <c r="K40" s="821"/>
    </row>
    <row r="41" spans="1:11" x14ac:dyDescent="0.6">
      <c r="A41" s="822" t="str">
        <f>+[2]ระบบการควบคุมฯ!A297</f>
        <v>1)</v>
      </c>
      <c r="B41" s="823" t="str">
        <f>+[2]ระบบการควบคุมฯ!B297</f>
        <v>วัดปทุมนายก</v>
      </c>
      <c r="C41" s="824" t="str">
        <f>+[2]ระบบการควบคุมฯ!C297</f>
        <v>200043300B8003110234</v>
      </c>
      <c r="D41" s="825">
        <f>+[2]ระบบการควบคุมฯ!F297</f>
        <v>13800</v>
      </c>
      <c r="E41" s="825">
        <f>+[2]ระบบการควบคุมฯ!G297+[2]ระบบการควบคุมฯ!H297</f>
        <v>0</v>
      </c>
      <c r="F41" s="825">
        <f>+[2]ระบบการควบคุมฯ!I297+[2]ระบบการควบคุมฯ!J297</f>
        <v>0</v>
      </c>
      <c r="G41" s="826">
        <f>+[2]ระบบการควบคุมฯ!K297+[2]ระบบการควบคุมฯ!L297</f>
        <v>0</v>
      </c>
      <c r="H41" s="827"/>
      <c r="I41" s="828" t="s">
        <v>202</v>
      </c>
      <c r="J41" s="829">
        <f>D41-E41-F41-G41</f>
        <v>13800</v>
      </c>
      <c r="K41" s="830"/>
    </row>
    <row r="42" spans="1:11" ht="42" customHeight="1" x14ac:dyDescent="0.25">
      <c r="A42" s="806">
        <f>+[2]ระบบการควบคุมฯ!A300</f>
        <v>5.2</v>
      </c>
      <c r="B42" s="807" t="str">
        <f>+[2]ระบบการควบคุมฯ!B300</f>
        <v>กิจกรรมการยกระดับคุณภาพการศึกษาสำหรับโรงเรียนคุณภาพตามนโยบาย 1 อำเภอ 1 โรงเรียนคุณภาพ</v>
      </c>
      <c r="C42" s="808" t="str">
        <f>+[2]ระบบการควบคุมฯ!C300</f>
        <v>20004 68 00134 00000</v>
      </c>
      <c r="D42" s="809">
        <f>+D43</f>
        <v>440000</v>
      </c>
      <c r="E42" s="809">
        <f t="shared" ref="E42:J42" si="13">+E43</f>
        <v>0</v>
      </c>
      <c r="F42" s="809">
        <f t="shared" si="13"/>
        <v>0</v>
      </c>
      <c r="G42" s="809">
        <f t="shared" si="13"/>
        <v>0</v>
      </c>
      <c r="H42" s="809">
        <f t="shared" si="13"/>
        <v>0</v>
      </c>
      <c r="I42" s="809">
        <f t="shared" si="13"/>
        <v>0</v>
      </c>
      <c r="J42" s="809">
        <f t="shared" si="13"/>
        <v>440000</v>
      </c>
      <c r="K42" s="810"/>
    </row>
    <row r="43" spans="1:11" x14ac:dyDescent="0.6">
      <c r="A43" s="738"/>
      <c r="B43" s="746" t="str">
        <f>+[2]ระบบการควบคุมฯ!B301</f>
        <v>ค่าครุภัณฑ์   6811310</v>
      </c>
      <c r="C43" s="747" t="str">
        <f>+[2]ระบบการควบคุมฯ!C301</f>
        <v xml:space="preserve">20004 3300B800 </v>
      </c>
      <c r="D43" s="748">
        <f t="shared" ref="D43:J43" si="14">+D44+D50</f>
        <v>440000</v>
      </c>
      <c r="E43" s="748">
        <f t="shared" si="14"/>
        <v>0</v>
      </c>
      <c r="F43" s="748">
        <f t="shared" si="14"/>
        <v>0</v>
      </c>
      <c r="G43" s="748">
        <f t="shared" si="14"/>
        <v>0</v>
      </c>
      <c r="H43" s="748">
        <f t="shared" si="14"/>
        <v>0</v>
      </c>
      <c r="I43" s="748">
        <f t="shared" si="14"/>
        <v>0</v>
      </c>
      <c r="J43" s="748">
        <f t="shared" si="14"/>
        <v>440000</v>
      </c>
      <c r="K43" s="811"/>
    </row>
    <row r="44" spans="1:11" s="8" customFormat="1" ht="48" customHeight="1" x14ac:dyDescent="0.6">
      <c r="A44" s="831">
        <f>+[2]ระบบการควบคุมฯ!A302</f>
        <v>0</v>
      </c>
      <c r="B44" s="832" t="str">
        <f>+[2]ระบบการควบคุมฯ!B302</f>
        <v>ครุภัณฑ์สำนักงาน 120601</v>
      </c>
      <c r="C44" s="814"/>
      <c r="D44" s="815">
        <f t="shared" ref="D44:J44" si="15">+D45+D47+D56+D63+D66</f>
        <v>440000</v>
      </c>
      <c r="E44" s="815">
        <f t="shared" si="15"/>
        <v>0</v>
      </c>
      <c r="F44" s="815">
        <f t="shared" si="15"/>
        <v>0</v>
      </c>
      <c r="G44" s="815">
        <f t="shared" si="15"/>
        <v>0</v>
      </c>
      <c r="H44" s="815">
        <f t="shared" si="15"/>
        <v>0</v>
      </c>
      <c r="I44" s="815">
        <f t="shared" si="15"/>
        <v>0</v>
      </c>
      <c r="J44" s="815">
        <f t="shared" si="15"/>
        <v>440000</v>
      </c>
      <c r="K44" s="833"/>
    </row>
    <row r="45" spans="1:11" ht="22.2" customHeight="1" x14ac:dyDescent="0.25">
      <c r="A45" s="834" t="str">
        <f>+[2]ระบบการควบคุมฯ!A303</f>
        <v>5.2.1</v>
      </c>
      <c r="B45" s="835" t="str">
        <f>+[2]ระบบการควบคุมฯ!B303</f>
        <v>เครื่องถ่ายเอกสารระบบดิจิทัล (ขาว-ดำ และสี) ความเร็ว 20 แผ่นต่อนาที จำนวน 2เครื่องละ 120,000 บาท</v>
      </c>
      <c r="C45" s="835" t="str">
        <f>+[2]ระบบการควบคุมฯ!C303</f>
        <v>ที่ ศธ 04087/ว5376/1 พย 67 ครั้งที่ 39</v>
      </c>
      <c r="D45" s="820">
        <f t="shared" ref="D45:J47" si="16">SUM(D46)</f>
        <v>240000</v>
      </c>
      <c r="E45" s="820">
        <f t="shared" si="16"/>
        <v>0</v>
      </c>
      <c r="F45" s="820">
        <f t="shared" si="16"/>
        <v>0</v>
      </c>
      <c r="G45" s="820">
        <f t="shared" si="16"/>
        <v>0</v>
      </c>
      <c r="H45" s="820">
        <f t="shared" si="16"/>
        <v>0</v>
      </c>
      <c r="I45" s="820">
        <f t="shared" si="16"/>
        <v>0</v>
      </c>
      <c r="J45" s="820">
        <f t="shared" si="16"/>
        <v>240000</v>
      </c>
      <c r="K45" s="821"/>
    </row>
    <row r="46" spans="1:11" ht="26.4" customHeight="1" x14ac:dyDescent="0.25">
      <c r="A46" s="836" t="str">
        <f>+[2]ระบบการควบคุมฯ!A304</f>
        <v>1)</v>
      </c>
      <c r="B46" s="837" t="str">
        <f>+[2]ระบบการควบคุมฯ!B304</f>
        <v xml:space="preserve"> โรงเรียนวัดลาดสนุ่น</v>
      </c>
      <c r="C46" s="838" t="str">
        <f>+[2]ระบบการควบคุมฯ!C304</f>
        <v>200043300B8003110842</v>
      </c>
      <c r="D46" s="839">
        <f>+[2]ระบบการควบคุมฯ!F304</f>
        <v>240000</v>
      </c>
      <c r="E46" s="839">
        <f>+[2]ระบบการควบคุมฯ!G304+[2]ระบบการควบคุมฯ!H304</f>
        <v>0</v>
      </c>
      <c r="F46" s="839">
        <f>+[2]ระบบการควบคุมฯ!I304+[2]ระบบการควบคุมฯ!J304</f>
        <v>0</v>
      </c>
      <c r="G46" s="826">
        <f>+[2]ระบบการควบคุมฯ!K304+[2]ระบบการควบคุมฯ!L304</f>
        <v>0</v>
      </c>
      <c r="H46" s="839"/>
      <c r="I46" s="840"/>
      <c r="J46" s="841">
        <f>D46-E46-F46-G46</f>
        <v>240000</v>
      </c>
      <c r="K46" s="842"/>
    </row>
    <row r="47" spans="1:11" ht="63" customHeight="1" x14ac:dyDescent="0.25">
      <c r="A47" s="834" t="str">
        <f>+[2]ระบบการควบคุมฯ!A305</f>
        <v>5.2.2</v>
      </c>
      <c r="B47" s="835" t="str">
        <f>+[2]ระบบการควบคุมฯ!B305</f>
        <v>เครื่องถ่ายเอกสารระบบดิจิทัล (ขาว-ดำ) ความเร็ว 50 แผ่นต่อนาที โรงเรียนชุมชนบึงบา</v>
      </c>
      <c r="C47" s="835" t="str">
        <f>+[2]ระบบการควบคุมฯ!C305</f>
        <v>ที่ ศธ 04087/ว5376/1 พย 67 ครั้งที่ 39</v>
      </c>
      <c r="D47" s="820">
        <f t="shared" si="16"/>
        <v>200000</v>
      </c>
      <c r="E47" s="820">
        <f t="shared" si="16"/>
        <v>0</v>
      </c>
      <c r="F47" s="820">
        <f t="shared" si="16"/>
        <v>0</v>
      </c>
      <c r="G47" s="820">
        <f t="shared" si="16"/>
        <v>0</v>
      </c>
      <c r="H47" s="820">
        <f t="shared" si="16"/>
        <v>0</v>
      </c>
      <c r="I47" s="820">
        <f t="shared" si="16"/>
        <v>0</v>
      </c>
      <c r="J47" s="820">
        <f t="shared" si="16"/>
        <v>200000</v>
      </c>
      <c r="K47" s="821"/>
    </row>
    <row r="48" spans="1:11" x14ac:dyDescent="0.25">
      <c r="A48" s="836" t="str">
        <f>+[2]ระบบการควบคุมฯ!A306</f>
        <v>1)</v>
      </c>
      <c r="B48" s="837" t="str">
        <f>+[2]ระบบการควบคุมฯ!B306</f>
        <v xml:space="preserve">โรงเรียนชุมชนบึงบา </v>
      </c>
      <c r="C48" s="838" t="str">
        <f>+[2]ระบบการควบคุมฯ!C306</f>
        <v>200043300B8003110841</v>
      </c>
      <c r="D48" s="839">
        <f>+[2]ระบบการควบคุมฯ!F306</f>
        <v>200000</v>
      </c>
      <c r="E48" s="839">
        <f>+[2]ระบบการควบคุมฯ!G306+[2]ระบบการควบคุมฯ!H306</f>
        <v>0</v>
      </c>
      <c r="F48" s="839">
        <f>+[2]ระบบการควบคุมฯ!I306+[2]ระบบการควบคุมฯ!J306</f>
        <v>0</v>
      </c>
      <c r="G48" s="826">
        <f>+[2]ระบบการควบคุมฯ!K306+[2]ระบบการควบคุมฯ!L306</f>
        <v>0</v>
      </c>
      <c r="H48" s="839"/>
      <c r="I48" s="840"/>
      <c r="J48" s="841">
        <f>D48-E48-F48-G48</f>
        <v>200000</v>
      </c>
      <c r="K48" s="842"/>
    </row>
    <row r="49" spans="1:11" s="8" customFormat="1" ht="57.6" hidden="1" customHeight="1" x14ac:dyDescent="0.6">
      <c r="A49" s="71"/>
      <c r="B49" s="843"/>
      <c r="C49" s="844"/>
      <c r="D49" s="770"/>
      <c r="E49" s="770"/>
      <c r="F49" s="770"/>
      <c r="G49" s="845"/>
      <c r="H49" s="846"/>
      <c r="I49" s="847"/>
      <c r="J49" s="848"/>
      <c r="K49" s="849"/>
    </row>
    <row r="50" spans="1:11" hidden="1" x14ac:dyDescent="0.25">
      <c r="A50" s="71"/>
      <c r="B50" s="843"/>
      <c r="C50" s="844"/>
      <c r="D50" s="773"/>
      <c r="E50" s="839"/>
      <c r="F50" s="773"/>
      <c r="G50" s="826"/>
      <c r="H50" s="850"/>
      <c r="I50" s="843"/>
      <c r="J50" s="851">
        <f t="shared" ref="J50:J55" si="17">D50-E50-F50-G50</f>
        <v>0</v>
      </c>
      <c r="K50" s="852"/>
    </row>
    <row r="51" spans="1:11" hidden="1" x14ac:dyDescent="0.6">
      <c r="A51" s="71"/>
      <c r="B51" s="843"/>
      <c r="C51" s="844"/>
      <c r="D51" s="770"/>
      <c r="E51" s="770"/>
      <c r="F51" s="770"/>
      <c r="G51" s="845"/>
      <c r="H51" s="846"/>
      <c r="I51" s="847"/>
      <c r="J51" s="848">
        <f t="shared" si="17"/>
        <v>0</v>
      </c>
      <c r="K51" s="849"/>
    </row>
    <row r="52" spans="1:11" s="8" customFormat="1" hidden="1" x14ac:dyDescent="0.25">
      <c r="A52" s="71"/>
      <c r="B52" s="843"/>
      <c r="C52" s="844"/>
      <c r="D52" s="773"/>
      <c r="E52" s="839"/>
      <c r="F52" s="773"/>
      <c r="G52" s="826"/>
      <c r="H52" s="850"/>
      <c r="I52" s="843"/>
      <c r="J52" s="851">
        <f t="shared" si="17"/>
        <v>0</v>
      </c>
      <c r="K52" s="852"/>
    </row>
    <row r="53" spans="1:11" hidden="1" x14ac:dyDescent="0.6">
      <c r="A53" s="71"/>
      <c r="B53" s="843"/>
      <c r="C53" s="844"/>
      <c r="D53" s="770"/>
      <c r="E53" s="770"/>
      <c r="F53" s="770"/>
      <c r="G53" s="845"/>
      <c r="H53" s="846"/>
      <c r="I53" s="847"/>
      <c r="J53" s="848">
        <f t="shared" si="17"/>
        <v>0</v>
      </c>
      <c r="K53" s="849"/>
    </row>
    <row r="54" spans="1:11" ht="63" hidden="1" customHeight="1" x14ac:dyDescent="0.25">
      <c r="A54" s="71"/>
      <c r="B54" s="843"/>
      <c r="C54" s="844"/>
      <c r="D54" s="773"/>
      <c r="E54" s="839"/>
      <c r="F54" s="773"/>
      <c r="G54" s="826"/>
      <c r="H54" s="850"/>
      <c r="I54" s="843"/>
      <c r="J54" s="851">
        <f t="shared" si="17"/>
        <v>0</v>
      </c>
      <c r="K54" s="852"/>
    </row>
    <row r="55" spans="1:11" ht="50.4" hidden="1" customHeight="1" x14ac:dyDescent="0.6">
      <c r="A55" s="71"/>
      <c r="B55" s="843"/>
      <c r="C55" s="844"/>
      <c r="D55" s="770"/>
      <c r="E55" s="770"/>
      <c r="F55" s="770"/>
      <c r="G55" s="845"/>
      <c r="H55" s="846"/>
      <c r="I55" s="847"/>
      <c r="J55" s="848">
        <f t="shared" si="17"/>
        <v>0</v>
      </c>
      <c r="K55" s="849"/>
    </row>
    <row r="56" spans="1:11" hidden="1" x14ac:dyDescent="0.25">
      <c r="A56" s="853" t="s">
        <v>203</v>
      </c>
      <c r="B56" s="854" t="str">
        <f>+[2]ระบบการควบคุมฯ!B333</f>
        <v>โต๊ะเก้าอี้นักเรียนระดับก่อนประถมศึกษา ชุดละ 1,400 บาท</v>
      </c>
      <c r="C56" s="855" t="str">
        <f>+[2]ระบบการควบคุมฯ!C333</f>
        <v>ศธ04002/ว1802 ลว.8 พค 67 โอนครั้งที่ 7</v>
      </c>
      <c r="D56" s="856">
        <f>SUM(D57:D62)</f>
        <v>0</v>
      </c>
      <c r="E56" s="857">
        <f t="shared" ref="E56:J56" si="18">SUM(E57:E62)</f>
        <v>0</v>
      </c>
      <c r="F56" s="857">
        <f t="shared" si="18"/>
        <v>0</v>
      </c>
      <c r="G56" s="857">
        <f t="shared" si="18"/>
        <v>0</v>
      </c>
      <c r="H56" s="857">
        <f t="shared" si="18"/>
        <v>0</v>
      </c>
      <c r="I56" s="857">
        <f t="shared" si="18"/>
        <v>0</v>
      </c>
      <c r="J56" s="857">
        <f t="shared" si="18"/>
        <v>0</v>
      </c>
      <c r="K56" s="858"/>
    </row>
    <row r="57" spans="1:11" ht="45" hidden="1" customHeight="1" x14ac:dyDescent="0.45">
      <c r="A57" s="859" t="str">
        <f>+[2]ระบบการควบคุมฯ!A335</f>
        <v>1)</v>
      </c>
      <c r="B57" s="860" t="str">
        <f>+[2]ระบบการควบคุมฯ!B335</f>
        <v>โรงเรียนวัดอัยยิการาม</v>
      </c>
      <c r="C57" s="861" t="str">
        <f>+[2]ระบบการควบคุมฯ!C335</f>
        <v>200043100B6003111308</v>
      </c>
      <c r="D57" s="862"/>
      <c r="E57" s="863"/>
      <c r="F57" s="862"/>
      <c r="G57" s="826"/>
      <c r="H57" s="864"/>
      <c r="I57" s="843"/>
      <c r="J57" s="851">
        <f t="shared" ref="J57:J62" si="19">D57-E57-F57-G57</f>
        <v>0</v>
      </c>
      <c r="K57" s="865"/>
    </row>
    <row r="58" spans="1:11" ht="63" hidden="1" customHeight="1" x14ac:dyDescent="0.45">
      <c r="A58" s="822"/>
      <c r="B58" s="866" t="str">
        <f>+[2]ระบบการควบคุมฯ!B336</f>
        <v>ผูกพัน ครบ 19 มิย 67</v>
      </c>
      <c r="C58" s="867">
        <f>+[2]ระบบการควบคุมฯ!C336</f>
        <v>4100385714</v>
      </c>
      <c r="D58" s="773"/>
      <c r="E58" s="839"/>
      <c r="F58" s="862"/>
      <c r="G58" s="826"/>
      <c r="H58" s="864"/>
      <c r="I58" s="843"/>
      <c r="J58" s="851">
        <f t="shared" si="19"/>
        <v>0</v>
      </c>
      <c r="K58" s="865"/>
    </row>
    <row r="59" spans="1:11" ht="46.2" hidden="1" customHeight="1" x14ac:dyDescent="0.45">
      <c r="A59" s="822" t="str">
        <f>+[2]ระบบการควบคุมฯ!A337</f>
        <v>2)</v>
      </c>
      <c r="B59" s="866" t="str">
        <f>+[2]ระบบการควบคุมฯ!B337</f>
        <v>โรงเรียนชุมชนประชานิกรอํานวยเวทย์</v>
      </c>
      <c r="C59" s="867" t="str">
        <f>+[2]ระบบการควบคุมฯ!C337</f>
        <v>200043100B6003111311</v>
      </c>
      <c r="D59" s="773"/>
      <c r="E59" s="839"/>
      <c r="F59" s="862"/>
      <c r="G59" s="826"/>
      <c r="H59" s="864"/>
      <c r="I59" s="843"/>
      <c r="J59" s="851">
        <f t="shared" si="19"/>
        <v>0</v>
      </c>
      <c r="K59" s="865"/>
    </row>
    <row r="60" spans="1:11" ht="21" hidden="1" customHeight="1" x14ac:dyDescent="0.45">
      <c r="A60" s="822"/>
      <c r="B60" s="866" t="str">
        <f>+[2]ระบบการควบคุมฯ!B338</f>
        <v>ผูกพัน ครบ 28 มิย 67</v>
      </c>
      <c r="C60" s="867">
        <f>+[2]ระบบการควบคุมฯ!C338</f>
        <v>4100398158</v>
      </c>
      <c r="D60" s="773"/>
      <c r="E60" s="839"/>
      <c r="F60" s="862"/>
      <c r="G60" s="826"/>
      <c r="H60" s="864"/>
      <c r="I60" s="843"/>
      <c r="J60" s="851">
        <f t="shared" si="19"/>
        <v>0</v>
      </c>
      <c r="K60" s="865"/>
    </row>
    <row r="61" spans="1:11" ht="21" hidden="1" customHeight="1" x14ac:dyDescent="0.45">
      <c r="A61" s="822" t="str">
        <f>+[2]ระบบการควบคุมฯ!A339</f>
        <v>3)</v>
      </c>
      <c r="B61" s="866" t="str">
        <f>+[2]ระบบการควบคุมฯ!B339</f>
        <v>โรงเรียนนิกรราษฎร์บํารุงวิทย์</v>
      </c>
      <c r="C61" s="867" t="str">
        <f>+[2]ระบบการควบคุมฯ!C339</f>
        <v>200043100B6003111312</v>
      </c>
      <c r="D61" s="773"/>
      <c r="E61" s="839"/>
      <c r="F61" s="862"/>
      <c r="G61" s="826"/>
      <c r="H61" s="864"/>
      <c r="I61" s="843"/>
      <c r="J61" s="851">
        <f t="shared" si="19"/>
        <v>0</v>
      </c>
      <c r="K61" s="865"/>
    </row>
    <row r="62" spans="1:11" ht="21" hidden="1" customHeight="1" x14ac:dyDescent="0.45">
      <c r="A62" s="822"/>
      <c r="B62" s="866" t="str">
        <f>+[2]ระบบการควบคุมฯ!B340</f>
        <v>ผูกพัน ครบ 28 มิย 67</v>
      </c>
      <c r="C62" s="867">
        <f>+[2]ระบบการควบคุมฯ!C340</f>
        <v>4100397984</v>
      </c>
      <c r="D62" s="773"/>
      <c r="E62" s="839"/>
      <c r="F62" s="862"/>
      <c r="G62" s="826"/>
      <c r="H62" s="864"/>
      <c r="I62" s="843"/>
      <c r="J62" s="851">
        <f t="shared" si="19"/>
        <v>0</v>
      </c>
      <c r="K62" s="865"/>
    </row>
    <row r="63" spans="1:11" ht="42" hidden="1" customHeight="1" x14ac:dyDescent="0.25">
      <c r="A63" s="853" t="s">
        <v>204</v>
      </c>
      <c r="B63" s="854" t="str">
        <f>+[2]ระบบการควบคุมฯ!B341</f>
        <v xml:space="preserve">โต๊ะเก้าอี้นักเรียนระดับประถมศึกษา ชุดละ 1,500 บาท </v>
      </c>
      <c r="C63" s="855" t="str">
        <f>+[2]ระบบการควบคุมฯ!C341</f>
        <v>ศธ04002/ว1802 ลว.8 พค 67 โอนครั้งที่ 7</v>
      </c>
      <c r="D63" s="856">
        <f>SUM(D64)</f>
        <v>0</v>
      </c>
      <c r="E63" s="856">
        <f t="shared" ref="E63:J63" si="20">SUM(E64)</f>
        <v>0</v>
      </c>
      <c r="F63" s="856">
        <f t="shared" si="20"/>
        <v>0</v>
      </c>
      <c r="G63" s="856">
        <f t="shared" si="20"/>
        <v>0</v>
      </c>
      <c r="H63" s="857">
        <f t="shared" si="20"/>
        <v>0</v>
      </c>
      <c r="I63" s="857">
        <f t="shared" si="20"/>
        <v>0</v>
      </c>
      <c r="J63" s="857">
        <f t="shared" si="20"/>
        <v>0</v>
      </c>
      <c r="K63" s="858"/>
    </row>
    <row r="64" spans="1:11" ht="21" hidden="1" customHeight="1" x14ac:dyDescent="0.25">
      <c r="A64" s="859" t="str">
        <f>+[2]ระบบการควบคุมฯ!A343</f>
        <v>1)</v>
      </c>
      <c r="B64" s="860" t="str">
        <f>+[2]ระบบการควบคุมฯ!B343</f>
        <v>โรงเรียนวัดขุมแก้ว</v>
      </c>
      <c r="C64" s="861" t="str">
        <f>+[2]ระบบการควบคุมฯ!C343</f>
        <v>200043100B6003111307</v>
      </c>
      <c r="D64" s="773"/>
      <c r="E64" s="839"/>
      <c r="F64" s="862"/>
      <c r="G64" s="826"/>
      <c r="H64" s="868"/>
      <c r="I64" s="860"/>
      <c r="J64" s="869">
        <f>D64-E64-F64-G64</f>
        <v>0</v>
      </c>
      <c r="K64" s="870"/>
    </row>
    <row r="65" spans="1:11" hidden="1" x14ac:dyDescent="0.25">
      <c r="A65" s="859"/>
      <c r="B65" s="860" t="str">
        <f>+[2]ระบบการควบคุมฯ!B344</f>
        <v>ผูกพัน ครบ 26 มิย 67</v>
      </c>
      <c r="C65" s="861"/>
      <c r="D65" s="862"/>
      <c r="E65" s="862"/>
      <c r="F65" s="862"/>
      <c r="G65" s="871"/>
      <c r="H65" s="868"/>
      <c r="I65" s="860"/>
      <c r="J65" s="869"/>
      <c r="K65" s="870"/>
    </row>
    <row r="66" spans="1:11" hidden="1" x14ac:dyDescent="0.25">
      <c r="A66" s="853" t="s">
        <v>205</v>
      </c>
      <c r="B66" s="872" t="str">
        <f>+[2]ระบบการควบคุมฯ!B345</f>
        <v xml:space="preserve">ครุภัณฑ์พัฒนาทักษะ ระดับก่อนประถมศึกษา แบบ 3 </v>
      </c>
      <c r="C66" s="873" t="str">
        <f>+[2]ระบบการควบคุมฯ!C345</f>
        <v>200043100B6003111311</v>
      </c>
      <c r="D66" s="874">
        <f>+[2]ระบบการควบคุมฯ!F345</f>
        <v>0</v>
      </c>
      <c r="E66" s="874">
        <f>+[2]ระบบการควบคุมฯ!H345</f>
        <v>0</v>
      </c>
      <c r="F66" s="874">
        <f>+[2]ระบบการควบคุมฯ!J345</f>
        <v>0</v>
      </c>
      <c r="G66" s="875">
        <f>+[2]ระบบการควบคุมฯ!L345</f>
        <v>0</v>
      </c>
      <c r="H66" s="856"/>
      <c r="I66" s="854"/>
      <c r="J66" s="876">
        <f>D66-E66-F66-G66</f>
        <v>0</v>
      </c>
      <c r="K66" s="877"/>
    </row>
    <row r="67" spans="1:11" hidden="1" x14ac:dyDescent="0.25">
      <c r="A67" s="878" t="str">
        <f>+[2]ระบบการควบคุมฯ!A346</f>
        <v>1)</v>
      </c>
      <c r="B67" s="879" t="str">
        <f>+[2]ระบบการควบคุมฯ!B346</f>
        <v xml:space="preserve">โรงเรียนวัดคลองชัน </v>
      </c>
      <c r="C67" s="880" t="str">
        <f>+[2]ระบบการควบคุมฯ!C346</f>
        <v>20004310116003110798</v>
      </c>
      <c r="D67" s="881">
        <f>+[2]ระบบการควบคุมฯ!F346</f>
        <v>0</v>
      </c>
      <c r="E67" s="881">
        <f>+[2]ระบบการควบคุมฯ!H346</f>
        <v>0</v>
      </c>
      <c r="F67" s="881">
        <f>+[2]ระบบการควบคุมฯ!J346</f>
        <v>0</v>
      </c>
      <c r="G67" s="882">
        <f>+[2]ระบบการควบคุมฯ!L346</f>
        <v>0</v>
      </c>
      <c r="H67" s="883"/>
      <c r="I67" s="884"/>
      <c r="J67" s="885">
        <f>D67-E67-F67-G67</f>
        <v>0</v>
      </c>
      <c r="K67" s="870"/>
    </row>
    <row r="68" spans="1:11" ht="63" hidden="1" customHeight="1" x14ac:dyDescent="0.25">
      <c r="A68" s="878"/>
      <c r="B68" s="886"/>
      <c r="C68" s="887"/>
      <c r="D68" s="881"/>
      <c r="E68" s="881"/>
      <c r="F68" s="881"/>
      <c r="G68" s="882"/>
      <c r="H68" s="883"/>
      <c r="I68" s="884"/>
      <c r="J68" s="885"/>
      <c r="K68" s="870"/>
    </row>
    <row r="69" spans="1:11" hidden="1" x14ac:dyDescent="0.25">
      <c r="A69" s="878"/>
      <c r="B69" s="886"/>
      <c r="C69" s="887"/>
      <c r="D69" s="881"/>
      <c r="E69" s="881"/>
      <c r="F69" s="881"/>
      <c r="G69" s="882"/>
      <c r="H69" s="883"/>
      <c r="I69" s="884"/>
      <c r="J69" s="885"/>
      <c r="K69" s="870"/>
    </row>
    <row r="70" spans="1:11" hidden="1" x14ac:dyDescent="0.25">
      <c r="A70" s="878"/>
      <c r="B70" s="886"/>
      <c r="C70" s="887"/>
      <c r="D70" s="881"/>
      <c r="E70" s="881"/>
      <c r="F70" s="881"/>
      <c r="G70" s="882"/>
      <c r="H70" s="883"/>
      <c r="I70" s="884"/>
      <c r="J70" s="885"/>
      <c r="K70" s="870"/>
    </row>
    <row r="71" spans="1:11" hidden="1" x14ac:dyDescent="0.25">
      <c r="A71" s="878"/>
      <c r="B71" s="886"/>
      <c r="C71" s="887"/>
      <c r="D71" s="881"/>
      <c r="E71" s="881"/>
      <c r="F71" s="881"/>
      <c r="G71" s="882"/>
      <c r="H71" s="883"/>
      <c r="I71" s="884"/>
      <c r="J71" s="885"/>
      <c r="K71" s="870"/>
    </row>
    <row r="72" spans="1:11" ht="42" x14ac:dyDescent="0.25">
      <c r="A72" s="888">
        <v>1.2</v>
      </c>
      <c r="B72" s="889" t="str">
        <f>+[2]ระบบการควบคุมฯ!B348</f>
        <v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v>
      </c>
      <c r="C72" s="758" t="str">
        <f>+[2]ระบบการควบคุมฯ!C348</f>
        <v>20004 68 00135 00000</v>
      </c>
      <c r="D72" s="759">
        <f>+D73</f>
        <v>1055400</v>
      </c>
      <c r="E72" s="759">
        <f t="shared" ref="E72:I72" si="21">+E73</f>
        <v>0</v>
      </c>
      <c r="F72" s="759">
        <f t="shared" si="21"/>
        <v>0</v>
      </c>
      <c r="G72" s="759">
        <f t="shared" si="21"/>
        <v>0</v>
      </c>
      <c r="H72" s="759">
        <f t="shared" si="21"/>
        <v>0</v>
      </c>
      <c r="I72" s="759">
        <f t="shared" si="21"/>
        <v>0</v>
      </c>
      <c r="J72" s="759">
        <f>+J73</f>
        <v>1055400</v>
      </c>
      <c r="K72" s="890"/>
    </row>
    <row r="73" spans="1:11" x14ac:dyDescent="0.6">
      <c r="A73" s="739"/>
      <c r="B73" s="750" t="str">
        <f>+[2]ระบบการควบคุมฯ!B350</f>
        <v>งบลงทุน  ค่าที่ดินและสิ่งก่อสร้าง 6811320</v>
      </c>
      <c r="C73" s="891"/>
      <c r="D73" s="892">
        <f>+D74+D85+D94+D109+D112</f>
        <v>1055400</v>
      </c>
      <c r="E73" s="892">
        <f t="shared" ref="E73:J73" si="22">+E74+E85+E94+E109+E112</f>
        <v>0</v>
      </c>
      <c r="F73" s="892">
        <f t="shared" si="22"/>
        <v>0</v>
      </c>
      <c r="G73" s="892">
        <f t="shared" si="22"/>
        <v>0</v>
      </c>
      <c r="H73" s="892">
        <f t="shared" si="22"/>
        <v>0</v>
      </c>
      <c r="I73" s="892">
        <f t="shared" si="22"/>
        <v>0</v>
      </c>
      <c r="J73" s="892">
        <f t="shared" si="22"/>
        <v>1055400</v>
      </c>
      <c r="K73" s="893"/>
    </row>
    <row r="74" spans="1:11" x14ac:dyDescent="0.25">
      <c r="A74" s="894" t="s">
        <v>206</v>
      </c>
      <c r="B74" s="895" t="str">
        <f>+[2]ระบบการควบคุมฯ!B351</f>
        <v>ปรับปรุงซ่อมแซมห้องน้ำห้องส้วม</v>
      </c>
      <c r="C74" s="896" t="str">
        <f>+[2]ระบบการควบคุมฯ!C351</f>
        <v>ศธ04002/ว5174 ลว.21 ตค 67 โอนครั้งที่4</v>
      </c>
      <c r="D74" s="897">
        <f>SUM(D75:D84)</f>
        <v>261000</v>
      </c>
      <c r="E74" s="897">
        <f t="shared" ref="E74:J74" si="23">SUM(E75:E84)</f>
        <v>0</v>
      </c>
      <c r="F74" s="897">
        <f t="shared" si="23"/>
        <v>0</v>
      </c>
      <c r="G74" s="897">
        <f t="shared" si="23"/>
        <v>0</v>
      </c>
      <c r="H74" s="897">
        <f t="shared" si="23"/>
        <v>0</v>
      </c>
      <c r="I74" s="897">
        <f t="shared" si="23"/>
        <v>0</v>
      </c>
      <c r="J74" s="897">
        <f t="shared" si="23"/>
        <v>261000</v>
      </c>
      <c r="K74" s="898"/>
    </row>
    <row r="75" spans="1:11" x14ac:dyDescent="0.25">
      <c r="A75" s="899" t="str">
        <f>+[2]ระบบการควบคุมฯ!A354</f>
        <v>1)</v>
      </c>
      <c r="B75" s="886" t="str">
        <f>+[2]ระบบการควบคุมฯ!B354</f>
        <v>วัดโพสพผลเจริญ</v>
      </c>
      <c r="C75" s="887" t="str">
        <f>+[2]ระบบการควบคุมฯ!C354</f>
        <v>200043300B8003211261</v>
      </c>
      <c r="D75" s="900">
        <f>+[2]ระบบการควบคุมฯ!D354</f>
        <v>261000</v>
      </c>
      <c r="E75" s="839">
        <f>+[2]ระบบการควบคุมฯ!G354+[2]ระบบการควบคุมฯ!H354</f>
        <v>0</v>
      </c>
      <c r="F75" s="862">
        <f>+[2]ระบบการควบคุมฯ!I354+[2]ระบบการควบคุมฯ!J354</f>
        <v>0</v>
      </c>
      <c r="G75" s="826">
        <f>+[2]ระบบการควบคุมฯ!K354+[2]ระบบการควบคุมฯ!L354</f>
        <v>0</v>
      </c>
      <c r="H75" s="868"/>
      <c r="I75" s="860"/>
      <c r="J75" s="869">
        <f>D75-E75-F75-G75</f>
        <v>261000</v>
      </c>
      <c r="K75" s="901"/>
    </row>
    <row r="76" spans="1:11" ht="21" hidden="1" customHeight="1" x14ac:dyDescent="0.25">
      <c r="A76" s="899"/>
      <c r="B76" s="886" t="str">
        <f>+[2]ยุธศาสตร์เรียนดีปร3100116003211!E219</f>
        <v xml:space="preserve">ผูกพัน ครบ </v>
      </c>
      <c r="C76" s="887"/>
      <c r="D76" s="881"/>
      <c r="E76" s="862"/>
      <c r="F76" s="862"/>
      <c r="G76" s="871"/>
      <c r="H76" s="868"/>
      <c r="I76" s="860"/>
      <c r="J76" s="869"/>
      <c r="K76" s="902"/>
    </row>
    <row r="77" spans="1:11" ht="63" hidden="1" customHeight="1" x14ac:dyDescent="0.25">
      <c r="A77" s="903" t="str">
        <f>+[2]ระบบการควบคุมฯ!A356</f>
        <v>2)</v>
      </c>
      <c r="B77" s="879" t="str">
        <f>+[2]ระบบการควบคุมฯ!B356</f>
        <v>วัดมงคลรัตน์</v>
      </c>
      <c r="C77" s="880" t="str">
        <f>+[2]ระบบการควบคุมฯ!C356</f>
        <v>200043100B6003211500</v>
      </c>
      <c r="D77" s="773"/>
      <c r="E77" s="839"/>
      <c r="F77" s="862"/>
      <c r="G77" s="826"/>
      <c r="H77" s="868"/>
      <c r="I77" s="860"/>
      <c r="J77" s="869">
        <f>D77-E77-F77-G77</f>
        <v>0</v>
      </c>
      <c r="K77" s="904"/>
    </row>
    <row r="78" spans="1:11" ht="21" hidden="1" customHeight="1" x14ac:dyDescent="0.25">
      <c r="A78" s="903"/>
      <c r="B78" s="879" t="str">
        <f>+[2]ยุธศาสตร์เรียนดีปร3100116003211!E231</f>
        <v xml:space="preserve">ทำสัญญา  ครบ </v>
      </c>
      <c r="C78" s="905">
        <f>+[2]ระบบการควบคุมฯ!C357</f>
        <v>0</v>
      </c>
      <c r="D78" s="906"/>
      <c r="E78" s="862"/>
      <c r="F78" s="862"/>
      <c r="G78" s="871"/>
      <c r="H78" s="864"/>
      <c r="I78" s="843"/>
      <c r="J78" s="851"/>
      <c r="K78" s="904"/>
    </row>
    <row r="79" spans="1:11" ht="21" hidden="1" customHeight="1" x14ac:dyDescent="0.25">
      <c r="A79" s="903" t="str">
        <f>+[2]ระบบการควบคุมฯ!A360</f>
        <v>3)</v>
      </c>
      <c r="B79" s="879" t="str">
        <f>+[2]ระบบการควบคุมฯ!B360</f>
        <v>วัดสุวรรณ</v>
      </c>
      <c r="C79" s="880" t="str">
        <f>+[2]ระบบการควบคุมฯ!C360</f>
        <v>200043100B6003211501</v>
      </c>
      <c r="D79" s="773"/>
      <c r="E79" s="839"/>
      <c r="F79" s="862"/>
      <c r="G79" s="826"/>
      <c r="H79" s="868"/>
      <c r="I79" s="860"/>
      <c r="J79" s="869">
        <f>D79-E79-F79-G79</f>
        <v>0</v>
      </c>
      <c r="K79" s="904"/>
    </row>
    <row r="80" spans="1:11" ht="21" hidden="1" customHeight="1" x14ac:dyDescent="0.25">
      <c r="A80" s="903"/>
      <c r="B80" s="879" t="str">
        <f>+[2]ยุธศาสตร์เรียนดีปร3100116003211!E241</f>
        <v xml:space="preserve">ทำสัญญา  ครบ </v>
      </c>
      <c r="C80" s="880">
        <f>+[2]ระบบการควบคุมฯ!C361</f>
        <v>0</v>
      </c>
      <c r="D80" s="773"/>
      <c r="E80" s="839"/>
      <c r="F80" s="862"/>
      <c r="G80" s="826"/>
      <c r="H80" s="868"/>
      <c r="I80" s="860"/>
      <c r="J80" s="869">
        <f t="shared" ref="J80:J84" si="24">D80-E80-F80-G80</f>
        <v>0</v>
      </c>
      <c r="K80" s="904"/>
    </row>
    <row r="81" spans="1:11" hidden="1" x14ac:dyDescent="0.25">
      <c r="A81" s="903" t="str">
        <f>+[2]ระบบการควบคุมฯ!A363</f>
        <v>4)</v>
      </c>
      <c r="B81" s="879" t="str">
        <f>+[2]ระบบการควบคุมฯ!B363</f>
        <v>วัดจตุพิธวราวาส</v>
      </c>
      <c r="C81" s="880" t="str">
        <f>+[2]ระบบการควบคุมฯ!C363</f>
        <v>200043100B6003211502</v>
      </c>
      <c r="D81" s="773"/>
      <c r="E81" s="839"/>
      <c r="F81" s="862"/>
      <c r="G81" s="826"/>
      <c r="H81" s="868"/>
      <c r="I81" s="860"/>
      <c r="J81" s="869">
        <f t="shared" si="24"/>
        <v>0</v>
      </c>
      <c r="K81" s="904"/>
    </row>
    <row r="82" spans="1:11" ht="42" hidden="1" customHeight="1" x14ac:dyDescent="0.25">
      <c r="A82" s="903"/>
      <c r="B82" s="879" t="str">
        <f>+[2]ระบบการควบคุมฯ!B364</f>
        <v>ผูกพัน ครบ 25 กค 67</v>
      </c>
      <c r="C82" s="887"/>
      <c r="D82" s="773"/>
      <c r="E82" s="839"/>
      <c r="F82" s="862"/>
      <c r="G82" s="826"/>
      <c r="H82" s="868"/>
      <c r="I82" s="860"/>
      <c r="J82" s="869">
        <f t="shared" si="24"/>
        <v>0</v>
      </c>
      <c r="K82" s="904"/>
    </row>
    <row r="83" spans="1:11" hidden="1" x14ac:dyDescent="0.25">
      <c r="A83" s="903" t="str">
        <f>+[2]ระบบการควบคุมฯ!A365</f>
        <v>5)</v>
      </c>
      <c r="B83" s="884" t="str">
        <f>+[2]ระบบการควบคุมฯ!B365</f>
        <v>วัดจุฬาจินดาราม</v>
      </c>
      <c r="C83" s="907" t="str">
        <f>+[2]ระบบการควบคุมฯ!C365</f>
        <v>200043100B6003211503</v>
      </c>
      <c r="D83" s="773"/>
      <c r="E83" s="839"/>
      <c r="F83" s="862"/>
      <c r="G83" s="826"/>
      <c r="H83" s="868"/>
      <c r="I83" s="860"/>
      <c r="J83" s="869">
        <f t="shared" si="24"/>
        <v>0</v>
      </c>
      <c r="K83" s="904"/>
    </row>
    <row r="84" spans="1:11" ht="42" hidden="1" customHeight="1" x14ac:dyDescent="0.25">
      <c r="A84" s="903"/>
      <c r="B84" s="884" t="str">
        <f>+[2]ระบบการควบคุมฯ!B366</f>
        <v>ผูกพัน ครบ 26 มิย 67</v>
      </c>
      <c r="C84" s="907"/>
      <c r="D84" s="773"/>
      <c r="E84" s="839"/>
      <c r="F84" s="862"/>
      <c r="G84" s="826"/>
      <c r="H84" s="868"/>
      <c r="I84" s="860"/>
      <c r="J84" s="869">
        <f t="shared" si="24"/>
        <v>0</v>
      </c>
      <c r="K84" s="904"/>
    </row>
    <row r="85" spans="1:11" x14ac:dyDescent="0.25">
      <c r="A85" s="894" t="s">
        <v>207</v>
      </c>
      <c r="B85" s="908" t="str">
        <f>+[2]ระบบการควบคุมฯ!B372</f>
        <v xml:space="preserve">ห้องน้ำห้องส้วมนักเรียนหญิง 4 ที่/49 </v>
      </c>
      <c r="C85" s="896" t="str">
        <f>+[2]ระบบการควบคุมฯ!C372</f>
        <v>ศธ04002/ว5174 ลว.21 ตค 67 โอนครั้งที่4</v>
      </c>
      <c r="D85" s="897">
        <f>SUM(D86:D89)</f>
        <v>794400</v>
      </c>
      <c r="E85" s="897">
        <f t="shared" ref="E85:J85" si="25">SUM(E86:E89)</f>
        <v>0</v>
      </c>
      <c r="F85" s="897">
        <f t="shared" si="25"/>
        <v>0</v>
      </c>
      <c r="G85" s="897">
        <f t="shared" si="25"/>
        <v>0</v>
      </c>
      <c r="H85" s="897">
        <f t="shared" si="25"/>
        <v>0</v>
      </c>
      <c r="I85" s="897">
        <f t="shared" si="25"/>
        <v>0</v>
      </c>
      <c r="J85" s="897">
        <f t="shared" si="25"/>
        <v>794400</v>
      </c>
      <c r="K85" s="898"/>
    </row>
    <row r="86" spans="1:11" x14ac:dyDescent="0.25">
      <c r="A86" s="903" t="str">
        <f>+[2]ระบบการควบคุมฯ!A373</f>
        <v>1)</v>
      </c>
      <c r="B86" s="909" t="str">
        <f>+[2]ระบบการควบคุมฯ!B373</f>
        <v>วัดแสงสรรค์</v>
      </c>
      <c r="C86" s="907" t="str">
        <f>+[2]ระบบการควบคุมฯ!C373</f>
        <v>200043300B8003211259</v>
      </c>
      <c r="D86" s="910">
        <f>+[2]ระบบการควบคุมฯ!D373</f>
        <v>397200</v>
      </c>
      <c r="E86" s="773">
        <f>+[2]ระบบการควบคุมฯ!G373+[2]ระบบการควบคุมฯ!H373</f>
        <v>0</v>
      </c>
      <c r="F86" s="773">
        <f>+[2]ระบบการควบคุมฯ!I373+[2]ระบบการควบคุมฯ!J373</f>
        <v>0</v>
      </c>
      <c r="G86" s="911">
        <f>+[2]ระบบการควบคุมฯ!K373+[2]ระบบการควบคุมฯ!L373</f>
        <v>0</v>
      </c>
      <c r="H86" s="864"/>
      <c r="I86" s="843"/>
      <c r="J86" s="851">
        <f>+D86-E86-F86-G86</f>
        <v>397200</v>
      </c>
      <c r="K86" s="904"/>
    </row>
    <row r="87" spans="1:11" x14ac:dyDescent="0.25">
      <c r="A87" s="903"/>
      <c r="B87" s="912" t="s">
        <v>208</v>
      </c>
      <c r="C87" s="907"/>
      <c r="D87" s="913"/>
      <c r="E87" s="773"/>
      <c r="F87" s="773"/>
      <c r="G87" s="911"/>
      <c r="H87" s="864"/>
      <c r="I87" s="843"/>
      <c r="J87" s="851"/>
      <c r="K87" s="904"/>
    </row>
    <row r="88" spans="1:11" x14ac:dyDescent="0.25">
      <c r="A88" s="903" t="str">
        <f>+[2]ระบบการควบคุมฯ!A375</f>
        <v>2)</v>
      </c>
      <c r="B88" s="909" t="str">
        <f>+[2]ระบบการควบคุมฯ!B375</f>
        <v>วัดแสงสรรค์</v>
      </c>
      <c r="C88" s="907" t="str">
        <f>+[2]ระบบการควบคุมฯ!C375</f>
        <v>200043300B8003211260</v>
      </c>
      <c r="D88" s="910">
        <f>+[2]ระบบการควบคุมฯ!D375</f>
        <v>397200</v>
      </c>
      <c r="E88" s="773">
        <f>+[2]ระบบการควบคุมฯ!G375+[2]ระบบการควบคุมฯ!H375</f>
        <v>0</v>
      </c>
      <c r="F88" s="773">
        <f>+[2]ระบบการควบคุมฯ!I375+[2]ระบบการควบคุมฯ!J375</f>
        <v>0</v>
      </c>
      <c r="G88" s="911">
        <f>+[2]ระบบการควบคุมฯ!K375+[2]ระบบการควบคุมฯ!L375</f>
        <v>0</v>
      </c>
      <c r="H88" s="864"/>
      <c r="I88" s="843"/>
      <c r="J88" s="851">
        <f>+D88-E88-F88-G88</f>
        <v>397200</v>
      </c>
      <c r="K88" s="904"/>
    </row>
    <row r="89" spans="1:11" x14ac:dyDescent="0.25">
      <c r="A89" s="903"/>
      <c r="B89" s="912" t="s">
        <v>208</v>
      </c>
      <c r="C89" s="907"/>
      <c r="D89" s="913"/>
      <c r="E89" s="773"/>
      <c r="F89" s="773"/>
      <c r="G89" s="911"/>
      <c r="H89" s="864"/>
      <c r="I89" s="843"/>
      <c r="J89" s="851"/>
      <c r="K89" s="904"/>
    </row>
    <row r="90" spans="1:11" hidden="1" x14ac:dyDescent="0.25">
      <c r="A90" s="903"/>
      <c r="B90" s="884"/>
      <c r="C90" s="907"/>
      <c r="D90" s="913"/>
      <c r="E90" s="773"/>
      <c r="F90" s="773"/>
      <c r="G90" s="911"/>
      <c r="H90" s="864"/>
      <c r="I90" s="843"/>
      <c r="J90" s="851"/>
      <c r="K90" s="904"/>
    </row>
    <row r="91" spans="1:11" ht="21" hidden="1" customHeight="1" x14ac:dyDescent="0.25">
      <c r="A91" s="903"/>
      <c r="B91" s="884"/>
      <c r="C91" s="907"/>
      <c r="D91" s="913"/>
      <c r="E91" s="773"/>
      <c r="F91" s="773"/>
      <c r="G91" s="911"/>
      <c r="H91" s="864"/>
      <c r="I91" s="843"/>
      <c r="J91" s="851"/>
      <c r="K91" s="904"/>
    </row>
    <row r="92" spans="1:11" hidden="1" x14ac:dyDescent="0.25">
      <c r="A92" s="903"/>
      <c r="B92" s="884"/>
      <c r="C92" s="907"/>
      <c r="D92" s="913"/>
      <c r="E92" s="773"/>
      <c r="F92" s="773"/>
      <c r="G92" s="911"/>
      <c r="H92" s="864"/>
      <c r="I92" s="843"/>
      <c r="J92" s="851"/>
      <c r="K92" s="904"/>
    </row>
    <row r="93" spans="1:11" hidden="1" x14ac:dyDescent="0.25">
      <c r="A93" s="899"/>
      <c r="B93" s="884"/>
      <c r="C93" s="907"/>
      <c r="D93" s="913"/>
      <c r="E93" s="773"/>
      <c r="F93" s="773"/>
      <c r="G93" s="911"/>
      <c r="H93" s="864"/>
      <c r="I93" s="843"/>
      <c r="J93" s="851"/>
      <c r="K93" s="904"/>
    </row>
    <row r="94" spans="1:11" hidden="1" x14ac:dyDescent="0.25">
      <c r="A94" s="894" t="s">
        <v>207</v>
      </c>
      <c r="B94" s="895" t="str">
        <f>+[2]ระบบการควบคุมฯ!B377</f>
        <v xml:space="preserve">อาคารเรียนอนุบาล ขนาด 2 ห้องเรียน </v>
      </c>
      <c r="C94" s="896" t="str">
        <f>+[2]ระบบการควบคุมฯ!C377</f>
        <v>ศธ04002/ว5174 ลว.21 ตค 67 โอนครั้งที่4</v>
      </c>
      <c r="D94" s="897">
        <f>SUM(D95)</f>
        <v>0</v>
      </c>
      <c r="E94" s="897">
        <f t="shared" ref="E94:J94" si="26">SUM(E95)</f>
        <v>0</v>
      </c>
      <c r="F94" s="897">
        <f t="shared" si="26"/>
        <v>0</v>
      </c>
      <c r="G94" s="897">
        <f t="shared" si="26"/>
        <v>0</v>
      </c>
      <c r="H94" s="897">
        <f t="shared" si="26"/>
        <v>0</v>
      </c>
      <c r="I94" s="897">
        <f t="shared" si="26"/>
        <v>0</v>
      </c>
      <c r="J94" s="897">
        <f t="shared" si="26"/>
        <v>0</v>
      </c>
      <c r="K94" s="914"/>
    </row>
    <row r="95" spans="1:11" hidden="1" x14ac:dyDescent="0.6">
      <c r="A95" s="903" t="str">
        <f>+[2]ระบบการควบคุมฯ!A378</f>
        <v>1)</v>
      </c>
      <c r="B95" s="915" t="str">
        <f>+[2]ระบบการควบคุมฯ!B378</f>
        <v>โรงเรียนนิกรราษฎร์บํารุงวิทย์</v>
      </c>
      <c r="C95" s="916" t="str">
        <f>+[2]ระบบการควบคุมฯ!C378</f>
        <v>200043100B6003211498</v>
      </c>
      <c r="D95" s="773"/>
      <c r="E95" s="839"/>
      <c r="F95" s="862"/>
      <c r="G95" s="826"/>
      <c r="H95" s="868"/>
      <c r="I95" s="860"/>
      <c r="J95" s="869">
        <f t="shared" ref="J95:J96" si="27">D95-E95-F95-G95</f>
        <v>0</v>
      </c>
      <c r="K95" s="904"/>
    </row>
    <row r="96" spans="1:11" ht="42" hidden="1" customHeight="1" x14ac:dyDescent="0.6">
      <c r="A96" s="899"/>
      <c r="B96" s="917" t="s">
        <v>209</v>
      </c>
      <c r="C96" s="918">
        <f>+[2]ระบบการควบคุมฯ!C379</f>
        <v>4100432393</v>
      </c>
      <c r="D96" s="773"/>
      <c r="E96" s="839"/>
      <c r="F96" s="862"/>
      <c r="G96" s="826"/>
      <c r="H96" s="868"/>
      <c r="I96" s="860"/>
      <c r="J96" s="869">
        <f t="shared" si="27"/>
        <v>0</v>
      </c>
      <c r="K96" s="904"/>
    </row>
    <row r="97" spans="1:11" hidden="1" x14ac:dyDescent="0.6">
      <c r="A97" s="899"/>
      <c r="B97" s="917" t="s">
        <v>210</v>
      </c>
      <c r="C97" s="918"/>
      <c r="D97" s="773"/>
      <c r="E97" s="863"/>
      <c r="F97" s="862"/>
      <c r="G97" s="871"/>
      <c r="H97" s="868"/>
      <c r="I97" s="860"/>
      <c r="J97" s="869"/>
      <c r="K97" s="904"/>
    </row>
    <row r="98" spans="1:11" hidden="1" x14ac:dyDescent="0.6">
      <c r="A98" s="899"/>
      <c r="B98" s="917" t="s">
        <v>211</v>
      </c>
      <c r="C98" s="918"/>
      <c r="D98" s="773"/>
      <c r="E98" s="863"/>
      <c r="F98" s="862"/>
      <c r="G98" s="871"/>
      <c r="H98" s="868"/>
      <c r="I98" s="860"/>
      <c r="J98" s="869"/>
      <c r="K98" s="904"/>
    </row>
    <row r="99" spans="1:11" hidden="1" x14ac:dyDescent="0.6">
      <c r="A99" s="899"/>
      <c r="B99" s="917" t="s">
        <v>212</v>
      </c>
      <c r="C99" s="918"/>
      <c r="D99" s="773"/>
      <c r="E99" s="863"/>
      <c r="F99" s="862"/>
      <c r="G99" s="871"/>
      <c r="H99" s="868"/>
      <c r="I99" s="860"/>
      <c r="J99" s="869"/>
      <c r="K99" s="904"/>
    </row>
    <row r="100" spans="1:11" hidden="1" x14ac:dyDescent="0.6">
      <c r="A100" s="899"/>
      <c r="B100" s="917" t="s">
        <v>213</v>
      </c>
      <c r="C100" s="918"/>
      <c r="D100" s="773"/>
      <c r="E100" s="863"/>
      <c r="F100" s="862"/>
      <c r="G100" s="871"/>
      <c r="H100" s="868"/>
      <c r="I100" s="860"/>
      <c r="J100" s="869"/>
      <c r="K100" s="904"/>
    </row>
    <row r="101" spans="1:11" ht="42" hidden="1" customHeight="1" x14ac:dyDescent="0.6">
      <c r="A101" s="899"/>
      <c r="B101" s="917" t="s">
        <v>214</v>
      </c>
      <c r="C101" s="918"/>
      <c r="D101" s="773"/>
      <c r="E101" s="863"/>
      <c r="F101" s="862"/>
      <c r="G101" s="871"/>
      <c r="H101" s="868"/>
      <c r="I101" s="860"/>
      <c r="J101" s="869"/>
      <c r="K101" s="904"/>
    </row>
    <row r="102" spans="1:11" ht="42" hidden="1" customHeight="1" x14ac:dyDescent="0.6">
      <c r="A102" s="899"/>
      <c r="B102" s="917" t="s">
        <v>215</v>
      </c>
      <c r="C102" s="918"/>
      <c r="D102" s="773"/>
      <c r="E102" s="863"/>
      <c r="F102" s="862"/>
      <c r="G102" s="871"/>
      <c r="H102" s="868"/>
      <c r="I102" s="860"/>
      <c r="J102" s="869"/>
      <c r="K102" s="904"/>
    </row>
    <row r="103" spans="1:11" ht="42" hidden="1" customHeight="1" x14ac:dyDescent="0.6">
      <c r="A103" s="899"/>
      <c r="B103" s="917"/>
      <c r="C103" s="918"/>
      <c r="D103" s="773"/>
      <c r="E103" s="863"/>
      <c r="F103" s="862"/>
      <c r="G103" s="871"/>
      <c r="H103" s="868"/>
      <c r="I103" s="860"/>
      <c r="J103" s="869"/>
      <c r="K103" s="904"/>
    </row>
    <row r="104" spans="1:11" hidden="1" x14ac:dyDescent="0.6">
      <c r="A104" s="899"/>
      <c r="B104" s="917"/>
      <c r="C104" s="918"/>
      <c r="D104" s="773"/>
      <c r="E104" s="863"/>
      <c r="F104" s="862"/>
      <c r="G104" s="871"/>
      <c r="H104" s="868"/>
      <c r="I104" s="860"/>
      <c r="J104" s="869"/>
      <c r="K104" s="904"/>
    </row>
    <row r="105" spans="1:11" hidden="1" x14ac:dyDescent="0.6">
      <c r="A105" s="899"/>
      <c r="B105" s="917"/>
      <c r="C105" s="918"/>
      <c r="D105" s="773"/>
      <c r="E105" s="863"/>
      <c r="F105" s="862"/>
      <c r="G105" s="871"/>
      <c r="H105" s="868"/>
      <c r="I105" s="860"/>
      <c r="J105" s="869"/>
      <c r="K105" s="904"/>
    </row>
    <row r="106" spans="1:11" ht="42" hidden="1" customHeight="1" x14ac:dyDescent="0.6">
      <c r="A106" s="899"/>
      <c r="B106" s="917"/>
      <c r="C106" s="918"/>
      <c r="D106" s="773"/>
      <c r="E106" s="863"/>
      <c r="F106" s="862"/>
      <c r="G106" s="871"/>
      <c r="H106" s="868"/>
      <c r="I106" s="860"/>
      <c r="J106" s="869"/>
      <c r="K106" s="904"/>
    </row>
    <row r="107" spans="1:11" hidden="1" x14ac:dyDescent="0.6">
      <c r="A107" s="899"/>
      <c r="B107" s="919"/>
      <c r="C107" s="918"/>
      <c r="D107" s="773"/>
      <c r="E107" s="863"/>
      <c r="F107" s="862"/>
      <c r="G107" s="871"/>
      <c r="H107" s="868"/>
      <c r="I107" s="860"/>
      <c r="J107" s="869"/>
      <c r="K107" s="904"/>
    </row>
    <row r="108" spans="1:11" hidden="1" x14ac:dyDescent="0.6">
      <c r="A108" s="899"/>
      <c r="B108" s="919"/>
      <c r="C108" s="918"/>
      <c r="D108" s="773"/>
      <c r="E108" s="863"/>
      <c r="F108" s="862"/>
      <c r="G108" s="871"/>
      <c r="H108" s="868"/>
      <c r="I108" s="860"/>
      <c r="J108" s="869"/>
      <c r="K108" s="904"/>
    </row>
    <row r="109" spans="1:11" ht="40.799999999999997" hidden="1" x14ac:dyDescent="0.25">
      <c r="A109" s="894" t="s">
        <v>216</v>
      </c>
      <c r="B109" s="895" t="str">
        <f>+[2]ระบบการควบคุมฯ!B387</f>
        <v xml:space="preserve">อาคาร สพฐ. 4 (ห้องส้วม 4 ห้อง) </v>
      </c>
      <c r="C109" s="896" t="str">
        <f>+[2]ระบบการควบคุมฯ!C387</f>
        <v>ศธ 04002/ว5190 ลว.14/11/2022 โอนครั้งที่ 64</v>
      </c>
      <c r="D109" s="897">
        <f>SUM(D110)</f>
        <v>0</v>
      </c>
      <c r="E109" s="897">
        <f t="shared" ref="E109:J109" si="28">SUM(E110)</f>
        <v>0</v>
      </c>
      <c r="F109" s="897">
        <f t="shared" si="28"/>
        <v>0</v>
      </c>
      <c r="G109" s="897">
        <f t="shared" si="28"/>
        <v>0</v>
      </c>
      <c r="H109" s="897">
        <f t="shared" si="28"/>
        <v>0</v>
      </c>
      <c r="I109" s="897">
        <f t="shared" si="28"/>
        <v>0</v>
      </c>
      <c r="J109" s="897">
        <f t="shared" si="28"/>
        <v>0</v>
      </c>
      <c r="K109" s="914"/>
    </row>
    <row r="110" spans="1:11" hidden="1" x14ac:dyDescent="0.6">
      <c r="A110" s="903" t="str">
        <f>+[2]ระบบการควบคุมฯ!A388</f>
        <v>1)</v>
      </c>
      <c r="B110" s="915">
        <f>+[2]ระบบการควบคุมฯ!B388</f>
        <v>0</v>
      </c>
      <c r="C110" s="920">
        <f>+[2]ระบบการควบคุมฯ!C388</f>
        <v>0</v>
      </c>
      <c r="D110" s="921">
        <f>+[2]ระบบการควบคุมฯ!F388</f>
        <v>0</v>
      </c>
      <c r="E110" s="922">
        <f>+[2]ระบบการควบคุมฯ!H388</f>
        <v>0</v>
      </c>
      <c r="F110" s="923">
        <f>+[2]ระบบการควบคุมฯ!J388</f>
        <v>0</v>
      </c>
      <c r="G110" s="924">
        <f>+[2]ระบบการควบคุมฯ!L388</f>
        <v>0</v>
      </c>
      <c r="H110" s="846"/>
      <c r="I110" s="847"/>
      <c r="J110" s="848">
        <f>D110-E110-F110-G110</f>
        <v>0</v>
      </c>
      <c r="K110" s="925"/>
    </row>
    <row r="111" spans="1:11" ht="63" hidden="1" customHeight="1" x14ac:dyDescent="0.6">
      <c r="A111" s="903"/>
      <c r="B111" s="915" t="str">
        <f>+[2]ยุธศาสตร์เรียนดีปร3100116003211!D324</f>
        <v>ทำสัญญา 19 ธค 65 ครบ 16 มีค 66</v>
      </c>
      <c r="C111" s="916"/>
      <c r="D111" s="921"/>
      <c r="E111" s="923"/>
      <c r="F111" s="923"/>
      <c r="G111" s="924"/>
      <c r="H111" s="846"/>
      <c r="I111" s="847"/>
      <c r="J111" s="848">
        <f>D111-E111-F111-G111</f>
        <v>0</v>
      </c>
      <c r="K111" s="925"/>
    </row>
    <row r="112" spans="1:11" ht="42" hidden="1" customHeight="1" x14ac:dyDescent="0.25">
      <c r="A112" s="894" t="str">
        <f>+[2]ระบบการควบคุมฯ!A389</f>
        <v>5.2.4</v>
      </c>
      <c r="B112" s="895" t="str">
        <f>+[2]ระบบการควบคุมฯ!B389</f>
        <v>ปรับปรุงซ่อมแซมอาคารเรียนและสิ่งก่ออสร้างอื่นที่ชำรุด</v>
      </c>
      <c r="C112" s="896" t="str">
        <f>+[2]ระบบการควบคุมฯ!C389</f>
        <v>ศธ 04002/ว2729 ลว.7/7/2022 โอนครั้งที่ 648</v>
      </c>
      <c r="D112" s="897">
        <f>SUM(D113)</f>
        <v>0</v>
      </c>
      <c r="E112" s="897">
        <f t="shared" ref="E112:J112" si="29">SUM(E113)</f>
        <v>0</v>
      </c>
      <c r="F112" s="897">
        <f t="shared" si="29"/>
        <v>0</v>
      </c>
      <c r="G112" s="897">
        <f t="shared" si="29"/>
        <v>0</v>
      </c>
      <c r="H112" s="897">
        <f t="shared" si="29"/>
        <v>0</v>
      </c>
      <c r="I112" s="897">
        <f t="shared" si="29"/>
        <v>0</v>
      </c>
      <c r="J112" s="897">
        <f t="shared" si="29"/>
        <v>0</v>
      </c>
      <c r="K112" s="914"/>
    </row>
    <row r="113" spans="1:11" ht="42" hidden="1" customHeight="1" x14ac:dyDescent="0.25">
      <c r="A113" s="878" t="str">
        <f>+[2]ระบบการควบคุมฯ!A390</f>
        <v>1)</v>
      </c>
      <c r="B113" s="884" t="str">
        <f>+[2]ระบบการควบคุมฯ!B390</f>
        <v>วัดลาดสนุ่น</v>
      </c>
      <c r="C113" s="907" t="str">
        <f>+[2]ระบบการควบคุมฯ!C390</f>
        <v>2000431011600321ZZZZ</v>
      </c>
      <c r="D113" s="913">
        <f>+[2]ระบบการควบคุมฯ!F390</f>
        <v>0</v>
      </c>
      <c r="E113" s="926">
        <f>+[2]ระบบการควบคุมฯ!G390+[2]ระบบการควบคุมฯ!H390</f>
        <v>0</v>
      </c>
      <c r="F113" s="773">
        <f>+[2]ระบบการควบคุมฯ!I390+[2]ระบบการควบคุมฯ!J390</f>
        <v>0</v>
      </c>
      <c r="G113" s="911">
        <f>+[2]ระบบการควบคุมฯ!K390+[2]ระบบการควบคุมฯ!L390</f>
        <v>0</v>
      </c>
      <c r="H113" s="864"/>
      <c r="I113" s="843"/>
      <c r="J113" s="851">
        <f>D113-E113-F113-G113</f>
        <v>0</v>
      </c>
      <c r="K113" s="904"/>
    </row>
    <row r="114" spans="1:11" ht="42" hidden="1" customHeight="1" x14ac:dyDescent="0.6">
      <c r="A114" s="878"/>
      <c r="B114" s="927" t="s">
        <v>217</v>
      </c>
      <c r="C114" s="928"/>
      <c r="D114" s="929"/>
      <c r="E114" s="770"/>
      <c r="F114" s="770"/>
      <c r="G114" s="845"/>
      <c r="H114" s="846"/>
      <c r="I114" s="847"/>
      <c r="J114" s="848">
        <f>D114-E114-F114-G114</f>
        <v>0</v>
      </c>
      <c r="K114" s="925"/>
    </row>
    <row r="115" spans="1:11" ht="42" hidden="1" customHeight="1" x14ac:dyDescent="0.6">
      <c r="A115" s="878"/>
      <c r="B115" s="927"/>
      <c r="C115" s="928"/>
      <c r="D115" s="929"/>
      <c r="E115" s="770"/>
      <c r="F115" s="770"/>
      <c r="G115" s="845"/>
      <c r="H115" s="846"/>
      <c r="I115" s="847"/>
      <c r="J115" s="848"/>
      <c r="K115" s="925"/>
    </row>
    <row r="116" spans="1:11" ht="42" hidden="1" customHeight="1" x14ac:dyDescent="0.45">
      <c r="A116" s="888">
        <v>1.3</v>
      </c>
      <c r="B116" s="889" t="str">
        <f>+[2]ระบบการควบคุมฯ!B392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16" s="930" t="str">
        <f>+[2]ระบบการควบคุมฯ!C392</f>
        <v>20004 68 00079 00000</v>
      </c>
      <c r="D116" s="759">
        <f>+D117+D121</f>
        <v>0</v>
      </c>
      <c r="E116" s="759">
        <f t="shared" ref="E116:J116" si="30">+E117+E121</f>
        <v>0</v>
      </c>
      <c r="F116" s="759">
        <f t="shared" si="30"/>
        <v>0</v>
      </c>
      <c r="G116" s="759">
        <f t="shared" si="30"/>
        <v>0</v>
      </c>
      <c r="H116" s="759">
        <f t="shared" si="30"/>
        <v>0</v>
      </c>
      <c r="I116" s="759">
        <f t="shared" si="30"/>
        <v>0</v>
      </c>
      <c r="J116" s="759">
        <f t="shared" si="30"/>
        <v>0</v>
      </c>
      <c r="K116" s="931"/>
    </row>
    <row r="117" spans="1:11" ht="42" hidden="1" customHeight="1" x14ac:dyDescent="0.6">
      <c r="A117" s="738"/>
      <c r="B117" s="746" t="str">
        <f>+B36</f>
        <v>งบลงทุน ค่าครุภัณฑ์   6811310</v>
      </c>
      <c r="C117" s="747"/>
      <c r="D117" s="748">
        <f>+D118+D123</f>
        <v>0</v>
      </c>
      <c r="E117" s="748">
        <f t="shared" ref="E117:J117" si="31">+E118+E123</f>
        <v>0</v>
      </c>
      <c r="F117" s="748">
        <f t="shared" si="31"/>
        <v>0</v>
      </c>
      <c r="G117" s="748">
        <f t="shared" si="31"/>
        <v>0</v>
      </c>
      <c r="H117" s="748">
        <f t="shared" si="31"/>
        <v>0</v>
      </c>
      <c r="I117" s="748">
        <f t="shared" si="31"/>
        <v>0</v>
      </c>
      <c r="J117" s="748">
        <f t="shared" si="31"/>
        <v>0</v>
      </c>
      <c r="K117" s="811"/>
    </row>
    <row r="118" spans="1:11" ht="42" hidden="1" customHeight="1" x14ac:dyDescent="0.25">
      <c r="A118" s="932" t="s">
        <v>218</v>
      </c>
      <c r="B118" s="933" t="str">
        <f>+[2]ระบบการควบคุมฯ!B400</f>
        <v>เงินชดเชยค่างานก่อสร้างตามสัญญาแบบปรับราคาได้ (ค่า K)</v>
      </c>
      <c r="C118" s="896" t="str">
        <f>+[2]ระบบการควบคุมฯ!C400</f>
        <v>ศธ04002/ว4285 ลว.13 กย 67 โอนครั้งที่ 401</v>
      </c>
      <c r="D118" s="934">
        <f>+D119</f>
        <v>0</v>
      </c>
      <c r="E118" s="934">
        <f t="shared" ref="E118:J118" si="32">+E119</f>
        <v>0</v>
      </c>
      <c r="F118" s="934">
        <f t="shared" si="32"/>
        <v>0</v>
      </c>
      <c r="G118" s="934">
        <f t="shared" si="32"/>
        <v>0</v>
      </c>
      <c r="H118" s="934">
        <f t="shared" si="32"/>
        <v>0</v>
      </c>
      <c r="I118" s="934">
        <f t="shared" si="32"/>
        <v>0</v>
      </c>
      <c r="J118" s="934">
        <f t="shared" si="32"/>
        <v>0</v>
      </c>
      <c r="K118" s="898"/>
    </row>
    <row r="119" spans="1:11" ht="42" hidden="1" customHeight="1" x14ac:dyDescent="0.25">
      <c r="A119" s="899" t="str">
        <f>+[2]ระบบการควบคุมฯ!A401</f>
        <v>1)</v>
      </c>
      <c r="B119" s="935" t="str">
        <f>+[2]ระบบการควบคุมฯ!B401</f>
        <v>โรงเรียนธัญญสิทธิศิลป์</v>
      </c>
      <c r="C119" s="936" t="str">
        <f>+[2]ระบบการควบคุมฯ!C401</f>
        <v>20004 3100B600 321YYY</v>
      </c>
      <c r="D119" s="881">
        <f>+[2]ระบบการควบคุมฯ!D401</f>
        <v>0</v>
      </c>
      <c r="E119" s="881">
        <f>+[2]ระบบการควบคุมฯ!E401</f>
        <v>0</v>
      </c>
      <c r="F119" s="881">
        <f>+[2]ระบบการควบคุมฯ!F401</f>
        <v>0</v>
      </c>
      <c r="G119" s="881">
        <f>+[2]ระบบการควบคุมฯ!G401</f>
        <v>0</v>
      </c>
      <c r="H119" s="881">
        <f>+[2]ระบบการควบคุมฯ!H401</f>
        <v>0</v>
      </c>
      <c r="I119" s="881">
        <f>+[2]ระบบการควบคุมฯ!I401</f>
        <v>0</v>
      </c>
      <c r="J119" s="881">
        <f>+[2]ระบบการควบคุมฯ!J401</f>
        <v>0</v>
      </c>
      <c r="K119" s="901"/>
    </row>
    <row r="120" spans="1:11" ht="42" hidden="1" customHeight="1" x14ac:dyDescent="0.25">
      <c r="A120" s="899"/>
      <c r="B120" s="937" t="str">
        <f>+[2]ยุธศาสตร์เรียนดีปร3100116003211!E373</f>
        <v>ทำสัญญญา  9 มค 66 ครบ 25 มีค 66</v>
      </c>
      <c r="C120" s="936"/>
      <c r="D120" s="881"/>
      <c r="E120" s="881"/>
      <c r="F120" s="881"/>
      <c r="G120" s="881"/>
      <c r="H120" s="881"/>
      <c r="I120" s="881"/>
      <c r="J120" s="881"/>
      <c r="K120" s="902"/>
    </row>
    <row r="121" spans="1:11" ht="42" hidden="1" customHeight="1" x14ac:dyDescent="0.6">
      <c r="A121" s="739"/>
      <c r="B121" s="750" t="str">
        <f>+[2]ระบบการควบคุมฯ!B393</f>
        <v>งบลงทุน  ค่าครุภัณฑ์ 6711310</v>
      </c>
      <c r="C121" s="938">
        <f>+C117</f>
        <v>0</v>
      </c>
      <c r="D121" s="892">
        <f>+D123</f>
        <v>0</v>
      </c>
      <c r="E121" s="892">
        <f t="shared" ref="E121:J121" si="33">+E123</f>
        <v>0</v>
      </c>
      <c r="F121" s="892">
        <f t="shared" si="33"/>
        <v>0</v>
      </c>
      <c r="G121" s="892">
        <f t="shared" si="33"/>
        <v>0</v>
      </c>
      <c r="H121" s="892">
        <f t="shared" si="33"/>
        <v>0</v>
      </c>
      <c r="I121" s="892">
        <f t="shared" si="33"/>
        <v>0</v>
      </c>
      <c r="J121" s="892">
        <f t="shared" si="33"/>
        <v>0</v>
      </c>
      <c r="K121" s="893"/>
    </row>
    <row r="122" spans="1:11" ht="42" hidden="1" customHeight="1" x14ac:dyDescent="0.6">
      <c r="A122" s="939"/>
      <c r="B122" s="940" t="str">
        <f>+[2]ระบบการควบคุมฯ!B394</f>
        <v>ครุภัณฑ์การศึกษา 120611</v>
      </c>
      <c r="C122" s="941"/>
      <c r="D122" s="942">
        <f>+D123</f>
        <v>0</v>
      </c>
      <c r="E122" s="942">
        <f t="shared" ref="E122:J123" si="34">+E123</f>
        <v>0</v>
      </c>
      <c r="F122" s="942">
        <f t="shared" si="34"/>
        <v>0</v>
      </c>
      <c r="G122" s="942">
        <f t="shared" si="34"/>
        <v>0</v>
      </c>
      <c r="H122" s="942">
        <f t="shared" si="34"/>
        <v>0</v>
      </c>
      <c r="I122" s="942">
        <f t="shared" si="34"/>
        <v>0</v>
      </c>
      <c r="J122" s="942">
        <f t="shared" si="34"/>
        <v>0</v>
      </c>
      <c r="K122" s="943"/>
    </row>
    <row r="123" spans="1:11" ht="42" hidden="1" customHeight="1" x14ac:dyDescent="0.25">
      <c r="A123" s="932" t="s">
        <v>219</v>
      </c>
      <c r="B123" s="933" t="str">
        <f>+[2]ระบบการควบคุมฯ!B395</f>
        <v xml:space="preserve">โต๊ะเก้าอี้นักเรียนระดับประถมศึกษา ชุดละ 1,500 บาท </v>
      </c>
      <c r="C123" s="896" t="str">
        <f>+[2]ระบบการควบคุมฯ!C395</f>
        <v>ศธ04002/ว1802 ลว.8 พค 67 โอนครั้งที่ 7</v>
      </c>
      <c r="D123" s="934">
        <f>+D124</f>
        <v>0</v>
      </c>
      <c r="E123" s="934">
        <f t="shared" si="34"/>
        <v>0</v>
      </c>
      <c r="F123" s="934">
        <f t="shared" si="34"/>
        <v>0</v>
      </c>
      <c r="G123" s="934">
        <f t="shared" si="34"/>
        <v>0</v>
      </c>
      <c r="H123" s="934">
        <f t="shared" si="34"/>
        <v>0</v>
      </c>
      <c r="I123" s="934">
        <f t="shared" si="34"/>
        <v>0</v>
      </c>
      <c r="J123" s="934">
        <f t="shared" si="34"/>
        <v>0</v>
      </c>
      <c r="K123" s="898"/>
    </row>
    <row r="124" spans="1:11" ht="42" hidden="1" customHeight="1" x14ac:dyDescent="0.45">
      <c r="A124" s="899" t="str">
        <f>+[2]ระบบการควบคุมฯ!A411</f>
        <v>1)</v>
      </c>
      <c r="B124" s="944" t="str">
        <f>+[2]ระบบการควบคุมฯ!B396</f>
        <v xml:space="preserve">โรงเรียนชุมชนบึงบา </v>
      </c>
      <c r="C124" s="945" t="str">
        <f>+[2]ระบบการควบคุมฯ!C396</f>
        <v>200043100B6003113826</v>
      </c>
      <c r="D124" s="773"/>
      <c r="E124" s="839"/>
      <c r="F124" s="862"/>
      <c r="G124" s="826"/>
      <c r="H124" s="868"/>
      <c r="I124" s="860"/>
      <c r="J124" s="869">
        <f t="shared" ref="J124" si="35">D124-E124-F124-G124</f>
        <v>0</v>
      </c>
      <c r="K124" s="865"/>
    </row>
    <row r="125" spans="1:11" ht="42" hidden="1" customHeight="1" x14ac:dyDescent="0.6">
      <c r="A125" s="903"/>
      <c r="B125" s="944" t="str">
        <f>+[2]ระบบการควบคุมฯ!B397</f>
        <v>ผูกพันครบ 19 มิย 67</v>
      </c>
      <c r="C125" s="945">
        <f>+[2]ระบบการควบคุมฯ!C397</f>
        <v>4100392644</v>
      </c>
      <c r="D125" s="921"/>
      <c r="E125" s="923"/>
      <c r="F125" s="923"/>
      <c r="G125" s="924"/>
      <c r="H125" s="846"/>
      <c r="I125" s="847"/>
      <c r="J125" s="848"/>
      <c r="K125" s="946"/>
    </row>
    <row r="126" spans="1:11" ht="21" hidden="1" customHeight="1" x14ac:dyDescent="0.6">
      <c r="A126" s="738"/>
      <c r="B126" s="746" t="str">
        <f>+[2]ระบบการควบคุมฯ!B399</f>
        <v>งบลงทุน  ค่าที่ดินสิ่งก่อสร้าง 6711320</v>
      </c>
      <c r="C126" s="747"/>
      <c r="D126" s="748">
        <f>+D127</f>
        <v>0</v>
      </c>
      <c r="E126" s="748">
        <f t="shared" ref="E126:J126" si="36">+E127</f>
        <v>0</v>
      </c>
      <c r="F126" s="748">
        <f t="shared" si="36"/>
        <v>0</v>
      </c>
      <c r="G126" s="748">
        <f t="shared" si="36"/>
        <v>0</v>
      </c>
      <c r="H126" s="748">
        <f t="shared" si="36"/>
        <v>0</v>
      </c>
      <c r="I126" s="748">
        <f t="shared" si="36"/>
        <v>0</v>
      </c>
      <c r="J126" s="748">
        <f t="shared" si="36"/>
        <v>0</v>
      </c>
      <c r="K126" s="811"/>
    </row>
    <row r="127" spans="1:11" ht="21" hidden="1" customHeight="1" x14ac:dyDescent="0.25">
      <c r="A127" s="932" t="str">
        <f>+[2]ระบบการควบคุมฯ!A400</f>
        <v>5.3.2</v>
      </c>
      <c r="B127" s="933" t="str">
        <f>+[2]ระบบการควบคุมฯ!B400</f>
        <v>เงินชดเชยค่างานก่อสร้างตามสัญญาแบบปรับราคาได้ (ค่า K)</v>
      </c>
      <c r="C127" s="896" t="str">
        <f>+[2]ระบบการควบคุมฯ!C400</f>
        <v>ศธ04002/ว4285 ลว.13 กย 67 โอนครั้งที่ 401</v>
      </c>
      <c r="D127" s="934">
        <f>SUM(D128:D130)</f>
        <v>0</v>
      </c>
      <c r="E127" s="934">
        <f t="shared" ref="E127:J127" si="37">SUM(E128:E130)</f>
        <v>0</v>
      </c>
      <c r="F127" s="934">
        <f t="shared" si="37"/>
        <v>0</v>
      </c>
      <c r="G127" s="934">
        <f t="shared" si="37"/>
        <v>0</v>
      </c>
      <c r="H127" s="934">
        <f t="shared" si="37"/>
        <v>0</v>
      </c>
      <c r="I127" s="934">
        <f t="shared" si="37"/>
        <v>0</v>
      </c>
      <c r="J127" s="934">
        <f t="shared" si="37"/>
        <v>0</v>
      </c>
      <c r="K127" s="898"/>
    </row>
    <row r="128" spans="1:11" ht="21" hidden="1" customHeight="1" x14ac:dyDescent="0.6">
      <c r="A128" s="947" t="str">
        <f>+[2]ระบบการควบคุมฯ!A401</f>
        <v>1)</v>
      </c>
      <c r="B128" s="935" t="str">
        <f>+[2]ระบบการควบคุมฯ!B401</f>
        <v>โรงเรียนธัญญสิทธิศิลป์</v>
      </c>
      <c r="C128" s="948" t="str">
        <f>+[2]ระบบการควบคุมฯ!C401</f>
        <v>20004 3100B600 321YYY</v>
      </c>
      <c r="D128" s="773"/>
      <c r="E128" s="839"/>
      <c r="F128" s="862"/>
      <c r="G128" s="826"/>
      <c r="H128" s="868"/>
      <c r="I128" s="860"/>
      <c r="J128" s="869">
        <f t="shared" ref="J128:J130" si="38">D128-E128-F128-G128</f>
        <v>0</v>
      </c>
      <c r="K128" s="949"/>
    </row>
    <row r="129" spans="1:11" ht="21" hidden="1" customHeight="1" x14ac:dyDescent="0.6">
      <c r="A129" s="947" t="str">
        <f>+[2]ระบบการควบคุมฯ!A402</f>
        <v>2)</v>
      </c>
      <c r="B129" s="935" t="str">
        <f>+[2]ระบบการควบคุมฯ!B402</f>
        <v>โรงเรียนชุมชนเลิศพินิจพิทยาคม</v>
      </c>
      <c r="C129" s="948" t="str">
        <f>+[2]ระบบการควบคุมฯ!C402</f>
        <v>20004 3100B600 321YYY</v>
      </c>
      <c r="D129" s="773"/>
      <c r="E129" s="839"/>
      <c r="F129" s="862"/>
      <c r="G129" s="826"/>
      <c r="H129" s="846"/>
      <c r="I129" s="847"/>
      <c r="J129" s="869">
        <f t="shared" si="38"/>
        <v>0</v>
      </c>
      <c r="K129" s="950"/>
    </row>
    <row r="130" spans="1:11" ht="21" hidden="1" customHeight="1" x14ac:dyDescent="0.6">
      <c r="A130" s="947" t="str">
        <f>+[2]ระบบการควบคุมฯ!A403</f>
        <v>3)</v>
      </c>
      <c r="B130" s="935" t="str">
        <f>+[2]ระบบการควบคุมฯ!B403</f>
        <v>โรงเรียนชุมชนประชานิกรณ์อำนวยเวทย์</v>
      </c>
      <c r="C130" s="948" t="str">
        <f>+[2]ระบบการควบคุมฯ!C403</f>
        <v>20004 3100B600 321YYY</v>
      </c>
      <c r="D130" s="773"/>
      <c r="E130" s="839"/>
      <c r="F130" s="862"/>
      <c r="G130" s="826"/>
      <c r="H130" s="846"/>
      <c r="I130" s="847"/>
      <c r="J130" s="869">
        <f t="shared" si="38"/>
        <v>0</v>
      </c>
      <c r="K130" s="951"/>
    </row>
    <row r="131" spans="1:11" ht="21" hidden="1" customHeight="1" x14ac:dyDescent="0.6">
      <c r="A131" s="903"/>
      <c r="B131" s="915"/>
      <c r="C131" s="916"/>
      <c r="D131" s="921"/>
      <c r="E131" s="923"/>
      <c r="F131" s="923"/>
      <c r="G131" s="924"/>
      <c r="H131" s="846"/>
      <c r="I131" s="847"/>
      <c r="J131" s="848">
        <f>D131-E131-F131-G131</f>
        <v>0</v>
      </c>
      <c r="K131" s="925"/>
    </row>
    <row r="132" spans="1:11" ht="21" hidden="1" customHeight="1" x14ac:dyDescent="0.6">
      <c r="A132" s="952" t="str">
        <f>+[2]ระบบการควบคุมฯ!A547</f>
        <v>ง</v>
      </c>
      <c r="B132" s="953" t="str">
        <f>+[2]ระบบการควบคุมฯ!B547</f>
        <v>แผนงานพื้นฐานด้านการพัฒนาและเสริมสร้างศักยภาพทรัพยากรมนุษย์</v>
      </c>
      <c r="C132" s="954"/>
      <c r="D132" s="49">
        <f>+D133+D149</f>
        <v>20521300</v>
      </c>
      <c r="E132" s="49">
        <f t="shared" ref="E132:J132" si="39">+E133+E149</f>
        <v>14330500</v>
      </c>
      <c r="F132" s="49">
        <f t="shared" si="39"/>
        <v>0</v>
      </c>
      <c r="G132" s="49">
        <f t="shared" si="39"/>
        <v>3158640</v>
      </c>
      <c r="H132" s="49">
        <f t="shared" ca="1" si="39"/>
        <v>0</v>
      </c>
      <c r="I132" s="49">
        <f t="shared" ca="1" si="39"/>
        <v>0</v>
      </c>
      <c r="J132" s="49">
        <f t="shared" si="39"/>
        <v>3032160</v>
      </c>
      <c r="K132" s="955">
        <f t="shared" ref="E132:K135" si="40">+K133</f>
        <v>0</v>
      </c>
    </row>
    <row r="133" spans="1:11" ht="21" hidden="1" customHeight="1" x14ac:dyDescent="0.25">
      <c r="A133" s="956">
        <f>+[2]ระบบการควบคุมฯ!A549</f>
        <v>1</v>
      </c>
      <c r="B133" s="957" t="str">
        <f>+[2]ระบบการควบคุมฯ!B549</f>
        <v xml:space="preserve">ผลผลิตผู้จบการศึกษาก่อนประถมศึกษา </v>
      </c>
      <c r="C133" s="958" t="str">
        <f>+[2]ระบบการควบคุมฯ!C549</f>
        <v>20004 3720 1000 2000000</v>
      </c>
      <c r="D133" s="55">
        <f>+D134</f>
        <v>0</v>
      </c>
      <c r="E133" s="55">
        <f t="shared" si="40"/>
        <v>0</v>
      </c>
      <c r="F133" s="55">
        <f t="shared" si="40"/>
        <v>0</v>
      </c>
      <c r="G133" s="55">
        <f t="shared" si="40"/>
        <v>0</v>
      </c>
      <c r="H133" s="55">
        <f t="shared" si="40"/>
        <v>0</v>
      </c>
      <c r="I133" s="55">
        <f t="shared" si="40"/>
        <v>0</v>
      </c>
      <c r="J133" s="55">
        <f t="shared" si="40"/>
        <v>0</v>
      </c>
      <c r="K133" s="959">
        <f t="shared" si="40"/>
        <v>0</v>
      </c>
    </row>
    <row r="134" spans="1:11" ht="21" hidden="1" customHeight="1" x14ac:dyDescent="0.25">
      <c r="A134" s="960">
        <v>1.1000000000000001</v>
      </c>
      <c r="B134" s="961" t="str">
        <f>+[2]ระบบการควบคุมฯ!B555</f>
        <v xml:space="preserve">กิจกรรมการจัดการศึกษาก่อนประถมศึกษา  </v>
      </c>
      <c r="C134" s="962" t="str">
        <f>+[2]ระบบการควบคุมฯ!C555</f>
        <v>20004 68 05162 00000</v>
      </c>
      <c r="D134" s="54">
        <f>+D135</f>
        <v>0</v>
      </c>
      <c r="E134" s="54">
        <f t="shared" si="40"/>
        <v>0</v>
      </c>
      <c r="F134" s="54">
        <f t="shared" si="40"/>
        <v>0</v>
      </c>
      <c r="G134" s="54">
        <f t="shared" si="40"/>
        <v>0</v>
      </c>
      <c r="H134" s="54">
        <f t="shared" si="40"/>
        <v>0</v>
      </c>
      <c r="I134" s="54">
        <f t="shared" si="40"/>
        <v>0</v>
      </c>
      <c r="J134" s="54">
        <f t="shared" si="40"/>
        <v>0</v>
      </c>
      <c r="K134" s="963">
        <f t="shared" si="40"/>
        <v>0</v>
      </c>
    </row>
    <row r="135" spans="1:11" ht="21" hidden="1" customHeight="1" x14ac:dyDescent="0.6">
      <c r="A135" s="964"/>
      <c r="B135" s="965" t="str">
        <f>+[2]ระบบการควบคุมฯ!B553</f>
        <v>ค่าครุภัณฑ์ 6811310</v>
      </c>
      <c r="C135" s="747"/>
      <c r="D135" s="748">
        <f>+D136</f>
        <v>0</v>
      </c>
      <c r="E135" s="748">
        <f t="shared" si="40"/>
        <v>0</v>
      </c>
      <c r="F135" s="748">
        <f t="shared" si="40"/>
        <v>0</v>
      </c>
      <c r="G135" s="748">
        <f t="shared" si="40"/>
        <v>0</v>
      </c>
      <c r="H135" s="748">
        <f t="shared" si="40"/>
        <v>0</v>
      </c>
      <c r="I135" s="748">
        <f t="shared" si="40"/>
        <v>0</v>
      </c>
      <c r="J135" s="748">
        <f t="shared" si="40"/>
        <v>0</v>
      </c>
      <c r="K135" s="966"/>
    </row>
    <row r="136" spans="1:11" ht="21" hidden="1" customHeight="1" x14ac:dyDescent="0.6">
      <c r="A136" s="964"/>
      <c r="B136" s="965" t="str">
        <f>+[2]ระบบการควบคุมฯ!B612</f>
        <v>ครุภัณฑ์การศึกษา 120611</v>
      </c>
      <c r="C136" s="747"/>
      <c r="D136" s="748">
        <f>+D137+D144</f>
        <v>0</v>
      </c>
      <c r="E136" s="748">
        <f t="shared" ref="E136:J136" si="41">+E137+E144</f>
        <v>0</v>
      </c>
      <c r="F136" s="748">
        <f t="shared" si="41"/>
        <v>0</v>
      </c>
      <c r="G136" s="748">
        <f t="shared" si="41"/>
        <v>0</v>
      </c>
      <c r="H136" s="748">
        <f t="shared" si="41"/>
        <v>0</v>
      </c>
      <c r="I136" s="748">
        <f t="shared" si="41"/>
        <v>0</v>
      </c>
      <c r="J136" s="748">
        <f t="shared" si="41"/>
        <v>0</v>
      </c>
      <c r="K136" s="966"/>
    </row>
    <row r="137" spans="1:11" ht="21" hidden="1" customHeight="1" x14ac:dyDescent="0.25">
      <c r="A137" s="967" t="s">
        <v>39</v>
      </c>
      <c r="B137" s="968" t="str">
        <f>+[2]ระบบการควบคุมฯ!B613</f>
        <v>เครื่องเล่นสนามระดับก่อนประถมศึกษาแบบ 2</v>
      </c>
      <c r="C137" s="969" t="str">
        <f>+[2]ระบบการควบคุมฯ!C613</f>
        <v>ศธ04002/ว1802 ลว.8 พค 67 โอนครั้งที่ 7</v>
      </c>
      <c r="D137" s="970">
        <f>SUM(D138:D143)</f>
        <v>0</v>
      </c>
      <c r="E137" s="970">
        <f t="shared" ref="E137:J137" si="42">SUM(E138:E143)</f>
        <v>0</v>
      </c>
      <c r="F137" s="970">
        <f t="shared" si="42"/>
        <v>0</v>
      </c>
      <c r="G137" s="970">
        <f t="shared" si="42"/>
        <v>0</v>
      </c>
      <c r="H137" s="970">
        <f t="shared" si="42"/>
        <v>0</v>
      </c>
      <c r="I137" s="970">
        <f t="shared" si="42"/>
        <v>0</v>
      </c>
      <c r="J137" s="970">
        <f t="shared" si="42"/>
        <v>0</v>
      </c>
      <c r="K137" s="971"/>
    </row>
    <row r="138" spans="1:11" ht="21" hidden="1" customHeight="1" x14ac:dyDescent="0.6">
      <c r="A138" s="972" t="str">
        <f>+[2]ระบบการควบคุมฯ!A614</f>
        <v>1)</v>
      </c>
      <c r="B138" s="973" t="str">
        <f>+[2]ระบบการควบคุมฯ!B614</f>
        <v>โรงเรียนทองพูลอุทิศ</v>
      </c>
      <c r="C138" s="974" t="str">
        <f>+[2]ระบบการควบคุมฯ!C614</f>
        <v>20004350001003110490</v>
      </c>
      <c r="D138" s="773"/>
      <c r="E138" s="839"/>
      <c r="F138" s="862"/>
      <c r="G138" s="826"/>
      <c r="H138" s="868"/>
      <c r="I138" s="860"/>
      <c r="J138" s="869">
        <f t="shared" ref="J138:J143" si="43">D138-E138-F138-G138</f>
        <v>0</v>
      </c>
      <c r="K138" s="865"/>
    </row>
    <row r="139" spans="1:11" ht="21" hidden="1" customHeight="1" x14ac:dyDescent="0.6">
      <c r="A139" s="972"/>
      <c r="B139" s="973" t="str">
        <f>+[2]ระบบการควบคุมฯ!B615</f>
        <v>ผูกพัน ครบ 16 กค 67</v>
      </c>
      <c r="C139" s="974">
        <f>+[2]ระบบการควบคุมฯ!C615</f>
        <v>4100385427</v>
      </c>
      <c r="D139" s="773"/>
      <c r="E139" s="839"/>
      <c r="F139" s="862"/>
      <c r="G139" s="826"/>
      <c r="H139" s="868"/>
      <c r="I139" s="860"/>
      <c r="J139" s="869">
        <f t="shared" si="43"/>
        <v>0</v>
      </c>
      <c r="K139" s="865"/>
    </row>
    <row r="140" spans="1:11" ht="21" hidden="1" customHeight="1" x14ac:dyDescent="0.6">
      <c r="A140" s="972" t="str">
        <f>+[2]ระบบการควบคุมฯ!A616</f>
        <v>2)</v>
      </c>
      <c r="B140" s="973" t="str">
        <f>+[2]ระบบการควบคุมฯ!B616</f>
        <v>โรงเรียนวัดชัยมังคลาราม</v>
      </c>
      <c r="C140" s="974" t="str">
        <f>+[2]ระบบการควบคุมฯ!C616</f>
        <v>20004350001003110491</v>
      </c>
      <c r="D140" s="773"/>
      <c r="E140" s="839"/>
      <c r="F140" s="862"/>
      <c r="G140" s="826"/>
      <c r="H140" s="868"/>
      <c r="I140" s="860"/>
      <c r="J140" s="869">
        <f t="shared" si="43"/>
        <v>0</v>
      </c>
      <c r="K140" s="946"/>
    </row>
    <row r="141" spans="1:11" hidden="1" x14ac:dyDescent="0.6">
      <c r="A141" s="972"/>
      <c r="B141" s="973" t="str">
        <f>+[2]ระบบการควบคุมฯ!B617</f>
        <v>ผูกพัน ครบ 16 กค 67</v>
      </c>
      <c r="C141" s="974">
        <f>+[2]ระบบการควบคุมฯ!C617</f>
        <v>4100398102</v>
      </c>
      <c r="D141" s="773"/>
      <c r="E141" s="839"/>
      <c r="F141" s="862"/>
      <c r="G141" s="826"/>
      <c r="H141" s="868"/>
      <c r="I141" s="860"/>
      <c r="J141" s="869">
        <f t="shared" si="43"/>
        <v>0</v>
      </c>
      <c r="K141" s="946"/>
    </row>
    <row r="142" spans="1:11" hidden="1" x14ac:dyDescent="0.6">
      <c r="A142" s="972" t="str">
        <f>+[2]ระบบการควบคุมฯ!A618</f>
        <v>3)</v>
      </c>
      <c r="B142" s="973" t="str">
        <f>+[2]ระบบการควบคุมฯ!B618</f>
        <v>โรงเรียนวัดดอนใหญ่</v>
      </c>
      <c r="C142" s="974" t="str">
        <f>+[2]ระบบการควบคุมฯ!C618</f>
        <v>20004350001003110492</v>
      </c>
      <c r="D142" s="773"/>
      <c r="E142" s="839"/>
      <c r="F142" s="862"/>
      <c r="G142" s="826"/>
      <c r="H142" s="868"/>
      <c r="I142" s="860"/>
      <c r="J142" s="869">
        <f t="shared" si="43"/>
        <v>0</v>
      </c>
      <c r="K142" s="946"/>
    </row>
    <row r="143" spans="1:11" hidden="1" x14ac:dyDescent="0.6">
      <c r="A143" s="972"/>
      <c r="B143" s="973" t="str">
        <f>+[2]ระบบการควบคุมฯ!B619</f>
        <v>ผูกพัน ครบ 19 กค 67</v>
      </c>
      <c r="C143" s="974">
        <f>+[2]ระบบการควบคุมฯ!C619</f>
        <v>410034351</v>
      </c>
      <c r="D143" s="773"/>
      <c r="E143" s="839"/>
      <c r="F143" s="862"/>
      <c r="G143" s="826"/>
      <c r="H143" s="868"/>
      <c r="I143" s="860"/>
      <c r="J143" s="869">
        <f t="shared" si="43"/>
        <v>0</v>
      </c>
      <c r="K143" s="946"/>
    </row>
    <row r="144" spans="1:11" hidden="1" x14ac:dyDescent="0.25">
      <c r="A144" s="967" t="str">
        <f>+[2]ระบบการควบคุมฯ!A626</f>
        <v>1.1.2</v>
      </c>
      <c r="B144" s="968" t="str">
        <f>+[2]ระบบการควบคุมฯ!B626</f>
        <v xml:space="preserve">เครื่องเล่นสนามระดับก่อนประถมศึกษา แบบ 1 </v>
      </c>
      <c r="C144" s="969" t="str">
        <f>+[2]ระบบการควบคุมฯ!C626</f>
        <v>ศธ04002/ว1802 ลว.8 พค 67 โอนครั้งที่ 7</v>
      </c>
      <c r="D144" s="970">
        <f>SUM(D145:D146)</f>
        <v>0</v>
      </c>
      <c r="E144" s="970">
        <f t="shared" ref="E144:J144" si="44">SUM(E145:E146)</f>
        <v>0</v>
      </c>
      <c r="F144" s="970">
        <f t="shared" si="44"/>
        <v>0</v>
      </c>
      <c r="G144" s="970">
        <f t="shared" si="44"/>
        <v>0</v>
      </c>
      <c r="H144" s="970">
        <f t="shared" si="44"/>
        <v>0</v>
      </c>
      <c r="I144" s="970">
        <f t="shared" si="44"/>
        <v>0</v>
      </c>
      <c r="J144" s="970">
        <f t="shared" si="44"/>
        <v>0</v>
      </c>
      <c r="K144" s="971"/>
    </row>
    <row r="145" spans="1:11" hidden="1" x14ac:dyDescent="0.6">
      <c r="A145" s="972" t="str">
        <f>+[2]ระบบการควบคุมฯ!A627</f>
        <v>1)</v>
      </c>
      <c r="B145" s="975" t="str">
        <f>+[2]ระบบการควบคุมฯ!B627</f>
        <v>โรงเรียนวัดแสงมณี</v>
      </c>
      <c r="C145" s="974" t="str">
        <f>+[2]ระบบการควบคุมฯ!C627</f>
        <v>20004350001003110493</v>
      </c>
      <c r="D145" s="773"/>
      <c r="E145" s="839"/>
      <c r="F145" s="862"/>
      <c r="G145" s="826"/>
      <c r="H145" s="868"/>
      <c r="I145" s="860"/>
      <c r="J145" s="869">
        <f t="shared" ref="J145:J146" si="45">D145-E145-F145-G145</f>
        <v>0</v>
      </c>
      <c r="K145" s="865"/>
    </row>
    <row r="146" spans="1:11" hidden="1" x14ac:dyDescent="0.6">
      <c r="A146" s="972"/>
      <c r="B146" s="975" t="str">
        <f>+[2]ระบบการควบคุมฯ!B628</f>
        <v>ผูกพัน ครบ 9 กค 67</v>
      </c>
      <c r="C146" s="974">
        <f>+[2]ระบบการควบคุมฯ!C628</f>
        <v>4100394811</v>
      </c>
      <c r="D146" s="773"/>
      <c r="E146" s="839"/>
      <c r="F146" s="862"/>
      <c r="G146" s="826"/>
      <c r="H146" s="868"/>
      <c r="I146" s="860"/>
      <c r="J146" s="869">
        <f t="shared" si="45"/>
        <v>0</v>
      </c>
      <c r="K146" s="865"/>
    </row>
    <row r="147" spans="1:11" hidden="1" x14ac:dyDescent="0.6">
      <c r="A147" s="972">
        <f>+[2]ระบบการควบคุมฯ!A620</f>
        <v>0</v>
      </c>
      <c r="B147" s="973">
        <f>+[2]ระบบการควบคุมฯ!B620</f>
        <v>0</v>
      </c>
      <c r="C147" s="974">
        <f>+[2]ระบบการควบคุมฯ!C620</f>
        <v>0</v>
      </c>
      <c r="D147" s="773"/>
      <c r="E147" s="839"/>
      <c r="F147" s="862"/>
      <c r="G147" s="826"/>
      <c r="H147" s="868"/>
      <c r="I147" s="860"/>
      <c r="J147" s="869"/>
      <c r="K147" s="946"/>
    </row>
    <row r="148" spans="1:11" hidden="1" x14ac:dyDescent="0.6">
      <c r="A148" s="972"/>
      <c r="B148" s="973">
        <f>+[2]ระบบการควบคุมฯ!B621</f>
        <v>0</v>
      </c>
      <c r="C148" s="974">
        <f>+[2]ระบบการควบคุมฯ!C621</f>
        <v>0</v>
      </c>
      <c r="D148" s="773"/>
      <c r="E148" s="839"/>
      <c r="F148" s="862"/>
      <c r="G148" s="826"/>
      <c r="H148" s="868"/>
      <c r="I148" s="860"/>
      <c r="J148" s="869"/>
      <c r="K148" s="946"/>
    </row>
    <row r="149" spans="1:11" x14ac:dyDescent="0.25">
      <c r="A149" s="976">
        <f>+[2]ระบบการควบคุมฯ!A641</f>
        <v>1</v>
      </c>
      <c r="B149" s="977" t="str">
        <f>+[2]ระบบการควบคุมฯ!B641</f>
        <v>ผลผลิตผู้จบการศึกษาขั้นพื้นฐาน</v>
      </c>
      <c r="C149" s="896" t="str">
        <f>+[2]ระบบการควบคุมฯ!C641</f>
        <v>20004 3720 1000 2000000</v>
      </c>
      <c r="D149" s="55">
        <f>SUM(D150:D151)</f>
        <v>20521300</v>
      </c>
      <c r="E149" s="55">
        <f t="shared" ref="E149:J149" si="46">SUM(E150:E151)</f>
        <v>14330500</v>
      </c>
      <c r="F149" s="55">
        <f t="shared" si="46"/>
        <v>0</v>
      </c>
      <c r="G149" s="55">
        <f t="shared" si="46"/>
        <v>3158640</v>
      </c>
      <c r="H149" s="55">
        <f t="shared" ca="1" si="46"/>
        <v>0</v>
      </c>
      <c r="I149" s="55">
        <f t="shared" ca="1" si="46"/>
        <v>0</v>
      </c>
      <c r="J149" s="55">
        <f t="shared" si="46"/>
        <v>3032160</v>
      </c>
      <c r="K149" s="978"/>
    </row>
    <row r="150" spans="1:11" x14ac:dyDescent="0.6">
      <c r="A150" s="979"/>
      <c r="B150" s="980" t="str">
        <f>+[2]ระบบการควบคุมฯ!B645</f>
        <v>งบลงทุน ครุภัณฑ์ 6811310</v>
      </c>
      <c r="C150" s="981"/>
      <c r="D150" s="51">
        <f t="shared" ref="D150:J150" si="47">+D153+D184+D195+D315+D348</f>
        <v>444000</v>
      </c>
      <c r="E150" s="51">
        <f t="shared" si="47"/>
        <v>0</v>
      </c>
      <c r="F150" s="51">
        <f t="shared" si="47"/>
        <v>0</v>
      </c>
      <c r="G150" s="51">
        <f t="shared" si="47"/>
        <v>0</v>
      </c>
      <c r="H150" s="51">
        <f t="shared" ca="1" si="47"/>
        <v>205400</v>
      </c>
      <c r="I150" s="51">
        <f t="shared" ca="1" si="47"/>
        <v>205400</v>
      </c>
      <c r="J150" s="51">
        <f t="shared" si="47"/>
        <v>444000</v>
      </c>
      <c r="K150" s="982"/>
    </row>
    <row r="151" spans="1:11" ht="42" customHeight="1" x14ac:dyDescent="0.25">
      <c r="A151" s="983"/>
      <c r="B151" s="984" t="str">
        <f>+[2]ระบบการควบคุมฯ!B646</f>
        <v>งบลงทุน สิ่งก่อสร้าง 6811320</v>
      </c>
      <c r="C151" s="985"/>
      <c r="D151" s="52">
        <f>+D216+D316+D349</f>
        <v>20077300</v>
      </c>
      <c r="E151" s="52">
        <f t="shared" ref="E151:J151" si="48">+E216+E316+E349</f>
        <v>14330500</v>
      </c>
      <c r="F151" s="52">
        <f t="shared" si="48"/>
        <v>0</v>
      </c>
      <c r="G151" s="52">
        <f t="shared" si="48"/>
        <v>3158640</v>
      </c>
      <c r="H151" s="52">
        <f t="shared" si="48"/>
        <v>0</v>
      </c>
      <c r="I151" s="52">
        <f t="shared" si="48"/>
        <v>0</v>
      </c>
      <c r="J151" s="52">
        <f t="shared" si="48"/>
        <v>2588160</v>
      </c>
      <c r="K151" s="986"/>
    </row>
    <row r="152" spans="1:11" x14ac:dyDescent="0.6">
      <c r="A152" s="756">
        <v>2.1</v>
      </c>
      <c r="B152" s="987" t="str">
        <f>+[2]ระบบการควบคุมฯ!B763</f>
        <v>กิจกรรมการจัดการศึกษาประถมศึกษาสำหรับโรงเรียนปกติ</v>
      </c>
      <c r="C152" s="988" t="s">
        <v>220</v>
      </c>
      <c r="D152" s="56">
        <f>+D153</f>
        <v>28000</v>
      </c>
      <c r="E152" s="56">
        <f t="shared" ref="E152:J152" si="49">+E153</f>
        <v>0</v>
      </c>
      <c r="F152" s="56">
        <f t="shared" si="49"/>
        <v>0</v>
      </c>
      <c r="G152" s="56">
        <f t="shared" si="49"/>
        <v>0</v>
      </c>
      <c r="H152" s="56">
        <f t="shared" si="49"/>
        <v>0</v>
      </c>
      <c r="I152" s="56">
        <f t="shared" si="49"/>
        <v>0</v>
      </c>
      <c r="J152" s="56">
        <f t="shared" si="49"/>
        <v>28000</v>
      </c>
      <c r="K152" s="989"/>
    </row>
    <row r="153" spans="1:11" x14ac:dyDescent="0.6">
      <c r="A153" s="979"/>
      <c r="B153" s="990" t="str">
        <f>+[2]ระบบการควบคุมฯ!B766</f>
        <v>งบลงทุน  ค่าครุภัณฑ์  6811310</v>
      </c>
      <c r="C153" s="981"/>
      <c r="D153" s="51">
        <f>+D154+D163+D172</f>
        <v>28000</v>
      </c>
      <c r="E153" s="51">
        <f t="shared" ref="E153:J153" si="50">+E154+E163+E172</f>
        <v>0</v>
      </c>
      <c r="F153" s="51">
        <f t="shared" si="50"/>
        <v>0</v>
      </c>
      <c r="G153" s="51">
        <f t="shared" si="50"/>
        <v>0</v>
      </c>
      <c r="H153" s="51">
        <f t="shared" si="50"/>
        <v>0</v>
      </c>
      <c r="I153" s="51">
        <f t="shared" si="50"/>
        <v>0</v>
      </c>
      <c r="J153" s="51">
        <f t="shared" si="50"/>
        <v>28000</v>
      </c>
      <c r="K153" s="991"/>
    </row>
    <row r="154" spans="1:11" hidden="1" x14ac:dyDescent="0.6">
      <c r="A154" s="992" t="str">
        <f>+[2]ระบบการควบคุมฯ!A790</f>
        <v>2.1.5.2</v>
      </c>
      <c r="B154" s="993" t="str">
        <f>+[2]ระบบการควบคุมฯ!B858</f>
        <v>ครุภัณฑ์โฆษณาและเผยแพร่ 120604</v>
      </c>
      <c r="C154" s="994"/>
      <c r="D154" s="995">
        <f>+D155</f>
        <v>0</v>
      </c>
      <c r="E154" s="995">
        <f t="shared" ref="E154:K154" si="51">+E155</f>
        <v>0</v>
      </c>
      <c r="F154" s="995">
        <f t="shared" si="51"/>
        <v>0</v>
      </c>
      <c r="G154" s="995">
        <f t="shared" si="51"/>
        <v>0</v>
      </c>
      <c r="H154" s="995">
        <f t="shared" si="51"/>
        <v>0</v>
      </c>
      <c r="I154" s="995">
        <f t="shared" si="51"/>
        <v>0</v>
      </c>
      <c r="J154" s="995">
        <f t="shared" si="51"/>
        <v>0</v>
      </c>
      <c r="K154" s="996">
        <f t="shared" si="51"/>
        <v>0</v>
      </c>
    </row>
    <row r="155" spans="1:11" ht="63" hidden="1" x14ac:dyDescent="0.25">
      <c r="A155" s="997" t="str">
        <f>+[2]ระบบการควบคุมฯ!A791</f>
        <v>2.1.5.2.1</v>
      </c>
      <c r="B155" s="998" t="str">
        <f>+[2]ระบบการควบคุมฯ!B791</f>
        <v>โทรทัศน์แอลอีดี(LEDTV)แบบSmartTVระดับความละเอียดจอภาพ3840x2160พิกเซล ขนาด 55 นิ้ว เครื่องละ 23,3000 บาท</v>
      </c>
      <c r="C155" s="999" t="str">
        <f>+[2]ระบบการควบคุมฯ!C791</f>
        <v>ศธ04002/ว1802 ลว.8 พค 67 โอนครั้งที่ 7</v>
      </c>
      <c r="D155" s="777">
        <f>SUM(D156:D161)</f>
        <v>0</v>
      </c>
      <c r="E155" s="777">
        <f t="shared" ref="E155:G155" si="52">SUM(E156:E161)</f>
        <v>0</v>
      </c>
      <c r="F155" s="777">
        <f t="shared" si="52"/>
        <v>0</v>
      </c>
      <c r="G155" s="777">
        <f t="shared" si="52"/>
        <v>0</v>
      </c>
      <c r="H155" s="1000"/>
      <c r="I155" s="1001"/>
      <c r="J155" s="1002">
        <f t="shared" ref="J155:J156" si="53">D155-E155-F155-G155</f>
        <v>0</v>
      </c>
      <c r="K155" s="1003"/>
    </row>
    <row r="156" spans="1:11" hidden="1" x14ac:dyDescent="0.25">
      <c r="A156" s="1004" t="str">
        <f>+[2]ระบบการควบคุมฯ!A792</f>
        <v>1)</v>
      </c>
      <c r="B156" s="1005" t="str">
        <f>+[2]ระบบการควบคุมฯ!B792</f>
        <v>โรงเรียนวัดทศทิศ</v>
      </c>
      <c r="C156" s="945" t="str">
        <f>+[2]ระบบการควบคุมฯ!C792</f>
        <v>20004350002003112042</v>
      </c>
      <c r="D156" s="773"/>
      <c r="E156" s="839"/>
      <c r="F156" s="862"/>
      <c r="G156" s="826"/>
      <c r="H156" s="868"/>
      <c r="I156" s="860"/>
      <c r="J156" s="869">
        <f t="shared" si="53"/>
        <v>0</v>
      </c>
      <c r="K156" s="1006"/>
    </row>
    <row r="157" spans="1:11" hidden="1" x14ac:dyDescent="0.25">
      <c r="A157" s="1004">
        <f>+[2]ระบบการควบคุมฯ!A793</f>
        <v>0</v>
      </c>
      <c r="B157" s="1005" t="str">
        <f>+[2]ระบบการควบคุมฯ!B793</f>
        <v>ผูกพัน ครบ 26 มิย 67</v>
      </c>
      <c r="C157" s="945">
        <f>+[2]ระบบการควบคุมฯ!C793</f>
        <v>4100395240</v>
      </c>
      <c r="D157" s="862"/>
      <c r="E157" s="862"/>
      <c r="F157" s="862"/>
      <c r="G157" s="871"/>
      <c r="H157" s="868"/>
      <c r="I157" s="860"/>
      <c r="J157" s="862"/>
      <c r="K157" s="1006"/>
    </row>
    <row r="158" spans="1:11" hidden="1" x14ac:dyDescent="0.25">
      <c r="A158" s="1004" t="str">
        <f>+[2]ระบบการควบคุมฯ!A795</f>
        <v>2)</v>
      </c>
      <c r="B158" s="1005" t="str">
        <f>+[2]ระบบการควบคุมฯ!B795</f>
        <v>โรงเรียนวัดนิเทศน์</v>
      </c>
      <c r="C158" s="945" t="str">
        <f>+[2]ระบบการควบคุมฯ!C795</f>
        <v>20004350002003112043</v>
      </c>
      <c r="D158" s="773"/>
      <c r="E158" s="839"/>
      <c r="F158" s="862"/>
      <c r="G158" s="826"/>
      <c r="H158" s="868"/>
      <c r="I158" s="860"/>
      <c r="J158" s="869">
        <f t="shared" ref="J158" si="54">D158-E158-F158-G158</f>
        <v>0</v>
      </c>
      <c r="K158" s="1006"/>
    </row>
    <row r="159" spans="1:11" hidden="1" x14ac:dyDescent="0.25">
      <c r="A159" s="1004">
        <f>+[2]ระบบการควบคุมฯ!A796</f>
        <v>0</v>
      </c>
      <c r="B159" s="1005" t="str">
        <f>+[2]ระบบการควบคุมฯ!B796</f>
        <v>ผูกพัน ครบ 27 พค 67</v>
      </c>
      <c r="C159" s="945">
        <f>+[2]ระบบการควบคุมฯ!C796</f>
        <v>4100397975</v>
      </c>
      <c r="D159" s="862"/>
      <c r="E159" s="862"/>
      <c r="F159" s="862"/>
      <c r="G159" s="871"/>
      <c r="H159" s="868"/>
      <c r="I159" s="860"/>
      <c r="J159" s="862"/>
      <c r="K159" s="1006"/>
    </row>
    <row r="160" spans="1:11" hidden="1" x14ac:dyDescent="0.25">
      <c r="A160" s="1004" t="str">
        <f>+[2]ระบบการควบคุมฯ!A797</f>
        <v>3)</v>
      </c>
      <c r="B160" s="1005" t="str">
        <f>+[2]ระบบการควบคุมฯ!B797</f>
        <v>โรงเรียนวัดสอนดีศรีเจริญ</v>
      </c>
      <c r="C160" s="945" t="str">
        <f>+[2]ระบบการควบคุมฯ!C797</f>
        <v>20004350002003112047</v>
      </c>
      <c r="D160" s="773"/>
      <c r="E160" s="839"/>
      <c r="F160" s="862"/>
      <c r="G160" s="826"/>
      <c r="H160" s="868"/>
      <c r="I160" s="860"/>
      <c r="J160" s="869">
        <f t="shared" ref="J160" si="55">D160-E160-F160-G160</f>
        <v>0</v>
      </c>
      <c r="K160" s="1006"/>
    </row>
    <row r="161" spans="1:11" hidden="1" x14ac:dyDescent="0.25">
      <c r="A161" s="1004">
        <f>+[2]ระบบการควบคุมฯ!A798</f>
        <v>0</v>
      </c>
      <c r="B161" s="1005" t="str">
        <f>+[2]ระบบการควบคุมฯ!B798</f>
        <v>ผูกพัน ครบ 27 พค 67</v>
      </c>
      <c r="C161" s="945">
        <f>+[2]ระบบการควบคุมฯ!C798</f>
        <v>4100396028</v>
      </c>
      <c r="D161" s="862"/>
      <c r="E161" s="862"/>
      <c r="F161" s="862"/>
      <c r="G161" s="871"/>
      <c r="H161" s="868"/>
      <c r="I161" s="860"/>
      <c r="J161" s="862"/>
      <c r="K161" s="1006"/>
    </row>
    <row r="162" spans="1:11" hidden="1" x14ac:dyDescent="0.25">
      <c r="A162" s="859"/>
      <c r="B162" s="860"/>
      <c r="C162" s="1007"/>
      <c r="D162" s="862"/>
      <c r="E162" s="862"/>
      <c r="F162" s="862"/>
      <c r="G162" s="871"/>
      <c r="H162" s="868"/>
      <c r="I162" s="860"/>
      <c r="J162" s="862"/>
      <c r="K162" s="1006"/>
    </row>
    <row r="163" spans="1:11" x14ac:dyDescent="0.6">
      <c r="A163" s="992">
        <f>+[2]ระบบการควบคุมฯ!A816</f>
        <v>0</v>
      </c>
      <c r="B163" s="993" t="str">
        <f>+[2]ระบบการควบคุมฯ!B816</f>
        <v>ครุภัณฑ์งานบ้านงานครัว 120612</v>
      </c>
      <c r="C163" s="994"/>
      <c r="D163" s="995">
        <f>+D164+D167</f>
        <v>28000</v>
      </c>
      <c r="E163" s="995">
        <f t="shared" ref="E163:K163" si="56">+E164+E167</f>
        <v>0</v>
      </c>
      <c r="F163" s="995">
        <f t="shared" si="56"/>
        <v>0</v>
      </c>
      <c r="G163" s="995">
        <f t="shared" si="56"/>
        <v>0</v>
      </c>
      <c r="H163" s="995">
        <f t="shared" si="56"/>
        <v>0</v>
      </c>
      <c r="I163" s="995">
        <f t="shared" si="56"/>
        <v>0</v>
      </c>
      <c r="J163" s="995">
        <f t="shared" si="56"/>
        <v>28000</v>
      </c>
      <c r="K163" s="996">
        <f t="shared" si="56"/>
        <v>0</v>
      </c>
    </row>
    <row r="164" spans="1:11" x14ac:dyDescent="0.25">
      <c r="A164" s="997" t="str">
        <f>+[2]ระบบการควบคุมฯ!A817</f>
        <v>1.5.2.1</v>
      </c>
      <c r="B164" s="1008" t="str">
        <f>+[2]ระบบการควบคุมฯ!B817</f>
        <v>เครื่องตัดหญ้า แบบข้ออ่อน  เครื่องละ 105,0000 บาท</v>
      </c>
      <c r="C164" s="999" t="str">
        <f>+[2]ระบบการควบคุมฯ!C817</f>
        <v>ศธ04002/ว5376 ลว. 1 พย 67 โอนครั้งที่ 39</v>
      </c>
      <c r="D164" s="777">
        <f>SUM(D165:D166)</f>
        <v>10600</v>
      </c>
      <c r="E164" s="777">
        <f t="shared" ref="E164:J164" si="57">SUM(E165:E166)</f>
        <v>0</v>
      </c>
      <c r="F164" s="777">
        <f t="shared" si="57"/>
        <v>0</v>
      </c>
      <c r="G164" s="777">
        <f t="shared" si="57"/>
        <v>0</v>
      </c>
      <c r="H164" s="777">
        <f t="shared" si="57"/>
        <v>0</v>
      </c>
      <c r="I164" s="777">
        <f t="shared" si="57"/>
        <v>0</v>
      </c>
      <c r="J164" s="777">
        <f t="shared" si="57"/>
        <v>10600</v>
      </c>
      <c r="K164" s="1009"/>
    </row>
    <row r="165" spans="1:11" x14ac:dyDescent="0.25">
      <c r="A165" s="1004" t="str">
        <f>+[2]ระบบการควบคุมฯ!A818</f>
        <v>1)</v>
      </c>
      <c r="B165" s="851" t="str">
        <f>+[2]ระบบการควบคุมฯ!B818</f>
        <v>โรงเรียนวัดสมุหราษฎร์บํารุง</v>
      </c>
      <c r="C165" s="1010" t="str">
        <f>+[2]ระบบการควบคุมฯ!C818</f>
        <v>20004370010003111465</v>
      </c>
      <c r="D165" s="773">
        <f>+[2]ระบบการควบคุมฯ!F818</f>
        <v>10600</v>
      </c>
      <c r="E165" s="839">
        <f>+[2]ระบบการควบคุมฯ!G818+[2]ระบบการควบคุมฯ!H818</f>
        <v>0</v>
      </c>
      <c r="F165" s="862">
        <f>+[2]ระบบการควบคุมฯ!I818+[2]ระบบการควบคุมฯ!J818</f>
        <v>0</v>
      </c>
      <c r="G165" s="826">
        <f>+[2]ระบบการควบคุมฯ!K818+[2]ระบบการควบคุมฯ!L818</f>
        <v>0</v>
      </c>
      <c r="H165" s="868"/>
      <c r="I165" s="860"/>
      <c r="J165" s="869">
        <f t="shared" ref="J165" si="58">D165-E165-F165-G165</f>
        <v>10600</v>
      </c>
      <c r="K165" s="1011"/>
    </row>
    <row r="166" spans="1:11" x14ac:dyDescent="0.25">
      <c r="A166" s="1004">
        <f>+[2]ระบบการควบคุมฯ!A819</f>
        <v>0</v>
      </c>
      <c r="B166" s="851">
        <f>+[2]ระบบการควบคุมฯ!B819</f>
        <v>0</v>
      </c>
      <c r="C166" s="1010">
        <f>+[2]ระบบการควบคุมฯ!C819</f>
        <v>0</v>
      </c>
      <c r="D166" s="862"/>
      <c r="E166" s="862"/>
      <c r="F166" s="862"/>
      <c r="G166" s="871"/>
      <c r="H166" s="868"/>
      <c r="I166" s="860"/>
      <c r="J166" s="862"/>
      <c r="K166" s="1011"/>
    </row>
    <row r="167" spans="1:11" x14ac:dyDescent="0.25">
      <c r="A167" s="997" t="str">
        <f>+[2]ระบบการควบคุมฯ!A822</f>
        <v>1.5.2.2</v>
      </c>
      <c r="B167" s="1008" t="str">
        <f>+[2]ระบบการควบคุมฯ!B822</f>
        <v xml:space="preserve">เครื่องตัดแต่งพุ่มไม้ ขนาด 29.5 นิ้ว </v>
      </c>
      <c r="C167" s="999" t="str">
        <f>+[2]ระบบการควบคุมฯ!C822</f>
        <v>ศธ04002/ว5376 ลว. 1 พย 67 โอนครั้งที่ 39</v>
      </c>
      <c r="D167" s="777">
        <f>SUM(D168:D169)</f>
        <v>17400</v>
      </c>
      <c r="E167" s="777">
        <f t="shared" ref="E167:J167" si="59">SUM(E168:E169)</f>
        <v>0</v>
      </c>
      <c r="F167" s="777">
        <f t="shared" si="59"/>
        <v>0</v>
      </c>
      <c r="G167" s="777">
        <f t="shared" si="59"/>
        <v>0</v>
      </c>
      <c r="H167" s="777">
        <f t="shared" si="59"/>
        <v>0</v>
      </c>
      <c r="I167" s="777">
        <f t="shared" si="59"/>
        <v>0</v>
      </c>
      <c r="J167" s="777">
        <f t="shared" si="59"/>
        <v>17400</v>
      </c>
      <c r="K167" s="1009"/>
    </row>
    <row r="168" spans="1:11" x14ac:dyDescent="0.25">
      <c r="A168" s="1004" t="str">
        <f>+[2]ระบบการควบคุมฯ!A823</f>
        <v>1)</v>
      </c>
      <c r="B168" s="944" t="str">
        <f>+[2]ระบบการควบคุมฯ!B823</f>
        <v>โรงเรียนวัดพวงแก้ว</v>
      </c>
      <c r="C168" s="945" t="str">
        <f>+[2]ระบบการควบคุมฯ!C823</f>
        <v>20004370010003111466</v>
      </c>
      <c r="D168" s="773">
        <f>+[2]ระบบการควบคุมฯ!F823</f>
        <v>17400</v>
      </c>
      <c r="E168" s="839">
        <f>+[2]ระบบการควบคุมฯ!G821+[2]ระบบการควบคุมฯ!H821</f>
        <v>0</v>
      </c>
      <c r="F168" s="862">
        <f>+[2]ระบบการควบคุมฯ!I821+[2]ระบบการควบคุมฯ!J821</f>
        <v>0</v>
      </c>
      <c r="G168" s="826">
        <f>+[2]ระบบการควบคุมฯ!K821+[2]ระบบการควบคุมฯ!L821</f>
        <v>0</v>
      </c>
      <c r="H168" s="868"/>
      <c r="I168" s="860"/>
      <c r="J168" s="869">
        <f t="shared" ref="J168" si="60">D168-E168-F168-G168</f>
        <v>17400</v>
      </c>
      <c r="K168" s="1011"/>
    </row>
    <row r="169" spans="1:11" hidden="1" x14ac:dyDescent="0.25">
      <c r="A169" s="1004"/>
      <c r="B169" s="944"/>
      <c r="C169" s="945"/>
      <c r="D169" s="862"/>
      <c r="E169" s="862"/>
      <c r="F169" s="862"/>
      <c r="G169" s="871"/>
      <c r="H169" s="868"/>
      <c r="I169" s="860"/>
      <c r="J169" s="862"/>
      <c r="K169" s="1011"/>
    </row>
    <row r="170" spans="1:11" hidden="1" x14ac:dyDescent="0.25">
      <c r="A170" s="1004"/>
      <c r="B170" s="1005"/>
      <c r="C170" s="945"/>
      <c r="D170" s="773"/>
      <c r="E170" s="839"/>
      <c r="F170" s="862"/>
      <c r="G170" s="826"/>
      <c r="H170" s="868"/>
      <c r="I170" s="860"/>
      <c r="J170" s="869">
        <f t="shared" ref="J170" si="61">D170-E170-F170-G170</f>
        <v>0</v>
      </c>
      <c r="K170" s="1006"/>
    </row>
    <row r="171" spans="1:11" hidden="1" x14ac:dyDescent="0.25">
      <c r="A171" s="1004"/>
      <c r="B171" s="1005">
        <f>+[2]ระบบการควบคุมฯ!B806</f>
        <v>0</v>
      </c>
      <c r="C171" s="945">
        <f>+[2]ระบบการควบคุมฯ!C806</f>
        <v>0</v>
      </c>
      <c r="D171" s="862"/>
      <c r="E171" s="862"/>
      <c r="F171" s="862"/>
      <c r="G171" s="871"/>
      <c r="H171" s="868"/>
      <c r="I171" s="860"/>
      <c r="J171" s="862"/>
      <c r="K171" s="1006"/>
    </row>
    <row r="172" spans="1:11" hidden="1" x14ac:dyDescent="0.6">
      <c r="A172" s="1012" t="s">
        <v>31</v>
      </c>
      <c r="B172" s="993" t="str">
        <f>+[2]ระบบการควบคุมฯ!B875</f>
        <v xml:space="preserve">ครุภัณฑ์การศึกษา 120611 </v>
      </c>
      <c r="C172" s="994"/>
      <c r="D172" s="995">
        <f>+D173+D176</f>
        <v>0</v>
      </c>
      <c r="E172" s="995">
        <f t="shared" ref="E172:J172" si="62">+E173+E176</f>
        <v>0</v>
      </c>
      <c r="F172" s="995">
        <f t="shared" si="62"/>
        <v>0</v>
      </c>
      <c r="G172" s="995">
        <f>+G173+G176</f>
        <v>0</v>
      </c>
      <c r="H172" s="995">
        <f t="shared" si="62"/>
        <v>0</v>
      </c>
      <c r="I172" s="995">
        <f t="shared" si="62"/>
        <v>0</v>
      </c>
      <c r="J172" s="995">
        <f t="shared" si="62"/>
        <v>0</v>
      </c>
      <c r="K172" s="996">
        <f t="shared" ref="E172:K173" si="63">+K173</f>
        <v>0</v>
      </c>
    </row>
    <row r="173" spans="1:11" hidden="1" x14ac:dyDescent="0.25">
      <c r="A173" s="853" t="s">
        <v>221</v>
      </c>
      <c r="B173" s="1013" t="str">
        <f>+[2]ระบบการควบคุมฯ!B876</f>
        <v>ครุภัณฑ์งานอาชีพระดับประถมศึกษา แบบ 2 จำนวน 1 ชุด</v>
      </c>
      <c r="C173" s="855" t="str">
        <f>+[2]ระบบการควบคุมฯ!C876</f>
        <v>ศธ04002/ว1802 ลว.8 พค 67 โอนครั้งที่ 7</v>
      </c>
      <c r="D173" s="1014">
        <f>+D174</f>
        <v>0</v>
      </c>
      <c r="E173" s="1014">
        <f t="shared" si="63"/>
        <v>0</v>
      </c>
      <c r="F173" s="1014">
        <f t="shared" si="63"/>
        <v>0</v>
      </c>
      <c r="G173" s="1014">
        <f t="shared" si="63"/>
        <v>0</v>
      </c>
      <c r="H173" s="1014">
        <f t="shared" si="63"/>
        <v>0</v>
      </c>
      <c r="I173" s="1014">
        <f t="shared" si="63"/>
        <v>0</v>
      </c>
      <c r="J173" s="1014">
        <f t="shared" si="63"/>
        <v>0</v>
      </c>
      <c r="K173" s="1015"/>
    </row>
    <row r="174" spans="1:11" hidden="1" x14ac:dyDescent="0.25">
      <c r="A174" s="71" t="str">
        <f>+[2]ระบบการควบคุมฯ!A877</f>
        <v>1)</v>
      </c>
      <c r="B174" s="1005" t="str">
        <f>+[2]ระบบการควบคุมฯ!B877</f>
        <v>โรงเรียนกลางคลองสิบ</v>
      </c>
      <c r="C174" s="945" t="str">
        <f>+[2]ระบบการควบคุมฯ!C877</f>
        <v>20004350002003112040</v>
      </c>
      <c r="D174" s="773"/>
      <c r="E174" s="839"/>
      <c r="F174" s="862"/>
      <c r="G174" s="826"/>
      <c r="H174" s="868"/>
      <c r="I174" s="860"/>
      <c r="J174" s="869">
        <f t="shared" ref="J174" si="64">D174-E174-F174-G174</f>
        <v>0</v>
      </c>
      <c r="K174" s="1006"/>
    </row>
    <row r="175" spans="1:11" hidden="1" x14ac:dyDescent="0.25">
      <c r="A175" s="363">
        <f>+[2]ระบบการควบคุมฯ!A878</f>
        <v>0</v>
      </c>
      <c r="B175" s="1005" t="str">
        <f>+[2]ระบบการควบคุมฯ!B878</f>
        <v>ผูกพัน ครบ 16 มิย 67</v>
      </c>
      <c r="C175" s="945">
        <f>+[2]ระบบการควบคุมฯ!C878</f>
        <v>4100394375</v>
      </c>
      <c r="D175" s="862"/>
      <c r="E175" s="862"/>
      <c r="F175" s="862"/>
      <c r="G175" s="871"/>
      <c r="H175" s="868"/>
      <c r="I175" s="860"/>
      <c r="J175" s="862"/>
      <c r="K175" s="1006"/>
    </row>
    <row r="176" spans="1:11" hidden="1" x14ac:dyDescent="0.25">
      <c r="A176" s="1016" t="s">
        <v>222</v>
      </c>
      <c r="B176" s="1017" t="str">
        <f>+[2]ระบบการควบคุมฯ!B886</f>
        <v>โต๊ะเก้าอี้นักเรียน ระดับประถมศึกษา ชุดละ 1500 บาท</v>
      </c>
      <c r="C176" s="855" t="str">
        <f>+[2]ระบบการควบคุมฯ!C886</f>
        <v>ศธ04002/ว1802 ลว.8 พค 67 โอนครั้งที่ 7</v>
      </c>
      <c r="D176" s="1014">
        <f>SUM(D177:D181)</f>
        <v>0</v>
      </c>
      <c r="E176" s="1014">
        <f t="shared" ref="E176:J176" si="65">SUM(E177:E181)</f>
        <v>0</v>
      </c>
      <c r="F176" s="1014">
        <f t="shared" si="65"/>
        <v>0</v>
      </c>
      <c r="G176" s="1014">
        <f t="shared" si="65"/>
        <v>0</v>
      </c>
      <c r="H176" s="1014">
        <f t="shared" si="65"/>
        <v>0</v>
      </c>
      <c r="I176" s="1014">
        <f t="shared" si="65"/>
        <v>0</v>
      </c>
      <c r="J176" s="1014">
        <f t="shared" si="65"/>
        <v>0</v>
      </c>
      <c r="K176" s="1015"/>
    </row>
    <row r="177" spans="1:11" hidden="1" x14ac:dyDescent="0.45">
      <c r="A177" s="363" t="str">
        <f>+[2]ระบบการควบคุมฯ!A887</f>
        <v>1)</v>
      </c>
      <c r="B177" s="1018" t="str">
        <f>+[2]ระบบการควบคุมฯ!B887</f>
        <v>โรงเรียนคลองสิบสามผิวศรีราษฏร์บำรุง</v>
      </c>
      <c r="C177" s="1010" t="str">
        <f>+[2]ระบบการควบคุมฯ!C887</f>
        <v>20004350002003112045</v>
      </c>
      <c r="D177" s="773"/>
      <c r="E177" s="839"/>
      <c r="F177" s="862"/>
      <c r="G177" s="826"/>
      <c r="H177" s="868"/>
      <c r="I177" s="860"/>
      <c r="J177" s="869">
        <f t="shared" ref="J177" si="66">D177-E177-F177-G177</f>
        <v>0</v>
      </c>
      <c r="K177" s="946"/>
    </row>
    <row r="178" spans="1:11" hidden="1" x14ac:dyDescent="0.45">
      <c r="A178" s="363">
        <f>+[2]ระบบการควบคุมฯ!A888</f>
        <v>0</v>
      </c>
      <c r="B178" s="1018" t="str">
        <f>+[2]ระบบการควบคุมฯ!B888</f>
        <v>ผูกพัน ครบ 19 มิย 67</v>
      </c>
      <c r="C178" s="1010">
        <f>+[2]ระบบการควบคุมฯ!C888</f>
        <v>4100395365</v>
      </c>
      <c r="D178" s="862"/>
      <c r="E178" s="862"/>
      <c r="F178" s="862"/>
      <c r="G178" s="871"/>
      <c r="H178" s="868"/>
      <c r="I178" s="860"/>
      <c r="J178" s="862"/>
      <c r="K178" s="946"/>
    </row>
    <row r="179" spans="1:11" hidden="1" x14ac:dyDescent="0.45">
      <c r="A179" s="363" t="str">
        <f>+[2]ระบบการควบคุมฯ!A890</f>
        <v>2)</v>
      </c>
      <c r="B179" s="1018" t="str">
        <f>+[2]ระบบการควบคุมฯ!B890</f>
        <v>โรงเรียนวัดพวงแก้ว</v>
      </c>
      <c r="C179" s="1010" t="str">
        <f>+[2]ระบบการควบคุมฯ!C890</f>
        <v>20004350002003112046</v>
      </c>
      <c r="D179" s="773"/>
      <c r="E179" s="839"/>
      <c r="F179" s="862"/>
      <c r="G179" s="826"/>
      <c r="H179" s="868"/>
      <c r="I179" s="860"/>
      <c r="J179" s="869">
        <f t="shared" ref="J179" si="67">D179-E179-F179-G179</f>
        <v>0</v>
      </c>
      <c r="K179" s="946"/>
    </row>
    <row r="180" spans="1:11" hidden="1" x14ac:dyDescent="0.45">
      <c r="A180" s="363">
        <f>+[2]ระบบการควบคุมฯ!A891</f>
        <v>0</v>
      </c>
      <c r="B180" s="1018" t="str">
        <f>+[2]ระบบการควบคุมฯ!B891</f>
        <v>ผูกพัน ครบ 26 มิย 67</v>
      </c>
      <c r="C180" s="1010">
        <f>+[2]ระบบการควบคุมฯ!C891</f>
        <v>4100395151</v>
      </c>
      <c r="D180" s="862"/>
      <c r="E180" s="862"/>
      <c r="F180" s="862"/>
      <c r="G180" s="871"/>
      <c r="H180" s="868"/>
      <c r="I180" s="860"/>
      <c r="J180" s="862"/>
      <c r="K180" s="946"/>
    </row>
    <row r="181" spans="1:11" hidden="1" x14ac:dyDescent="0.25">
      <c r="A181" s="363" t="str">
        <f>+[2]ระบบการควบคุมฯ!A893</f>
        <v>3)</v>
      </c>
      <c r="B181" s="1018" t="str">
        <f>+[2]ระบบการควบคุมฯ!B893</f>
        <v>โรงเรียนหิรัญพงษ์อนุสรณ์</v>
      </c>
      <c r="C181" s="1010" t="str">
        <f>+[2]ระบบการควบคุมฯ!C893</f>
        <v>20004350002003112048</v>
      </c>
      <c r="D181" s="773"/>
      <c r="E181" s="839"/>
      <c r="F181" s="862"/>
      <c r="G181" s="826"/>
      <c r="H181" s="868"/>
      <c r="I181" s="860"/>
      <c r="J181" s="869">
        <f t="shared" ref="J181" si="68">D181-E181-F181-G181</f>
        <v>0</v>
      </c>
      <c r="K181" s="1006"/>
    </row>
    <row r="182" spans="1:11" hidden="1" x14ac:dyDescent="0.45">
      <c r="A182" s="363">
        <f>+[2]ระบบการควบคุมฯ!A894</f>
        <v>0</v>
      </c>
      <c r="B182" s="1018" t="str">
        <f>+[2]ระบบการควบคุมฯ!B894</f>
        <v>ผูกพัน ครบ 7 มิย 67</v>
      </c>
      <c r="C182" s="1010">
        <f>+[2]ระบบการควบคุมฯ!C894</f>
        <v>4100392574</v>
      </c>
      <c r="D182" s="862"/>
      <c r="E182" s="862"/>
      <c r="F182" s="862"/>
      <c r="G182" s="871"/>
      <c r="H182" s="868"/>
      <c r="I182" s="860"/>
      <c r="J182" s="862"/>
      <c r="K182" s="946"/>
    </row>
    <row r="183" spans="1:11" hidden="1" x14ac:dyDescent="0.6">
      <c r="A183" s="756" t="str">
        <f>+[2]ระบบการควบคุมฯ!A900</f>
        <v>2.1.1</v>
      </c>
      <c r="B183" s="987" t="str">
        <f>+[2]ระบบการควบคุมฯ!B900</f>
        <v xml:space="preserve">กิจกรรมรองเทคโนโลยีดิจิทัลเพื่อการศึกษาขั้นพื้นฐาน </v>
      </c>
      <c r="C183" s="988" t="str">
        <f>+[2]ระบบการควบคุมฯ!C900</f>
        <v>20004 67 05164 00063</v>
      </c>
      <c r="D183" s="56">
        <f>+D184</f>
        <v>0</v>
      </c>
      <c r="E183" s="56">
        <f t="shared" ref="E183:J183" si="69">+E184</f>
        <v>0</v>
      </c>
      <c r="F183" s="56">
        <f t="shared" si="69"/>
        <v>0</v>
      </c>
      <c r="G183" s="56">
        <f t="shared" si="69"/>
        <v>0</v>
      </c>
      <c r="H183" s="56">
        <f t="shared" si="69"/>
        <v>0</v>
      </c>
      <c r="I183" s="56">
        <f t="shared" si="69"/>
        <v>0</v>
      </c>
      <c r="J183" s="56">
        <f t="shared" si="69"/>
        <v>0</v>
      </c>
      <c r="K183" s="989"/>
    </row>
    <row r="184" spans="1:11" hidden="1" x14ac:dyDescent="0.6">
      <c r="A184" s="979"/>
      <c r="B184" s="980" t="str">
        <f>+[2]ระบบการควบคุมฯ!B906</f>
        <v xml:space="preserve"> งบลงทุน ค่าครุภัณฑ์ 6711310</v>
      </c>
      <c r="C184" s="981" t="str">
        <f>+[2]ระบบการควบคุมฯ!C906</f>
        <v>20004 35000200 2000000</v>
      </c>
      <c r="D184" s="51">
        <f>+D185+D190</f>
        <v>0</v>
      </c>
      <c r="E184" s="51">
        <f t="shared" ref="E184:J184" si="70">+E185+E190</f>
        <v>0</v>
      </c>
      <c r="F184" s="51">
        <f t="shared" si="70"/>
        <v>0</v>
      </c>
      <c r="G184" s="51">
        <f t="shared" si="70"/>
        <v>0</v>
      </c>
      <c r="H184" s="51">
        <f t="shared" si="70"/>
        <v>0</v>
      </c>
      <c r="I184" s="51">
        <f t="shared" si="70"/>
        <v>0</v>
      </c>
      <c r="J184" s="51">
        <f t="shared" si="70"/>
        <v>0</v>
      </c>
      <c r="K184" s="991"/>
    </row>
    <row r="185" spans="1:11" hidden="1" x14ac:dyDescent="0.6">
      <c r="A185" s="888"/>
      <c r="B185" s="1019">
        <f>+[2]ระบบการควบคุมฯ!B872</f>
        <v>0</v>
      </c>
      <c r="C185" s="1020"/>
      <c r="D185" s="1021">
        <f>+D186</f>
        <v>0</v>
      </c>
      <c r="E185" s="1021">
        <f t="shared" ref="E185:K185" si="71">+E186</f>
        <v>0</v>
      </c>
      <c r="F185" s="1021">
        <f t="shared" si="71"/>
        <v>0</v>
      </c>
      <c r="G185" s="1021">
        <f t="shared" si="71"/>
        <v>0</v>
      </c>
      <c r="H185" s="1021">
        <f t="shared" si="71"/>
        <v>0</v>
      </c>
      <c r="I185" s="1021">
        <f t="shared" si="71"/>
        <v>0</v>
      </c>
      <c r="J185" s="1021">
        <f t="shared" si="71"/>
        <v>0</v>
      </c>
      <c r="K185" s="1022">
        <f t="shared" si="71"/>
        <v>0</v>
      </c>
    </row>
    <row r="186" spans="1:11" hidden="1" x14ac:dyDescent="0.25">
      <c r="A186" s="71" t="s">
        <v>31</v>
      </c>
      <c r="B186" s="944">
        <f>+[2]ระบบการควบคุมฯ!B873</f>
        <v>0</v>
      </c>
      <c r="C186" s="945">
        <f>+[2]ระบบการควบคุมฯ!C873</f>
        <v>0</v>
      </c>
      <c r="D186" s="773">
        <f>+[2]ระบบการควบคุมฯ!F873</f>
        <v>0</v>
      </c>
      <c r="E186" s="773">
        <f>+[2]ระบบการควบคุมฯ!G873+[2]ระบบการควบคุมฯ!H873</f>
        <v>0</v>
      </c>
      <c r="F186" s="773">
        <f>+[2]ระบบการควบคุมฯ!I873+[2]ระบบการควบคุมฯ!J873</f>
        <v>0</v>
      </c>
      <c r="G186" s="773">
        <f>+[2]ระบบการควบคุมฯ!K873+[2]ระบบการควบคุมฯ!L873</f>
        <v>0</v>
      </c>
      <c r="H186" s="773">
        <f>+[2]ระบบการควบคุมฯ!J873</f>
        <v>0</v>
      </c>
      <c r="I186" s="773">
        <f>+[2]ระบบการควบคุมฯ!K873</f>
        <v>0</v>
      </c>
      <c r="J186" s="773">
        <f>+D186-E186-G186</f>
        <v>0</v>
      </c>
      <c r="K186" s="1006"/>
    </row>
    <row r="187" spans="1:11" hidden="1" x14ac:dyDescent="0.25">
      <c r="A187" s="71">
        <f>+[2]ระบบการควบคุมฯ!A874</f>
        <v>0</v>
      </c>
      <c r="B187" s="1023">
        <f>+[2]ระบบการควบคุมฯ!B874</f>
        <v>0</v>
      </c>
      <c r="C187" s="844">
        <f>+[2]ระบบการควบคุมฯ!C874</f>
        <v>0</v>
      </c>
      <c r="D187" s="773">
        <f>+[2]ระบบการควบคุมฯ!D874</f>
        <v>0</v>
      </c>
      <c r="E187" s="862">
        <f>+[2]ระบบการควบคุมฯ!G874+[2]ระบบการควบคุมฯ!H874</f>
        <v>0</v>
      </c>
      <c r="F187" s="862">
        <f>+[2]ระบบการควบคุมฯ!I874+[2]ระบบการควบคุมฯ!J874</f>
        <v>0</v>
      </c>
      <c r="G187" s="871">
        <f>+[2]ระบบการควบคุมฯ!K874+[2]ระบบการควบคุมฯ!L874</f>
        <v>0</v>
      </c>
      <c r="H187" s="864"/>
      <c r="I187" s="843"/>
      <c r="J187" s="773">
        <f>+D187-E187-G187</f>
        <v>0</v>
      </c>
      <c r="K187" s="1006"/>
    </row>
    <row r="188" spans="1:11" hidden="1" x14ac:dyDescent="0.25">
      <c r="A188" s="859"/>
      <c r="B188" s="1024"/>
      <c r="C188" s="1007"/>
      <c r="D188" s="862"/>
      <c r="E188" s="862"/>
      <c r="F188" s="862"/>
      <c r="G188" s="871"/>
      <c r="H188" s="868"/>
      <c r="I188" s="860"/>
      <c r="J188" s="862"/>
      <c r="K188" s="1006"/>
    </row>
    <row r="189" spans="1:11" hidden="1" x14ac:dyDescent="0.25">
      <c r="A189" s="859"/>
      <c r="B189" s="1024"/>
      <c r="C189" s="1007"/>
      <c r="D189" s="862"/>
      <c r="E189" s="862"/>
      <c r="F189" s="862"/>
      <c r="G189" s="871"/>
      <c r="H189" s="868"/>
      <c r="I189" s="860"/>
      <c r="J189" s="862"/>
      <c r="K189" s="1006"/>
    </row>
    <row r="190" spans="1:11" hidden="1" x14ac:dyDescent="0.6">
      <c r="A190" s="1025" t="str">
        <f>+[2]ระบบการควบคุมฯ!A907</f>
        <v>2.1.2.1</v>
      </c>
      <c r="B190" s="1019" t="str">
        <f>+[2]ระบบการควบคุมฯ!B907</f>
        <v>ครุภัณฑ์คอมพิวเตอร์  120610</v>
      </c>
      <c r="C190" s="1020"/>
      <c r="D190" s="1021">
        <f>+D191</f>
        <v>0</v>
      </c>
      <c r="E190" s="1021">
        <f t="shared" ref="E190:K191" si="72">+E191</f>
        <v>0</v>
      </c>
      <c r="F190" s="1021">
        <f t="shared" si="72"/>
        <v>0</v>
      </c>
      <c r="G190" s="1021">
        <f t="shared" si="72"/>
        <v>0</v>
      </c>
      <c r="H190" s="1021">
        <f t="shared" si="72"/>
        <v>0</v>
      </c>
      <c r="I190" s="1021">
        <f t="shared" si="72"/>
        <v>0</v>
      </c>
      <c r="J190" s="1021">
        <f t="shared" si="72"/>
        <v>0</v>
      </c>
      <c r="K190" s="1022">
        <f t="shared" si="72"/>
        <v>0</v>
      </c>
    </row>
    <row r="191" spans="1:11" ht="63" hidden="1" x14ac:dyDescent="0.25">
      <c r="A191" s="853" t="s">
        <v>221</v>
      </c>
      <c r="B191" s="1017" t="str">
        <f>+[2]ระบบการควบคุมฯ!B908</f>
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</c>
      <c r="C191" s="855" t="str">
        <f>+[2]ระบบการควบคุมฯ!C908</f>
        <v>ศธ 04002/ว2002 ลว 23 พค 67 โอนครั้งที่ 46</v>
      </c>
      <c r="D191" s="1014">
        <f>+D192</f>
        <v>0</v>
      </c>
      <c r="E191" s="1014">
        <f t="shared" si="72"/>
        <v>0</v>
      </c>
      <c r="F191" s="1014">
        <f t="shared" si="72"/>
        <v>0</v>
      </c>
      <c r="G191" s="1014">
        <f t="shared" si="72"/>
        <v>0</v>
      </c>
      <c r="H191" s="1014">
        <f t="shared" si="72"/>
        <v>0</v>
      </c>
      <c r="I191" s="1014">
        <f t="shared" si="72"/>
        <v>0</v>
      </c>
      <c r="J191" s="1014">
        <f t="shared" si="72"/>
        <v>0</v>
      </c>
      <c r="K191" s="1015"/>
    </row>
    <row r="192" spans="1:11" hidden="1" x14ac:dyDescent="0.25">
      <c r="A192" s="71" t="str">
        <f>+[2]ระบบการควบคุมฯ!A909</f>
        <v>1)</v>
      </c>
      <c r="B192" s="944" t="str">
        <f>+[2]ระบบการควบคุมฯ!B909</f>
        <v xml:space="preserve">โรงเรียนชุมชนบึงบา </v>
      </c>
      <c r="C192" s="945" t="str">
        <f>+[2]ระบบการควบคุมฯ!C909</f>
        <v>20004350002003110247</v>
      </c>
      <c r="D192" s="773"/>
      <c r="E192" s="839"/>
      <c r="F192" s="862"/>
      <c r="G192" s="826"/>
      <c r="H192" s="868"/>
      <c r="I192" s="860"/>
      <c r="J192" s="869">
        <f t="shared" ref="J192" si="73">D192-E192-F192-G192</f>
        <v>0</v>
      </c>
      <c r="K192" s="1026"/>
    </row>
    <row r="193" spans="1:11" hidden="1" x14ac:dyDescent="0.25">
      <c r="A193" s="71"/>
      <c r="B193" s="944"/>
      <c r="C193" s="945"/>
      <c r="D193" s="773"/>
      <c r="E193" s="863"/>
      <c r="F193" s="862"/>
      <c r="G193" s="871"/>
      <c r="H193" s="868"/>
      <c r="I193" s="860"/>
      <c r="J193" s="869"/>
      <c r="K193" s="1026"/>
    </row>
    <row r="194" spans="1:11" ht="42" hidden="1" x14ac:dyDescent="0.25">
      <c r="A194" s="756">
        <v>2.2000000000000002</v>
      </c>
      <c r="B194" s="889" t="str">
        <f>+[2]ระบบการควบคุมฯ!B993</f>
        <v xml:space="preserve">กิจกรรมการจัดการศึกษามัธยมศึกษาตอนต้นสำหรับโรงเรียนปกติ  </v>
      </c>
      <c r="C194" s="1027" t="s">
        <v>223</v>
      </c>
      <c r="D194" s="54">
        <f>+D195</f>
        <v>210600</v>
      </c>
      <c r="E194" s="54">
        <f t="shared" ref="E194:K194" si="74">+E195</f>
        <v>0</v>
      </c>
      <c r="F194" s="54">
        <f t="shared" si="74"/>
        <v>0</v>
      </c>
      <c r="G194" s="54">
        <f t="shared" si="74"/>
        <v>0</v>
      </c>
      <c r="H194" s="54">
        <f t="shared" si="74"/>
        <v>0</v>
      </c>
      <c r="I194" s="54">
        <f t="shared" si="74"/>
        <v>0</v>
      </c>
      <c r="J194" s="54">
        <f t="shared" si="74"/>
        <v>210600</v>
      </c>
      <c r="K194" s="963">
        <f t="shared" si="74"/>
        <v>0</v>
      </c>
    </row>
    <row r="195" spans="1:11" hidden="1" x14ac:dyDescent="0.6">
      <c r="A195" s="1028"/>
      <c r="B195" s="965" t="str">
        <f>+[2]ระบบการควบคุมฯ!B995</f>
        <v>งบลงทุน ค่าครุภัณฑ์ 6811310</v>
      </c>
      <c r="C195" s="1029"/>
      <c r="D195" s="51">
        <f>+D196+D199</f>
        <v>210600</v>
      </c>
      <c r="E195" s="51">
        <f t="shared" ref="E195:G195" si="75">+E196+E199</f>
        <v>0</v>
      </c>
      <c r="F195" s="51">
        <f t="shared" si="75"/>
        <v>0</v>
      </c>
      <c r="G195" s="51">
        <f t="shared" si="75"/>
        <v>0</v>
      </c>
      <c r="H195" s="51">
        <f>+H196+H199</f>
        <v>0</v>
      </c>
      <c r="I195" s="51">
        <f t="shared" ref="I195:K195" si="76">+I196+I199</f>
        <v>0</v>
      </c>
      <c r="J195" s="51">
        <f t="shared" si="76"/>
        <v>210600</v>
      </c>
      <c r="K195" s="51">
        <f t="shared" si="76"/>
        <v>0</v>
      </c>
    </row>
    <row r="196" spans="1:11" hidden="1" x14ac:dyDescent="0.6">
      <c r="A196" s="1030">
        <f>+[2]ระบบการควบคุมฯ!A1010</f>
        <v>0</v>
      </c>
      <c r="B196" s="1031" t="str">
        <f>+[2]ระบบการควบคุมฯ!B1010</f>
        <v>ครุภัณฑ์สำนักงาน 120601</v>
      </c>
      <c r="C196" s="1032"/>
      <c r="D196" s="1033">
        <f>+D197</f>
        <v>200000</v>
      </c>
      <c r="E196" s="1033">
        <f t="shared" ref="E196:J197" si="77">+E197</f>
        <v>0</v>
      </c>
      <c r="F196" s="1033">
        <f t="shared" si="77"/>
        <v>0</v>
      </c>
      <c r="G196" s="1033">
        <f t="shared" si="77"/>
        <v>0</v>
      </c>
      <c r="H196" s="1033">
        <f t="shared" si="77"/>
        <v>0</v>
      </c>
      <c r="I196" s="1033">
        <f t="shared" si="77"/>
        <v>0</v>
      </c>
      <c r="J196" s="1033">
        <f t="shared" si="77"/>
        <v>200000</v>
      </c>
      <c r="K196" s="1034"/>
    </row>
    <row r="197" spans="1:11" ht="42" hidden="1" x14ac:dyDescent="0.25">
      <c r="A197" s="1016" t="str">
        <f>+[2]ระบบการควบคุมฯ!A1011</f>
        <v>1.6.2.1</v>
      </c>
      <c r="B197" s="1017" t="str">
        <f>+[2]ระบบการควบคุมฯ!B1011</f>
        <v>เครื่องถ่ายเอกสารระบบดิจิทัล (ขาว-ดำ) ความเร็ว 50 แผ่นต่อนาที</v>
      </c>
      <c r="C197" s="855" t="str">
        <f>+[2]ระบบการควบคุมฯ!C1011</f>
        <v>ที่ ศธ04002/ว5376 ลว 1 พย 67 ครั้งที่ 39</v>
      </c>
      <c r="D197" s="1014">
        <f>+D198</f>
        <v>200000</v>
      </c>
      <c r="E197" s="1014">
        <f t="shared" si="77"/>
        <v>0</v>
      </c>
      <c r="F197" s="1014">
        <f t="shared" si="77"/>
        <v>0</v>
      </c>
      <c r="G197" s="1014">
        <f t="shared" si="77"/>
        <v>0</v>
      </c>
      <c r="H197" s="1014">
        <f t="shared" si="77"/>
        <v>0</v>
      </c>
      <c r="I197" s="1014">
        <f t="shared" si="77"/>
        <v>0</v>
      </c>
      <c r="J197" s="1014">
        <f t="shared" si="77"/>
        <v>200000</v>
      </c>
      <c r="K197" s="1015"/>
    </row>
    <row r="198" spans="1:11" hidden="1" x14ac:dyDescent="0.25">
      <c r="A198" s="1035" t="str">
        <f>+[2]ระบบการควบคุมฯ!A1012</f>
        <v>1)</v>
      </c>
      <c r="B198" s="944" t="str">
        <f>+[2]ระบบการควบคุมฯ!B1012</f>
        <v>สพป.ปทุมธานี เขต 2</v>
      </c>
      <c r="C198" s="945" t="str">
        <f>+[2]ระบบการควบคุมฯ!C1012</f>
        <v>20004370010003112315</v>
      </c>
      <c r="D198" s="773">
        <f>+[2]ระบบการควบคุมฯ!F1012</f>
        <v>200000</v>
      </c>
      <c r="E198" s="773">
        <f>+[2]ระบบการควบคุมฯ!G1012+[2]ระบบการควบคุมฯ!H1012</f>
        <v>0</v>
      </c>
      <c r="F198" s="773">
        <f>+[2]ระบบการควบคุมฯ!I1012+[2]ระบบการควบคุมฯ!J1012</f>
        <v>0</v>
      </c>
      <c r="G198" s="911">
        <f>+[2]ระบบการควบคุมฯ!K1012+[2]ระบบการควบคุมฯ!L1012</f>
        <v>0</v>
      </c>
      <c r="H198" s="864"/>
      <c r="I198" s="850"/>
      <c r="J198" s="773">
        <f>+D198-E198-G198</f>
        <v>200000</v>
      </c>
      <c r="K198" s="1006"/>
    </row>
    <row r="199" spans="1:11" hidden="1" x14ac:dyDescent="0.6">
      <c r="A199" s="1012">
        <f>+[2]ระบบการควบคุมฯ!A1013</f>
        <v>0</v>
      </c>
      <c r="B199" s="993" t="str">
        <f>+[2]ระบบการควบคุมฯ!B1013</f>
        <v>ครุภัณฑ์งานบ้านงานครัว 120612</v>
      </c>
      <c r="C199" s="994"/>
      <c r="D199" s="995">
        <f>+D200+D202+D205</f>
        <v>10600</v>
      </c>
      <c r="E199" s="995">
        <f t="shared" ref="E199:J199" si="78">+E200+E202+E205</f>
        <v>0</v>
      </c>
      <c r="F199" s="995">
        <f t="shared" si="78"/>
        <v>0</v>
      </c>
      <c r="G199" s="995">
        <f t="shared" si="78"/>
        <v>0</v>
      </c>
      <c r="H199" s="995">
        <f t="shared" si="78"/>
        <v>0</v>
      </c>
      <c r="I199" s="995">
        <f t="shared" si="78"/>
        <v>0</v>
      </c>
      <c r="J199" s="995">
        <f t="shared" si="78"/>
        <v>10600</v>
      </c>
      <c r="K199" s="1022">
        <f>+K200</f>
        <v>0</v>
      </c>
    </row>
    <row r="200" spans="1:11" hidden="1" x14ac:dyDescent="0.25">
      <c r="A200" s="1016" t="str">
        <f>+[2]ระบบการควบคุมฯ!A1014</f>
        <v>1.6.2.2</v>
      </c>
      <c r="B200" s="1017" t="str">
        <f>+[2]ระบบการควบคุมฯ!B1014</f>
        <v xml:space="preserve">เครื่องตัดหญ้า แบบข้ออ่อน </v>
      </c>
      <c r="C200" s="855" t="str">
        <f>+[2]ระบบการควบคุมฯ!C1014</f>
        <v>ที่ ศธ04002/ว5376 ลว 1 พย 67 ครั้งที่ 39</v>
      </c>
      <c r="D200" s="1014">
        <f>+D201</f>
        <v>10600</v>
      </c>
      <c r="E200" s="1014">
        <f t="shared" ref="E200:J200" si="79">+E201</f>
        <v>0</v>
      </c>
      <c r="F200" s="1014">
        <f t="shared" si="79"/>
        <v>0</v>
      </c>
      <c r="G200" s="1014">
        <f t="shared" si="79"/>
        <v>0</v>
      </c>
      <c r="H200" s="1014">
        <f t="shared" si="79"/>
        <v>0</v>
      </c>
      <c r="I200" s="1014">
        <f t="shared" si="79"/>
        <v>0</v>
      </c>
      <c r="J200" s="1014">
        <f t="shared" si="79"/>
        <v>10600</v>
      </c>
      <c r="K200" s="1015"/>
    </row>
    <row r="201" spans="1:11" hidden="1" x14ac:dyDescent="0.25">
      <c r="A201" s="1035" t="str">
        <f>+[2]ระบบการควบคุมฯ!A1015</f>
        <v>1)</v>
      </c>
      <c r="B201" s="944" t="str">
        <f>+[2]ระบบการควบคุมฯ!B1015</f>
        <v>สพป.ปทุมธานี เขต 2</v>
      </c>
      <c r="C201" s="945" t="str">
        <f>+[2]ระบบการควบคุมฯ!C1015</f>
        <v>20004370010003112316</v>
      </c>
      <c r="D201" s="773">
        <f>+[2]ระบบการควบคุมฯ!F1015</f>
        <v>10600</v>
      </c>
      <c r="E201" s="773">
        <f>+[2]ระบบการควบคุมฯ!G1015+[2]ระบบการควบคุมฯ!H1015</f>
        <v>0</v>
      </c>
      <c r="F201" s="773">
        <f>+[2]ระบบการควบคุมฯ!I1015+[2]ระบบการควบคุมฯ!J1015</f>
        <v>0</v>
      </c>
      <c r="G201" s="911">
        <f>+[2]ระบบการควบคุมฯ!K1015+[2]ระบบการควบคุมฯ!L1015</f>
        <v>0</v>
      </c>
      <c r="H201" s="864"/>
      <c r="I201" s="850"/>
      <c r="J201" s="773">
        <f>+D201-E201-G201</f>
        <v>10600</v>
      </c>
      <c r="K201" s="1006"/>
    </row>
    <row r="202" spans="1:11" hidden="1" x14ac:dyDescent="0.25">
      <c r="A202" s="1016" t="s">
        <v>222</v>
      </c>
      <c r="B202" s="1017" t="str">
        <f>+[2]ระบบการควบคุมฯ!B1059</f>
        <v>ครุภัณฑ์เทคโนโลยีดิจิตอล แบบ 2</v>
      </c>
      <c r="C202" s="855">
        <f>+[2]ระบบการควบคุมฯ!C1059</f>
        <v>0</v>
      </c>
      <c r="D202" s="1014">
        <f>+D203+D204</f>
        <v>0</v>
      </c>
      <c r="E202" s="1014">
        <f t="shared" ref="E202:J202" si="80">+E203+E204</f>
        <v>0</v>
      </c>
      <c r="F202" s="1014">
        <f t="shared" si="80"/>
        <v>0</v>
      </c>
      <c r="G202" s="1014">
        <f t="shared" si="80"/>
        <v>0</v>
      </c>
      <c r="H202" s="1014">
        <f t="shared" si="80"/>
        <v>0</v>
      </c>
      <c r="I202" s="1014">
        <f t="shared" si="80"/>
        <v>0</v>
      </c>
      <c r="J202" s="1014">
        <f t="shared" si="80"/>
        <v>0</v>
      </c>
      <c r="K202" s="1015"/>
    </row>
    <row r="203" spans="1:11" hidden="1" x14ac:dyDescent="0.25">
      <c r="A203" s="1035" t="str">
        <f>+[2]ระบบการควบคุมฯ!A1060</f>
        <v>1)</v>
      </c>
      <c r="B203" s="1018" t="str">
        <f>+[2]ระบบการควบคุมฯ!B1060</f>
        <v>วัดทศทิศ</v>
      </c>
      <c r="C203" s="1010" t="str">
        <f>+[2]ระบบการควบคุมฯ!C1060</f>
        <v>20004350002003112995</v>
      </c>
      <c r="D203" s="773">
        <f>+[2]ระบบการควบคุมฯ!D1060</f>
        <v>0</v>
      </c>
      <c r="E203" s="862">
        <f>+[2]ระบบการควบคุมฯ!G1060+[2]ระบบการควบคุมฯ!H1060</f>
        <v>0</v>
      </c>
      <c r="F203" s="862">
        <f>+[2]ระบบการควบคุมฯ!I1060+[2]ระบบการควบคุมฯ!J1060</f>
        <v>0</v>
      </c>
      <c r="G203" s="871">
        <f>+[2]ระบบการควบคุมฯ!K1060+[2]ระบบการควบคุมฯ!L1060</f>
        <v>0</v>
      </c>
      <c r="H203" s="1036"/>
      <c r="I203" s="1037"/>
      <c r="J203" s="773">
        <f>+D203-E203-G203</f>
        <v>0</v>
      </c>
      <c r="K203" s="1006"/>
    </row>
    <row r="204" spans="1:11" hidden="1" x14ac:dyDescent="0.25">
      <c r="A204" s="1035" t="str">
        <f>+[2]ระบบการควบคุมฯ!A1061</f>
        <v>2)</v>
      </c>
      <c r="B204" s="1018" t="str">
        <f>+[2]ระบบการควบคุมฯ!B1061</f>
        <v>วัดสมุหราษฎร์บํารุง</v>
      </c>
      <c r="C204" s="1010" t="str">
        <f>+[2]ระบบการควบคุมฯ!C1061</f>
        <v>20004350002003112996</v>
      </c>
      <c r="D204" s="773">
        <f>+[2]ระบบการควบคุมฯ!D1061</f>
        <v>0</v>
      </c>
      <c r="E204" s="862">
        <f>+[2]ระบบการควบคุมฯ!G1061+[2]ระบบการควบคุมฯ!H1061</f>
        <v>0</v>
      </c>
      <c r="F204" s="862">
        <f>+[2]ระบบการควบคุมฯ!I1061+[2]ระบบการควบคุมฯ!J1061</f>
        <v>0</v>
      </c>
      <c r="G204" s="871">
        <f>+[2]ระบบการควบคุมฯ!K1061+[2]ระบบการควบคุมฯ!L1061</f>
        <v>0</v>
      </c>
      <c r="H204" s="1036"/>
      <c r="I204" s="1037"/>
      <c r="J204" s="1038">
        <f>+D204-E204-G204</f>
        <v>0</v>
      </c>
      <c r="K204" s="1006"/>
    </row>
    <row r="205" spans="1:11" hidden="1" x14ac:dyDescent="0.25">
      <c r="A205" s="1016" t="str">
        <f>+[2]ระบบการควบคุมฯ!A1062</f>
        <v>2.2.1.1</v>
      </c>
      <c r="B205" s="1017" t="str">
        <f>+[2]ระบบการควบคุมฯ!B1062</f>
        <v xml:space="preserve">โต๊ะเก้าอี้นักเรียน ระดับประถมศึกษา </v>
      </c>
      <c r="C205" s="855" t="str">
        <f>+[2]ระบบการควบคุมฯ!C1062</f>
        <v>ศธ04002/ว1802 ลว.8 พค 67 โอนครั้งที่ 7</v>
      </c>
      <c r="D205" s="1014">
        <f>+D206</f>
        <v>0</v>
      </c>
      <c r="E205" s="1014">
        <f t="shared" ref="E205:J205" si="81">+E206</f>
        <v>0</v>
      </c>
      <c r="F205" s="1014">
        <f t="shared" si="81"/>
        <v>0</v>
      </c>
      <c r="G205" s="1014">
        <f t="shared" si="81"/>
        <v>0</v>
      </c>
      <c r="H205" s="1014">
        <f t="shared" si="81"/>
        <v>0</v>
      </c>
      <c r="I205" s="1014">
        <f t="shared" si="81"/>
        <v>0</v>
      </c>
      <c r="J205" s="1014">
        <f t="shared" si="81"/>
        <v>0</v>
      </c>
      <c r="K205" s="1015"/>
    </row>
    <row r="206" spans="1:11" hidden="1" x14ac:dyDescent="0.45">
      <c r="A206" s="1035" t="str">
        <f>+[2]ระบบการควบคุมฯ!A1063</f>
        <v>1)</v>
      </c>
      <c r="B206" s="1039" t="str">
        <f>+[2]ระบบการควบคุมฯ!B1063</f>
        <v>โรงเรียนวัดลาดสนุ่น</v>
      </c>
      <c r="C206" s="1010" t="str">
        <f>+[2]ระบบการควบคุมฯ!C1063</f>
        <v>20004350002003114141</v>
      </c>
      <c r="D206" s="773"/>
      <c r="E206" s="839"/>
      <c r="F206" s="862"/>
      <c r="G206" s="826"/>
      <c r="H206" s="868"/>
      <c r="I206" s="860"/>
      <c r="J206" s="869">
        <f t="shared" ref="J206" si="82">D206-E206-F206-G206</f>
        <v>0</v>
      </c>
      <c r="K206" s="946"/>
    </row>
    <row r="207" spans="1:11" hidden="1" x14ac:dyDescent="0.45">
      <c r="A207" s="1035"/>
      <c r="B207" s="1039">
        <f>+[2]ระบบการควบคุมฯ!B1064</f>
        <v>0</v>
      </c>
      <c r="C207" s="1010">
        <f>+[2]ระบบการควบคุมฯ!C1064</f>
        <v>0</v>
      </c>
      <c r="D207" s="773"/>
      <c r="E207" s="863"/>
      <c r="F207" s="862"/>
      <c r="G207" s="871"/>
      <c r="H207" s="868"/>
      <c r="I207" s="860"/>
      <c r="J207" s="869"/>
      <c r="K207" s="946"/>
    </row>
    <row r="208" spans="1:11" ht="42" hidden="1" x14ac:dyDescent="0.25">
      <c r="A208" s="1016" t="str">
        <f>+[2]ระบบการควบคุมฯ!A1455</f>
        <v>3.2.1</v>
      </c>
      <c r="B208" s="1017" t="str">
        <f>+[2]ระบบการควบคุมฯ!B1455</f>
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</c>
      <c r="C208" s="855" t="str">
        <f>+[2]ระบบการควบคุมฯ!C1455</f>
        <v>ศธ04002/ว3478 ลว.21 ส.ค.66 โอนครั้งที่ 782</v>
      </c>
      <c r="D208" s="1014">
        <f>SUM(D209:D210)</f>
        <v>0</v>
      </c>
      <c r="E208" s="1014">
        <f t="shared" ref="E208:J208" si="83">SUM(E209:E210)</f>
        <v>0</v>
      </c>
      <c r="F208" s="1014">
        <f t="shared" si="83"/>
        <v>0</v>
      </c>
      <c r="G208" s="1014">
        <f t="shared" si="83"/>
        <v>0</v>
      </c>
      <c r="H208" s="1014">
        <f t="shared" si="83"/>
        <v>0</v>
      </c>
      <c r="I208" s="1014">
        <f t="shared" si="83"/>
        <v>0</v>
      </c>
      <c r="J208" s="1014">
        <f t="shared" si="83"/>
        <v>0</v>
      </c>
      <c r="K208" s="1015"/>
    </row>
    <row r="209" spans="1:11" hidden="1" x14ac:dyDescent="0.6">
      <c r="A209" s="1040" t="str">
        <f>+[2]ระบบการควบคุมฯ!A1456</f>
        <v>1)</v>
      </c>
      <c r="B209" s="1041" t="str">
        <f>+[2]ระบบการควบคุมฯ!B1456</f>
        <v>โรงเรียนวัดพืชอุดม</v>
      </c>
      <c r="C209" s="1042" t="str">
        <f>+[2]ระบบการควบคุมฯ!C1456</f>
        <v xml:space="preserve">20004 35000300 321ZZZZ </v>
      </c>
      <c r="D209" s="862">
        <f>+[2]ระบบการควบคุมฯ!D1456</f>
        <v>0</v>
      </c>
      <c r="E209" s="862">
        <f>+[2]ระบบการควบคุมฯ!G1456+[2]ระบบการควบคุมฯ!H1456</f>
        <v>0</v>
      </c>
      <c r="F209" s="862">
        <f>+[2]ระบบการควบคุมฯ!I1456+[2]ระบบการควบคุมฯ!J1456</f>
        <v>0</v>
      </c>
      <c r="G209" s="871">
        <f>+[2]ระบบการควบคุมฯ!K1456+[2]ระบบการควบคุมฯ!L1456</f>
        <v>0</v>
      </c>
      <c r="H209" s="1043"/>
      <c r="I209" s="1044"/>
      <c r="J209" s="862">
        <f>+D209-E209-F209-G209</f>
        <v>0</v>
      </c>
      <c r="K209" s="946"/>
    </row>
    <row r="210" spans="1:11" hidden="1" x14ac:dyDescent="0.6">
      <c r="A210" s="1040" t="str">
        <f>+[2]ระบบการควบคุมฯ!A1457</f>
        <v>2)</v>
      </c>
      <c r="B210" s="1041" t="str">
        <f>+[2]ระบบการควบคุมฯ!B1457</f>
        <v>โรงเรียนรวมราษฎร์สามัคคี</v>
      </c>
      <c r="C210" s="1042" t="str">
        <f>+[2]ระบบการควบคุมฯ!C1457</f>
        <v xml:space="preserve">20004 35000300 321ZZZZ </v>
      </c>
      <c r="D210" s="862">
        <f>+[2]ระบบการควบคุมฯ!D1457</f>
        <v>0</v>
      </c>
      <c r="E210" s="862">
        <f>+[2]ระบบการควบคุมฯ!G1457+[2]ระบบการควบคุมฯ!H1457</f>
        <v>0</v>
      </c>
      <c r="F210" s="862">
        <f>+[2]ระบบการควบคุมฯ!I1457+[2]ระบบการควบคุมฯ!J1457</f>
        <v>0</v>
      </c>
      <c r="G210" s="871">
        <f>+[2]ระบบการควบคุมฯ!K1457+[2]ระบบการควบคุมฯ!L1457</f>
        <v>0</v>
      </c>
      <c r="H210" s="1043"/>
      <c r="I210" s="1044"/>
      <c r="J210" s="862">
        <f>+D210-E210-F210-G210</f>
        <v>0</v>
      </c>
      <c r="K210" s="946"/>
    </row>
    <row r="211" spans="1:11" ht="63" x14ac:dyDescent="0.45">
      <c r="A211" s="806">
        <f>+[2]ระบบการควบคุมฯ!A1133</f>
        <v>1.7</v>
      </c>
      <c r="B211" s="1045" t="str">
        <f>+[2]ระบบการควบคุมฯ!B1133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211" s="1046" t="str">
        <f>+[2]ระบบการควบคุมฯ!C1133</f>
        <v>20004 68 5201500000</v>
      </c>
      <c r="D211" s="809"/>
      <c r="E211" s="809"/>
      <c r="F211" s="809"/>
      <c r="G211" s="1047"/>
      <c r="H211" s="1048"/>
      <c r="I211" s="1048"/>
      <c r="J211" s="809"/>
      <c r="K211" s="931"/>
    </row>
    <row r="212" spans="1:11" x14ac:dyDescent="0.45">
      <c r="A212" s="1049">
        <f>+[2]ระบบการควบคุมฯ!A1134</f>
        <v>0</v>
      </c>
      <c r="B212" s="1045" t="str">
        <f>+[2]ระบบการควบคุมฯ!B1134</f>
        <v xml:space="preserve"> งบดำเนินงาน 68112xx</v>
      </c>
      <c r="C212" s="1046"/>
      <c r="D212" s="809"/>
      <c r="E212" s="809"/>
      <c r="F212" s="809"/>
      <c r="G212" s="1047"/>
      <c r="H212" s="1048"/>
      <c r="I212" s="1048"/>
      <c r="J212" s="809"/>
      <c r="K212" s="931"/>
    </row>
    <row r="213" spans="1:11" x14ac:dyDescent="0.45">
      <c r="A213" s="806">
        <f>+[2]ระบบการควบคุมฯ!A1155</f>
        <v>1.8</v>
      </c>
      <c r="B213" s="1045" t="str">
        <f>+[2]ระบบการควบคุมฯ!B1155</f>
        <v xml:space="preserve">กิจกรรมช่วยเหลือกลุ่มเป้าหมายทางสังคม  </v>
      </c>
      <c r="C213" s="1046" t="str">
        <f>+[2]ระบบการควบคุมฯ!C1155</f>
        <v>20004 68 62408 00000</v>
      </c>
      <c r="D213" s="809"/>
      <c r="E213" s="809"/>
      <c r="F213" s="809"/>
      <c r="G213" s="1047"/>
      <c r="H213" s="1048"/>
      <c r="I213" s="1048"/>
      <c r="J213" s="809"/>
      <c r="K213" s="931"/>
    </row>
    <row r="214" spans="1:11" hidden="1" x14ac:dyDescent="0.45">
      <c r="A214" s="1040"/>
      <c r="B214" s="1050"/>
      <c r="C214" s="1042"/>
      <c r="D214" s="862"/>
      <c r="E214" s="862"/>
      <c r="F214" s="862"/>
      <c r="G214" s="871"/>
      <c r="H214" s="1043"/>
      <c r="I214" s="1044"/>
      <c r="J214" s="862"/>
      <c r="K214" s="946"/>
    </row>
    <row r="215" spans="1:11" ht="42" x14ac:dyDescent="0.25">
      <c r="A215" s="1051">
        <f>+[2]ระบบการควบคุมฯ!A1170</f>
        <v>1.9</v>
      </c>
      <c r="B215" s="1052" t="str">
        <f>+[2]ระบบการควบคุมฯ!B1170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215" s="1053" t="str">
        <f>+[2]ระบบการควบคุมฯ!C1170</f>
        <v>20004  68 01056 00000</v>
      </c>
      <c r="D215" s="1054">
        <f t="shared" ref="D215:J215" si="84">+D216</f>
        <v>19090400</v>
      </c>
      <c r="E215" s="1054">
        <f t="shared" si="84"/>
        <v>14330500</v>
      </c>
      <c r="F215" s="1054">
        <f t="shared" si="84"/>
        <v>0</v>
      </c>
      <c r="G215" s="1054">
        <f t="shared" si="84"/>
        <v>3158640</v>
      </c>
      <c r="H215" s="1054">
        <f t="shared" si="84"/>
        <v>0</v>
      </c>
      <c r="I215" s="1054">
        <f t="shared" si="84"/>
        <v>0</v>
      </c>
      <c r="J215" s="1054">
        <f t="shared" si="84"/>
        <v>1601260</v>
      </c>
      <c r="K215" s="963"/>
    </row>
    <row r="216" spans="1:11" x14ac:dyDescent="0.6">
      <c r="A216" s="979"/>
      <c r="B216" s="1055" t="str">
        <f>+[2]ระบบการควบคุมฯ!B1171</f>
        <v>ค่าที่ดินและสิ่งก่อสร้าง 6811320</v>
      </c>
      <c r="C216" s="981"/>
      <c r="D216" s="51">
        <f>+D217+D222+D263+D267+D274+D291+D293</f>
        <v>19090400</v>
      </c>
      <c r="E216" s="51">
        <f t="shared" ref="E216:J216" si="85">+E217+E222+E263+E267+E274+E291+E293</f>
        <v>14330500</v>
      </c>
      <c r="F216" s="51">
        <f t="shared" si="85"/>
        <v>0</v>
      </c>
      <c r="G216" s="51">
        <f t="shared" si="85"/>
        <v>3158640</v>
      </c>
      <c r="H216" s="51">
        <f t="shared" si="85"/>
        <v>0</v>
      </c>
      <c r="I216" s="51">
        <f t="shared" si="85"/>
        <v>0</v>
      </c>
      <c r="J216" s="51">
        <f t="shared" si="85"/>
        <v>1601260</v>
      </c>
      <c r="K216" s="991"/>
    </row>
    <row r="217" spans="1:11" ht="42" x14ac:dyDescent="0.25">
      <c r="A217" s="1056" t="str">
        <f>+[2]ระบบการควบคุมฯ!A1172</f>
        <v>1.9.1</v>
      </c>
      <c r="B217" s="1057" t="str">
        <f>+[2]ระบบการควบคุมฯ!B1172</f>
        <v xml:space="preserve">ปรับปรุงซ่อมแซมอาคารเรียนอาคารประกอบและสิ่งก่อสร้างอื่น 2 โรงเรียน </v>
      </c>
      <c r="C217" s="958" t="str">
        <f>+[2]ระบบการควบคุมฯ!C1172</f>
        <v>ศธ 04002/ว5174 ลว 21 ตค 67 ครั้งที่ 4</v>
      </c>
      <c r="D217" s="55">
        <f>SUM(D218:D221)</f>
        <v>734000</v>
      </c>
      <c r="E217" s="55">
        <f t="shared" ref="E217:J217" si="86">SUM(E218:E221)</f>
        <v>0</v>
      </c>
      <c r="F217" s="55">
        <f t="shared" si="86"/>
        <v>0</v>
      </c>
      <c r="G217" s="55">
        <f t="shared" si="86"/>
        <v>0</v>
      </c>
      <c r="H217" s="55">
        <f t="shared" si="86"/>
        <v>0</v>
      </c>
      <c r="I217" s="55">
        <f t="shared" si="86"/>
        <v>0</v>
      </c>
      <c r="J217" s="55">
        <f t="shared" si="86"/>
        <v>734000</v>
      </c>
      <c r="K217" s="978"/>
    </row>
    <row r="218" spans="1:11" x14ac:dyDescent="0.25">
      <c r="A218" s="71" t="str">
        <f>+[2]ระบบการควบคุมฯ!A1173</f>
        <v>1)</v>
      </c>
      <c r="B218" s="843" t="str">
        <f>+[2]ระบบการควบคุมฯ!B1173</f>
        <v>นิกรราษฎร์บูรณะ(เหราบัตย์อุทิศ)</v>
      </c>
      <c r="C218" s="945" t="str">
        <f>+[2]ระบบการควบคุมฯ!C1173</f>
        <v>20004370010003210924</v>
      </c>
      <c r="D218" s="1058">
        <f>+[2]ระบบการควบคุมฯ!D1173</f>
        <v>235000</v>
      </c>
      <c r="E218" s="839">
        <f>+[2]ระบบการควบคุมฯ!G1173+[2]ระบบการควบคุมฯ!H1173</f>
        <v>0</v>
      </c>
      <c r="F218" s="862">
        <f>+[2]ระบบการควบคุมฯ!I1173+[2]ระบบการควบคุมฯ!J1173</f>
        <v>0</v>
      </c>
      <c r="G218" s="826">
        <f>+[2]ระบบการควบคุมฯ!K1173+[2]ระบบการควบคุมฯ!L1173</f>
        <v>0</v>
      </c>
      <c r="H218" s="868"/>
      <c r="I218" s="860"/>
      <c r="J218" s="869">
        <f t="shared" ref="J218:J262" si="87">D218-E218-F218-G218</f>
        <v>235000</v>
      </c>
      <c r="K218" s="1006"/>
    </row>
    <row r="219" spans="1:11" x14ac:dyDescent="0.25">
      <c r="A219" s="71"/>
      <c r="B219" s="850">
        <f>+[2]ระบบการควบคุมฯ!B1174</f>
        <v>0</v>
      </c>
      <c r="C219" s="1058">
        <f>+[2]ระบบการควบคุมฯ!C1174</f>
        <v>0</v>
      </c>
      <c r="D219" s="773"/>
      <c r="E219" s="839"/>
      <c r="F219" s="862"/>
      <c r="G219" s="826"/>
      <c r="H219" s="868"/>
      <c r="I219" s="860"/>
      <c r="J219" s="869">
        <f t="shared" si="87"/>
        <v>0</v>
      </c>
      <c r="K219" s="1006"/>
    </row>
    <row r="220" spans="1:11" x14ac:dyDescent="0.25">
      <c r="A220" s="71" t="str">
        <f>+[2]ระบบการควบคุมฯ!A1175</f>
        <v>2)</v>
      </c>
      <c r="B220" s="850" t="str">
        <f>+[2]ระบบการควบคุมฯ!B1175</f>
        <v>วัดธรรมราษฏร์เจริญผล</v>
      </c>
      <c r="C220" s="1058" t="str">
        <f>+[2]ระบบการควบคุมฯ!C1175</f>
        <v>20004370010003210925</v>
      </c>
      <c r="D220" s="1058">
        <f>+[2]ระบบการควบคุมฯ!D1175</f>
        <v>499000</v>
      </c>
      <c r="E220" s="839">
        <f>+[2]ระบบการควบคุมฯ!G1175+[2]ระบบการควบคุมฯ!H1175</f>
        <v>0</v>
      </c>
      <c r="F220" s="862">
        <f>+[2]ระบบการควบคุมฯ!I1175+[2]ระบบการควบคุมฯ!J1175</f>
        <v>0</v>
      </c>
      <c r="G220" s="826">
        <f>+[2]ระบบการควบคุมฯ!K1175+[2]ระบบการควบคุมฯ!L1175</f>
        <v>0</v>
      </c>
      <c r="H220" s="868"/>
      <c r="I220" s="860"/>
      <c r="J220" s="869">
        <f t="shared" si="87"/>
        <v>499000</v>
      </c>
      <c r="K220" s="1006"/>
    </row>
    <row r="221" spans="1:11" x14ac:dyDescent="0.25">
      <c r="A221" s="71"/>
      <c r="B221" s="850" t="str">
        <f>+[2]ระบบการควบคุมฯ!B1176</f>
        <v xml:space="preserve">ครบ </v>
      </c>
      <c r="C221" s="1058">
        <f>+[2]ระบบการควบคุมฯ!C1176</f>
        <v>0</v>
      </c>
      <c r="D221" s="773"/>
      <c r="E221" s="839"/>
      <c r="F221" s="862"/>
      <c r="G221" s="826"/>
      <c r="H221" s="868"/>
      <c r="I221" s="860"/>
      <c r="J221" s="869">
        <f t="shared" si="87"/>
        <v>0</v>
      </c>
      <c r="K221" s="1006"/>
    </row>
    <row r="222" spans="1:11" x14ac:dyDescent="0.25">
      <c r="A222" s="1056" t="str">
        <f>+[2]ระบบการควบคุมฯ!A1178</f>
        <v>1.9.2</v>
      </c>
      <c r="B222" s="1057" t="str">
        <f>+[2]ระบบการควบคุมฯ!B1178</f>
        <v xml:space="preserve">ปรับปรุงซ่อมแซมห้องน้ำห้องส้วม 2 โรงเรียน </v>
      </c>
      <c r="C222" s="958" t="str">
        <f>+[2]ระบบการควบคุมฯ!C1178</f>
        <v>ศธ 04002/ว5174 ลว 21 ตค 67 ครั้งที่ 4</v>
      </c>
      <c r="D222" s="55">
        <f>SUM(D223:D226)</f>
        <v>302000</v>
      </c>
      <c r="E222" s="55">
        <f t="shared" ref="E222:J222" si="88">SUM(E223:E226)</f>
        <v>0</v>
      </c>
      <c r="F222" s="55">
        <f t="shared" si="88"/>
        <v>0</v>
      </c>
      <c r="G222" s="55">
        <f t="shared" si="88"/>
        <v>0</v>
      </c>
      <c r="H222" s="55">
        <f t="shared" si="88"/>
        <v>0</v>
      </c>
      <c r="I222" s="55">
        <f t="shared" si="88"/>
        <v>0</v>
      </c>
      <c r="J222" s="55">
        <f t="shared" si="88"/>
        <v>302000</v>
      </c>
      <c r="K222" s="978"/>
    </row>
    <row r="223" spans="1:11" x14ac:dyDescent="0.25">
      <c r="A223" s="71" t="str">
        <f>+[2]ระบบการควบคุมฯ!A1179</f>
        <v>3)</v>
      </c>
      <c r="B223" s="843" t="str">
        <f>+[2]ระบบการควบคุมฯ!B1179</f>
        <v>นิกรราษฎร์บูรณะ (เหราบัตย์อุทิศ)</v>
      </c>
      <c r="C223" s="945" t="str">
        <f>+[2]ระบบการควบคุมฯ!C1179</f>
        <v>20004370010003213244</v>
      </c>
      <c r="D223" s="1058">
        <f>+[2]ระบบการควบคุมฯ!D1179</f>
        <v>187000</v>
      </c>
      <c r="E223" s="839">
        <f>+[2]ระบบการควบคุมฯ!G1179+[2]ระบบการควบคุมฯ!H1179</f>
        <v>0</v>
      </c>
      <c r="F223" s="862">
        <f>+[2]ระบบการควบคุมฯ!I1179+[2]ระบบการควบคุมฯ!J1179</f>
        <v>0</v>
      </c>
      <c r="G223" s="826">
        <f>+[2]ระบบการควบคุมฯ!K1179+[2]ระบบการควบคุมฯ!L1179</f>
        <v>0</v>
      </c>
      <c r="H223" s="868"/>
      <c r="I223" s="860"/>
      <c r="J223" s="869">
        <f t="shared" si="87"/>
        <v>187000</v>
      </c>
      <c r="K223" s="1006"/>
    </row>
    <row r="224" spans="1:11" x14ac:dyDescent="0.25">
      <c r="A224" s="71"/>
      <c r="B224" s="843" t="str">
        <f>+[2]ระบบการควบคุมฯ!B1180</f>
        <v xml:space="preserve">ครบ </v>
      </c>
      <c r="C224" s="945">
        <f>+[2]ระบบการควบคุมฯ!C1180</f>
        <v>0</v>
      </c>
      <c r="D224" s="773"/>
      <c r="E224" s="839"/>
      <c r="F224" s="862"/>
      <c r="G224" s="826"/>
      <c r="H224" s="868"/>
      <c r="I224" s="860"/>
      <c r="J224" s="869">
        <f t="shared" si="87"/>
        <v>0</v>
      </c>
      <c r="K224" s="1006"/>
    </row>
    <row r="225" spans="1:11" x14ac:dyDescent="0.25">
      <c r="A225" s="71" t="str">
        <f>+[2]ระบบการควบคุมฯ!A1181</f>
        <v>4)</v>
      </c>
      <c r="B225" s="843" t="str">
        <f>+[2]ระบบการควบคุมฯ!B1181</f>
        <v>วัดนพรัตนาราม</v>
      </c>
      <c r="C225" s="945" t="str">
        <f>+[2]ระบบการควบคุมฯ!C1181</f>
        <v>20004370010003213243</v>
      </c>
      <c r="D225" s="1058">
        <f>+[2]ระบบการควบคุมฯ!D1181</f>
        <v>115000</v>
      </c>
      <c r="E225" s="839">
        <f>+[2]ระบบการควบคุมฯ!G1181+[2]ระบบการควบคุมฯ!H1181</f>
        <v>0</v>
      </c>
      <c r="F225" s="862">
        <f>+[2]ระบบการควบคุมฯ!I1181+[2]ระบบการควบคุมฯ!J1181</f>
        <v>0</v>
      </c>
      <c r="G225" s="826">
        <f>+[2]ระบบการควบคุมฯ!K1181+[2]ระบบการควบคุมฯ!L1181</f>
        <v>0</v>
      </c>
      <c r="H225" s="868"/>
      <c r="I225" s="860"/>
      <c r="J225" s="869">
        <f t="shared" si="87"/>
        <v>115000</v>
      </c>
      <c r="K225" s="1006"/>
    </row>
    <row r="226" spans="1:11" x14ac:dyDescent="0.25">
      <c r="A226" s="71"/>
      <c r="B226" s="843" t="str">
        <f>+[2]ระบบการควบคุมฯ!B1182</f>
        <v xml:space="preserve">ครบ </v>
      </c>
      <c r="C226" s="1058">
        <f>+[2]ระบบการควบคุมฯ!C1182</f>
        <v>0</v>
      </c>
      <c r="D226" s="773"/>
      <c r="E226" s="839"/>
      <c r="F226" s="862"/>
      <c r="G226" s="826"/>
      <c r="H226" s="868"/>
      <c r="I226" s="860"/>
      <c r="J226" s="869">
        <f t="shared" si="87"/>
        <v>0</v>
      </c>
      <c r="K226" s="1006"/>
    </row>
    <row r="227" spans="1:11" hidden="1" x14ac:dyDescent="0.25">
      <c r="A227" s="71" t="str">
        <f>+[2]ระบบการควบคุมฯ!A1184</f>
        <v>5)</v>
      </c>
      <c r="B227" s="843" t="str">
        <f>+[2]ระบบการควบคุมฯ!B1184</f>
        <v>วัดกลางคลองสี่</v>
      </c>
      <c r="C227" s="945" t="str">
        <f>+[2]ระบบการควบคุมฯ!C1184</f>
        <v>20004350002003214513</v>
      </c>
      <c r="D227" s="773"/>
      <c r="E227" s="839"/>
      <c r="F227" s="862"/>
      <c r="G227" s="826"/>
      <c r="H227" s="868"/>
      <c r="I227" s="860"/>
      <c r="J227" s="869">
        <f t="shared" si="87"/>
        <v>0</v>
      </c>
      <c r="K227" s="1006"/>
    </row>
    <row r="228" spans="1:11" hidden="1" x14ac:dyDescent="0.25">
      <c r="A228" s="71"/>
      <c r="B228" s="843" t="str">
        <f>+[2]ระบบการควบคุมฯ!B1185</f>
        <v>ครบ 15 มิย 67</v>
      </c>
      <c r="C228" s="945">
        <f>+[2]ระบบการควบคุมฯ!C1185</f>
        <v>4100396155</v>
      </c>
      <c r="D228" s="773"/>
      <c r="E228" s="839"/>
      <c r="F228" s="862"/>
      <c r="G228" s="826"/>
      <c r="H228" s="868"/>
      <c r="I228" s="860"/>
      <c r="J228" s="869">
        <f t="shared" si="87"/>
        <v>0</v>
      </c>
      <c r="K228" s="1006"/>
    </row>
    <row r="229" spans="1:11" hidden="1" x14ac:dyDescent="0.25">
      <c r="A229" s="71" t="str">
        <f>+[2]ระบบการควบคุมฯ!A1186</f>
        <v>6)</v>
      </c>
      <c r="B229" s="843" t="str">
        <f>+[2]ระบบการควบคุมฯ!B1186</f>
        <v>วัดนิเทศน์</v>
      </c>
      <c r="C229" s="945" t="str">
        <f>+[2]ระบบการควบคุมฯ!C1186</f>
        <v>20004350002003214514</v>
      </c>
      <c r="D229" s="773"/>
      <c r="E229" s="839"/>
      <c r="F229" s="862"/>
      <c r="G229" s="826"/>
      <c r="H229" s="868"/>
      <c r="I229" s="860"/>
      <c r="J229" s="869">
        <f t="shared" si="87"/>
        <v>0</v>
      </c>
      <c r="K229" s="1006"/>
    </row>
    <row r="230" spans="1:11" hidden="1" x14ac:dyDescent="0.25">
      <c r="A230" s="71"/>
      <c r="B230" s="843" t="str">
        <f>+[2]ระบบการควบคุมฯ!B1187</f>
        <v>ครบ 27 สค 67</v>
      </c>
      <c r="C230" s="945">
        <f>+[2]ระบบการควบคุมฯ!C1187</f>
        <v>4100402151</v>
      </c>
      <c r="D230" s="773"/>
      <c r="E230" s="839"/>
      <c r="F230" s="862"/>
      <c r="G230" s="826"/>
      <c r="H230" s="868"/>
      <c r="I230" s="860"/>
      <c r="J230" s="869">
        <f t="shared" si="87"/>
        <v>0</v>
      </c>
      <c r="K230" s="1006"/>
    </row>
    <row r="231" spans="1:11" hidden="1" x14ac:dyDescent="0.25">
      <c r="A231" s="71"/>
      <c r="B231" s="843" t="str">
        <f>+[2]ระบบการควบคุมฯ!B1188</f>
        <v>ผูกพัน งวด 1 222,000 บาท</v>
      </c>
      <c r="C231" s="945">
        <f>+[2]ระบบการควบคุมฯ!C1188</f>
        <v>0</v>
      </c>
      <c r="D231" s="773"/>
      <c r="E231" s="839"/>
      <c r="F231" s="862"/>
      <c r="G231" s="826"/>
      <c r="H231" s="868"/>
      <c r="I231" s="860"/>
      <c r="J231" s="869">
        <f t="shared" si="87"/>
        <v>0</v>
      </c>
      <c r="K231" s="1006"/>
    </row>
    <row r="232" spans="1:11" hidden="1" x14ac:dyDescent="0.25">
      <c r="A232" s="71"/>
      <c r="B232" s="843" t="str">
        <f>+[2]ระบบการควบคุมฯ!B1189</f>
        <v>งวด 2 518,000 บาท</v>
      </c>
      <c r="C232" s="945">
        <f>+[2]ระบบการควบคุมฯ!C1189</f>
        <v>0</v>
      </c>
      <c r="D232" s="773"/>
      <c r="E232" s="839"/>
      <c r="F232" s="862"/>
      <c r="G232" s="826"/>
      <c r="H232" s="868"/>
      <c r="I232" s="860"/>
      <c r="J232" s="869">
        <f t="shared" si="87"/>
        <v>0</v>
      </c>
      <c r="K232" s="1006"/>
    </row>
    <row r="233" spans="1:11" hidden="1" x14ac:dyDescent="0.25">
      <c r="A233" s="71" t="str">
        <f>+[2]ระบบการควบคุมฯ!A1191</f>
        <v>7)</v>
      </c>
      <c r="B233" s="843" t="str">
        <f>+[2]ระบบการควบคุมฯ!B1191</f>
        <v>วัดประชุมราษฏร์</v>
      </c>
      <c r="C233" s="945" t="str">
        <f>+[2]ระบบการควบคุมฯ!C1191</f>
        <v>20004350002003214515</v>
      </c>
      <c r="D233" s="773"/>
      <c r="E233" s="839"/>
      <c r="F233" s="862"/>
      <c r="G233" s="826"/>
      <c r="H233" s="868"/>
      <c r="I233" s="860"/>
      <c r="J233" s="1059">
        <f t="shared" si="87"/>
        <v>0</v>
      </c>
      <c r="K233" s="1006"/>
    </row>
    <row r="234" spans="1:11" hidden="1" x14ac:dyDescent="0.25">
      <c r="A234" s="71"/>
      <c r="B234" s="843" t="str">
        <f>+[2]ระบบการควบคุมฯ!B1189</f>
        <v>งวด 2 518,000 บาท</v>
      </c>
      <c r="C234" s="945">
        <f>+[2]ระบบการควบคุมฯ!C1189</f>
        <v>0</v>
      </c>
      <c r="D234" s="773"/>
      <c r="E234" s="839"/>
      <c r="F234" s="862"/>
      <c r="G234" s="826"/>
      <c r="H234" s="868"/>
      <c r="I234" s="860"/>
      <c r="J234" s="869">
        <f t="shared" si="87"/>
        <v>0</v>
      </c>
      <c r="K234" s="1006"/>
    </row>
    <row r="235" spans="1:11" hidden="1" x14ac:dyDescent="0.25">
      <c r="A235" s="71" t="str">
        <f>+[2]ระบบการควบคุมฯ!A1193</f>
        <v>8)</v>
      </c>
      <c r="B235" s="843" t="str">
        <f>+[2]ระบบการควบคุมฯ!B1193</f>
        <v>วัดประยูรธรรมาราม</v>
      </c>
      <c r="C235" s="945" t="str">
        <f>+[2]ระบบการควบคุมฯ!C1193</f>
        <v>20004350002003214516</v>
      </c>
      <c r="D235" s="773"/>
      <c r="E235" s="839"/>
      <c r="F235" s="862"/>
      <c r="G235" s="826"/>
      <c r="H235" s="868"/>
      <c r="I235" s="860"/>
      <c r="J235" s="869">
        <f t="shared" si="87"/>
        <v>0</v>
      </c>
      <c r="K235" s="1006"/>
    </row>
    <row r="236" spans="1:11" hidden="1" x14ac:dyDescent="0.25">
      <c r="A236" s="71"/>
      <c r="B236" s="843" t="str">
        <f>+[2]ระบบการควบคุมฯ!B1192</f>
        <v>ครบ 19 มิย 67</v>
      </c>
      <c r="C236" s="945">
        <f>+[2]ระบบการควบคุมฯ!C1192</f>
        <v>4100395245</v>
      </c>
      <c r="D236" s="773"/>
      <c r="E236" s="839"/>
      <c r="F236" s="862"/>
      <c r="G236" s="826"/>
      <c r="H236" s="868"/>
      <c r="I236" s="860"/>
      <c r="J236" s="869">
        <f t="shared" si="87"/>
        <v>0</v>
      </c>
      <c r="K236" s="1006"/>
    </row>
    <row r="237" spans="1:11" hidden="1" x14ac:dyDescent="0.25">
      <c r="A237" s="71" t="str">
        <f>+[2]ระบบการควบคุมฯ!A1195</f>
        <v>9)</v>
      </c>
      <c r="B237" s="843" t="str">
        <f>+[2]ระบบการควบคุมฯ!B1195</f>
        <v>วัดลานนา</v>
      </c>
      <c r="C237" s="945" t="str">
        <f>+[2]ระบบการควบคุมฯ!C1195</f>
        <v>20004350002003214517</v>
      </c>
      <c r="D237" s="773"/>
      <c r="E237" s="839"/>
      <c r="F237" s="862"/>
      <c r="G237" s="826"/>
      <c r="H237" s="868"/>
      <c r="I237" s="860"/>
      <c r="J237" s="869">
        <f t="shared" si="87"/>
        <v>0</v>
      </c>
      <c r="K237" s="1006"/>
    </row>
    <row r="238" spans="1:11" hidden="1" x14ac:dyDescent="0.25">
      <c r="A238" s="71"/>
      <c r="B238" s="843" t="str">
        <f>+[2]ระบบการควบคุมฯ!B1194</f>
        <v>ครบ 26 มิย 67</v>
      </c>
      <c r="C238" s="945">
        <f>+[2]ระบบการควบคุมฯ!C1194</f>
        <v>4100397176</v>
      </c>
      <c r="D238" s="773"/>
      <c r="E238" s="839"/>
      <c r="F238" s="862"/>
      <c r="G238" s="826"/>
      <c r="H238" s="868"/>
      <c r="I238" s="860"/>
      <c r="J238" s="869">
        <f t="shared" si="87"/>
        <v>0</v>
      </c>
      <c r="K238" s="1006"/>
    </row>
    <row r="239" spans="1:11" hidden="1" x14ac:dyDescent="0.25">
      <c r="A239" s="71" t="str">
        <f>+[2]ระบบการควบคุมฯ!A1197</f>
        <v>10)</v>
      </c>
      <c r="B239" s="843" t="str">
        <f>+[2]ระบบการควบคุมฯ!B1197</f>
        <v>วัดอดิศร</v>
      </c>
      <c r="C239" s="945" t="str">
        <f>+[2]ระบบการควบคุมฯ!C1197</f>
        <v>20004350002003214518</v>
      </c>
      <c r="D239" s="773"/>
      <c r="E239" s="839"/>
      <c r="F239" s="862"/>
      <c r="G239" s="826"/>
      <c r="H239" s="868"/>
      <c r="I239" s="860"/>
      <c r="J239" s="869">
        <f t="shared" si="87"/>
        <v>0</v>
      </c>
      <c r="K239" s="1006"/>
    </row>
    <row r="240" spans="1:11" hidden="1" x14ac:dyDescent="0.25">
      <c r="A240" s="71"/>
      <c r="B240" s="843" t="str">
        <f>+[2]ระบบการควบคุมฯ!B1196</f>
        <v>ครบ 19 มิ.ย.67</v>
      </c>
      <c r="C240" s="945" t="str">
        <f>+[2]ระบบการควบคุมฯ!C1196</f>
        <v>ครบ 19 มิย 67</v>
      </c>
      <c r="D240" s="773"/>
      <c r="E240" s="839"/>
      <c r="F240" s="862"/>
      <c r="G240" s="826"/>
      <c r="H240" s="868"/>
      <c r="I240" s="860"/>
      <c r="J240" s="869">
        <f t="shared" si="87"/>
        <v>0</v>
      </c>
      <c r="K240" s="1006"/>
    </row>
    <row r="241" spans="1:11" hidden="1" x14ac:dyDescent="0.25">
      <c r="A241" s="71" t="str">
        <f>+[2]ระบบการควบคุมฯ!A1199</f>
        <v>11)</v>
      </c>
      <c r="B241" s="843" t="str">
        <f>+[2]ระบบการควบคุมฯ!B1199</f>
        <v>สหราษฎร์บํารุง</v>
      </c>
      <c r="C241" s="945" t="str">
        <f>+[2]ระบบการควบคุมฯ!C1199</f>
        <v>20004350002003214519</v>
      </c>
      <c r="D241" s="773"/>
      <c r="E241" s="839"/>
      <c r="F241" s="862"/>
      <c r="G241" s="826"/>
      <c r="H241" s="868"/>
      <c r="I241" s="860"/>
      <c r="J241" s="869">
        <f t="shared" si="87"/>
        <v>0</v>
      </c>
      <c r="K241" s="1006"/>
    </row>
    <row r="242" spans="1:11" hidden="1" x14ac:dyDescent="0.25">
      <c r="A242" s="71"/>
      <c r="B242" s="843" t="str">
        <f>+[2]ระบบการควบคุมฯ!B1198</f>
        <v>ครบ 26 กค 67</v>
      </c>
      <c r="C242" s="945" t="str">
        <f>+[2]ระบบการควบคุมฯ!C1198</f>
        <v>4100393861</v>
      </c>
      <c r="D242" s="773"/>
      <c r="E242" s="839"/>
      <c r="F242" s="862"/>
      <c r="G242" s="826"/>
      <c r="H242" s="868"/>
      <c r="I242" s="860"/>
      <c r="J242" s="869">
        <f t="shared" si="87"/>
        <v>0</v>
      </c>
      <c r="K242" s="1006"/>
    </row>
    <row r="243" spans="1:11" hidden="1" x14ac:dyDescent="0.25">
      <c r="A243" s="71" t="str">
        <f>+[2]ระบบการควบคุมฯ!A1201</f>
        <v>12)</v>
      </c>
      <c r="B243" s="843" t="str">
        <f>+[2]ระบบการควบคุมฯ!B1201</f>
        <v>คลอง 11 ศาลาครุ (เทียมอุปถัมภ์)</v>
      </c>
      <c r="C243" s="945" t="str">
        <f>+[2]ระบบการควบคุมฯ!C1201</f>
        <v>20004350002003214520</v>
      </c>
      <c r="D243" s="773"/>
      <c r="E243" s="839"/>
      <c r="F243" s="862"/>
      <c r="G243" s="826"/>
      <c r="H243" s="868"/>
      <c r="I243" s="860"/>
      <c r="J243" s="869">
        <f t="shared" si="87"/>
        <v>0</v>
      </c>
      <c r="K243" s="1006"/>
    </row>
    <row r="244" spans="1:11" hidden="1" x14ac:dyDescent="0.25">
      <c r="A244" s="71"/>
      <c r="B244" s="843" t="str">
        <f>+[2]ระบบการควบคุมฯ!B1200</f>
        <v>ครบ 14 มิย 67</v>
      </c>
      <c r="C244" s="945" t="str">
        <f>+[2]ระบบการควบคุมฯ!C1200</f>
        <v>4100394897</v>
      </c>
      <c r="D244" s="773"/>
      <c r="E244" s="839"/>
      <c r="F244" s="862"/>
      <c r="G244" s="826"/>
      <c r="H244" s="868"/>
      <c r="I244" s="860"/>
      <c r="J244" s="869">
        <f t="shared" si="87"/>
        <v>0</v>
      </c>
      <c r="K244" s="1006"/>
    </row>
    <row r="245" spans="1:11" hidden="1" x14ac:dyDescent="0.25">
      <c r="A245" s="71" t="str">
        <f>+[2]ระบบการควบคุมฯ!A1203</f>
        <v>13)</v>
      </c>
      <c r="B245" s="843" t="str">
        <f>+[2]ระบบการควบคุมฯ!B1203</f>
        <v>คลองสิบสามผิวศรีราษฏร์บำรุง</v>
      </c>
      <c r="C245" s="945" t="str">
        <f>+[2]ระบบการควบคุมฯ!C1203</f>
        <v>20004350002003214521</v>
      </c>
      <c r="D245" s="773"/>
      <c r="E245" s="839"/>
      <c r="F245" s="862"/>
      <c r="G245" s="826"/>
      <c r="H245" s="868"/>
      <c r="I245" s="860"/>
      <c r="J245" s="869">
        <f t="shared" si="87"/>
        <v>0</v>
      </c>
      <c r="K245" s="1006"/>
    </row>
    <row r="246" spans="1:11" hidden="1" x14ac:dyDescent="0.25">
      <c r="A246" s="71"/>
      <c r="B246" s="1060" t="str">
        <f>+[2]ระบบการควบคุมฯ!B1202</f>
        <v>ครบ 15 กค 67</v>
      </c>
      <c r="C246" s="945" t="str">
        <f>+[2]ระบบการควบคุมฯ!C1202</f>
        <v>4100398138</v>
      </c>
      <c r="D246" s="773"/>
      <c r="E246" s="839"/>
      <c r="F246" s="862"/>
      <c r="G246" s="826"/>
      <c r="H246" s="868"/>
      <c r="I246" s="860"/>
      <c r="J246" s="869">
        <f t="shared" si="87"/>
        <v>0</v>
      </c>
      <c r="K246" s="1006"/>
    </row>
    <row r="247" spans="1:11" hidden="1" x14ac:dyDescent="0.25">
      <c r="A247" s="71" t="str">
        <f>+[2]ระบบการควบคุมฯ!A1206</f>
        <v>14)</v>
      </c>
      <c r="B247" s="843" t="str">
        <f>+[2]ระบบการควบคุมฯ!B1206</f>
        <v>วัดเจริญบุญ</v>
      </c>
      <c r="C247" s="945" t="str">
        <f>+[2]ระบบการควบคุมฯ!C1206</f>
        <v>20004350002003214522</v>
      </c>
      <c r="D247" s="773"/>
      <c r="E247" s="839"/>
      <c r="F247" s="862"/>
      <c r="G247" s="826"/>
      <c r="H247" s="868"/>
      <c r="I247" s="860"/>
      <c r="J247" s="1059">
        <f t="shared" si="87"/>
        <v>0</v>
      </c>
      <c r="K247" s="1006"/>
    </row>
    <row r="248" spans="1:11" hidden="1" x14ac:dyDescent="0.25">
      <c r="A248" s="71"/>
      <c r="B248" s="843" t="str">
        <f>+[2]ระบบการควบคุมฯ!B1207</f>
        <v>ครบ 17 กค 67</v>
      </c>
      <c r="C248" s="945" t="str">
        <f>+[2]ระบบการควบคุมฯ!C1207</f>
        <v>4100396212</v>
      </c>
      <c r="D248" s="773"/>
      <c r="E248" s="839"/>
      <c r="F248" s="862"/>
      <c r="G248" s="826"/>
      <c r="H248" s="868"/>
      <c r="I248" s="860"/>
      <c r="J248" s="869">
        <f t="shared" si="87"/>
        <v>0</v>
      </c>
      <c r="K248" s="1006"/>
    </row>
    <row r="249" spans="1:11" hidden="1" x14ac:dyDescent="0.25">
      <c r="A249" s="71" t="str">
        <f>+[2]ระบบการควบคุมฯ!A1208</f>
        <v>15)</v>
      </c>
      <c r="B249" s="843" t="str">
        <f>+[2]ระบบการควบคุมฯ!B1208</f>
        <v>วัดนพรัตนาราม</v>
      </c>
      <c r="C249" s="945" t="str">
        <f>+[2]ระบบการควบคุมฯ!C1208</f>
        <v>20004350002003214523</v>
      </c>
      <c r="D249" s="1058">
        <f>+[2]ระบบการควบคุมฯ!D1208</f>
        <v>0</v>
      </c>
      <c r="E249" s="839">
        <f>+[2]ระบบการควบคุมฯ!G1203+[2]ระบบการควบคุมฯ!H1203</f>
        <v>0</v>
      </c>
      <c r="F249" s="862">
        <f>+[2]ระบบการควบคุมฯ!I1203+[2]ระบบการควบคุมฯ!J1203</f>
        <v>0</v>
      </c>
      <c r="G249" s="826">
        <f>+[2]ระบบการควบคุมฯ!K1203+[2]ระบบการควบคุมฯ!L1203</f>
        <v>0</v>
      </c>
      <c r="H249" s="868"/>
      <c r="I249" s="860"/>
      <c r="J249" s="869">
        <f t="shared" si="87"/>
        <v>0</v>
      </c>
      <c r="K249" s="1006"/>
    </row>
    <row r="250" spans="1:11" hidden="1" x14ac:dyDescent="0.25">
      <c r="A250" s="71"/>
      <c r="B250" s="1061" t="str">
        <f>+[2]ระบบการควบคุมฯ!B1209</f>
        <v>งวด 1  174,000 บาท ครบ 16 กค 67</v>
      </c>
      <c r="C250" s="1062">
        <f>+[2]ระบบการควบคุมฯ!C1209</f>
        <v>4100426445</v>
      </c>
      <c r="D250" s="773"/>
      <c r="E250" s="839"/>
      <c r="F250" s="862"/>
      <c r="G250" s="826"/>
      <c r="H250" s="868"/>
      <c r="I250" s="860"/>
      <c r="J250" s="869">
        <f t="shared" si="87"/>
        <v>0</v>
      </c>
      <c r="K250" s="1006"/>
    </row>
    <row r="251" spans="1:11" hidden="1" x14ac:dyDescent="0.25">
      <c r="A251" s="71"/>
      <c r="B251" s="1061" t="str">
        <f>+[2]ระบบการควบคุมฯ!B1210</f>
        <v>งวด 2 406,000 ครบ 14 กย 67</v>
      </c>
      <c r="C251" s="1063"/>
      <c r="D251" s="773"/>
      <c r="E251" s="839"/>
      <c r="F251" s="862"/>
      <c r="G251" s="826"/>
      <c r="H251" s="868"/>
      <c r="I251" s="860"/>
      <c r="J251" s="869"/>
      <c r="K251" s="1006"/>
    </row>
    <row r="252" spans="1:11" hidden="1" x14ac:dyDescent="0.25">
      <c r="A252" s="71" t="str">
        <f>+[2]ระบบการควบคุมฯ!A1212</f>
        <v>16)</v>
      </c>
      <c r="B252" s="843" t="str">
        <f>+[2]ระบบการควบคุมฯ!B1212</f>
        <v>วัดพวงแก้ว</v>
      </c>
      <c r="C252" s="945" t="str">
        <f>+[2]ระบบการควบคุมฯ!C1212</f>
        <v>20004350002003214524</v>
      </c>
      <c r="D252" s="773"/>
      <c r="E252" s="839"/>
      <c r="F252" s="862"/>
      <c r="G252" s="826"/>
      <c r="H252" s="868"/>
      <c r="I252" s="860"/>
      <c r="J252" s="869">
        <f t="shared" si="87"/>
        <v>0</v>
      </c>
      <c r="K252" s="1006"/>
    </row>
    <row r="253" spans="1:11" hidden="1" x14ac:dyDescent="0.25">
      <c r="A253" s="71"/>
      <c r="B253" s="843" t="str">
        <f>+[2]ระบบการควบคุมฯ!B1213</f>
        <v>ครบ 2 สค 67</v>
      </c>
      <c r="C253" s="945" t="str">
        <f>+[2]ระบบการควบคุมฯ!C1213</f>
        <v>4100402841</v>
      </c>
      <c r="D253" s="773"/>
      <c r="E253" s="839"/>
      <c r="F253" s="862"/>
      <c r="G253" s="826"/>
      <c r="H253" s="868"/>
      <c r="I253" s="860"/>
      <c r="J253" s="869">
        <f t="shared" si="87"/>
        <v>0</v>
      </c>
      <c r="K253" s="1006"/>
    </row>
    <row r="254" spans="1:11" hidden="1" x14ac:dyDescent="0.25">
      <c r="A254" s="71" t="str">
        <f>+[2]ระบบการควบคุมฯ!A1214</f>
        <v>17)</v>
      </c>
      <c r="B254" s="843" t="str">
        <f>+[2]ระบบการควบคุมฯ!B1214</f>
        <v>วัดสุขบุญฑริการาม</v>
      </c>
      <c r="C254" s="945" t="str">
        <f>+[2]ระบบการควบคุมฯ!C1214</f>
        <v>20004350002003214525</v>
      </c>
      <c r="D254" s="773"/>
      <c r="E254" s="839"/>
      <c r="F254" s="862"/>
      <c r="G254" s="826"/>
      <c r="H254" s="868"/>
      <c r="I254" s="860"/>
      <c r="J254" s="869">
        <f t="shared" si="87"/>
        <v>0</v>
      </c>
      <c r="K254" s="1006"/>
    </row>
    <row r="255" spans="1:11" hidden="1" x14ac:dyDescent="0.25">
      <c r="A255" s="71"/>
      <c r="B255" s="843" t="str">
        <f>+[2]ระบบการควบคุมฯ!B1215</f>
        <v>ครบ 27 มิย 67</v>
      </c>
      <c r="C255" s="945" t="str">
        <f>+[2]ระบบการควบคุมฯ!C1215</f>
        <v>4100396195</v>
      </c>
      <c r="D255" s="773"/>
      <c r="E255" s="839"/>
      <c r="F255" s="862"/>
      <c r="G255" s="826"/>
      <c r="H255" s="868"/>
      <c r="I255" s="860"/>
      <c r="J255" s="869">
        <f t="shared" si="87"/>
        <v>0</v>
      </c>
      <c r="K255" s="1006"/>
    </row>
    <row r="256" spans="1:11" hidden="1" x14ac:dyDescent="0.25">
      <c r="A256" s="71" t="str">
        <f>+[2]ระบบการควบคุมฯ!A1216</f>
        <v>18)</v>
      </c>
      <c r="B256" s="843" t="str">
        <f>+[2]ระบบการควบคุมฯ!B1216</f>
        <v>วัดแสงมณี</v>
      </c>
      <c r="C256" s="945" t="str">
        <f>+[2]ระบบการควบคุมฯ!C1216</f>
        <v>20004350002003214526</v>
      </c>
      <c r="D256" s="773"/>
      <c r="E256" s="839"/>
      <c r="F256" s="862"/>
      <c r="G256" s="826"/>
      <c r="H256" s="868"/>
      <c r="I256" s="860"/>
      <c r="J256" s="869">
        <f t="shared" si="87"/>
        <v>0</v>
      </c>
      <c r="K256" s="1006"/>
    </row>
    <row r="257" spans="1:11" hidden="1" x14ac:dyDescent="0.25">
      <c r="A257" s="71"/>
      <c r="B257" s="843" t="str">
        <f>+[2]ระบบการควบคุมฯ!B1217</f>
        <v>ครบ 30 กค 67</v>
      </c>
      <c r="C257" s="945" t="str">
        <f>+[2]ระบบการควบคุมฯ!C1217</f>
        <v>4100400728</v>
      </c>
      <c r="D257" s="773"/>
      <c r="E257" s="839"/>
      <c r="F257" s="862"/>
      <c r="G257" s="826"/>
      <c r="H257" s="868"/>
      <c r="I257" s="860"/>
      <c r="J257" s="869">
        <f t="shared" si="87"/>
        <v>0</v>
      </c>
      <c r="K257" s="1006"/>
    </row>
    <row r="258" spans="1:11" hidden="1" x14ac:dyDescent="0.25">
      <c r="A258" s="71" t="str">
        <f>+[2]ระบบการควบคุมฯ!A1218</f>
        <v>19)</v>
      </c>
      <c r="B258" s="843" t="str">
        <f>+[2]ระบบการควบคุมฯ!B1218</f>
        <v>หิรัญพงษ์อนุสรณ์</v>
      </c>
      <c r="C258" s="945" t="str">
        <f>+[2]ระบบการควบคุมฯ!C1218</f>
        <v>20004350002003214527</v>
      </c>
      <c r="D258" s="773"/>
      <c r="E258" s="839"/>
      <c r="F258" s="862"/>
      <c r="G258" s="826"/>
      <c r="H258" s="868"/>
      <c r="I258" s="860"/>
      <c r="J258" s="869">
        <f t="shared" si="87"/>
        <v>0</v>
      </c>
      <c r="K258" s="1006"/>
    </row>
    <row r="259" spans="1:11" hidden="1" x14ac:dyDescent="0.25">
      <c r="A259" s="71"/>
      <c r="B259" s="843" t="str">
        <f>+[2]ระบบการควบคุมฯ!B1219</f>
        <v>ครบ 22 มิย 67</v>
      </c>
      <c r="C259" s="945" t="str">
        <f>+[2]ระบบการควบคุมฯ!C1219</f>
        <v>4100402448</v>
      </c>
      <c r="D259" s="773"/>
      <c r="E259" s="839"/>
      <c r="F259" s="862"/>
      <c r="G259" s="826"/>
      <c r="H259" s="868"/>
      <c r="I259" s="860"/>
      <c r="J259" s="869">
        <f t="shared" si="87"/>
        <v>0</v>
      </c>
      <c r="K259" s="1006"/>
    </row>
    <row r="260" spans="1:11" hidden="1" x14ac:dyDescent="0.25">
      <c r="A260" s="71" t="str">
        <f>+[2]ระบบการควบคุมฯ!A1221</f>
        <v>20)</v>
      </c>
      <c r="B260" s="843" t="str">
        <f>+[2]ระบบการควบคุมฯ!B1221</f>
        <v>อยู่ประชานุเคราะห์</v>
      </c>
      <c r="C260" s="945" t="str">
        <f>+[2]ระบบการควบคุมฯ!C1221</f>
        <v>20004350002003214528</v>
      </c>
      <c r="D260" s="773"/>
      <c r="E260" s="839"/>
      <c r="F260" s="862"/>
      <c r="G260" s="826"/>
      <c r="H260" s="868"/>
      <c r="I260" s="860"/>
      <c r="J260" s="869">
        <f t="shared" si="87"/>
        <v>0</v>
      </c>
      <c r="K260" s="1006"/>
    </row>
    <row r="261" spans="1:11" hidden="1" x14ac:dyDescent="0.25">
      <c r="A261" s="363">
        <f>+[2]ระบบการควบคุมฯ!A1222</f>
        <v>0</v>
      </c>
      <c r="B261" s="843" t="str">
        <f>+[2]ระบบการควบคุมฯ!B1222</f>
        <v>ครบ 6 มิย 67</v>
      </c>
      <c r="C261" s="945" t="str">
        <f>+[2]ระบบการควบคุมฯ!C1222</f>
        <v>4100402861</v>
      </c>
      <c r="D261" s="773"/>
      <c r="E261" s="839"/>
      <c r="F261" s="862"/>
      <c r="G261" s="826"/>
      <c r="H261" s="868"/>
      <c r="I261" s="860"/>
      <c r="J261" s="869">
        <f t="shared" si="87"/>
        <v>0</v>
      </c>
      <c r="K261" s="1006"/>
    </row>
    <row r="262" spans="1:11" ht="40.799999999999997" hidden="1" x14ac:dyDescent="0.25">
      <c r="A262" s="363">
        <f>+[2]ระบบการควบคุมฯ!A1223</f>
        <v>0</v>
      </c>
      <c r="B262" s="1064" t="str">
        <f>+[2]ระบบการควบคุมฯ!B1223</f>
        <v>โอนกลับส่วนกลาง</v>
      </c>
      <c r="C262" s="1058" t="str">
        <f>+[2]ระบบการควบคุมฯ!C1223</f>
        <v>ศธ04002/ว4285 ลว.13 กย 67 โอนครั้งที่ 401</v>
      </c>
      <c r="D262" s="773"/>
      <c r="E262" s="839"/>
      <c r="F262" s="862"/>
      <c r="G262" s="826"/>
      <c r="H262" s="868"/>
      <c r="I262" s="860"/>
      <c r="J262" s="869">
        <f t="shared" si="87"/>
        <v>0</v>
      </c>
      <c r="K262" s="1006"/>
    </row>
    <row r="263" spans="1:11" x14ac:dyDescent="0.25">
      <c r="A263" s="1065" t="str">
        <f>+[2]ระบบการควบคุมฯ!A1225</f>
        <v>1.9.3</v>
      </c>
      <c r="B263" s="998" t="str">
        <f>+[2]ระบบการควบคุมฯ!B1225</f>
        <v>ห้องส้วม OBEC 4 ที่/61 ชาย-หญิง (ชาย 2 ที่ หญิง 2 ที่)</v>
      </c>
      <c r="C263" s="999" t="str">
        <f>+[2]ระบบการควบคุมฯ!C1225</f>
        <v>ศธ 04002/ว5174 ลว 21 ตค 67 ครั้งที่ 4</v>
      </c>
      <c r="D263" s="777">
        <f>+D264</f>
        <v>565200</v>
      </c>
      <c r="E263" s="777">
        <f t="shared" ref="E263:J263" si="89">+E264</f>
        <v>0</v>
      </c>
      <c r="F263" s="777">
        <f t="shared" si="89"/>
        <v>0</v>
      </c>
      <c r="G263" s="777">
        <f t="shared" si="89"/>
        <v>0</v>
      </c>
      <c r="H263" s="777">
        <f t="shared" si="89"/>
        <v>0</v>
      </c>
      <c r="I263" s="777">
        <f t="shared" si="89"/>
        <v>0</v>
      </c>
      <c r="J263" s="777">
        <f t="shared" si="89"/>
        <v>565200</v>
      </c>
      <c r="K263" s="1003"/>
    </row>
    <row r="264" spans="1:11" x14ac:dyDescent="0.25">
      <c r="A264" s="71" t="str">
        <f>+[2]ระบบการควบคุมฯ!A1226</f>
        <v>1)</v>
      </c>
      <c r="B264" s="1023" t="str">
        <f>+[2]ระบบการควบคุมฯ!B1226</f>
        <v>โรงเรียนวัดราษฎรบำรุง</v>
      </c>
      <c r="C264" s="945" t="str">
        <f>+[2]ระบบการควบคุมฯ!C1226</f>
        <v>20004370010003213242</v>
      </c>
      <c r="D264" s="1058">
        <f>+[2]ระบบการควบคุมฯ!D1226</f>
        <v>565200</v>
      </c>
      <c r="E264" s="1058">
        <f>+[2]ระบบการควบคุมฯ!G1226+[2]ระบบการควบคุมฯ!H1226</f>
        <v>0</v>
      </c>
      <c r="F264" s="862">
        <f>+[2]ระบบการควบคุมฯ!I1226+[2]ระบบการควบคุมฯ!J1226</f>
        <v>0</v>
      </c>
      <c r="G264" s="826">
        <f>+[2]ระบบการควบคุมฯ!K1226+[2]ระบบการควบคุมฯ!L1226</f>
        <v>0</v>
      </c>
      <c r="H264" s="868"/>
      <c r="I264" s="860"/>
      <c r="J264" s="869">
        <f t="shared" ref="J264:J266" si="90">D264-E264-F264-G264</f>
        <v>565200</v>
      </c>
      <c r="K264" s="1006"/>
    </row>
    <row r="265" spans="1:11" hidden="1" x14ac:dyDescent="0.25">
      <c r="A265" s="71"/>
      <c r="B265" s="850">
        <f>+[2]ระบบการควบคุมฯ!B1227</f>
        <v>0</v>
      </c>
      <c r="C265" s="1058">
        <f>+[2]ระบบการควบคุมฯ!C1227</f>
        <v>0</v>
      </c>
      <c r="D265" s="773"/>
      <c r="E265" s="839"/>
      <c r="F265" s="862"/>
      <c r="G265" s="826"/>
      <c r="H265" s="868"/>
      <c r="I265" s="860"/>
      <c r="J265" s="869">
        <f t="shared" si="90"/>
        <v>0</v>
      </c>
      <c r="K265" s="1006"/>
    </row>
    <row r="266" spans="1:11" hidden="1" x14ac:dyDescent="0.25">
      <c r="A266" s="71"/>
      <c r="B266" s="1023">
        <f>+[2]ระบบการควบคุมฯ!B1228</f>
        <v>0</v>
      </c>
      <c r="C266" s="945">
        <f>+[2]ระบบการควบคุมฯ!C1228</f>
        <v>0</v>
      </c>
      <c r="D266" s="773"/>
      <c r="E266" s="839"/>
      <c r="F266" s="862"/>
      <c r="G266" s="826"/>
      <c r="H266" s="868"/>
      <c r="I266" s="860"/>
      <c r="J266" s="869">
        <f t="shared" si="90"/>
        <v>0</v>
      </c>
      <c r="K266" s="1006"/>
    </row>
    <row r="267" spans="1:11" hidden="1" x14ac:dyDescent="0.25">
      <c r="A267" s="1065" t="str">
        <f>+[2]ระบบการควบคุมฯ!A1230</f>
        <v>2.5.2</v>
      </c>
      <c r="B267" s="1066" t="str">
        <f>+[2]ระบบการควบคุมฯ!B1230</f>
        <v xml:space="preserve">ห้องน้ำห้องส้วมนักเรียนชาย 4 ที่/49 </v>
      </c>
      <c r="C267" s="776" t="str">
        <f>+[2]ระบบการควบคุมฯ!C1230</f>
        <v>ศธ 04002/ว5174 ลว 21 ตค 67 ครั้งที่ 4</v>
      </c>
      <c r="D267" s="777">
        <f t="shared" ref="D267:I267" si="91">SUM(D268:D273)</f>
        <v>0</v>
      </c>
      <c r="E267" s="777">
        <f t="shared" si="91"/>
        <v>0</v>
      </c>
      <c r="F267" s="777">
        <f t="shared" si="91"/>
        <v>0</v>
      </c>
      <c r="G267" s="777">
        <f t="shared" si="91"/>
        <v>0</v>
      </c>
      <c r="H267" s="777">
        <f t="shared" si="91"/>
        <v>0</v>
      </c>
      <c r="I267" s="777">
        <f t="shared" si="91"/>
        <v>0</v>
      </c>
      <c r="J267" s="777">
        <f>+D267-E267-G267</f>
        <v>0</v>
      </c>
      <c r="K267" s="1003"/>
    </row>
    <row r="268" spans="1:11" hidden="1" x14ac:dyDescent="0.25">
      <c r="A268" s="71" t="str">
        <f>+[2]ระบบการควบคุมฯ!A1231</f>
        <v>1)</v>
      </c>
      <c r="B268" s="1067" t="str">
        <f>+[2]ระบบการควบคุมฯ!B1231</f>
        <v xml:space="preserve">โรงเรียนคลองสิบสามผิวศรีราษฏร์บำรุง </v>
      </c>
      <c r="C268" s="1068" t="str">
        <f>+[2]ระบบการควบคุมฯ!C1231</f>
        <v>20004350002003214508</v>
      </c>
      <c r="D268" s="773"/>
      <c r="E268" s="839"/>
      <c r="F268" s="862"/>
      <c r="G268" s="826"/>
      <c r="H268" s="868"/>
      <c r="I268" s="860"/>
      <c r="J268" s="869">
        <f t="shared" ref="J268:J270" si="92">D268-E268-F268-G268</f>
        <v>0</v>
      </c>
      <c r="K268" s="1006"/>
    </row>
    <row r="269" spans="1:11" hidden="1" x14ac:dyDescent="0.25">
      <c r="A269" s="71"/>
      <c r="B269" s="1069" t="str">
        <f>+[2]ระบบการควบคุมฯ!B1232</f>
        <v>4100428215 ครบ 12 กย 67</v>
      </c>
      <c r="C269" s="1070" t="str">
        <f>+[2]ระบบการควบคุมฯ!C1232</f>
        <v>ผูกพัน งวด 1  204,000 บาท</v>
      </c>
      <c r="D269" s="773"/>
      <c r="E269" s="839"/>
      <c r="F269" s="862"/>
      <c r="G269" s="826"/>
      <c r="H269" s="868"/>
      <c r="I269" s="860"/>
      <c r="J269" s="869"/>
      <c r="K269" s="1006"/>
    </row>
    <row r="270" spans="1:11" hidden="1" x14ac:dyDescent="0.25">
      <c r="A270" s="71"/>
      <c r="B270" s="1069"/>
      <c r="C270" s="1070" t="str">
        <f>+[2]ระบบการควบคุมฯ!C1233</f>
        <v>ผูกพัน งวด 2  306,000 บาท</v>
      </c>
      <c r="D270" s="773"/>
      <c r="E270" s="839"/>
      <c r="F270" s="862"/>
      <c r="G270" s="826"/>
      <c r="H270" s="868"/>
      <c r="I270" s="860"/>
      <c r="J270" s="869">
        <f t="shared" si="92"/>
        <v>0</v>
      </c>
      <c r="K270" s="1006"/>
    </row>
    <row r="271" spans="1:11" hidden="1" x14ac:dyDescent="0.25">
      <c r="A271" s="71"/>
      <c r="B271" s="1069" t="str">
        <f>+[2]ระบบการควบคุมฯ!B1234</f>
        <v>โอนกลับส่วนกลาง</v>
      </c>
      <c r="C271" s="1071" t="str">
        <f>+[2]ระบบการควบคุมฯ!C1234</f>
        <v>ศธ04002/ว4285 ลว.13 กย 67 โอนครั้งที่ 401</v>
      </c>
      <c r="D271" s="773"/>
      <c r="E271" s="773"/>
      <c r="F271" s="773"/>
      <c r="G271" s="911"/>
      <c r="H271" s="850"/>
      <c r="I271" s="843"/>
      <c r="J271" s="773"/>
      <c r="K271" s="1006"/>
    </row>
    <row r="272" spans="1:11" hidden="1" x14ac:dyDescent="0.25">
      <c r="A272" s="363">
        <f>+[2]ระบบการควบคุมฯ!A1236</f>
        <v>0</v>
      </c>
      <c r="B272" s="1064">
        <f>+[2]ระบบการควบคุมฯ!B1236</f>
        <v>0</v>
      </c>
      <c r="C272" s="1058">
        <f>+[2]ระบบการควบคุมฯ!C1236</f>
        <v>0</v>
      </c>
      <c r="D272" s="773">
        <f>+[2]ระบบการควบคุมฯ!F1236</f>
        <v>0</v>
      </c>
      <c r="E272" s="773">
        <f>+[2]ระบบการควบคุมฯ!G1236+[2]ระบบการควบคุมฯ!H1236</f>
        <v>0</v>
      </c>
      <c r="F272" s="773">
        <f>+[2]ระบบการควบคุมฯ!I1236+[2]ระบบการควบคุมฯ!J1236</f>
        <v>0</v>
      </c>
      <c r="G272" s="911">
        <f>+[2]ระบบการควบคุมฯ!K1236+[2]ระบบการควบคุมฯ!L1236</f>
        <v>0</v>
      </c>
      <c r="H272" s="850"/>
      <c r="I272" s="850"/>
      <c r="J272" s="773">
        <f>+D272-E272-F272-G272</f>
        <v>0</v>
      </c>
      <c r="K272" s="1072"/>
    </row>
    <row r="273" spans="1:11" hidden="1" x14ac:dyDescent="0.25">
      <c r="A273" s="363">
        <f>+[2]ระบบการควบคุมฯ!A1237</f>
        <v>0</v>
      </c>
      <c r="B273" s="1064">
        <f>+[2]ระบบการควบคุมฯ!B1237</f>
        <v>0</v>
      </c>
      <c r="C273" s="1058">
        <f>+[2]ระบบการควบคุมฯ!C1237</f>
        <v>0</v>
      </c>
      <c r="D273" s="773">
        <f>+[2]ระบบการควบคุมฯ!F1237</f>
        <v>0</v>
      </c>
      <c r="E273" s="773">
        <f>+[2]ระบบการควบคุมฯ!G1237+[2]ระบบการควบคุมฯ!H1237</f>
        <v>0</v>
      </c>
      <c r="F273" s="773">
        <f>+[2]ระบบการควบคุมฯ!I1237+[2]ระบบการควบคุมฯ!J1237</f>
        <v>0</v>
      </c>
      <c r="G273" s="911">
        <f>+[2]ระบบการควบคุมฯ!K1237+[2]ระบบการควบคุมฯ!L1237</f>
        <v>0</v>
      </c>
      <c r="H273" s="850"/>
      <c r="I273" s="850"/>
      <c r="J273" s="773">
        <f>+D273-E273-F273-G273</f>
        <v>0</v>
      </c>
      <c r="K273" s="1072"/>
    </row>
    <row r="274" spans="1:11" ht="42" x14ac:dyDescent="0.45">
      <c r="A274" s="763" t="str">
        <f>+[2]ระบบการควบคุมฯ!A1238</f>
        <v>1.9.4</v>
      </c>
      <c r="B274" s="1073" t="str">
        <f>+[2]ระบบการควบคุมฯ!B1238</f>
        <v xml:space="preserve">อาคารเรียน 318 ล./55-ข เขตแผ่นดินไหว โรงเรียนชุมชนเลิศพินิจพิทยาคม (ชดเชยงบประมาณที่พับไป) </v>
      </c>
      <c r="C274" s="1074" t="str">
        <f>+[2]ระบบการควบคุมฯ!C1238</f>
        <v>ที่ ศธ 04002/ว5187/21 ตค 67 ครั้งที่ 5</v>
      </c>
      <c r="D274" s="766">
        <f t="shared" ref="D274:I274" si="93">SUM(D275)</f>
        <v>3158700</v>
      </c>
      <c r="E274" s="766">
        <f t="shared" si="93"/>
        <v>0</v>
      </c>
      <c r="F274" s="766">
        <f t="shared" si="93"/>
        <v>0</v>
      </c>
      <c r="G274" s="766">
        <f t="shared" si="93"/>
        <v>3158640</v>
      </c>
      <c r="H274" s="766">
        <f t="shared" si="93"/>
        <v>0</v>
      </c>
      <c r="I274" s="766">
        <f t="shared" si="93"/>
        <v>0</v>
      </c>
      <c r="J274" s="766">
        <f>+D274-E274-F274-G274</f>
        <v>60</v>
      </c>
      <c r="K274" s="1075"/>
    </row>
    <row r="275" spans="1:11" x14ac:dyDescent="0.25">
      <c r="A275" s="71" t="str">
        <f>+[2]ระบบการควบคุมฯ!A1239</f>
        <v>1)</v>
      </c>
      <c r="B275" s="843" t="str">
        <f>+[2]ระบบการควบคุมฯ!B1343</f>
        <v>ร.ร.ชุมชนเลิศพินิจพิทยาคม</v>
      </c>
      <c r="C275" s="1010" t="str">
        <f>+[2]ระบบการควบคุมฯ!C1239</f>
        <v>20004370010003220010</v>
      </c>
      <c r="D275" s="773">
        <f>+[2]ระบบการควบคุมฯ!F1239</f>
        <v>3158700</v>
      </c>
      <c r="E275" s="773">
        <f>+[2]ระบบการควบคุมฯ!G1239+[2]ระบบการควบคุมฯ!H1239</f>
        <v>0</v>
      </c>
      <c r="F275" s="773">
        <f>+[2]ระบบการควบคุมฯ!I1239+[2]ระบบการควบคุมฯ!J1239</f>
        <v>0</v>
      </c>
      <c r="G275" s="911">
        <f>+[2]ระบบการควบคุมฯ!K1239+[2]ระบบการควบคุมฯ!L1239</f>
        <v>3158640</v>
      </c>
      <c r="H275" s="864"/>
      <c r="I275" s="843"/>
      <c r="J275" s="773">
        <f>+D275-E275-G275</f>
        <v>60</v>
      </c>
      <c r="K275" s="1006"/>
    </row>
    <row r="276" spans="1:11" hidden="1" x14ac:dyDescent="0.6">
      <c r="A276" s="71"/>
      <c r="B276" s="843" t="str">
        <f>+[2]ระบบการควบคุมฯ!B1344</f>
        <v>สัญญา 19,260,000.00 บาท  งบ64  4,623,600</v>
      </c>
      <c r="C276" s="769"/>
      <c r="D276" s="770"/>
      <c r="E276" s="770"/>
      <c r="F276" s="770"/>
      <c r="G276" s="845"/>
      <c r="H276" s="1076"/>
      <c r="I276" s="847"/>
      <c r="J276" s="847"/>
      <c r="K276" s="771"/>
    </row>
    <row r="277" spans="1:11" hidden="1" x14ac:dyDescent="0.6">
      <c r="A277" s="71"/>
      <c r="B277" s="843" t="str">
        <f>+[2]ระบบการควบคุมฯ!B1345</f>
        <v>ปี 64</v>
      </c>
      <c r="C277" s="769"/>
      <c r="D277" s="770"/>
      <c r="E277" s="770"/>
      <c r="F277" s="770"/>
      <c r="G277" s="845"/>
      <c r="H277" s="1076"/>
      <c r="I277" s="847"/>
      <c r="J277" s="847"/>
      <c r="K277" s="771"/>
    </row>
    <row r="278" spans="1:11" hidden="1" x14ac:dyDescent="0.6">
      <c r="A278" s="71"/>
      <c r="B278" s="843" t="str">
        <f>+[2]ระบบการควบคุมฯ!B1346</f>
        <v>งวดที่ 1  1,155,600 บาท ครบ 9 มี.ค. 64</v>
      </c>
      <c r="C278" s="769">
        <f>1155600*4</f>
        <v>4622400</v>
      </c>
      <c r="D278" s="770"/>
      <c r="E278" s="770"/>
      <c r="F278" s="770"/>
      <c r="G278" s="845"/>
      <c r="H278" s="1076"/>
      <c r="I278" s="847"/>
      <c r="J278" s="847"/>
      <c r="K278" s="771"/>
    </row>
    <row r="279" spans="1:11" hidden="1" x14ac:dyDescent="0.6">
      <c r="A279" s="71"/>
      <c r="B279" s="843" t="str">
        <f>+[2]ระบบการควบคุมฯ!B1347</f>
        <v>งวดที่ 2  1,155,600 บาท ครบ 18 เม.ย. 64</v>
      </c>
      <c r="C279" s="769"/>
      <c r="D279" s="770"/>
      <c r="E279" s="770"/>
      <c r="F279" s="770"/>
      <c r="G279" s="845"/>
      <c r="H279" s="1076"/>
      <c r="I279" s="847"/>
      <c r="J279" s="847"/>
      <c r="K279" s="771"/>
    </row>
    <row r="280" spans="1:11" hidden="1" x14ac:dyDescent="0.6">
      <c r="A280" s="71"/>
      <c r="B280" s="843" t="str">
        <f>+[2]ระบบการควบคุมฯ!B1348</f>
        <v>งวดที่ 3  1,155,600 บาท ครบ 18 พ.ค. 64</v>
      </c>
      <c r="C280" s="769"/>
      <c r="D280" s="770"/>
      <c r="E280" s="770"/>
      <c r="F280" s="770"/>
      <c r="G280" s="845"/>
      <c r="H280" s="1076"/>
      <c r="I280" s="847"/>
      <c r="J280" s="847"/>
      <c r="K280" s="771"/>
    </row>
    <row r="281" spans="1:11" hidden="1" x14ac:dyDescent="0.6">
      <c r="A281" s="71"/>
      <c r="B281" s="843" t="str">
        <f>+[2]ระบบการควบคุมฯ!B1349</f>
        <v>งวดที่ 4  1,155,600 บาท ครบ 17 มิ.ย. 64</v>
      </c>
      <c r="C281" s="769"/>
      <c r="D281" s="770"/>
      <c r="E281" s="770"/>
      <c r="F281" s="770"/>
      <c r="G281" s="845"/>
      <c r="H281" s="1076"/>
      <c r="I281" s="847"/>
      <c r="J281" s="847"/>
      <c r="K281" s="771"/>
    </row>
    <row r="282" spans="1:11" hidden="1" x14ac:dyDescent="0.6">
      <c r="A282" s="71"/>
      <c r="B282" s="843" t="str">
        <f>+[2]ระบบการควบคุมฯ!B1350</f>
        <v>งวดที่ 5 บางส่วน 1,200 บาท ครบ 17 ก.ค. 64</v>
      </c>
      <c r="C282" s="769"/>
      <c r="D282" s="770"/>
      <c r="E282" s="770"/>
      <c r="F282" s="770"/>
      <c r="G282" s="845"/>
      <c r="H282" s="1076"/>
      <c r="I282" s="847"/>
      <c r="J282" s="847"/>
      <c r="K282" s="771"/>
    </row>
    <row r="283" spans="1:11" hidden="1" x14ac:dyDescent="0.6">
      <c r="A283" s="71" t="s">
        <v>224</v>
      </c>
      <c r="B283" s="843" t="str">
        <f>+[2]ระบบการควบคุมฯ!B1351</f>
        <v>ปี 65</v>
      </c>
      <c r="C283" s="769"/>
      <c r="D283" s="770"/>
      <c r="E283" s="770"/>
      <c r="F283" s="770"/>
      <c r="G283" s="845"/>
      <c r="H283" s="1076"/>
      <c r="I283" s="847"/>
      <c r="J283" s="847"/>
      <c r="K283" s="771"/>
    </row>
    <row r="284" spans="1:11" hidden="1" x14ac:dyDescent="0.6">
      <c r="A284" s="71"/>
      <c r="B284" s="843" t="str">
        <f>+[2]ระบบการควบคุมฯ!B1352</f>
        <v>งวด 5 บางส่วน ครบ 18 มิ.ย. 64/1,154,400</v>
      </c>
      <c r="C284" s="769"/>
      <c r="D284" s="770"/>
      <c r="E284" s="770"/>
      <c r="F284" s="770"/>
      <c r="G284" s="845"/>
      <c r="H284" s="1076"/>
      <c r="I284" s="847"/>
      <c r="J284" s="847"/>
      <c r="K284" s="771"/>
    </row>
    <row r="285" spans="1:11" hidden="1" x14ac:dyDescent="0.6">
      <c r="A285" s="71"/>
      <c r="B285" s="843" t="str">
        <f>+[2]ระบบการควบคุมฯ!B1353</f>
        <v>งวด 6 ครบ 16 ส.ค.64 /1,155,600</v>
      </c>
      <c r="C285" s="769"/>
      <c r="D285" s="770"/>
      <c r="E285" s="770"/>
      <c r="F285" s="770"/>
      <c r="G285" s="845"/>
      <c r="H285" s="1076"/>
      <c r="I285" s="847"/>
      <c r="J285" s="847"/>
      <c r="K285" s="771"/>
    </row>
    <row r="286" spans="1:11" hidden="1" x14ac:dyDescent="0.6">
      <c r="A286" s="71"/>
      <c r="B286" s="843" t="str">
        <f>+[2]ระบบการควบคุมฯ!B1354</f>
        <v>งวด 7 ครบ 25 ก.ย 64 /1,540,800</v>
      </c>
      <c r="C286" s="769"/>
      <c r="D286" s="770"/>
      <c r="E286" s="770"/>
      <c r="F286" s="770"/>
      <c r="G286" s="845"/>
      <c r="H286" s="1076"/>
      <c r="I286" s="847"/>
      <c r="J286" s="847"/>
      <c r="K286" s="771"/>
    </row>
    <row r="287" spans="1:11" hidden="1" x14ac:dyDescent="0.6">
      <c r="A287" s="71"/>
      <c r="B287" s="843" t="str">
        <f>+[2]ระบบการควบคุมฯ!B1355</f>
        <v>งวด 8 ครบ 4 พ.ย. 64 /1,540,800</v>
      </c>
      <c r="C287" s="769"/>
      <c r="D287" s="770"/>
      <c r="E287" s="770"/>
      <c r="F287" s="770"/>
      <c r="G287" s="845"/>
      <c r="H287" s="1076"/>
      <c r="I287" s="847"/>
      <c r="J287" s="847"/>
      <c r="K287" s="771"/>
    </row>
    <row r="288" spans="1:11" hidden="1" x14ac:dyDescent="0.6">
      <c r="A288" s="71"/>
      <c r="B288" s="843" t="str">
        <f>+[2]ระบบการควบคุมฯ!B1356</f>
        <v>งวด 9 ครบ 14 พ.ย.64/ 1,540,800</v>
      </c>
      <c r="C288" s="769"/>
      <c r="D288" s="770"/>
      <c r="E288" s="770"/>
      <c r="F288" s="770"/>
      <c r="G288" s="845"/>
      <c r="H288" s="1076"/>
      <c r="I288" s="847"/>
      <c r="J288" s="847"/>
      <c r="K288" s="771"/>
    </row>
    <row r="289" spans="1:11" hidden="1" x14ac:dyDescent="0.6">
      <c r="A289" s="71"/>
      <c r="B289" s="843" t="str">
        <f>+[2]ระบบการควบคุมฯ!B1357</f>
        <v>งวด 10 ครบ 15 ธ.ค64/ 1,926,000</v>
      </c>
      <c r="C289" s="769"/>
      <c r="D289" s="770"/>
      <c r="E289" s="770"/>
      <c r="F289" s="770"/>
      <c r="G289" s="845"/>
      <c r="H289" s="1076"/>
      <c r="I289" s="847"/>
      <c r="J289" s="847"/>
      <c r="K289" s="771"/>
    </row>
    <row r="290" spans="1:11" hidden="1" x14ac:dyDescent="0.6">
      <c r="A290" s="71"/>
      <c r="B290" s="843" t="str">
        <f>+[2]ระบบการควบคุมฯ!B1358</f>
        <v>งวด 11 ครบ 4 มี.ค.65 /2,311,200</v>
      </c>
      <c r="C290" s="769"/>
      <c r="D290" s="770"/>
      <c r="E290" s="770"/>
      <c r="F290" s="770"/>
      <c r="G290" s="845"/>
      <c r="H290" s="1076"/>
      <c r="I290" s="847"/>
      <c r="J290" s="847"/>
      <c r="K290" s="771"/>
    </row>
    <row r="291" spans="1:11" ht="42" hidden="1" x14ac:dyDescent="0.45">
      <c r="A291" s="763" t="s">
        <v>225</v>
      </c>
      <c r="B291" s="1073" t="str">
        <f>+[2]ระบบการควบคุมฯ!B1266</f>
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</c>
      <c r="C291" s="1074"/>
      <c r="D291" s="766">
        <f t="shared" ref="D291:I291" si="94">SUM(D292)</f>
        <v>0</v>
      </c>
      <c r="E291" s="766">
        <f t="shared" si="94"/>
        <v>0</v>
      </c>
      <c r="F291" s="766">
        <f t="shared" si="94"/>
        <v>0</v>
      </c>
      <c r="G291" s="766">
        <f t="shared" si="94"/>
        <v>0</v>
      </c>
      <c r="H291" s="766">
        <f t="shared" si="94"/>
        <v>0</v>
      </c>
      <c r="I291" s="766">
        <f t="shared" si="94"/>
        <v>0</v>
      </c>
      <c r="J291" s="766">
        <f>+D291-E291-F291-G291</f>
        <v>0</v>
      </c>
      <c r="K291" s="1075"/>
    </row>
    <row r="292" spans="1:11" hidden="1" x14ac:dyDescent="0.25">
      <c r="A292" s="71" t="str">
        <f>+[2]ระบบการควบคุมฯ!A1267</f>
        <v>1)</v>
      </c>
      <c r="B292" s="843" t="str">
        <f>+[2]ระบบการควบคุมฯ!B1267</f>
        <v xml:space="preserve"> โรงเรียนวัดกลางคลองสี่ </v>
      </c>
      <c r="C292" s="1010" t="str">
        <f>+[2]ระบบการควบคุมฯ!C1267</f>
        <v>20004350002003214557</v>
      </c>
      <c r="D292" s="773">
        <f>+[2]ระบบการควบคุมฯ!F1267</f>
        <v>0</v>
      </c>
      <c r="E292" s="773">
        <f>+[2]ระบบการควบคุมฯ!G1267+[2]ระบบการควบคุมฯ!H1267</f>
        <v>0</v>
      </c>
      <c r="F292" s="773">
        <f>+[2]ระบบการควบคุมฯ!I1267+[2]ระบบการควบคุมฯ!J1267</f>
        <v>0</v>
      </c>
      <c r="G292" s="911">
        <f>+[2]ระบบการควบคุมฯ!K1267+[2]ระบบการควบคุมฯ!L1267</f>
        <v>0</v>
      </c>
      <c r="H292" s="864"/>
      <c r="I292" s="843"/>
      <c r="J292" s="773">
        <f>+D292-E292-G292</f>
        <v>0</v>
      </c>
      <c r="K292" s="1006" t="s">
        <v>226</v>
      </c>
    </row>
    <row r="293" spans="1:11" x14ac:dyDescent="0.25">
      <c r="A293" s="1077" t="s">
        <v>227</v>
      </c>
      <c r="B293" s="1078" t="str">
        <f>+[2]ระบบการควบคุมฯ!B1268</f>
        <v>อาคารเรียนแบบพิเศษ โรงเรียนวัดลาดสนุ่น</v>
      </c>
      <c r="C293" s="1079" t="str">
        <f>+[2]ระบบการควบคุมฯ!C1268</f>
        <v>ศธ 04002/ว5187 ลว 21 ตค 67ครั้งที่ 5</v>
      </c>
      <c r="D293" s="1080">
        <f>+D294</f>
        <v>14330500</v>
      </c>
      <c r="E293" s="1080">
        <f t="shared" ref="E293:J293" si="95">+E294</f>
        <v>14330500</v>
      </c>
      <c r="F293" s="1080">
        <f t="shared" si="95"/>
        <v>0</v>
      </c>
      <c r="G293" s="1080">
        <f t="shared" si="95"/>
        <v>0</v>
      </c>
      <c r="H293" s="1080">
        <f t="shared" si="95"/>
        <v>0</v>
      </c>
      <c r="I293" s="1080">
        <f t="shared" si="95"/>
        <v>0</v>
      </c>
      <c r="J293" s="1080">
        <f t="shared" si="95"/>
        <v>0</v>
      </c>
      <c r="K293" s="1081"/>
    </row>
    <row r="294" spans="1:11" x14ac:dyDescent="0.25">
      <c r="A294" s="71" t="str">
        <f>+[2]ระบบการควบคุมฯ!A1270</f>
        <v>1)</v>
      </c>
      <c r="B294" s="843" t="str">
        <f>+[2]ระบบการควบคุมฯ!B1270</f>
        <v xml:space="preserve"> โรงเรียนวัดลาดสนุ่น</v>
      </c>
      <c r="C294" s="1010" t="str">
        <f>+[2]ระบบการควบคุมฯ!C1270</f>
        <v>20004370010003220011</v>
      </c>
      <c r="D294" s="773">
        <f>+[2]ระบบการควบคุมฯ!D1270</f>
        <v>14330500</v>
      </c>
      <c r="E294" s="773">
        <f>+[2]ระบบการควบคุมฯ!G1270+[2]ระบบการควบคุมฯ!H1270</f>
        <v>14330500</v>
      </c>
      <c r="F294" s="773">
        <f>+[2]ระบบการควบคุมฯ!I1270+[2]ระบบการควบคุมฯ!J1270</f>
        <v>0</v>
      </c>
      <c r="G294" s="773">
        <f>+[2]ระบบการควบคุมฯ!K1270+[2]ระบบการควบคุมฯ!L1270</f>
        <v>0</v>
      </c>
      <c r="H294" s="868"/>
      <c r="I294" s="860"/>
      <c r="J294" s="869">
        <f t="shared" ref="J294" si="96">D294-E294-F294-G294</f>
        <v>0</v>
      </c>
      <c r="K294" s="1006"/>
    </row>
    <row r="295" spans="1:11" x14ac:dyDescent="0.25">
      <c r="A295" s="71"/>
      <c r="B295" s="1082" t="s">
        <v>228</v>
      </c>
      <c r="C295" s="1083" t="s">
        <v>229</v>
      </c>
      <c r="D295" s="773"/>
      <c r="E295" s="839"/>
      <c r="F295" s="862"/>
      <c r="G295" s="826"/>
      <c r="H295" s="868"/>
      <c r="I295" s="860"/>
      <c r="J295" s="869"/>
      <c r="K295" s="1006"/>
    </row>
    <row r="296" spans="1:11" x14ac:dyDescent="0.55000000000000004">
      <c r="A296" s="71"/>
      <c r="B296" s="1023" t="s">
        <v>230</v>
      </c>
      <c r="C296" s="1084">
        <v>4100533888</v>
      </c>
      <c r="D296" s="773"/>
      <c r="E296" s="839"/>
      <c r="F296" s="862"/>
      <c r="G296" s="826"/>
      <c r="H296" s="868"/>
      <c r="I296" s="860"/>
      <c r="J296" s="869"/>
      <c r="K296" s="1006"/>
    </row>
    <row r="297" spans="1:11" x14ac:dyDescent="0.55000000000000004">
      <c r="A297" s="71"/>
      <c r="B297" s="1023" t="s">
        <v>231</v>
      </c>
      <c r="C297" s="236" t="s">
        <v>232</v>
      </c>
      <c r="D297" s="773"/>
      <c r="E297" s="839"/>
      <c r="F297" s="862"/>
      <c r="G297" s="826"/>
      <c r="H297" s="868"/>
      <c r="I297" s="860"/>
      <c r="J297" s="869"/>
      <c r="K297" s="1006"/>
    </row>
    <row r="298" spans="1:11" x14ac:dyDescent="0.25">
      <c r="A298" s="71"/>
      <c r="B298" s="1023" t="s">
        <v>233</v>
      </c>
      <c r="C298" s="1010"/>
      <c r="D298" s="773"/>
      <c r="E298" s="839"/>
      <c r="F298" s="862"/>
      <c r="G298" s="826"/>
      <c r="H298" s="868"/>
      <c r="I298" s="860"/>
      <c r="J298" s="869"/>
      <c r="K298" s="1006"/>
    </row>
    <row r="299" spans="1:11" x14ac:dyDescent="0.25">
      <c r="A299" s="71"/>
      <c r="B299" s="1085" t="s">
        <v>234</v>
      </c>
      <c r="C299" s="1010"/>
      <c r="D299" s="773"/>
      <c r="E299" s="839"/>
      <c r="F299" s="862"/>
      <c r="G299" s="826"/>
      <c r="H299" s="868"/>
      <c r="I299" s="860"/>
      <c r="J299" s="869"/>
      <c r="K299" s="1006"/>
    </row>
    <row r="300" spans="1:11" x14ac:dyDescent="0.25">
      <c r="A300" s="71"/>
      <c r="B300" s="1023" t="s">
        <v>235</v>
      </c>
      <c r="C300" s="1010"/>
      <c r="D300" s="773"/>
      <c r="E300" s="839"/>
      <c r="F300" s="862"/>
      <c r="G300" s="826"/>
      <c r="H300" s="868"/>
      <c r="I300" s="860"/>
      <c r="J300" s="869"/>
      <c r="K300" s="1006"/>
    </row>
    <row r="301" spans="1:11" x14ac:dyDescent="0.25">
      <c r="A301" s="71"/>
      <c r="B301" s="1023" t="s">
        <v>236</v>
      </c>
      <c r="C301" s="1010"/>
      <c r="D301" s="773"/>
      <c r="E301" s="839"/>
      <c r="F301" s="862"/>
      <c r="G301" s="826"/>
      <c r="H301" s="868"/>
      <c r="I301" s="860"/>
      <c r="J301" s="869"/>
      <c r="K301" s="1006"/>
    </row>
    <row r="302" spans="1:11" x14ac:dyDescent="0.25">
      <c r="A302" s="71"/>
      <c r="B302" s="1023" t="s">
        <v>237</v>
      </c>
      <c r="C302" s="1010"/>
      <c r="D302" s="773"/>
      <c r="E302" s="839"/>
      <c r="F302" s="862"/>
      <c r="G302" s="826"/>
      <c r="H302" s="868"/>
      <c r="I302" s="860"/>
      <c r="J302" s="869"/>
      <c r="K302" s="1006"/>
    </row>
    <row r="303" spans="1:11" x14ac:dyDescent="0.25">
      <c r="A303" s="71"/>
      <c r="B303" s="1023" t="s">
        <v>238</v>
      </c>
      <c r="C303" s="1010"/>
      <c r="D303" s="773"/>
      <c r="E303" s="839"/>
      <c r="F303" s="862"/>
      <c r="G303" s="826"/>
      <c r="H303" s="868"/>
      <c r="I303" s="860"/>
      <c r="J303" s="869"/>
      <c r="K303" s="1006"/>
    </row>
    <row r="304" spans="1:11" x14ac:dyDescent="0.25">
      <c r="A304" s="71"/>
      <c r="B304" s="1023" t="s">
        <v>239</v>
      </c>
      <c r="C304" s="1010"/>
      <c r="D304" s="773"/>
      <c r="E304" s="839"/>
      <c r="F304" s="862"/>
      <c r="G304" s="826"/>
      <c r="H304" s="868"/>
      <c r="I304" s="860"/>
      <c r="J304" s="869"/>
      <c r="K304" s="1006"/>
    </row>
    <row r="305" spans="1:11" x14ac:dyDescent="0.25">
      <c r="A305" s="71"/>
      <c r="B305" s="1023" t="s">
        <v>240</v>
      </c>
      <c r="C305" s="1010"/>
      <c r="D305" s="773"/>
      <c r="E305" s="839"/>
      <c r="F305" s="862"/>
      <c r="G305" s="826"/>
      <c r="H305" s="868"/>
      <c r="I305" s="860"/>
      <c r="J305" s="869"/>
      <c r="K305" s="1006"/>
    </row>
    <row r="306" spans="1:11" x14ac:dyDescent="0.25">
      <c r="A306" s="71"/>
      <c r="B306" s="1023" t="s">
        <v>241</v>
      </c>
      <c r="C306" s="1010"/>
      <c r="D306" s="773"/>
      <c r="E306" s="839"/>
      <c r="F306" s="862"/>
      <c r="G306" s="826"/>
      <c r="H306" s="868"/>
      <c r="I306" s="860"/>
      <c r="J306" s="869"/>
      <c r="K306" s="1006"/>
    </row>
    <row r="307" spans="1:11" x14ac:dyDescent="0.25">
      <c r="A307" s="71"/>
      <c r="B307" s="1023" t="s">
        <v>242</v>
      </c>
      <c r="C307" s="1010"/>
      <c r="D307" s="773"/>
      <c r="E307" s="839"/>
      <c r="F307" s="862"/>
      <c r="G307" s="826"/>
      <c r="H307" s="868"/>
      <c r="I307" s="860"/>
      <c r="J307" s="869"/>
      <c r="K307" s="1006"/>
    </row>
    <row r="308" spans="1:11" x14ac:dyDescent="0.25">
      <c r="A308" s="71"/>
      <c r="B308" s="1023" t="s">
        <v>243</v>
      </c>
      <c r="C308" s="1010"/>
      <c r="D308" s="773"/>
      <c r="E308" s="839"/>
      <c r="F308" s="862"/>
      <c r="G308" s="826"/>
      <c r="H308" s="868"/>
      <c r="I308" s="860"/>
      <c r="J308" s="869"/>
      <c r="K308" s="1006"/>
    </row>
    <row r="309" spans="1:11" x14ac:dyDescent="0.25">
      <c r="A309" s="71"/>
      <c r="B309" s="1023" t="s">
        <v>244</v>
      </c>
      <c r="C309" s="1010"/>
      <c r="D309" s="773"/>
      <c r="E309" s="839"/>
      <c r="F309" s="862"/>
      <c r="G309" s="826"/>
      <c r="H309" s="868"/>
      <c r="I309" s="860"/>
      <c r="J309" s="869"/>
      <c r="K309" s="1006"/>
    </row>
    <row r="310" spans="1:11" x14ac:dyDescent="0.25">
      <c r="A310" s="71"/>
      <c r="B310" s="1023" t="s">
        <v>245</v>
      </c>
      <c r="C310" s="1010"/>
      <c r="D310" s="773"/>
      <c r="E310" s="839"/>
      <c r="F310" s="862"/>
      <c r="G310" s="826"/>
      <c r="H310" s="868"/>
      <c r="I310" s="860"/>
      <c r="J310" s="869"/>
      <c r="K310" s="1006"/>
    </row>
    <row r="311" spans="1:11" x14ac:dyDescent="0.25">
      <c r="A311" s="71"/>
      <c r="B311" s="1023" t="s">
        <v>246</v>
      </c>
      <c r="C311" s="1010"/>
      <c r="D311" s="773"/>
      <c r="E311" s="839"/>
      <c r="F311" s="862"/>
      <c r="G311" s="826"/>
      <c r="H311" s="868"/>
      <c r="I311" s="860"/>
      <c r="J311" s="869"/>
      <c r="K311" s="1006"/>
    </row>
    <row r="312" spans="1:11" x14ac:dyDescent="0.25">
      <c r="A312" s="71"/>
      <c r="B312" s="1023" t="s">
        <v>247</v>
      </c>
      <c r="C312" s="1010"/>
      <c r="D312" s="773"/>
      <c r="E312" s="839"/>
      <c r="F312" s="862"/>
      <c r="G312" s="826"/>
      <c r="H312" s="868"/>
      <c r="I312" s="860"/>
      <c r="J312" s="869"/>
      <c r="K312" s="1006"/>
    </row>
    <row r="313" spans="1:11" x14ac:dyDescent="0.25">
      <c r="A313" s="71"/>
      <c r="B313" s="1023" t="str">
        <f>+[2]ระบบการควบคุมฯ!B1290</f>
        <v>งวดที่ 16  5,595,000 ครบ 18 กพ 69</v>
      </c>
      <c r="C313" s="1010"/>
      <c r="D313" s="773"/>
      <c r="E313" s="839"/>
      <c r="F313" s="862"/>
      <c r="G313" s="826"/>
      <c r="H313" s="868"/>
      <c r="I313" s="860"/>
      <c r="J313" s="869"/>
      <c r="K313" s="1006"/>
    </row>
    <row r="314" spans="1:11" ht="63" x14ac:dyDescent="0.25">
      <c r="A314" s="1051">
        <f>+[2]ระบบการควบคุมฯ!A1369</f>
        <v>1.1000000000000001</v>
      </c>
      <c r="B314" s="1086" t="str">
        <f>+[2]ระบบการควบคุมฯ!B1369</f>
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</c>
      <c r="C314" s="1087" t="str">
        <f>+[2]ระบบการควบคุมฯ!C1369</f>
        <v>20004 68 8580600000</v>
      </c>
      <c r="D314" s="1054">
        <f>SUM(D315:D316)</f>
        <v>1192300</v>
      </c>
      <c r="E314" s="1054">
        <f t="shared" ref="E314:J314" si="97">SUM(E315:E316)</f>
        <v>0</v>
      </c>
      <c r="F314" s="1054">
        <f t="shared" si="97"/>
        <v>0</v>
      </c>
      <c r="G314" s="1054">
        <f t="shared" si="97"/>
        <v>0</v>
      </c>
      <c r="H314" s="1054">
        <f t="shared" ca="1" si="97"/>
        <v>0</v>
      </c>
      <c r="I314" s="1054">
        <f t="shared" ca="1" si="97"/>
        <v>0</v>
      </c>
      <c r="J314" s="1054">
        <f t="shared" si="97"/>
        <v>1192300</v>
      </c>
      <c r="K314" s="963"/>
    </row>
    <row r="315" spans="1:11" x14ac:dyDescent="0.6">
      <c r="A315" s="979"/>
      <c r="B315" s="1055" t="str">
        <f>+[2]ระบบการควบคุมฯ!B1370</f>
        <v>งบลงทุน  ค่าครุภัณฑ์ 6811310</v>
      </c>
      <c r="C315" s="981"/>
      <c r="D315" s="51">
        <f>+D317+D330+D333</f>
        <v>205400</v>
      </c>
      <c r="E315" s="51">
        <f t="shared" ref="E315:J315" si="98">+E317+E330+E333</f>
        <v>0</v>
      </c>
      <c r="F315" s="51">
        <f t="shared" si="98"/>
        <v>0</v>
      </c>
      <c r="G315" s="51">
        <f t="shared" si="98"/>
        <v>0</v>
      </c>
      <c r="H315" s="51">
        <f t="shared" ca="1" si="98"/>
        <v>0</v>
      </c>
      <c r="I315" s="51">
        <f t="shared" ca="1" si="98"/>
        <v>0</v>
      </c>
      <c r="J315" s="51">
        <f t="shared" si="98"/>
        <v>205400</v>
      </c>
      <c r="K315" s="991"/>
    </row>
    <row r="316" spans="1:11" x14ac:dyDescent="0.6">
      <c r="A316" s="979"/>
      <c r="B316" s="1055" t="str">
        <f>+[2]ระบบการควบคุมฯ!B1371</f>
        <v>งบลงทุน  ค่าที่ดินและสิ่งก่อสร้าง 6811320</v>
      </c>
      <c r="C316" s="981"/>
      <c r="D316" s="51">
        <f>+D336</f>
        <v>986900</v>
      </c>
      <c r="E316" s="51">
        <f t="shared" ref="E316:J316" si="99">+E336</f>
        <v>0</v>
      </c>
      <c r="F316" s="51">
        <f t="shared" si="99"/>
        <v>0</v>
      </c>
      <c r="G316" s="51">
        <f t="shared" si="99"/>
        <v>0</v>
      </c>
      <c r="H316" s="51">
        <f t="shared" si="99"/>
        <v>0</v>
      </c>
      <c r="I316" s="51">
        <f t="shared" si="99"/>
        <v>0</v>
      </c>
      <c r="J316" s="51">
        <f t="shared" si="99"/>
        <v>986900</v>
      </c>
      <c r="K316" s="991"/>
    </row>
    <row r="317" spans="1:11" x14ac:dyDescent="0.6">
      <c r="A317" s="979"/>
      <c r="B317" s="1055" t="str">
        <f>+[2]ระบบการควบคุมฯ!B1372</f>
        <v>ครุภัณฑ์สำนักงาน 120601</v>
      </c>
      <c r="C317" s="981"/>
      <c r="D317" s="51">
        <f>+D318+D321+D323+D325+D327</f>
        <v>149400</v>
      </c>
      <c r="E317" s="51">
        <f t="shared" ref="E317:J317" si="100">+E318+E321+E323+E325+E327</f>
        <v>0</v>
      </c>
      <c r="F317" s="51">
        <f t="shared" si="100"/>
        <v>0</v>
      </c>
      <c r="G317" s="51">
        <f t="shared" si="100"/>
        <v>0</v>
      </c>
      <c r="H317" s="51">
        <f t="shared" ca="1" si="100"/>
        <v>0</v>
      </c>
      <c r="I317" s="51">
        <f t="shared" ca="1" si="100"/>
        <v>0</v>
      </c>
      <c r="J317" s="51">
        <f t="shared" si="100"/>
        <v>149400</v>
      </c>
      <c r="K317" s="991"/>
    </row>
    <row r="318" spans="1:11" ht="42" x14ac:dyDescent="0.6">
      <c r="A318" s="1088" t="str">
        <f>+[2]ระบบการควบคุมฯ!A1373</f>
        <v>1.10.1.1</v>
      </c>
      <c r="B318" s="1089" t="str">
        <f>+[2]ระบบการควบคุมฯ!B1373</f>
        <v xml:space="preserve">เครื่องเจาะกระดาษและเข้าเล่ม แบบเจาะกระดาษไฟฟ้าและเข้าเล่มมือโยก </v>
      </c>
      <c r="C318" s="1090" t="str">
        <f>+[2]ระบบการควบคุมฯ!C1373</f>
        <v>ศธ 04002/ว5678  ลว 21  พย 67ครั้งที่ 76</v>
      </c>
      <c r="D318" s="1091">
        <f>SUM(D319:D320)</f>
        <v>37000</v>
      </c>
      <c r="E318" s="1091">
        <f t="shared" ref="E318:J318" si="101">SUM(E319:E320)</f>
        <v>0</v>
      </c>
      <c r="F318" s="1091">
        <f t="shared" si="101"/>
        <v>0</v>
      </c>
      <c r="G318" s="1091">
        <f t="shared" si="101"/>
        <v>0</v>
      </c>
      <c r="H318" s="1091">
        <f t="shared" si="101"/>
        <v>0</v>
      </c>
      <c r="I318" s="1091">
        <f t="shared" si="101"/>
        <v>0</v>
      </c>
      <c r="J318" s="1091">
        <f t="shared" si="101"/>
        <v>37000</v>
      </c>
      <c r="K318" s="1092"/>
    </row>
    <row r="319" spans="1:11" x14ac:dyDescent="0.6">
      <c r="A319" s="1093" t="str">
        <f>+[2]ระบบการควบคุมฯ!A1374</f>
        <v>1)</v>
      </c>
      <c r="B319" s="1093" t="str">
        <f>+[2]ระบบการควบคุมฯ!B1374</f>
        <v>โรงเรียนร่วมใจประสิทธิ์</v>
      </c>
      <c r="C319" s="1094" t="str">
        <f>+[2]ระบบการควบคุมฯ!C1374</f>
        <v>20004370010003112870</v>
      </c>
      <c r="D319" s="48">
        <f>+[2]ระบบการควบคุมฯ!F1374</f>
        <v>18500</v>
      </c>
      <c r="E319" s="48">
        <f>+[2]ระบบการควบคุมฯ!G1374+[2]ระบบการควบคุมฯ!H1374</f>
        <v>0</v>
      </c>
      <c r="F319" s="48">
        <f>+[2]ระบบการควบคุมฯ!I1374+[2]ระบบการควบคุมฯ!J1374</f>
        <v>0</v>
      </c>
      <c r="G319" s="48">
        <f>+[2]ระบบการควบคุมฯ!K1374+[2]ระบบการควบคุมฯ!L1374</f>
        <v>0</v>
      </c>
      <c r="H319" s="48">
        <f>+H341+H349+H390+H394+H401+H418+H420</f>
        <v>0</v>
      </c>
      <c r="I319" s="48">
        <f>+I341+I349+I390+I394+I401+I418+I420</f>
        <v>0</v>
      </c>
      <c r="J319" s="48">
        <f>+D319-E319-F319-G319</f>
        <v>18500</v>
      </c>
      <c r="K319" s="1095"/>
    </row>
    <row r="320" spans="1:11" x14ac:dyDescent="0.6">
      <c r="A320" s="1093" t="str">
        <f>+[2]ระบบการควบคุมฯ!A1375</f>
        <v>2)</v>
      </c>
      <c r="B320" s="1093" t="str">
        <f>+[2]ระบบการควบคุมฯ!B1375</f>
        <v>โรงเรียนรวมราษฎร์สามัคคี</v>
      </c>
      <c r="C320" s="1094" t="str">
        <f>+[2]ระบบการควบคุมฯ!C1375</f>
        <v>20004370010003112871</v>
      </c>
      <c r="D320" s="48">
        <f>+[2]ระบบการควบคุมฯ!F1375</f>
        <v>18500</v>
      </c>
      <c r="E320" s="48">
        <f>+[2]ระบบการควบคุมฯ!G1375+[2]ระบบการควบคุมฯ!H1375</f>
        <v>0</v>
      </c>
      <c r="F320" s="48">
        <f>+[2]ระบบการควบคุมฯ!I1375+[2]ระบบการควบคุมฯ!J1375</f>
        <v>0</v>
      </c>
      <c r="G320" s="48">
        <f>+[2]ระบบการควบคุมฯ!K1375+[2]ระบบการควบคุมฯ!L1375</f>
        <v>0</v>
      </c>
      <c r="H320" s="48">
        <f>+H342+H350+H391+H395+H402+H419+H421</f>
        <v>0</v>
      </c>
      <c r="I320" s="48">
        <f>+I342+I350+I391+I395+I402+I419+I421</f>
        <v>0</v>
      </c>
      <c r="J320" s="48">
        <f>+D320-E320-F320-G320</f>
        <v>18500</v>
      </c>
      <c r="K320" s="1095"/>
    </row>
    <row r="321" spans="1:11" ht="42" x14ac:dyDescent="0.25">
      <c r="A321" s="1096" t="str">
        <f>+[2]ระบบการควบคุมฯ!A1376</f>
        <v>1.10.1.2</v>
      </c>
      <c r="B321" s="1097" t="str">
        <f>+[2]ระบบการควบคุมฯ!B1376</f>
        <v>เครื่องถ่ายเอกสารระบบดิจิทัล (ขาว-ดำ) ความเร็ว 20 แผ่นต่อนาที</v>
      </c>
      <c r="C321" s="1098" t="str">
        <f>+[2]ระบบการควบคุมฯ!C1376</f>
        <v>ศธ 04002/ว5678  ลว 21  พย 67ครั้งที่ 76</v>
      </c>
      <c r="D321" s="55">
        <f>SUM(D322)</f>
        <v>92100</v>
      </c>
      <c r="E321" s="55">
        <f t="shared" ref="E321:J321" si="102">SUM(E322)</f>
        <v>0</v>
      </c>
      <c r="F321" s="55">
        <f t="shared" si="102"/>
        <v>0</v>
      </c>
      <c r="G321" s="55">
        <f t="shared" si="102"/>
        <v>0</v>
      </c>
      <c r="H321" s="55">
        <f t="shared" si="102"/>
        <v>0</v>
      </c>
      <c r="I321" s="55">
        <f t="shared" si="102"/>
        <v>0</v>
      </c>
      <c r="J321" s="55">
        <f t="shared" si="102"/>
        <v>92100</v>
      </c>
      <c r="K321" s="978"/>
    </row>
    <row r="322" spans="1:11" x14ac:dyDescent="0.6">
      <c r="A322" s="1093" t="str">
        <f>+[2]ระบบการควบคุมฯ!A1377</f>
        <v>1)</v>
      </c>
      <c r="B322" s="1093" t="str">
        <f>+[2]ระบบการควบคุมฯ!B1377</f>
        <v>โรงเรียนร่วมใจประสิทธิ์</v>
      </c>
      <c r="C322" s="1094" t="str">
        <f>+[2]ระบบการควบคุมฯ!C1377</f>
        <v>20004370010003112876</v>
      </c>
      <c r="D322" s="48">
        <f>+[2]ระบบการควบคุมฯ!F1377</f>
        <v>92100</v>
      </c>
      <c r="E322" s="48">
        <f>+[2]ระบบการควบคุมฯ!G1377+[2]ระบบการควบคุมฯ!H1377</f>
        <v>0</v>
      </c>
      <c r="F322" s="48">
        <f>+[2]ระบบการควบคุมฯ!I1377+[2]ระบบการควบคุมฯ!J1377</f>
        <v>0</v>
      </c>
      <c r="G322" s="48">
        <f>+[2]ระบบการควบคุมฯ!K1377+[2]ระบบการควบคุมฯ!L1377</f>
        <v>0</v>
      </c>
      <c r="H322" s="48">
        <f>+H344+H352+H393+H397+H404+H421+H423</f>
        <v>0</v>
      </c>
      <c r="I322" s="48">
        <f>+I344+I352+I393+I397+I404+I421+I423</f>
        <v>0</v>
      </c>
      <c r="J322" s="48">
        <f>+D322-E322-F322-G322</f>
        <v>92100</v>
      </c>
      <c r="K322" s="1095"/>
    </row>
    <row r="323" spans="1:11" x14ac:dyDescent="0.25">
      <c r="A323" s="1096" t="str">
        <f>+[2]ระบบการควบคุมฯ!A1378</f>
        <v>1.10.1.3</v>
      </c>
      <c r="B323" s="1096" t="str">
        <f>+[2]ระบบการควบคุมฯ!B1378</f>
        <v xml:space="preserve">เก้าอี้ครู </v>
      </c>
      <c r="C323" s="1098" t="str">
        <f>+[2]ระบบการควบคุมฯ!C1378</f>
        <v>ศธ 04002/ว5678  ลว 21  พย 67ครั้งที่ 76</v>
      </c>
      <c r="D323" s="55">
        <f>SUM(D324)</f>
        <v>1300</v>
      </c>
      <c r="E323" s="55">
        <f t="shared" ref="E323:J323" si="103">SUM(E324)</f>
        <v>0</v>
      </c>
      <c r="F323" s="55">
        <f t="shared" si="103"/>
        <v>0</v>
      </c>
      <c r="G323" s="55">
        <f t="shared" si="103"/>
        <v>0</v>
      </c>
      <c r="H323" s="55">
        <f t="shared" ca="1" si="103"/>
        <v>0</v>
      </c>
      <c r="I323" s="55">
        <f t="shared" ca="1" si="103"/>
        <v>0</v>
      </c>
      <c r="J323" s="55">
        <f t="shared" si="103"/>
        <v>1300</v>
      </c>
      <c r="K323" s="978"/>
    </row>
    <row r="324" spans="1:11" x14ac:dyDescent="0.6">
      <c r="A324" s="1093" t="str">
        <f>+[2]ระบบการควบคุมฯ!A1379</f>
        <v>1)</v>
      </c>
      <c r="B324" s="1093" t="str">
        <f>+[2]ระบบการควบคุมฯ!B1379</f>
        <v>โรงเรียนรวมราษฎร์สามัคคี</v>
      </c>
      <c r="C324" s="1094" t="str">
        <f>+[2]ระบบการควบคุมฯ!C1379</f>
        <v>20004370010003112868</v>
      </c>
      <c r="D324" s="48">
        <f>+[2]ระบบการควบคุมฯ!F1379</f>
        <v>1300</v>
      </c>
      <c r="E324" s="48">
        <f>+[2]ระบบการควบคุมฯ!G1379+[2]ระบบการควบคุมฯ!H1379</f>
        <v>0</v>
      </c>
      <c r="F324" s="48">
        <f>+[2]ระบบการควบคุมฯ!I1379+[2]ระบบการควบคุมฯ!J1379</f>
        <v>0</v>
      </c>
      <c r="G324" s="48">
        <f>+[2]ระบบการควบคุมฯ!K1379+[2]ระบบการควบคุมฯ!L1379</f>
        <v>0</v>
      </c>
      <c r="H324" s="48">
        <f ca="1">+H346+H354+H395+H399+H406+H423+H425</f>
        <v>0</v>
      </c>
      <c r="I324" s="48">
        <f ca="1">+I346+I354+I395+I399+I406+I423+I425</f>
        <v>0</v>
      </c>
      <c r="J324" s="48">
        <f>+D324-E324-F324-G324</f>
        <v>1300</v>
      </c>
      <c r="K324" s="1095"/>
    </row>
    <row r="325" spans="1:11" x14ac:dyDescent="0.6">
      <c r="A325" s="1088" t="str">
        <f>+[2]ระบบการควบคุมฯ!A1380</f>
        <v>1.10.1.4</v>
      </c>
      <c r="B325" s="1088" t="str">
        <f>+[2]ระบบการควบคุมฯ!B1380</f>
        <v>โต๊ะครู จำนวน 2 ตัวๆละ 4,000 บาท</v>
      </c>
      <c r="C325" s="1090" t="str">
        <f>+[2]ระบบการควบคุมฯ!C1380</f>
        <v>ศธ 04002/ว5678  ลว 21  พย 67ครั้งที่ 76</v>
      </c>
      <c r="D325" s="1091">
        <f>SUM(D326)</f>
        <v>8000</v>
      </c>
      <c r="E325" s="1091">
        <f t="shared" ref="E325:J325" si="104">SUM(E326)</f>
        <v>0</v>
      </c>
      <c r="F325" s="1091">
        <f t="shared" si="104"/>
        <v>0</v>
      </c>
      <c r="G325" s="1091">
        <f t="shared" si="104"/>
        <v>0</v>
      </c>
      <c r="H325" s="1091">
        <f t="shared" si="104"/>
        <v>0</v>
      </c>
      <c r="I325" s="1091">
        <f t="shared" si="104"/>
        <v>0</v>
      </c>
      <c r="J325" s="1091">
        <f t="shared" si="104"/>
        <v>8000</v>
      </c>
      <c r="K325" s="1092"/>
    </row>
    <row r="326" spans="1:11" x14ac:dyDescent="0.6">
      <c r="A326" s="1093" t="str">
        <f>+[2]ระบบการควบคุมฯ!A1381</f>
        <v>1)</v>
      </c>
      <c r="B326" s="1093" t="str">
        <f>+[2]ระบบการควบคุมฯ!B1381</f>
        <v>โรงเรียนรวมราษฎร์สามัคคี</v>
      </c>
      <c r="C326" s="1094" t="str">
        <f>+[2]ระบบการควบคุมฯ!C1381</f>
        <v>20004370010003112881</v>
      </c>
      <c r="D326" s="48">
        <f>+[2]ระบบการควบคุมฯ!F1381</f>
        <v>8000</v>
      </c>
      <c r="E326" s="48">
        <f>+[2]ระบบการควบคุมฯ!G1381+[2]ระบบการควบคุมฯ!H1381</f>
        <v>0</v>
      </c>
      <c r="F326" s="48">
        <f>+[2]ระบบการควบคุมฯ!I1381+[2]ระบบการควบคุมฯ!J1381</f>
        <v>0</v>
      </c>
      <c r="G326" s="48">
        <f>+[2]ระบบการควบคุมฯ!K1381+[2]ระบบการควบคุมฯ!L1381</f>
        <v>0</v>
      </c>
      <c r="H326" s="48">
        <f>+H348+H356+H397+H401+H408+H425+H427</f>
        <v>0</v>
      </c>
      <c r="I326" s="48">
        <f>+I348+I356+I397+I401+I408+I425+I427</f>
        <v>0</v>
      </c>
      <c r="J326" s="48">
        <f>+D326-E326-F326-G326</f>
        <v>8000</v>
      </c>
      <c r="K326" s="1095"/>
    </row>
    <row r="327" spans="1:11" x14ac:dyDescent="0.6">
      <c r="A327" s="1088" t="str">
        <f>+[2]ระบบการควบคุมฯ!A1382</f>
        <v>1.10.1.5</v>
      </c>
      <c r="B327" s="1088" t="str">
        <f>+[2]ระบบการควบคุมฯ!B1382</f>
        <v>พัดลม แบบโคจรติดผนัง ขนาดไม่น้อยกว่า 16 นิ้ว (400 มิลลิเมตร) 11 เครื่องๆละ 1,000 บาท</v>
      </c>
      <c r="C327" s="1090" t="str">
        <f>+[2]ระบบการควบคุมฯ!C1382</f>
        <v>ศธ 04002/ว5678  ลว 21  พย 67ครั้งที่ 76</v>
      </c>
      <c r="D327" s="1091">
        <f>SUM(D328)</f>
        <v>11000</v>
      </c>
      <c r="E327" s="1091">
        <f t="shared" ref="E327:J327" si="105">SUM(E328)</f>
        <v>0</v>
      </c>
      <c r="F327" s="1091">
        <f t="shared" si="105"/>
        <v>0</v>
      </c>
      <c r="G327" s="1091">
        <f t="shared" si="105"/>
        <v>0</v>
      </c>
      <c r="H327" s="1091">
        <f t="shared" ca="1" si="105"/>
        <v>0</v>
      </c>
      <c r="I327" s="1091">
        <f t="shared" ca="1" si="105"/>
        <v>0</v>
      </c>
      <c r="J327" s="1091">
        <f t="shared" si="105"/>
        <v>11000</v>
      </c>
      <c r="K327" s="1092"/>
    </row>
    <row r="328" spans="1:11" x14ac:dyDescent="0.6">
      <c r="A328" s="1093" t="str">
        <f>+[2]ระบบการควบคุมฯ!A1383</f>
        <v>1)</v>
      </c>
      <c r="B328" s="1093" t="str">
        <f>+[2]ระบบการควบคุมฯ!B1383</f>
        <v xml:space="preserve">โรงเรียนเจริญดีวิทยา </v>
      </c>
      <c r="C328" s="1094" t="str">
        <f>+[2]ระบบการควบคุมฯ!C1383</f>
        <v>20004370010003112884</v>
      </c>
      <c r="D328" s="48">
        <f>+[2]ระบบการควบคุมฯ!F1383</f>
        <v>11000</v>
      </c>
      <c r="E328" s="48">
        <f>+[2]ระบบการควบคุมฯ!G1383+[2]ระบบการควบคุมฯ!H1383</f>
        <v>0</v>
      </c>
      <c r="F328" s="48">
        <f>+[2]ระบบการควบคุมฯ!I1383+[2]ระบบการควบคุมฯ!J1383</f>
        <v>0</v>
      </c>
      <c r="G328" s="48">
        <f>+[2]ระบบการควบคุมฯ!K1383+[2]ระบบการควบคุมฯ!L1383</f>
        <v>0</v>
      </c>
      <c r="H328" s="48">
        <f ca="1">+H350+H358+H399+H403+H410+H427+H429</f>
        <v>0</v>
      </c>
      <c r="I328" s="48">
        <f ca="1">+I350+I358+I399+I403+I410+I427+I429</f>
        <v>0</v>
      </c>
      <c r="J328" s="48">
        <f>+D328-E328-F328-G328</f>
        <v>11000</v>
      </c>
      <c r="K328" s="1095"/>
    </row>
    <row r="329" spans="1:11" x14ac:dyDescent="0.6">
      <c r="A329" s="1093"/>
      <c r="B329" s="1093"/>
      <c r="C329" s="1094"/>
      <c r="D329" s="48"/>
      <c r="E329" s="48"/>
      <c r="F329" s="48"/>
      <c r="G329" s="48"/>
      <c r="H329" s="48"/>
      <c r="I329" s="48"/>
      <c r="J329" s="48"/>
      <c r="K329" s="1095"/>
    </row>
    <row r="330" spans="1:11" x14ac:dyDescent="0.6">
      <c r="A330" s="1055">
        <f>+[2]ระบบการควบคุมฯ!A1385</f>
        <v>0</v>
      </c>
      <c r="B330" s="1099" t="str">
        <f>+[2]ระบบการควบคุมฯ!B1385</f>
        <v>ครุภัณฑ์การศึกษา 120611</v>
      </c>
      <c r="C330" s="1100">
        <f>+[2]ระบบการควบคุมฯ!C1385</f>
        <v>0</v>
      </c>
      <c r="D330" s="51">
        <f>+D331</f>
        <v>45000</v>
      </c>
      <c r="E330" s="51">
        <f t="shared" ref="E330:J330" si="106">+E331</f>
        <v>0</v>
      </c>
      <c r="F330" s="51">
        <f t="shared" si="106"/>
        <v>0</v>
      </c>
      <c r="G330" s="51">
        <f t="shared" si="106"/>
        <v>0</v>
      </c>
      <c r="H330" s="51">
        <f t="shared" si="106"/>
        <v>0</v>
      </c>
      <c r="I330" s="51">
        <f t="shared" si="106"/>
        <v>0</v>
      </c>
      <c r="J330" s="51">
        <f t="shared" si="106"/>
        <v>45000</v>
      </c>
      <c r="K330" s="991"/>
    </row>
    <row r="331" spans="1:11" ht="42" x14ac:dyDescent="0.6">
      <c r="A331" s="1088" t="str">
        <f>+[2]ระบบการควบคุมฯ!A1386</f>
        <v>1.10.1.6</v>
      </c>
      <c r="B331" s="1089" t="str">
        <f>+[2]ระบบการควบคุมฯ!B1386</f>
        <v>โต๊ะเก้าอี้นักเรียน สำหรับนักเรียนประถมศึกษา 30 ชุดๆละ 1,500 บาท</v>
      </c>
      <c r="C331" s="1090" t="str">
        <f>+[2]ระบบการควบคุมฯ!C1386</f>
        <v>ศธ 04002/ว5678  ลว 21  พย 67ครั้งที่ 76</v>
      </c>
      <c r="D331" s="1091">
        <f>+[2]ระบบการควบคุมฯ!F1386</f>
        <v>45000</v>
      </c>
      <c r="E331" s="1091">
        <f>+[2]ระบบการควบคุมฯ!G1386+[2]ระบบการควบคุมฯ!H1386</f>
        <v>0</v>
      </c>
      <c r="F331" s="1091">
        <f>+[2]ระบบการควบคุมฯ!I1386+[2]ระบบการควบคุมฯ!J1386</f>
        <v>0</v>
      </c>
      <c r="G331" s="1091">
        <f>+[2]ระบบการควบคุมฯ!K1386+[2]ระบบการควบคุมฯ!L1386</f>
        <v>0</v>
      </c>
      <c r="H331" s="1091">
        <f>+H353+H361+H402+H406+H413+H430+H432</f>
        <v>0</v>
      </c>
      <c r="I331" s="1091">
        <f>+I353+I361+I402+I406+I413+I430+I432</f>
        <v>0</v>
      </c>
      <c r="J331" s="1091">
        <f>+D331-E331-F331-G331</f>
        <v>45000</v>
      </c>
      <c r="K331" s="1092"/>
    </row>
    <row r="332" spans="1:11" x14ac:dyDescent="0.6">
      <c r="A332" s="1093" t="str">
        <f>+[2]ระบบการควบคุมฯ!A1387</f>
        <v>1)</v>
      </c>
      <c r="B332" s="1101" t="str">
        <f>+[2]ระบบการควบคุมฯ!B1387</f>
        <v xml:space="preserve">โรงเรียนรวมราษฎร์สามัคคี </v>
      </c>
      <c r="C332" s="1102" t="str">
        <f>+[2]ระบบการควบคุมฯ!C1387</f>
        <v>20004370010003112878</v>
      </c>
      <c r="D332" s="48">
        <f>+[2]ระบบการควบคุมฯ!F1387</f>
        <v>45000</v>
      </c>
      <c r="E332" s="48">
        <f>+[2]ระบบการควบคุมฯ!G1387+[2]ระบบการควบคุมฯ!H1387</f>
        <v>0</v>
      </c>
      <c r="F332" s="48">
        <f>+[2]ระบบการควบคุมฯ!I1387+[2]ระบบการควบคุมฯ!J1387</f>
        <v>0</v>
      </c>
      <c r="G332" s="48">
        <f>+[2]ระบบการควบคุมฯ!K1387+[2]ระบบการควบคุมฯ!L1387</f>
        <v>0</v>
      </c>
      <c r="H332" s="48">
        <f>+H354+H362+H403+H407+H414+H431+H433</f>
        <v>0</v>
      </c>
      <c r="I332" s="48">
        <f>+I354+I362+I403+I407+I414+I431+I433</f>
        <v>0</v>
      </c>
      <c r="J332" s="48">
        <f>+D332-E332-F332-G332</f>
        <v>45000</v>
      </c>
      <c r="K332" s="1095"/>
    </row>
    <row r="333" spans="1:11" x14ac:dyDescent="0.25">
      <c r="A333" s="1103">
        <f>+[2]ระบบการควบคุมฯ!A1389</f>
        <v>0</v>
      </c>
      <c r="B333" s="1104" t="str">
        <f>+[2]ระบบการควบคุมฯ!B1389</f>
        <v>ครุภัณฑ์งานบ้านงานครัว 120612</v>
      </c>
      <c r="C333" s="1105">
        <f>+[2]ระบบการควบคุมฯ!C1389</f>
        <v>0</v>
      </c>
      <c r="D333" s="52">
        <f>+[2]ระบบการควบคุมฯ!F1389</f>
        <v>11000</v>
      </c>
      <c r="E333" s="52">
        <f>+[2]ระบบการควบคุมฯ!G1389+[2]ระบบการควบคุมฯ!H1389</f>
        <v>0</v>
      </c>
      <c r="F333" s="52">
        <f>+[2]ระบบการควบคุมฯ!I1389+[2]ระบบการควบคุมฯ!J1389</f>
        <v>0</v>
      </c>
      <c r="G333" s="52">
        <f>+[2]ระบบการควบคุมฯ!K1389+[2]ระบบการควบคุมฯ!L1389</f>
        <v>0</v>
      </c>
      <c r="H333" s="52">
        <f t="shared" ref="H333:I335" si="107">+H356+H364+H405+H409+H416+H433+H435</f>
        <v>0</v>
      </c>
      <c r="I333" s="52">
        <f t="shared" si="107"/>
        <v>0</v>
      </c>
      <c r="J333" s="52">
        <f>+D333-E333-F333-G333</f>
        <v>11000</v>
      </c>
      <c r="K333" s="1106"/>
    </row>
    <row r="334" spans="1:11" x14ac:dyDescent="0.6">
      <c r="A334" s="1088" t="str">
        <f>+[2]ระบบการควบคุมฯ!A1390</f>
        <v>1.10.1.7</v>
      </c>
      <c r="B334" s="1089" t="str">
        <f>+[2]ระบบการควบคุมฯ!B1390</f>
        <v xml:space="preserve">เครื่องตัดแต่งพุ่มไม้ ขนาด 22 นิ้ว </v>
      </c>
      <c r="C334" s="1090" t="str">
        <f>+[2]ระบบการควบคุมฯ!C1390</f>
        <v>ศธ 04002/ว5678  ลว 21  พย 67ครั้งที่ 76</v>
      </c>
      <c r="D334" s="1091">
        <f>+[2]ระบบการควบคุมฯ!F1390</f>
        <v>11000</v>
      </c>
      <c r="E334" s="1091">
        <f>+[2]ระบบการควบคุมฯ!G1390+[2]ระบบการควบคุมฯ!H1390</f>
        <v>0</v>
      </c>
      <c r="F334" s="1091">
        <f>+[2]ระบบการควบคุมฯ!I1390+[2]ระบบการควบคุมฯ!J1390</f>
        <v>0</v>
      </c>
      <c r="G334" s="1091">
        <f>+[2]ระบบการควบคุมฯ!K1390+[2]ระบบการควบคุมฯ!L1390</f>
        <v>0</v>
      </c>
      <c r="H334" s="1091">
        <f t="shared" si="107"/>
        <v>0</v>
      </c>
      <c r="I334" s="1091">
        <f t="shared" si="107"/>
        <v>0</v>
      </c>
      <c r="J334" s="1091">
        <f>+D334-E334-F334-G334</f>
        <v>11000</v>
      </c>
      <c r="K334" s="1092"/>
    </row>
    <row r="335" spans="1:11" x14ac:dyDescent="0.6">
      <c r="A335" s="1093" t="str">
        <f>+[2]ระบบการควบคุมฯ!A1391</f>
        <v>1)</v>
      </c>
      <c r="B335" s="1101" t="str">
        <f>+[2]ระบบการควบคุมฯ!B1391</f>
        <v>โรงเรียนร่วมใจประสิทธิ์</v>
      </c>
      <c r="C335" s="1102" t="str">
        <f>+[2]ระบบการควบคุมฯ!C1391</f>
        <v>20004370010003112872</v>
      </c>
      <c r="D335" s="48">
        <f>+[2]ระบบการควบคุมฯ!F1391</f>
        <v>11000</v>
      </c>
      <c r="E335" s="48">
        <f>+[2]ระบบการควบคุมฯ!G1391+[2]ระบบการควบคุมฯ!H1391</f>
        <v>0</v>
      </c>
      <c r="F335" s="48">
        <f>+[2]ระบบการควบคุมฯ!I1391+[2]ระบบการควบคุมฯ!J1391</f>
        <v>0</v>
      </c>
      <c r="G335" s="48">
        <f>+[2]ระบบการควบคุมฯ!K1391+[2]ระบบการควบคุมฯ!L1391</f>
        <v>0</v>
      </c>
      <c r="H335" s="48">
        <f t="shared" si="107"/>
        <v>0</v>
      </c>
      <c r="I335" s="48">
        <f t="shared" si="107"/>
        <v>0</v>
      </c>
      <c r="J335" s="48">
        <f>+D335-E335-F335-G335</f>
        <v>11000</v>
      </c>
      <c r="K335" s="1095"/>
    </row>
    <row r="336" spans="1:11" x14ac:dyDescent="0.6">
      <c r="A336" s="979"/>
      <c r="B336" s="1055" t="s">
        <v>248</v>
      </c>
      <c r="C336" s="981"/>
      <c r="D336" s="51">
        <f>+D337+D340</f>
        <v>986900</v>
      </c>
      <c r="E336" s="51">
        <f t="shared" ref="E336:K336" si="108">+E337+E340</f>
        <v>0</v>
      </c>
      <c r="F336" s="51">
        <f t="shared" si="108"/>
        <v>0</v>
      </c>
      <c r="G336" s="51">
        <f t="shared" si="108"/>
        <v>0</v>
      </c>
      <c r="H336" s="51">
        <f t="shared" si="108"/>
        <v>0</v>
      </c>
      <c r="I336" s="51">
        <f t="shared" si="108"/>
        <v>0</v>
      </c>
      <c r="J336" s="51">
        <f t="shared" si="108"/>
        <v>986900</v>
      </c>
      <c r="K336" s="51">
        <f t="shared" si="108"/>
        <v>0</v>
      </c>
    </row>
    <row r="337" spans="1:11" x14ac:dyDescent="0.25">
      <c r="A337" s="1056" t="str">
        <f>+[2]ระบบการควบคุมฯ!A1405</f>
        <v>1.10.2.1</v>
      </c>
      <c r="B337" s="1056" t="str">
        <f>+[2]ระบบการควบคุมฯ!B1405</f>
        <v>ปรับปรุงซ่อมแซมอาคารเรียนอาคารประกอบและสิ่งก่อสร้างอื่น</v>
      </c>
      <c r="C337" s="1107" t="str">
        <f>+[2]ระบบการควบคุมฯ!C1405</f>
        <v>ศธ 04002/ว5644  ลว 19 พย 67ครั้งที่ 69</v>
      </c>
      <c r="D337" s="55">
        <f>SUM(D338:D339)</f>
        <v>350000</v>
      </c>
      <c r="E337" s="55">
        <f t="shared" ref="E337:J337" si="109">SUM(E338:E339)</f>
        <v>0</v>
      </c>
      <c r="F337" s="55">
        <f t="shared" si="109"/>
        <v>0</v>
      </c>
      <c r="G337" s="55">
        <f t="shared" si="109"/>
        <v>0</v>
      </c>
      <c r="H337" s="55">
        <f t="shared" si="109"/>
        <v>0</v>
      </c>
      <c r="I337" s="55">
        <f t="shared" si="109"/>
        <v>0</v>
      </c>
      <c r="J337" s="55">
        <f t="shared" si="109"/>
        <v>350000</v>
      </c>
      <c r="K337" s="978"/>
    </row>
    <row r="338" spans="1:11" x14ac:dyDescent="0.25">
      <c r="A338" s="1108" t="str">
        <f>+[2]ระบบการควบคุมฯ!A1406</f>
        <v>1)</v>
      </c>
      <c r="B338" s="1108" t="str">
        <f>+[2]ระบบการควบคุมฯ!B1406</f>
        <v>โรงเรียนร่วมใจประสิทธิ์</v>
      </c>
      <c r="C338" s="1108" t="str">
        <f>+[2]ระบบการควบคุมฯ!C1406</f>
        <v>20004370010003214867</v>
      </c>
      <c r="D338" s="1108">
        <f>+[2]ระบบการควบคุมฯ!F1406</f>
        <v>350000</v>
      </c>
      <c r="E338" s="839">
        <f>+[2]ระบบการควบคุมฯ!G11410+[2]ระบบการควบคุมฯ!H1406</f>
        <v>0</v>
      </c>
      <c r="F338" s="862">
        <f>+[2]ระบบการควบคุมฯ!I1406+[2]ระบบการควบคุมฯ!J1406</f>
        <v>0</v>
      </c>
      <c r="G338" s="826">
        <f>+[2]ระบบการควบคุมฯ!K1406+[2]ระบบการควบคุมฯ!L1406</f>
        <v>0</v>
      </c>
      <c r="H338" s="868"/>
      <c r="I338" s="860"/>
      <c r="J338" s="869">
        <f t="shared" ref="J338:J339" si="110">D338-E338-F338-G338</f>
        <v>350000</v>
      </c>
      <c r="K338" s="1006"/>
    </row>
    <row r="339" spans="1:11" x14ac:dyDescent="0.25">
      <c r="A339" s="71"/>
      <c r="B339" s="850"/>
      <c r="C339" s="1058">
        <f>+[2]ระบบการควบคุมฯ!C1273</f>
        <v>0</v>
      </c>
      <c r="D339" s="773"/>
      <c r="E339" s="839"/>
      <c r="F339" s="862"/>
      <c r="G339" s="826"/>
      <c r="H339" s="868"/>
      <c r="I339" s="860"/>
      <c r="J339" s="869">
        <f t="shared" si="110"/>
        <v>0</v>
      </c>
      <c r="K339" s="1006"/>
    </row>
    <row r="340" spans="1:11" x14ac:dyDescent="0.25">
      <c r="A340" s="1056" t="str">
        <f>+[2]ระบบการควบคุมฯ!A1410</f>
        <v>1.10.2.2</v>
      </c>
      <c r="B340" s="1109" t="str">
        <f>+[2]ระบบการควบคุมฯ!B1410</f>
        <v xml:space="preserve">ห้องน้ำห้องส้วมนักเรียนชาย 6 ที่/49 </v>
      </c>
      <c r="C340" s="1107" t="str">
        <f>+[2]ระบบการควบคุมฯ!C1410</f>
        <v>ศธ 04002/ว5644  ลว 19 พย 67ครั้งที่ 69</v>
      </c>
      <c r="D340" s="55">
        <f>SUM(D341:D347)</f>
        <v>636900</v>
      </c>
      <c r="E340" s="55">
        <f t="shared" ref="E340:J340" si="111">SUM(E341:E347)</f>
        <v>0</v>
      </c>
      <c r="F340" s="55">
        <f t="shared" si="111"/>
        <v>0</v>
      </c>
      <c r="G340" s="55">
        <f t="shared" si="111"/>
        <v>0</v>
      </c>
      <c r="H340" s="55">
        <f t="shared" si="111"/>
        <v>0</v>
      </c>
      <c r="I340" s="55">
        <f t="shared" si="111"/>
        <v>0</v>
      </c>
      <c r="J340" s="55">
        <f t="shared" si="111"/>
        <v>636900</v>
      </c>
      <c r="K340" s="978"/>
    </row>
    <row r="341" spans="1:11" x14ac:dyDescent="0.25">
      <c r="A341" s="1108" t="str">
        <f>+[2]ระบบการควบคุมฯ!A1411</f>
        <v>1)</v>
      </c>
      <c r="B341" s="1108" t="str">
        <f>+[2]ระบบการควบคุมฯ!B1411</f>
        <v>โรงเรียนเจริญดีวิทยา</v>
      </c>
      <c r="C341" s="1108" t="str">
        <f>+[2]ระบบการควบคุมฯ!C1411</f>
        <v>20004370010003214866</v>
      </c>
      <c r="D341" s="1108">
        <f>+[2]ระบบการควบคุมฯ!F1411</f>
        <v>636900</v>
      </c>
      <c r="E341" s="839">
        <f>+[2]ระบบการควบคุมฯ!G1411+[2]ระบบการควบคุมฯ!H1411</f>
        <v>0</v>
      </c>
      <c r="F341" s="862">
        <f>+[2]ระบบการควบคุมฯ!I1411+[2]ระบบการควบคุมฯ!J1411</f>
        <v>0</v>
      </c>
      <c r="G341" s="826">
        <f>+[2]ระบบการควบคุมฯ!K1411+[2]ระบบการควบคุมฯ!L1411</f>
        <v>0</v>
      </c>
      <c r="H341" s="868"/>
      <c r="I341" s="860"/>
      <c r="J341" s="869">
        <f t="shared" ref="J341:J342" si="112">D341-E341-F341-G341</f>
        <v>636900</v>
      </c>
      <c r="K341" s="1006"/>
    </row>
    <row r="342" spans="1:11" hidden="1" x14ac:dyDescent="0.25">
      <c r="A342" s="71"/>
      <c r="B342" s="850"/>
      <c r="C342" s="1058">
        <f>+[2]ระบบการควบคุมฯ!C1276</f>
        <v>0</v>
      </c>
      <c r="D342" s="773"/>
      <c r="E342" s="839"/>
      <c r="F342" s="862"/>
      <c r="G342" s="826"/>
      <c r="H342" s="868"/>
      <c r="I342" s="860"/>
      <c r="J342" s="869">
        <f t="shared" si="112"/>
        <v>0</v>
      </c>
      <c r="K342" s="1006"/>
    </row>
    <row r="343" spans="1:11" hidden="1" x14ac:dyDescent="0.25">
      <c r="A343" s="71"/>
      <c r="B343" s="1023"/>
      <c r="C343" s="1010"/>
      <c r="D343" s="773"/>
      <c r="E343" s="839"/>
      <c r="F343" s="862"/>
      <c r="G343" s="826"/>
      <c r="H343" s="868"/>
      <c r="I343" s="860"/>
      <c r="J343" s="869"/>
      <c r="K343" s="1006"/>
    </row>
    <row r="344" spans="1:11" hidden="1" x14ac:dyDescent="0.25">
      <c r="A344" s="71"/>
      <c r="B344" s="1023"/>
      <c r="C344" s="1010"/>
      <c r="D344" s="773"/>
      <c r="E344" s="839"/>
      <c r="F344" s="862"/>
      <c r="G344" s="826"/>
      <c r="H344" s="868"/>
      <c r="I344" s="860"/>
      <c r="J344" s="869"/>
      <c r="K344" s="1006"/>
    </row>
    <row r="345" spans="1:11" hidden="1" x14ac:dyDescent="0.25">
      <c r="A345" s="71"/>
      <c r="B345" s="1023"/>
      <c r="C345" s="1010"/>
      <c r="D345" s="773"/>
      <c r="E345" s="839"/>
      <c r="F345" s="862"/>
      <c r="G345" s="826"/>
      <c r="H345" s="868"/>
      <c r="I345" s="860"/>
      <c r="J345" s="869"/>
      <c r="K345" s="1006"/>
    </row>
    <row r="346" spans="1:11" hidden="1" x14ac:dyDescent="0.25">
      <c r="A346" s="71"/>
      <c r="B346" s="1110"/>
      <c r="C346" s="1010"/>
      <c r="D346" s="773"/>
      <c r="E346" s="839"/>
      <c r="F346" s="862"/>
      <c r="G346" s="826"/>
      <c r="H346" s="868"/>
      <c r="I346" s="860"/>
      <c r="J346" s="869"/>
      <c r="K346" s="1006"/>
    </row>
    <row r="347" spans="1:11" ht="63" hidden="1" x14ac:dyDescent="0.25">
      <c r="A347" s="1051">
        <f>+[2]ระบบการควบคุมฯ!A1369</f>
        <v>1.1000000000000001</v>
      </c>
      <c r="B347" s="1052" t="str">
        <f>+[2]ระบบการควบคุมฯ!B1369</f>
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</c>
      <c r="C347" s="1053" t="str">
        <f>+[2]ระบบการควบคุมฯ!C1369</f>
        <v>20004 68 8580600000</v>
      </c>
      <c r="D347" s="1054">
        <f>+D348+D349</f>
        <v>0</v>
      </c>
      <c r="E347" s="1054">
        <f t="shared" ref="E347:J347" si="113">+E348+E349</f>
        <v>0</v>
      </c>
      <c r="F347" s="1054">
        <f t="shared" si="113"/>
        <v>0</v>
      </c>
      <c r="G347" s="1054">
        <f t="shared" si="113"/>
        <v>0</v>
      </c>
      <c r="H347" s="1054">
        <f t="shared" si="113"/>
        <v>0</v>
      </c>
      <c r="I347" s="1054">
        <f t="shared" si="113"/>
        <v>0</v>
      </c>
      <c r="J347" s="1054">
        <f t="shared" si="113"/>
        <v>0</v>
      </c>
      <c r="K347" s="963"/>
    </row>
    <row r="348" spans="1:11" hidden="1" x14ac:dyDescent="0.25">
      <c r="A348" s="1051"/>
      <c r="B348" s="1111" t="str">
        <f>+B150</f>
        <v>งบลงทุน ครุภัณฑ์ 6811310</v>
      </c>
      <c r="C348" s="1112"/>
      <c r="D348" s="1113">
        <f>+D350+D354</f>
        <v>0</v>
      </c>
      <c r="E348" s="1113">
        <f t="shared" ref="E348:J348" si="114">+E350+E354</f>
        <v>0</v>
      </c>
      <c r="F348" s="1113">
        <f t="shared" si="114"/>
        <v>0</v>
      </c>
      <c r="G348" s="1113">
        <f t="shared" si="114"/>
        <v>0</v>
      </c>
      <c r="H348" s="1113">
        <f t="shared" si="114"/>
        <v>0</v>
      </c>
      <c r="I348" s="1113">
        <f t="shared" si="114"/>
        <v>0</v>
      </c>
      <c r="J348" s="1113">
        <f t="shared" si="114"/>
        <v>0</v>
      </c>
      <c r="K348" s="986"/>
    </row>
    <row r="349" spans="1:11" hidden="1" x14ac:dyDescent="0.25">
      <c r="A349" s="1051"/>
      <c r="B349" s="1111" t="str">
        <f>+[2]งบลงทุน67!B216</f>
        <v>ค่าที่ดินและสิ่งก่อสร้าง 6811320</v>
      </c>
      <c r="C349" s="1112"/>
      <c r="D349" s="1113">
        <f>+D374</f>
        <v>0</v>
      </c>
      <c r="E349" s="1113">
        <f t="shared" ref="E349:J349" si="115">+E374</f>
        <v>0</v>
      </c>
      <c r="F349" s="1113">
        <f t="shared" si="115"/>
        <v>0</v>
      </c>
      <c r="G349" s="1113">
        <f t="shared" si="115"/>
        <v>0</v>
      </c>
      <c r="H349" s="1113">
        <f t="shared" si="115"/>
        <v>0</v>
      </c>
      <c r="I349" s="1113">
        <f t="shared" si="115"/>
        <v>0</v>
      </c>
      <c r="J349" s="1113">
        <f t="shared" si="115"/>
        <v>0</v>
      </c>
      <c r="K349" s="986"/>
    </row>
    <row r="350" spans="1:11" hidden="1" x14ac:dyDescent="0.6">
      <c r="A350" s="979"/>
      <c r="B350" s="1114" t="str">
        <f>+[2]ระบบการควบคุมฯ!B1385</f>
        <v>ครุภัณฑ์การศึกษา 120611</v>
      </c>
      <c r="C350" s="981"/>
      <c r="D350" s="51">
        <f>+D351</f>
        <v>0</v>
      </c>
      <c r="E350" s="51">
        <f t="shared" ref="E350:J350" si="116">+E351</f>
        <v>0</v>
      </c>
      <c r="F350" s="51">
        <f t="shared" si="116"/>
        <v>0</v>
      </c>
      <c r="G350" s="51">
        <f t="shared" si="116"/>
        <v>0</v>
      </c>
      <c r="H350" s="51">
        <f t="shared" si="116"/>
        <v>0</v>
      </c>
      <c r="I350" s="51">
        <f t="shared" si="116"/>
        <v>0</v>
      </c>
      <c r="J350" s="51">
        <f t="shared" si="116"/>
        <v>0</v>
      </c>
      <c r="K350" s="991"/>
    </row>
    <row r="351" spans="1:11" hidden="1" x14ac:dyDescent="0.25">
      <c r="A351" s="1115" t="str">
        <f>+[2]ระบบการควบคุมฯ!A1386</f>
        <v>1.10.1.6</v>
      </c>
      <c r="B351" s="1116" t="str">
        <f>+[2]ระบบการควบคุมฯ!B1386</f>
        <v>โต๊ะเก้าอี้นักเรียน สำหรับนักเรียนประถมศึกษา 30 ชุดๆละ 1,500 บาท</v>
      </c>
      <c r="C351" s="1117" t="str">
        <f>+[2]ระบบการควบคุมฯ!C1386</f>
        <v>ศธ 04002/ว5678  ลว 21  พย 67ครั้งที่ 76</v>
      </c>
      <c r="D351" s="1080">
        <f>SUM(D352:D353)</f>
        <v>0</v>
      </c>
      <c r="E351" s="1080">
        <f t="shared" ref="E351:J351" si="117">SUM(E352:E353)</f>
        <v>0</v>
      </c>
      <c r="F351" s="1080">
        <f t="shared" si="117"/>
        <v>0</v>
      </c>
      <c r="G351" s="1080">
        <f t="shared" si="117"/>
        <v>0</v>
      </c>
      <c r="H351" s="1080">
        <f t="shared" si="117"/>
        <v>0</v>
      </c>
      <c r="I351" s="1080">
        <f t="shared" si="117"/>
        <v>0</v>
      </c>
      <c r="J351" s="1080">
        <f t="shared" si="117"/>
        <v>0</v>
      </c>
      <c r="K351" s="1118"/>
    </row>
    <row r="352" spans="1:11" hidden="1" x14ac:dyDescent="0.6">
      <c r="A352" s="1004" t="str">
        <f>+[2]ระบบการควบคุมฯ!A1387</f>
        <v>1)</v>
      </c>
      <c r="B352" s="768" t="str">
        <f>+[2]ระบบการควบคุมฯ!B1387</f>
        <v xml:space="preserve">โรงเรียนรวมราษฎร์สามัคคี </v>
      </c>
      <c r="C352" s="1119" t="str">
        <f>+[2]ระบบการควบคุมฯ!C1387</f>
        <v>20004370010003112878</v>
      </c>
      <c r="D352" s="770"/>
      <c r="E352" s="770"/>
      <c r="F352" s="770"/>
      <c r="G352" s="770"/>
      <c r="H352" s="770"/>
      <c r="I352" s="770"/>
      <c r="J352" s="1120">
        <f>+D352-E352-G352</f>
        <v>0</v>
      </c>
      <c r="K352" s="1121"/>
    </row>
    <row r="353" spans="1:11" hidden="1" x14ac:dyDescent="0.6">
      <c r="A353" s="1004">
        <f>+[2]ระบบการควบคุมฯ!A1388</f>
        <v>0</v>
      </c>
      <c r="B353" s="768">
        <f>+[2]ระบบการควบคุมฯ!B1388</f>
        <v>0</v>
      </c>
      <c r="C353" s="1119">
        <f>+[2]ระบบการควบคุมฯ!C1388</f>
        <v>0</v>
      </c>
      <c r="D353" s="770"/>
      <c r="E353" s="770"/>
      <c r="F353" s="770"/>
      <c r="G353" s="770"/>
      <c r="H353" s="770"/>
      <c r="I353" s="770"/>
      <c r="J353" s="773">
        <f>+D353-E353-G353</f>
        <v>0</v>
      </c>
      <c r="K353" s="1121"/>
    </row>
    <row r="354" spans="1:11" hidden="1" x14ac:dyDescent="0.6">
      <c r="A354" s="1122">
        <f>+[2]ระบบการควบคุมฯ!A1389</f>
        <v>0</v>
      </c>
      <c r="B354" s="761" t="str">
        <f>+[2]ระบบการควบคุมฯ!B1389</f>
        <v>ครุภัณฑ์งานบ้านงานครัว 120612</v>
      </c>
      <c r="C354" s="747"/>
      <c r="D354" s="748">
        <f t="shared" ref="D354:J354" si="118">+D355+D360+D363+D366+D370</f>
        <v>0</v>
      </c>
      <c r="E354" s="748">
        <f t="shared" si="118"/>
        <v>0</v>
      </c>
      <c r="F354" s="748">
        <f t="shared" si="118"/>
        <v>0</v>
      </c>
      <c r="G354" s="748">
        <f t="shared" si="118"/>
        <v>0</v>
      </c>
      <c r="H354" s="748">
        <f t="shared" si="118"/>
        <v>0</v>
      </c>
      <c r="I354" s="748">
        <f t="shared" si="118"/>
        <v>0</v>
      </c>
      <c r="J354" s="748">
        <f t="shared" si="118"/>
        <v>0</v>
      </c>
      <c r="K354" s="749">
        <f>+K388</f>
        <v>0</v>
      </c>
    </row>
    <row r="355" spans="1:11" hidden="1" x14ac:dyDescent="0.25">
      <c r="A355" s="1115" t="str">
        <f>+[2]ระบบการควบคุมฯ!A1390</f>
        <v>1.10.1.7</v>
      </c>
      <c r="B355" s="1116" t="str">
        <f>+[2]ระบบการควบคุมฯ!B1390</f>
        <v xml:space="preserve">เครื่องตัดแต่งพุ่มไม้ ขนาด 22 นิ้ว </v>
      </c>
      <c r="C355" s="1117" t="str">
        <f>+[2]ระบบการควบคุมฯ!C1390</f>
        <v>ศธ 04002/ว5678  ลว 21  พย 67ครั้งที่ 76</v>
      </c>
      <c r="D355" s="1080">
        <f>SUM(D356:D359)</f>
        <v>0</v>
      </c>
      <c r="E355" s="1080">
        <f t="shared" ref="E355:J355" si="119">SUM(E356:E359)</f>
        <v>0</v>
      </c>
      <c r="F355" s="1080">
        <f t="shared" si="119"/>
        <v>0</v>
      </c>
      <c r="G355" s="1080">
        <f t="shared" si="119"/>
        <v>0</v>
      </c>
      <c r="H355" s="1080">
        <f t="shared" si="119"/>
        <v>0</v>
      </c>
      <c r="I355" s="1080">
        <f t="shared" si="119"/>
        <v>0</v>
      </c>
      <c r="J355" s="1080">
        <f t="shared" si="119"/>
        <v>0</v>
      </c>
      <c r="K355" s="1118"/>
    </row>
    <row r="356" spans="1:11" hidden="1" x14ac:dyDescent="0.6">
      <c r="A356" s="1004" t="str">
        <f>+[2]ระบบการควบคุมฯ!A1391</f>
        <v>1)</v>
      </c>
      <c r="B356" s="768" t="str">
        <f>+[2]ระบบการควบคุมฯ!B1391</f>
        <v>โรงเรียนร่วมใจประสิทธิ์</v>
      </c>
      <c r="C356" s="1119" t="str">
        <f>+[2]ระบบการควบคุมฯ!C1391</f>
        <v>20004370010003112872</v>
      </c>
      <c r="D356" s="770"/>
      <c r="E356" s="770"/>
      <c r="F356" s="770"/>
      <c r="G356" s="770"/>
      <c r="H356" s="770"/>
      <c r="I356" s="770"/>
      <c r="J356" s="773">
        <f>+D356-E356-G356</f>
        <v>0</v>
      </c>
      <c r="K356" s="1121"/>
    </row>
    <row r="357" spans="1:11" hidden="1" x14ac:dyDescent="0.6">
      <c r="A357" s="1004">
        <f>+[2]ระบบการควบคุมฯ!A1392</f>
        <v>0</v>
      </c>
      <c r="B357" s="768">
        <f>+[2]ระบบการควบคุมฯ!B1392</f>
        <v>0</v>
      </c>
      <c r="C357" s="1119">
        <f>+[2]ระบบการควบคุมฯ!C1392</f>
        <v>0</v>
      </c>
      <c r="D357" s="770"/>
      <c r="E357" s="770"/>
      <c r="F357" s="770"/>
      <c r="G357" s="770"/>
      <c r="H357" s="770"/>
      <c r="I357" s="770"/>
      <c r="J357" s="773">
        <f>+D357-E357-G357</f>
        <v>0</v>
      </c>
      <c r="K357" s="1121"/>
    </row>
    <row r="358" spans="1:11" hidden="1" x14ac:dyDescent="0.6">
      <c r="A358" s="1004">
        <f>+[2]ระบบการควบคุมฯ!A1393</f>
        <v>0</v>
      </c>
      <c r="B358" s="768">
        <f>+[2]ระบบการควบคุมฯ!B1393</f>
        <v>0</v>
      </c>
      <c r="C358" s="1119">
        <f>+[2]ระบบการควบคุมฯ!C1393</f>
        <v>0</v>
      </c>
      <c r="D358" s="770"/>
      <c r="E358" s="770"/>
      <c r="F358" s="770"/>
      <c r="G358" s="770"/>
      <c r="H358" s="770"/>
      <c r="I358" s="770"/>
      <c r="J358" s="773">
        <f>+D358-E358-G358</f>
        <v>0</v>
      </c>
      <c r="K358" s="1121"/>
    </row>
    <row r="359" spans="1:11" hidden="1" x14ac:dyDescent="0.6">
      <c r="A359" s="1004">
        <f>+[2]ระบบการควบคุมฯ!A1394</f>
        <v>0</v>
      </c>
      <c r="B359" s="768">
        <f>+[2]ระบบการควบคุมฯ!B1394</f>
        <v>0</v>
      </c>
      <c r="C359" s="1119">
        <f>+[2]ระบบการควบคุมฯ!C1394</f>
        <v>0</v>
      </c>
      <c r="D359" s="770"/>
      <c r="E359" s="770"/>
      <c r="F359" s="770"/>
      <c r="G359" s="770"/>
      <c r="H359" s="770"/>
      <c r="I359" s="770"/>
      <c r="J359" s="773">
        <f>+D359-E359-G359</f>
        <v>0</v>
      </c>
      <c r="K359" s="1121"/>
    </row>
    <row r="360" spans="1:11" hidden="1" x14ac:dyDescent="0.25">
      <c r="A360" s="1115" t="str">
        <f>+[2]ระบบการควบคุมฯ!A1395</f>
        <v>2.6.2</v>
      </c>
      <c r="B360" s="1116" t="str">
        <f>+[2]ระบบการควบคุมฯ!B1395</f>
        <v>เครื่องตัดหญ้าแบบข้ออ่อน</v>
      </c>
      <c r="C360" s="1117" t="str">
        <f>+[2]ระบบการควบคุมฯ!C1395</f>
        <v>ศธ 04002/ว2043  ลว 24  พค 67ครั้งที่ 55</v>
      </c>
      <c r="D360" s="1080">
        <f>SUM(D361:D362)</f>
        <v>0</v>
      </c>
      <c r="E360" s="1080">
        <f t="shared" ref="E360:J360" si="120">SUM(E361:E362)</f>
        <v>0</v>
      </c>
      <c r="F360" s="1080">
        <f t="shared" si="120"/>
        <v>0</v>
      </c>
      <c r="G360" s="1080">
        <f t="shared" si="120"/>
        <v>0</v>
      </c>
      <c r="H360" s="1080">
        <f t="shared" si="120"/>
        <v>0</v>
      </c>
      <c r="I360" s="1080">
        <f t="shared" si="120"/>
        <v>0</v>
      </c>
      <c r="J360" s="1080">
        <f t="shared" si="120"/>
        <v>0</v>
      </c>
      <c r="K360" s="1118"/>
    </row>
    <row r="361" spans="1:11" hidden="1" x14ac:dyDescent="0.6">
      <c r="A361" s="1004" t="str">
        <f>+[2]ระบบการควบคุมฯ!A1396</f>
        <v>1)</v>
      </c>
      <c r="B361" s="768" t="str">
        <f>+[2]ระบบการควบคุมฯ!B1396</f>
        <v>โรงเรียนรวมราษฎร์สามัคคี</v>
      </c>
      <c r="C361" s="1119" t="str">
        <f>+[2]ระบบการควบคุมฯ!C1396</f>
        <v>20004350002003114847</v>
      </c>
      <c r="D361" s="770"/>
      <c r="E361" s="770"/>
      <c r="F361" s="770"/>
      <c r="G361" s="770"/>
      <c r="H361" s="770"/>
      <c r="I361" s="770"/>
      <c r="J361" s="773">
        <f>+D361-E361-G361</f>
        <v>0</v>
      </c>
      <c r="K361" s="1121"/>
    </row>
    <row r="362" spans="1:11" hidden="1" x14ac:dyDescent="0.6">
      <c r="A362" s="1004">
        <f>+[2]ระบบการควบคุมฯ!A1397</f>
        <v>0</v>
      </c>
      <c r="B362" s="768" t="str">
        <f>+[2]ระบบการควบคุมฯ!B1397</f>
        <v>ผูกพัน ครบ 28 มิย 67</v>
      </c>
      <c r="C362" s="1119">
        <f>+[2]ระบบการควบคุมฯ!C1397</f>
        <v>4100398425</v>
      </c>
      <c r="D362" s="770"/>
      <c r="E362" s="770"/>
      <c r="F362" s="770"/>
      <c r="G362" s="770"/>
      <c r="H362" s="770"/>
      <c r="I362" s="770"/>
      <c r="J362" s="773">
        <f>+D362-E362-G362</f>
        <v>0</v>
      </c>
      <c r="K362" s="1121"/>
    </row>
    <row r="363" spans="1:11" hidden="1" x14ac:dyDescent="0.25">
      <c r="A363" s="1115" t="str">
        <f>+[2]ระบบการควบคุมฯ!A1398</f>
        <v>2.6.3</v>
      </c>
      <c r="B363" s="1116" t="str">
        <f>+[2]ระบบการควบคุมฯ!B1398</f>
        <v>เครื่องตัดแต่งพุ่มไม้ขนาด29.5นิ้ว</v>
      </c>
      <c r="C363" s="1117" t="str">
        <f>+[2]ระบบการควบคุมฯ!C1398</f>
        <v>ศธ 04002/ว2043  ลว 24  พค 67ครั้งที่ 55</v>
      </c>
      <c r="D363" s="1080">
        <f>SUM(D364:D365)</f>
        <v>0</v>
      </c>
      <c r="E363" s="1080">
        <f t="shared" ref="E363:J363" si="121">SUM(E364:E365)</f>
        <v>0</v>
      </c>
      <c r="F363" s="1080">
        <f t="shared" si="121"/>
        <v>0</v>
      </c>
      <c r="G363" s="1080">
        <f t="shared" si="121"/>
        <v>0</v>
      </c>
      <c r="H363" s="1080">
        <f t="shared" si="121"/>
        <v>0</v>
      </c>
      <c r="I363" s="1080">
        <f t="shared" si="121"/>
        <v>0</v>
      </c>
      <c r="J363" s="1080">
        <f t="shared" si="121"/>
        <v>0</v>
      </c>
      <c r="K363" s="1118"/>
    </row>
    <row r="364" spans="1:11" hidden="1" x14ac:dyDescent="0.6">
      <c r="A364" s="1004" t="str">
        <f>+[2]ระบบการควบคุมฯ!A1399</f>
        <v>1)</v>
      </c>
      <c r="B364" s="768" t="str">
        <f>+[2]ระบบการควบคุมฯ!B1399</f>
        <v>โรงเรียนร่วมใจประสิทธิ์</v>
      </c>
      <c r="C364" s="1119" t="str">
        <f>+[2]ระบบการควบคุมฯ!C1399</f>
        <v>20004350002003114849</v>
      </c>
      <c r="D364" s="770"/>
      <c r="E364" s="770"/>
      <c r="F364" s="770"/>
      <c r="G364" s="770"/>
      <c r="H364" s="770"/>
      <c r="I364" s="770"/>
      <c r="J364" s="773">
        <f>+D364-E364-G364</f>
        <v>0</v>
      </c>
      <c r="K364" s="1121"/>
    </row>
    <row r="365" spans="1:11" hidden="1" x14ac:dyDescent="0.6">
      <c r="A365" s="1004">
        <f>+[2]ระบบการควบคุมฯ!A1400</f>
        <v>0</v>
      </c>
      <c r="B365" s="768" t="str">
        <f>+[2]ระบบการควบคุมฯ!B1400</f>
        <v>ผูกพันครบ 28 มิย 67</v>
      </c>
      <c r="C365" s="1119">
        <f>+[2]ระบบการควบคุมฯ!C1400</f>
        <v>4100398188</v>
      </c>
      <c r="D365" s="770"/>
      <c r="E365" s="770"/>
      <c r="F365" s="770"/>
      <c r="G365" s="770"/>
      <c r="H365" s="770"/>
      <c r="I365" s="770"/>
      <c r="J365" s="773">
        <f>+D365-E365-G365</f>
        <v>0</v>
      </c>
      <c r="K365" s="1121"/>
    </row>
    <row r="366" spans="1:11" hidden="1" x14ac:dyDescent="0.25">
      <c r="A366" s="1115" t="str">
        <f>+[2]ระบบการควบคุมฯ!A1401</f>
        <v>2.6.4</v>
      </c>
      <c r="B366" s="1116" t="str">
        <f>+[2]ระบบการควบคุมฯ!B1401</f>
        <v>ตู้เย็นขนาด9คิวบิกฟุต</v>
      </c>
      <c r="C366" s="1117" t="str">
        <f>+[2]ระบบการควบคุมฯ!C1401</f>
        <v>ศธ 04002/ว2043  ลว 24  พค 67ครั้งที่ 55</v>
      </c>
      <c r="D366" s="1080">
        <f>SUM(D367:D368)</f>
        <v>0</v>
      </c>
      <c r="E366" s="1080">
        <f t="shared" ref="E366:J366" si="122">SUM(E367:E368)</f>
        <v>0</v>
      </c>
      <c r="F366" s="1080">
        <f t="shared" si="122"/>
        <v>0</v>
      </c>
      <c r="G366" s="1080">
        <f t="shared" si="122"/>
        <v>0</v>
      </c>
      <c r="H366" s="1080">
        <f t="shared" si="122"/>
        <v>0</v>
      </c>
      <c r="I366" s="1080">
        <f t="shared" si="122"/>
        <v>0</v>
      </c>
      <c r="J366" s="1080">
        <f t="shared" si="122"/>
        <v>0</v>
      </c>
      <c r="K366" s="1118"/>
    </row>
    <row r="367" spans="1:11" hidden="1" x14ac:dyDescent="0.6">
      <c r="A367" s="1004" t="str">
        <f>+[2]ระบบการควบคุมฯ!A1402</f>
        <v>1)</v>
      </c>
      <c r="B367" s="768" t="str">
        <f>+[2]ระบบการควบคุมฯ!B1402</f>
        <v>โรงเรียนร่วมใจประสิทธิ์</v>
      </c>
      <c r="C367" s="1119" t="str">
        <f>+[2]ระบบการควบคุมฯ!C1402</f>
        <v>20004350002003114850</v>
      </c>
      <c r="D367" s="770"/>
      <c r="E367" s="770"/>
      <c r="F367" s="770"/>
      <c r="G367" s="770"/>
      <c r="H367" s="770"/>
      <c r="I367" s="770"/>
      <c r="J367" s="773">
        <f>+D367-E367-G367</f>
        <v>0</v>
      </c>
      <c r="K367" s="1121"/>
    </row>
    <row r="368" spans="1:11" hidden="1" x14ac:dyDescent="0.6">
      <c r="A368" s="1004">
        <f>+[2]ระบบการควบคุมฯ!A1403</f>
        <v>0</v>
      </c>
      <c r="B368" s="768" t="str">
        <f>+[2]ระบบการควบคุมฯ!B1403</f>
        <v>ผูกพันครบ 28 มิย 67</v>
      </c>
      <c r="C368" s="1119">
        <f>+[2]ระบบการควบคุมฯ!C1403</f>
        <v>4100398188</v>
      </c>
      <c r="D368" s="770"/>
      <c r="E368" s="770"/>
      <c r="F368" s="770"/>
      <c r="G368" s="770"/>
      <c r="H368" s="770"/>
      <c r="I368" s="770"/>
      <c r="J368" s="773">
        <f>+D368-E368-G368</f>
        <v>0</v>
      </c>
      <c r="K368" s="1121"/>
    </row>
    <row r="369" spans="1:11" hidden="1" x14ac:dyDescent="0.6">
      <c r="A369" s="71"/>
      <c r="B369" s="768"/>
      <c r="C369" s="769"/>
      <c r="D369" s="770"/>
      <c r="E369" s="770"/>
      <c r="F369" s="770"/>
      <c r="G369" s="770"/>
      <c r="H369" s="770"/>
      <c r="I369" s="770"/>
      <c r="J369" s="770"/>
      <c r="K369" s="1121"/>
    </row>
    <row r="370" spans="1:11" hidden="1" x14ac:dyDescent="0.25">
      <c r="A370" s="1123"/>
      <c r="B370" s="1057"/>
      <c r="C370" s="958"/>
      <c r="D370" s="55"/>
      <c r="E370" s="55"/>
      <c r="F370" s="55"/>
      <c r="G370" s="55"/>
      <c r="H370" s="55">
        <f t="shared" ref="H370:J370" si="123">+H372</f>
        <v>0</v>
      </c>
      <c r="I370" s="55">
        <f t="shared" si="123"/>
        <v>0</v>
      </c>
      <c r="J370" s="55">
        <f t="shared" si="123"/>
        <v>0</v>
      </c>
      <c r="K370" s="978"/>
    </row>
    <row r="371" spans="1:11" hidden="1" x14ac:dyDescent="0.6">
      <c r="A371" s="1124"/>
      <c r="B371" s="843"/>
      <c r="C371" s="769"/>
      <c r="D371" s="50"/>
      <c r="E371" s="770"/>
      <c r="F371" s="770"/>
      <c r="G371" s="770"/>
      <c r="H371" s="770"/>
      <c r="I371" s="770"/>
      <c r="J371" s="773">
        <f>+D371-E371-G371</f>
        <v>0</v>
      </c>
      <c r="K371" s="1125"/>
    </row>
    <row r="372" spans="1:11" hidden="1" x14ac:dyDescent="0.6">
      <c r="A372" s="1124"/>
      <c r="B372" s="843"/>
      <c r="C372" s="769"/>
      <c r="D372" s="1126"/>
      <c r="E372" s="1126"/>
      <c r="F372" s="1126"/>
      <c r="G372" s="911"/>
      <c r="H372" s="1076"/>
      <c r="I372" s="847"/>
      <c r="J372" s="773">
        <f>+D372-E372-G372</f>
        <v>0</v>
      </c>
      <c r="K372" s="771"/>
    </row>
    <row r="373" spans="1:11" hidden="1" x14ac:dyDescent="0.6">
      <c r="A373" s="1127"/>
      <c r="B373" s="843"/>
      <c r="C373" s="769"/>
      <c r="D373" s="1126"/>
      <c r="E373" s="1126"/>
      <c r="F373" s="1126"/>
      <c r="G373" s="911"/>
      <c r="H373" s="1076"/>
      <c r="I373" s="847"/>
      <c r="J373" s="773"/>
      <c r="K373" s="771"/>
    </row>
    <row r="374" spans="1:11" hidden="1" x14ac:dyDescent="0.6">
      <c r="A374" s="979"/>
      <c r="B374" s="1128" t="str">
        <f>+[2]ระบบการควบคุมฯ!B1404</f>
        <v>งบลงทุน  ค่าที่ดินและสิ่งก่อสร้าง 6811320</v>
      </c>
      <c r="C374" s="981"/>
      <c r="D374" s="51">
        <f t="shared" ref="D374:J374" si="124">+D375+D439</f>
        <v>0</v>
      </c>
      <c r="E374" s="51">
        <f t="shared" si="124"/>
        <v>0</v>
      </c>
      <c r="F374" s="51">
        <f t="shared" si="124"/>
        <v>0</v>
      </c>
      <c r="G374" s="51">
        <f t="shared" si="124"/>
        <v>0</v>
      </c>
      <c r="H374" s="51">
        <f t="shared" si="124"/>
        <v>0</v>
      </c>
      <c r="I374" s="51">
        <f t="shared" si="124"/>
        <v>0</v>
      </c>
      <c r="J374" s="51">
        <f t="shared" si="124"/>
        <v>0</v>
      </c>
      <c r="K374" s="991"/>
    </row>
    <row r="375" spans="1:11" ht="42" hidden="1" x14ac:dyDescent="0.25">
      <c r="A375" s="1056" t="s">
        <v>249</v>
      </c>
      <c r="B375" s="1057" t="str">
        <f>+[2]ระบบการควบคุมฯ!B1405</f>
        <v>ปรับปรุงซ่อมแซมอาคารเรียนอาคารประกอบและสิ่งก่อสร้างอื่น</v>
      </c>
      <c r="C375" s="958" t="str">
        <f>+[2]ระบบการควบคุมฯ!C1405</f>
        <v>ศธ 04002/ว5644  ลว 19 พย 67ครั้งที่ 69</v>
      </c>
      <c r="D375" s="55">
        <f>+D376</f>
        <v>0</v>
      </c>
      <c r="E375" s="55">
        <f t="shared" ref="E375:J375" si="125">+E376</f>
        <v>0</v>
      </c>
      <c r="F375" s="55">
        <f t="shared" si="125"/>
        <v>0</v>
      </c>
      <c r="G375" s="55">
        <f t="shared" si="125"/>
        <v>0</v>
      </c>
      <c r="H375" s="55">
        <f t="shared" si="125"/>
        <v>0</v>
      </c>
      <c r="I375" s="55">
        <f t="shared" si="125"/>
        <v>0</v>
      </c>
      <c r="J375" s="55">
        <f t="shared" si="125"/>
        <v>0</v>
      </c>
      <c r="K375" s="978"/>
    </row>
    <row r="376" spans="1:11" hidden="1" x14ac:dyDescent="0.6">
      <c r="A376" s="71" t="s">
        <v>250</v>
      </c>
      <c r="B376" s="843" t="str">
        <f>+[2]ระบบการควบคุมฯ!B1406</f>
        <v>โรงเรียนร่วมใจประสิทธิ์</v>
      </c>
      <c r="C376" s="769" t="str">
        <f>+[2]ระบบการควบคุมฯ!C1406</f>
        <v>20004370010003214867</v>
      </c>
      <c r="D376" s="770"/>
      <c r="E376" s="770"/>
      <c r="F376" s="770"/>
      <c r="G376" s="770"/>
      <c r="H376" s="770"/>
      <c r="I376" s="770"/>
      <c r="J376" s="773">
        <f>+D376-E376-G376</f>
        <v>0</v>
      </c>
      <c r="K376" s="771"/>
    </row>
    <row r="377" spans="1:11" hidden="1" x14ac:dyDescent="0.6">
      <c r="A377" s="1004">
        <f>+[2]ระบบการควบคุมฯ!A1407</f>
        <v>0</v>
      </c>
      <c r="B377" s="1129" t="str">
        <f>+[2]ระบบการควบคุมฯ!B1407</f>
        <v xml:space="preserve">ผูกพันครบ </v>
      </c>
      <c r="C377" s="769"/>
      <c r="D377" s="770"/>
      <c r="E377" s="770"/>
      <c r="F377" s="770"/>
      <c r="G377" s="770"/>
      <c r="H377" s="770"/>
      <c r="I377" s="770"/>
      <c r="J377" s="773">
        <f>+D377-E377-G377</f>
        <v>0</v>
      </c>
      <c r="K377" s="771"/>
    </row>
    <row r="378" spans="1:11" ht="20.399999999999999" hidden="1" x14ac:dyDescent="0.25">
      <c r="A378" s="1130" t="s">
        <v>251</v>
      </c>
      <c r="B378" s="1131" t="s">
        <v>252</v>
      </c>
      <c r="C378" s="1132"/>
      <c r="D378" s="1133">
        <f>+D379</f>
        <v>0</v>
      </c>
      <c r="E378" s="1133">
        <f t="shared" ref="E378:J380" si="126">+E379</f>
        <v>0</v>
      </c>
      <c r="F378" s="1133">
        <f t="shared" si="126"/>
        <v>0</v>
      </c>
      <c r="G378" s="1133">
        <f t="shared" si="126"/>
        <v>0</v>
      </c>
      <c r="H378" s="1133">
        <f t="shared" si="126"/>
        <v>0</v>
      </c>
      <c r="I378" s="1133">
        <f t="shared" si="126"/>
        <v>0</v>
      </c>
      <c r="J378" s="1133">
        <f t="shared" si="126"/>
        <v>0</v>
      </c>
      <c r="K378" s="1134">
        <f>SUM(K394:K397)</f>
        <v>0</v>
      </c>
    </row>
    <row r="379" spans="1:11" hidden="1" x14ac:dyDescent="0.25">
      <c r="A379" s="956">
        <f>+[2]ระบบการควบคุมฯ!A511</f>
        <v>2</v>
      </c>
      <c r="B379" s="1135" t="str">
        <f>+[2]ระบบการควบคุมฯ!B511</f>
        <v xml:space="preserve">โครงการพัฒนาสื่อและเทคโนโลยีสารสนเทศเพื่อการศึกษา </v>
      </c>
      <c r="C379" s="958" t="str">
        <f>+[2]ระบบการควบคุมฯ!C511</f>
        <v>20004 420047002 000000</v>
      </c>
      <c r="D379" s="55">
        <f>+D380</f>
        <v>0</v>
      </c>
      <c r="E379" s="55">
        <f t="shared" si="126"/>
        <v>0</v>
      </c>
      <c r="F379" s="55">
        <f t="shared" si="126"/>
        <v>0</v>
      </c>
      <c r="G379" s="55">
        <f t="shared" si="126"/>
        <v>0</v>
      </c>
      <c r="H379" s="55">
        <f t="shared" si="126"/>
        <v>0</v>
      </c>
      <c r="I379" s="55">
        <f t="shared" si="126"/>
        <v>0</v>
      </c>
      <c r="J379" s="55">
        <f t="shared" si="126"/>
        <v>0</v>
      </c>
      <c r="K379" s="959"/>
    </row>
    <row r="380" spans="1:11" hidden="1" x14ac:dyDescent="0.25">
      <c r="A380" s="1136">
        <f>+[2]ระบบการควบคุมฯ!A514</f>
        <v>2.1</v>
      </c>
      <c r="B380" s="53" t="str">
        <f>+[2]ระบบการควบคุมฯ!B514</f>
        <v xml:space="preserve">กิจกรรมการส่งเสริมการจัดการศึกษาทางไกล </v>
      </c>
      <c r="C380" s="962" t="str">
        <f>+[2]ระบบการควบคุมฯ!C514</f>
        <v xml:space="preserve">20004 67 86184 00000  </v>
      </c>
      <c r="D380" s="54">
        <f>+D381</f>
        <v>0</v>
      </c>
      <c r="E380" s="54">
        <f t="shared" si="126"/>
        <v>0</v>
      </c>
      <c r="F380" s="54">
        <f t="shared" si="126"/>
        <v>0</v>
      </c>
      <c r="G380" s="54">
        <f t="shared" si="126"/>
        <v>0</v>
      </c>
      <c r="H380" s="54">
        <f t="shared" si="126"/>
        <v>0</v>
      </c>
      <c r="I380" s="54">
        <f t="shared" si="126"/>
        <v>0</v>
      </c>
      <c r="J380" s="54">
        <f t="shared" si="126"/>
        <v>0</v>
      </c>
      <c r="K380" s="1137"/>
    </row>
    <row r="381" spans="1:11" hidden="1" x14ac:dyDescent="0.6">
      <c r="A381" s="964"/>
      <c r="B381" s="965" t="str">
        <f>+[2]ระบบการควบคุมฯ!B519</f>
        <v xml:space="preserve"> งบลงทุน ค่าครุภัณฑ์ 6711310</v>
      </c>
      <c r="C381" s="747" t="str">
        <f>+[2]ระบบการควบคุมฯ!C519</f>
        <v>20004 42004770 3110000</v>
      </c>
      <c r="D381" s="748">
        <f>+D384+D393</f>
        <v>0</v>
      </c>
      <c r="E381" s="748">
        <f t="shared" ref="E381:J381" si="127">+E384+E393</f>
        <v>0</v>
      </c>
      <c r="F381" s="748">
        <f t="shared" si="127"/>
        <v>0</v>
      </c>
      <c r="G381" s="748">
        <f t="shared" si="127"/>
        <v>0</v>
      </c>
      <c r="H381" s="748">
        <f t="shared" si="127"/>
        <v>0</v>
      </c>
      <c r="I381" s="748">
        <f t="shared" si="127"/>
        <v>0</v>
      </c>
      <c r="J381" s="748">
        <f t="shared" si="127"/>
        <v>0</v>
      </c>
      <c r="K381" s="1138"/>
    </row>
    <row r="382" spans="1:11" hidden="1" x14ac:dyDescent="0.6">
      <c r="A382" s="738"/>
      <c r="B382" s="761" t="str">
        <f>+[2]ระบบการควบคุมฯ!B521</f>
        <v>ครุภัณฑ์การศึกษา 120611</v>
      </c>
      <c r="C382" s="747"/>
      <c r="D382" s="748"/>
      <c r="E382" s="748"/>
      <c r="F382" s="748"/>
      <c r="G382" s="748"/>
      <c r="H382" s="748"/>
      <c r="I382" s="748"/>
      <c r="J382" s="748"/>
      <c r="K382" s="749">
        <f>+K384</f>
        <v>0</v>
      </c>
    </row>
    <row r="383" spans="1:11" hidden="1" x14ac:dyDescent="0.6">
      <c r="A383" s="71"/>
      <c r="B383" s="768"/>
      <c r="C383" s="769"/>
      <c r="D383" s="770"/>
      <c r="E383" s="770"/>
      <c r="F383" s="770"/>
      <c r="G383" s="770"/>
      <c r="H383" s="770"/>
      <c r="I383" s="770"/>
      <c r="J383" s="770"/>
      <c r="K383" s="1121"/>
    </row>
    <row r="384" spans="1:11" ht="40.799999999999997" hidden="1" x14ac:dyDescent="0.25">
      <c r="A384" s="894" t="str">
        <f>+[2]ระบบการควบคุมฯ!A522</f>
        <v>2.2.1</v>
      </c>
      <c r="B384" s="933" t="str">
        <f>+[2]ระบบการควบคุมฯ!B522</f>
        <v xml:space="preserve">ครุภัณฑ์ทดแทนห้องเรียน DLTV สำหรับโรงเรียน Stan Alone      </v>
      </c>
      <c r="C384" s="1139" t="str">
        <f>+[2]ระบบการควบคุมฯ!C522</f>
        <v>ศธ 04002/ว2350 ลว. 10/ก.ค./2566 โอนครั้งที่ 663</v>
      </c>
      <c r="D384" s="1140">
        <f>SUM(D385:D392)</f>
        <v>0</v>
      </c>
      <c r="E384" s="1140">
        <f t="shared" ref="E384:K384" si="128">SUM(E385:E392)</f>
        <v>0</v>
      </c>
      <c r="F384" s="1140">
        <f t="shared" si="128"/>
        <v>0</v>
      </c>
      <c r="G384" s="1140">
        <f t="shared" si="128"/>
        <v>0</v>
      </c>
      <c r="H384" s="1140">
        <f t="shared" si="128"/>
        <v>0</v>
      </c>
      <c r="I384" s="1140">
        <f t="shared" si="128"/>
        <v>0</v>
      </c>
      <c r="J384" s="1140">
        <f t="shared" si="128"/>
        <v>0</v>
      </c>
      <c r="K384" s="1141">
        <f t="shared" si="128"/>
        <v>0</v>
      </c>
    </row>
    <row r="385" spans="1:11" hidden="1" x14ac:dyDescent="0.25">
      <c r="A385" s="71" t="str">
        <f>+[2]ระบบการควบคุมฯ!A523</f>
        <v>2.2.1.1</v>
      </c>
      <c r="B385" s="944" t="str">
        <f>+[2]ระบบการควบคุมฯ!B523</f>
        <v>แสนชื่นปานนุกูล</v>
      </c>
      <c r="C385" s="1068" t="str">
        <f>+[2]ระบบการควบคุมฯ!C523</f>
        <v>20004420047003113338</v>
      </c>
      <c r="D385" s="773">
        <f>+[2]ระบบการควบคุมฯ!F523</f>
        <v>0</v>
      </c>
      <c r="E385" s="773">
        <f>+[2]ระบบการควบคุมฯ!G523+[2]ระบบการควบคุมฯ!H523</f>
        <v>0</v>
      </c>
      <c r="F385" s="773">
        <f>+[2]ระบบการควบคุมฯ!I523+[2]ระบบการควบคุมฯ!J523</f>
        <v>0</v>
      </c>
      <c r="G385" s="773">
        <f>+[2]ระบบการควบคุมฯ!K523+[2]ระบบการควบคุมฯ!L523</f>
        <v>0</v>
      </c>
      <c r="H385" s="773"/>
      <c r="I385" s="773"/>
      <c r="J385" s="773">
        <f>+D385-E385-F385-G385</f>
        <v>0</v>
      </c>
      <c r="K385" s="1011"/>
    </row>
    <row r="386" spans="1:11" hidden="1" x14ac:dyDescent="0.25">
      <c r="A386" s="71" t="str">
        <f>+[2]ระบบการควบคุมฯ!A524</f>
        <v>2.2.1.2</v>
      </c>
      <c r="B386" s="944" t="str">
        <f>+[2]ระบบการควบคุมฯ!B524</f>
        <v>วัดจตุพิธวราวาส</v>
      </c>
      <c r="C386" s="1068" t="str">
        <f>+[2]ระบบการควบคุมฯ!C524</f>
        <v>20004420047003113340</v>
      </c>
      <c r="D386" s="773">
        <f>+[2]ระบบการควบคุมฯ!F524</f>
        <v>0</v>
      </c>
      <c r="E386" s="773">
        <f>+[2]ระบบการควบคุมฯ!G524+[2]ระบบการควบคุมฯ!H524</f>
        <v>0</v>
      </c>
      <c r="F386" s="773">
        <f>+[2]ระบบการควบคุมฯ!I524+[2]ระบบการควบคุมฯ!J524</f>
        <v>0</v>
      </c>
      <c r="G386" s="773">
        <f>+[2]ระบบการควบคุมฯ!K524+[2]ระบบการควบคุมฯ!L524</f>
        <v>0</v>
      </c>
      <c r="H386" s="773"/>
      <c r="I386" s="773"/>
      <c r="J386" s="773">
        <f t="shared" ref="J386:J392" si="129">+D386-E386-F386-G386</f>
        <v>0</v>
      </c>
      <c r="K386" s="1011"/>
    </row>
    <row r="387" spans="1:11" hidden="1" x14ac:dyDescent="0.25">
      <c r="A387" s="71" t="str">
        <f>+[2]ระบบการควบคุมฯ!A525</f>
        <v>2.2.1.3</v>
      </c>
      <c r="B387" s="944" t="str">
        <f>+[2]ระบบการควบคุมฯ!B525</f>
        <v>ศาลาลอย</v>
      </c>
      <c r="C387" s="1068" t="str">
        <f>+[2]ระบบการควบคุมฯ!C525</f>
        <v>20004420047003113342</v>
      </c>
      <c r="D387" s="773">
        <f>+[2]ระบบการควบคุมฯ!F525</f>
        <v>0</v>
      </c>
      <c r="E387" s="773">
        <f>+[2]ระบบการควบคุมฯ!G525+[2]ระบบการควบคุมฯ!H525</f>
        <v>0</v>
      </c>
      <c r="F387" s="773">
        <f>+[2]ระบบการควบคุมฯ!I525+[2]ระบบการควบคุมฯ!J525</f>
        <v>0</v>
      </c>
      <c r="G387" s="773">
        <f>+[2]ระบบการควบคุมฯ!K525+[2]ระบบการควบคุมฯ!L525</f>
        <v>0</v>
      </c>
      <c r="H387" s="773"/>
      <c r="I387" s="773"/>
      <c r="J387" s="773">
        <f t="shared" si="129"/>
        <v>0</v>
      </c>
      <c r="K387" s="1011"/>
    </row>
    <row r="388" spans="1:11" hidden="1" x14ac:dyDescent="0.25">
      <c r="A388" s="71" t="str">
        <f>+[2]ระบบการควบคุมฯ!A526</f>
        <v>2.2.1.4</v>
      </c>
      <c r="B388" s="944" t="str">
        <f>+[2]ระบบการควบคุมฯ!B526</f>
        <v>วัดแสงมณี</v>
      </c>
      <c r="C388" s="1068" t="str">
        <f>+[2]ระบบการควบคุมฯ!C526</f>
        <v>20004420047003113344</v>
      </c>
      <c r="D388" s="773">
        <f>+[2]ระบบการควบคุมฯ!F526</f>
        <v>0</v>
      </c>
      <c r="E388" s="773">
        <f>+[2]ระบบการควบคุมฯ!G526+[2]ระบบการควบคุมฯ!H526</f>
        <v>0</v>
      </c>
      <c r="F388" s="773">
        <f>+[2]ระบบการควบคุมฯ!I526+[2]ระบบการควบคุมฯ!J526</f>
        <v>0</v>
      </c>
      <c r="G388" s="773">
        <f>+[2]ระบบการควบคุมฯ!K526+[2]ระบบการควบคุมฯ!L526</f>
        <v>0</v>
      </c>
      <c r="H388" s="773"/>
      <c r="I388" s="773"/>
      <c r="J388" s="773">
        <f t="shared" si="129"/>
        <v>0</v>
      </c>
      <c r="K388" s="1011"/>
    </row>
    <row r="389" spans="1:11" hidden="1" x14ac:dyDescent="0.25">
      <c r="A389" s="71" t="str">
        <f>+[2]ระบบการควบคุมฯ!A527</f>
        <v>2.2.1.5</v>
      </c>
      <c r="B389" s="944" t="str">
        <f>+[2]ระบบการควบคุมฯ!B527</f>
        <v>วัดอดิศร</v>
      </c>
      <c r="C389" s="1068" t="str">
        <f>+[2]ระบบการควบคุมฯ!C527</f>
        <v>20004420047003113346</v>
      </c>
      <c r="D389" s="773">
        <f>+[2]ระบบการควบคุมฯ!F527</f>
        <v>0</v>
      </c>
      <c r="E389" s="773">
        <f>+[2]ระบบการควบคุมฯ!G527+[2]ระบบการควบคุมฯ!H527</f>
        <v>0</v>
      </c>
      <c r="F389" s="773">
        <f>+[2]ระบบการควบคุมฯ!I527+[2]ระบบการควบคุมฯ!J527</f>
        <v>0</v>
      </c>
      <c r="G389" s="773">
        <f>+[2]ระบบการควบคุมฯ!K527+[2]ระบบการควบคุมฯ!L527</f>
        <v>0</v>
      </c>
      <c r="H389" s="773"/>
      <c r="I389" s="773"/>
      <c r="J389" s="773">
        <f t="shared" si="129"/>
        <v>0</v>
      </c>
      <c r="K389" s="1011"/>
    </row>
    <row r="390" spans="1:11" hidden="1" x14ac:dyDescent="0.25">
      <c r="A390" s="71" t="str">
        <f>+[2]ระบบการควบคุมฯ!A528</f>
        <v>2.2.1.6</v>
      </c>
      <c r="B390" s="944" t="str">
        <f>+[2]ระบบการควบคุมฯ!B528</f>
        <v>วัดนพรัตนาราม</v>
      </c>
      <c r="C390" s="1068" t="str">
        <f>+[2]ระบบการควบคุมฯ!C528</f>
        <v>20004420047003113349</v>
      </c>
      <c r="D390" s="773">
        <f>+[2]ระบบการควบคุมฯ!F528</f>
        <v>0</v>
      </c>
      <c r="E390" s="773">
        <f>+[2]ระบบการควบคุมฯ!G528+[2]ระบบการควบคุมฯ!H528</f>
        <v>0</v>
      </c>
      <c r="F390" s="773">
        <f>+[2]ระบบการควบคุมฯ!I528+[2]ระบบการควบคุมฯ!J528</f>
        <v>0</v>
      </c>
      <c r="G390" s="773">
        <f>+[2]ระบบการควบคุมฯ!K528+[2]ระบบการควบคุมฯ!L528</f>
        <v>0</v>
      </c>
      <c r="H390" s="773"/>
      <c r="I390" s="773"/>
      <c r="J390" s="773">
        <f t="shared" si="129"/>
        <v>0</v>
      </c>
      <c r="K390" s="1011"/>
    </row>
    <row r="391" spans="1:11" hidden="1" x14ac:dyDescent="0.25">
      <c r="A391" s="71" t="str">
        <f>+[2]ระบบการควบคุมฯ!A529</f>
        <v>2.2.1.7</v>
      </c>
      <c r="B391" s="944" t="str">
        <f>+[2]ระบบการควบคุมฯ!B529</f>
        <v>วัดธรรมราษฎร์เจริญผล</v>
      </c>
      <c r="C391" s="1068" t="str">
        <f>+[2]ระบบการควบคุมฯ!C529</f>
        <v>20004420047003113350</v>
      </c>
      <c r="D391" s="773">
        <f>+[2]ระบบการควบคุมฯ!F529</f>
        <v>0</v>
      </c>
      <c r="E391" s="773">
        <f>+[2]ระบบการควบคุมฯ!G529+[2]ระบบการควบคุมฯ!H529</f>
        <v>0</v>
      </c>
      <c r="F391" s="773">
        <f>+[2]ระบบการควบคุมฯ!I529+[2]ระบบการควบคุมฯ!J529</f>
        <v>0</v>
      </c>
      <c r="G391" s="773">
        <f>+[2]ระบบการควบคุมฯ!K529+[2]ระบบการควบคุมฯ!L529</f>
        <v>0</v>
      </c>
      <c r="H391" s="773"/>
      <c r="I391" s="773"/>
      <c r="J391" s="773">
        <f t="shared" si="129"/>
        <v>0</v>
      </c>
      <c r="K391" s="1011"/>
    </row>
    <row r="392" spans="1:11" hidden="1" x14ac:dyDescent="0.25">
      <c r="A392" s="71" t="str">
        <f>+[2]ระบบการควบคุมฯ!A530</f>
        <v>2.2.1.8</v>
      </c>
      <c r="B392" s="944" t="str">
        <f>+[2]ระบบการควบคุมฯ!B530</f>
        <v>นิกรราษฎร์บูรณะ(เหราบัตย์อุทิศ)</v>
      </c>
      <c r="C392" s="1068" t="str">
        <f>+[2]ระบบการควบคุมฯ!C530</f>
        <v>20004420047003113353</v>
      </c>
      <c r="D392" s="773">
        <f>+[2]ระบบการควบคุมฯ!F530</f>
        <v>0</v>
      </c>
      <c r="E392" s="773">
        <f>+[2]ระบบการควบคุมฯ!G530+[2]ระบบการควบคุมฯ!H530</f>
        <v>0</v>
      </c>
      <c r="F392" s="773">
        <f>+[2]ระบบการควบคุมฯ!I530+[2]ระบบการควบคุมฯ!J530</f>
        <v>0</v>
      </c>
      <c r="G392" s="773">
        <f>+[2]ระบบการควบคุมฯ!K530+[2]ระบบการควบคุมฯ!L530</f>
        <v>0</v>
      </c>
      <c r="H392" s="773"/>
      <c r="I392" s="773"/>
      <c r="J392" s="773">
        <f t="shared" si="129"/>
        <v>0</v>
      </c>
      <c r="K392" s="1011"/>
    </row>
    <row r="393" spans="1:11" ht="40.799999999999997" hidden="1" x14ac:dyDescent="0.25">
      <c r="A393" s="1065" t="str">
        <f>+[2]ระบบการควบคุมฯ!A531</f>
        <v>2.2.2</v>
      </c>
      <c r="B393" s="1008" t="str">
        <f>+[2]ระบบการควบคุมฯ!B531</f>
        <v xml:space="preserve">ครุภัณฑ์ทดแทนห้องเรียน DLTV สำหรับโรงเรียน Stan Alone      </v>
      </c>
      <c r="C393" s="776" t="str">
        <f>+[2]ระบบการควบคุมฯ!C531</f>
        <v>ศธ 04002/ว3517 ลว. 22/สค./2566 โอนครั้งที่ 794</v>
      </c>
      <c r="D393" s="777">
        <f>+[2]ระบบการควบคุมฯ!F531</f>
        <v>0</v>
      </c>
      <c r="E393" s="777">
        <f>+[2]ระบบการควบคุมฯ!G531+[2]ระบบการควบคุมฯ!H531</f>
        <v>0</v>
      </c>
      <c r="F393" s="777">
        <f>+[2]ระบบการควบคุมฯ!I531+[2]ระบบการควบคุมฯ!J531</f>
        <v>0</v>
      </c>
      <c r="G393" s="777">
        <f>+[2]ระบบการควบคุมฯ!K531+[2]ระบบการควบคุมฯ!L531</f>
        <v>0</v>
      </c>
      <c r="H393" s="777"/>
      <c r="I393" s="777"/>
      <c r="J393" s="777">
        <f>+D393-E393-F393-G393</f>
        <v>0</v>
      </c>
      <c r="K393" s="1009"/>
    </row>
    <row r="394" spans="1:11" hidden="1" x14ac:dyDescent="0.45">
      <c r="A394" s="71" t="str">
        <f>+[2]ระบบการควบคุมฯ!A532</f>
        <v>2.2.1.9</v>
      </c>
      <c r="B394" s="944" t="str">
        <f>+[2]ระบบการควบคุมฯ!B532</f>
        <v>คลอง 11 ศาลาครุ</v>
      </c>
      <c r="C394" s="1068" t="str">
        <f>+[2]ระบบการควบคุมฯ!C532</f>
        <v>200044200470031113337</v>
      </c>
      <c r="D394" s="773">
        <f>+[2]ระบบการควบคุมฯ!F532</f>
        <v>0</v>
      </c>
      <c r="E394" s="773">
        <f>+[2]ระบบการควบคุมฯ!G532+[2]ระบบการควบคุมฯ!H532</f>
        <v>0</v>
      </c>
      <c r="F394" s="773">
        <f>+[2]ระบบการควบคุมฯ!I532+[2]ระบบการควบคุมฯ!J532</f>
        <v>0</v>
      </c>
      <c r="G394" s="773">
        <f>+[2]ระบบการควบคุมฯ!K532+[2]ระบบการควบคุมฯ!L532</f>
        <v>0</v>
      </c>
      <c r="H394" s="773"/>
      <c r="I394" s="773"/>
      <c r="J394" s="773">
        <f>+D394-E394-F394-G394</f>
        <v>0</v>
      </c>
      <c r="K394" s="771"/>
    </row>
    <row r="395" spans="1:11" hidden="1" x14ac:dyDescent="0.45">
      <c r="A395" s="71" t="str">
        <f>+[2]ระบบการควบคุมฯ!A533</f>
        <v>2.2.1.10</v>
      </c>
      <c r="B395" s="944" t="str">
        <f>+[2]ระบบการควบคุมฯ!B533</f>
        <v>แสนจำหน่ายวิทยา</v>
      </c>
      <c r="C395" s="1068" t="str">
        <f>+[2]ระบบการควบคุมฯ!C533</f>
        <v>200044200470031113339</v>
      </c>
      <c r="D395" s="773">
        <f>+[2]ระบบการควบคุมฯ!F533</f>
        <v>0</v>
      </c>
      <c r="E395" s="773">
        <f>+[2]ระบบการควบคุมฯ!G533+[2]ระบบการควบคุมฯ!H533</f>
        <v>0</v>
      </c>
      <c r="F395" s="773">
        <f>+[2]ระบบการควบคุมฯ!I533+[2]ระบบการควบคุมฯ!J533</f>
        <v>0</v>
      </c>
      <c r="G395" s="773">
        <f>+[2]ระบบการควบคุมฯ!K533+[2]ระบบการควบคุมฯ!L533</f>
        <v>0</v>
      </c>
      <c r="H395" s="773"/>
      <c r="I395" s="773"/>
      <c r="J395" s="773">
        <f>+D395-E395-F395-G395</f>
        <v>0</v>
      </c>
      <c r="K395" s="771"/>
    </row>
    <row r="396" spans="1:11" x14ac:dyDescent="0.6">
      <c r="A396" s="71"/>
      <c r="B396" s="1142" t="s">
        <v>253</v>
      </c>
      <c r="C396" s="1143">
        <f>+[2]ระบบการควบคุมฯ!C1522</f>
        <v>16</v>
      </c>
      <c r="D396" s="1144">
        <f t="shared" ref="D396:J396" si="130">+D8+D135+D150+D381</f>
        <v>1168800</v>
      </c>
      <c r="E396" s="1144">
        <f t="shared" si="130"/>
        <v>0</v>
      </c>
      <c r="F396" s="1144">
        <f t="shared" si="130"/>
        <v>0</v>
      </c>
      <c r="G396" s="1144">
        <f t="shared" si="130"/>
        <v>0</v>
      </c>
      <c r="H396" s="1144">
        <f t="shared" ca="1" si="130"/>
        <v>0</v>
      </c>
      <c r="I396" s="1144">
        <f t="shared" ca="1" si="130"/>
        <v>0</v>
      </c>
      <c r="J396" s="1144">
        <f t="shared" si="130"/>
        <v>1168800</v>
      </c>
      <c r="K396" s="1145"/>
    </row>
    <row r="397" spans="1:11" x14ac:dyDescent="0.6">
      <c r="A397" s="71"/>
      <c r="B397" s="1142" t="s">
        <v>254</v>
      </c>
      <c r="C397" s="1143">
        <f>+[2]ระบบการควบคุมฯ!C1523</f>
        <v>13</v>
      </c>
      <c r="D397" s="1144">
        <f t="shared" ref="D397:J397" si="131">+D151+D9</f>
        <v>21347300</v>
      </c>
      <c r="E397" s="1144">
        <f t="shared" si="131"/>
        <v>14330500</v>
      </c>
      <c r="F397" s="1144">
        <f t="shared" si="131"/>
        <v>0</v>
      </c>
      <c r="G397" s="1144">
        <f t="shared" si="131"/>
        <v>3158640</v>
      </c>
      <c r="H397" s="1144">
        <f t="shared" si="131"/>
        <v>0</v>
      </c>
      <c r="I397" s="1144">
        <f t="shared" si="131"/>
        <v>0</v>
      </c>
      <c r="J397" s="1144">
        <f t="shared" si="131"/>
        <v>3858160</v>
      </c>
      <c r="K397" s="1145"/>
    </row>
    <row r="398" spans="1:11" x14ac:dyDescent="0.6">
      <c r="A398" s="1030"/>
      <c r="B398" s="1146" t="s">
        <v>18</v>
      </c>
      <c r="C398" s="1147">
        <f>SUM(C396:C397)</f>
        <v>29</v>
      </c>
      <c r="D398" s="1148">
        <f t="shared" ref="D398:J398" si="132">SUM(D396:D397)</f>
        <v>22516100</v>
      </c>
      <c r="E398" s="1148">
        <f t="shared" si="132"/>
        <v>14330500</v>
      </c>
      <c r="F398" s="1148">
        <f t="shared" si="132"/>
        <v>0</v>
      </c>
      <c r="G398" s="1148">
        <f t="shared" si="132"/>
        <v>3158640</v>
      </c>
      <c r="H398" s="1148">
        <f t="shared" ca="1" si="132"/>
        <v>0</v>
      </c>
      <c r="I398" s="1148">
        <f t="shared" ca="1" si="132"/>
        <v>0</v>
      </c>
      <c r="J398" s="1148">
        <f t="shared" si="132"/>
        <v>5026960</v>
      </c>
      <c r="K398" s="1149"/>
    </row>
    <row r="399" spans="1:11" x14ac:dyDescent="0.6">
      <c r="A399" s="1150"/>
      <c r="B399" s="1151" t="s">
        <v>19</v>
      </c>
      <c r="C399" s="1152"/>
      <c r="D399" s="1153">
        <f>+E399+F399+G399+J399</f>
        <v>99.994430829495343</v>
      </c>
      <c r="E399" s="1154">
        <v>63.64</v>
      </c>
      <c r="F399" s="1155">
        <f>+F398*100/D398</f>
        <v>0</v>
      </c>
      <c r="G399" s="1156">
        <f>+G398*100/D398</f>
        <v>14.0283619276873</v>
      </c>
      <c r="H399" s="1156">
        <f ca="1">+H398*100/E398</f>
        <v>0</v>
      </c>
      <c r="I399" s="1156">
        <f ca="1">+I398*100/F398</f>
        <v>0</v>
      </c>
      <c r="J399" s="1155">
        <f>+J398*100/D398</f>
        <v>22.326068901808039</v>
      </c>
      <c r="K399" s="1157"/>
    </row>
    <row r="400" spans="1:11" x14ac:dyDescent="0.6">
      <c r="A400" s="1158"/>
      <c r="B400" s="1159"/>
      <c r="C400" s="1160"/>
      <c r="D400" s="1161"/>
      <c r="E400" s="1161"/>
      <c r="F400" s="1161"/>
      <c r="G400" s="1162"/>
      <c r="H400" s="1162"/>
      <c r="I400" s="1163"/>
      <c r="J400" s="1164"/>
      <c r="K400" s="1165"/>
    </row>
    <row r="401" spans="1:11" x14ac:dyDescent="0.6">
      <c r="A401" s="1166"/>
      <c r="B401" s="60"/>
      <c r="C401" s="1167"/>
      <c r="D401" s="1161"/>
      <c r="E401" s="1161"/>
      <c r="F401" s="1161"/>
      <c r="G401" s="1162"/>
      <c r="H401" s="1162"/>
      <c r="I401" s="1163"/>
      <c r="J401" s="1168"/>
      <c r="K401" s="1159"/>
    </row>
    <row r="402" spans="1:11" x14ac:dyDescent="0.6">
      <c r="A402" s="1166"/>
      <c r="B402" s="1159"/>
      <c r="C402" s="1167"/>
      <c r="D402" s="1334" t="s">
        <v>255</v>
      </c>
      <c r="E402" s="1334"/>
      <c r="F402" s="1334"/>
      <c r="G402" s="1334"/>
      <c r="H402" s="1334"/>
      <c r="I402" s="1163"/>
      <c r="J402" s="1168"/>
      <c r="K402" s="1159"/>
    </row>
    <row r="403" spans="1:11" x14ac:dyDescent="0.6">
      <c r="A403" s="1166"/>
      <c r="B403" s="1159"/>
      <c r="C403" s="1167"/>
      <c r="D403" s="1169"/>
      <c r="E403" s="1169"/>
      <c r="F403" s="1169"/>
      <c r="G403" s="1169"/>
      <c r="H403" s="1169"/>
      <c r="I403" s="1163"/>
      <c r="J403" s="1159"/>
      <c r="K403" s="1159"/>
    </row>
    <row r="404" spans="1:11" x14ac:dyDescent="0.6">
      <c r="A404" s="1170" t="s">
        <v>256</v>
      </c>
      <c r="B404" s="1171"/>
      <c r="C404" s="1167"/>
      <c r="D404" s="1172"/>
      <c r="E404" s="1173"/>
      <c r="F404" s="1174" t="s">
        <v>257</v>
      </c>
      <c r="G404" s="1172"/>
      <c r="H404" s="1162"/>
      <c r="I404" s="1175"/>
      <c r="J404" s="1171"/>
      <c r="K404" s="1176"/>
    </row>
    <row r="405" spans="1:11" x14ac:dyDescent="0.6">
      <c r="A405" s="1177" t="s">
        <v>21</v>
      </c>
      <c r="B405" s="1171"/>
      <c r="C405" s="1167"/>
      <c r="D405" s="1178" t="s">
        <v>20</v>
      </c>
      <c r="E405" s="1178"/>
      <c r="F405" s="1179"/>
      <c r="G405" s="1172"/>
      <c r="H405" s="1162"/>
      <c r="I405" s="1175"/>
      <c r="J405" s="1171"/>
      <c r="K405" s="1176"/>
    </row>
    <row r="406" spans="1:11" x14ac:dyDescent="0.6">
      <c r="A406" s="1177" t="s">
        <v>52</v>
      </c>
      <c r="B406" s="1171"/>
      <c r="C406" s="1180"/>
      <c r="D406" s="1335" t="s">
        <v>70</v>
      </c>
      <c r="E406" s="1335"/>
      <c r="F406" s="1335"/>
      <c r="G406" s="1335"/>
      <c r="H406" s="1181"/>
      <c r="I406" s="1182"/>
      <c r="J406" s="186"/>
      <c r="K406" s="1176"/>
    </row>
    <row r="407" spans="1:11" x14ac:dyDescent="0.6">
      <c r="A407" s="1166"/>
      <c r="B407" s="1159"/>
      <c r="C407" s="1167"/>
      <c r="D407" s="1334" t="s">
        <v>255</v>
      </c>
      <c r="E407" s="1334"/>
      <c r="F407" s="1334"/>
      <c r="G407" s="1183"/>
      <c r="H407" s="1183"/>
      <c r="I407" s="1163"/>
      <c r="J407" s="1168"/>
      <c r="K407" s="1159"/>
    </row>
    <row r="408" spans="1:11" x14ac:dyDescent="0.6">
      <c r="A408" s="1166"/>
      <c r="B408" s="1159"/>
      <c r="C408" s="1167"/>
      <c r="D408" s="1169"/>
      <c r="E408" s="1169"/>
      <c r="F408" s="1169"/>
      <c r="G408" s="1169"/>
      <c r="H408" s="1169"/>
      <c r="I408" s="1163"/>
      <c r="J408" s="1159"/>
      <c r="K408" s="1159"/>
    </row>
    <row r="409" spans="1:11" x14ac:dyDescent="0.6">
      <c r="A409" s="1170" t="s">
        <v>258</v>
      </c>
      <c r="B409" s="1171"/>
      <c r="C409" s="1167"/>
      <c r="D409" s="1172"/>
      <c r="E409" s="1173"/>
      <c r="F409" s="1174" t="s">
        <v>257</v>
      </c>
      <c r="G409" s="1172"/>
      <c r="H409" s="1162"/>
      <c r="I409" s="1175"/>
      <c r="J409" s="1171"/>
      <c r="K409" s="1176"/>
    </row>
    <row r="410" spans="1:11" x14ac:dyDescent="0.6">
      <c r="A410" s="1184" t="s">
        <v>259</v>
      </c>
      <c r="B410" s="1184"/>
      <c r="C410" s="1167"/>
      <c r="D410" s="1185" t="s">
        <v>20</v>
      </c>
      <c r="E410" s="1178"/>
      <c r="F410" s="1179" t="s">
        <v>260</v>
      </c>
      <c r="G410" s="1172"/>
      <c r="H410" s="1162"/>
      <c r="I410" s="1175"/>
      <c r="J410" s="1171"/>
      <c r="K410" s="1176"/>
    </row>
    <row r="411" spans="1:11" x14ac:dyDescent="0.6">
      <c r="A411" s="1336" t="s">
        <v>52</v>
      </c>
      <c r="B411" s="1336"/>
      <c r="C411" s="1180"/>
      <c r="D411" s="1186" t="s">
        <v>70</v>
      </c>
      <c r="E411" s="1186"/>
      <c r="F411" s="1187" t="s">
        <v>261</v>
      </c>
      <c r="G411" s="1186"/>
      <c r="H411" s="1181"/>
      <c r="I411" s="1182"/>
      <c r="J411" s="186"/>
      <c r="K411" s="1176"/>
    </row>
  </sheetData>
  <sheetProtection algorithmName="SHA-512" hashValue="tUdrDXbwCJALCnpGD+rEtc9Ql7YoY7pd3w4bgbIKei3jJ0/QS3y6eK0AALhWRYDc+V3f1ChPoFPNr3BMylJWuQ==" saltValue="d1s/wk2cH6loaXWo6jZSHg==" spinCount="100000" sheet="1" objects="1" scenarios="1" formatCells="0" formatColumns="0" formatRows="0" insertColumns="0" insertRows="0" insertHyperlinks="0" deleteColumns="0" deleteRows="0"/>
  <mergeCells count="18">
    <mergeCell ref="J5:J6"/>
    <mergeCell ref="K5:K6"/>
    <mergeCell ref="D402:H402"/>
    <mergeCell ref="D406:G406"/>
    <mergeCell ref="D407:F407"/>
    <mergeCell ref="A411:B411"/>
    <mergeCell ref="J1:K1"/>
    <mergeCell ref="A2:K2"/>
    <mergeCell ref="A3:K3"/>
    <mergeCell ref="A4:K4"/>
    <mergeCell ref="A5:A6"/>
    <mergeCell ref="B5:B6"/>
    <mergeCell ref="C5:C6"/>
    <mergeCell ref="D5:D6"/>
    <mergeCell ref="E5:E6"/>
    <mergeCell ref="F5:F6"/>
    <mergeCell ref="G5:G6"/>
    <mergeCell ref="I5:I6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71"/>
  <sheetViews>
    <sheetView tabSelected="1" topLeftCell="A119" workbookViewId="0">
      <selection activeCell="A126" sqref="A126:XFD130"/>
    </sheetView>
  </sheetViews>
  <sheetFormatPr defaultColWidth="7.19921875" defaultRowHeight="20.399999999999999" x14ac:dyDescent="0.6"/>
  <cols>
    <col min="1" max="1" width="5" style="40" customWidth="1"/>
    <col min="2" max="2" width="37.09765625" style="12" customWidth="1"/>
    <col min="3" max="3" width="13.69921875" style="12" customWidth="1"/>
    <col min="4" max="4" width="10" style="15" customWidth="1"/>
    <col min="5" max="5" width="10.59765625" style="15" customWidth="1"/>
    <col min="6" max="6" width="11.69921875" style="41" customWidth="1"/>
    <col min="7" max="7" width="5.69921875" style="15" customWidth="1"/>
    <col min="8" max="8" width="6.09765625" style="15" customWidth="1"/>
    <col min="9" max="9" width="10.69921875" style="15" customWidth="1"/>
    <col min="10" max="10" width="11.59765625" style="15" customWidth="1"/>
    <col min="11" max="11" width="9.19921875" style="10" customWidth="1"/>
    <col min="12" max="12" width="16.09765625" style="13" customWidth="1"/>
    <col min="13" max="13" width="10.5" style="13" customWidth="1"/>
    <col min="14" max="14" width="10.5" style="10" bestFit="1" customWidth="1"/>
    <col min="15" max="15" width="8.69921875" style="13" bestFit="1" customWidth="1"/>
    <col min="16" max="16" width="9.8984375" style="12" bestFit="1" customWidth="1"/>
    <col min="17" max="17" width="9.8984375" style="13" bestFit="1" customWidth="1"/>
    <col min="18" max="18" width="13.3984375" style="14" customWidth="1"/>
    <col min="19" max="19" width="8.8984375" style="14" bestFit="1" customWidth="1"/>
    <col min="20" max="22" width="12" style="14" customWidth="1"/>
    <col min="23" max="16384" width="7.19921875" style="13"/>
  </cols>
  <sheetData>
    <row r="1" spans="1:22" ht="21" x14ac:dyDescent="0.6">
      <c r="A1" s="1338" t="s">
        <v>100</v>
      </c>
      <c r="B1" s="1338"/>
      <c r="C1" s="1338"/>
      <c r="D1" s="1338"/>
      <c r="E1" s="1338"/>
      <c r="F1" s="1338"/>
      <c r="G1" s="1338"/>
      <c r="H1" s="1338"/>
      <c r="I1" s="1338"/>
      <c r="J1" s="1338"/>
      <c r="K1" s="1338"/>
      <c r="L1" s="9"/>
      <c r="M1" s="9"/>
      <c r="O1" s="11"/>
    </row>
    <row r="2" spans="1:22" ht="21.75" customHeight="1" x14ac:dyDescent="0.6">
      <c r="A2" s="1338" t="s">
        <v>151</v>
      </c>
      <c r="B2" s="1338"/>
      <c r="C2" s="1338"/>
      <c r="D2" s="1338"/>
      <c r="E2" s="1338"/>
      <c r="F2" s="1338"/>
      <c r="G2" s="1338"/>
      <c r="H2" s="1338"/>
      <c r="I2" s="1338"/>
      <c r="J2" s="1338"/>
      <c r="K2" s="1338"/>
      <c r="L2" s="9"/>
      <c r="M2" s="9"/>
      <c r="O2" s="11"/>
    </row>
    <row r="3" spans="1:22" ht="21" x14ac:dyDescent="0.6">
      <c r="A3" s="1338" t="s">
        <v>0</v>
      </c>
      <c r="B3" s="1338"/>
      <c r="C3" s="1338"/>
      <c r="D3" s="1338"/>
      <c r="E3" s="1338"/>
      <c r="F3" s="1338"/>
      <c r="G3" s="1338"/>
      <c r="H3" s="1338"/>
      <c r="I3" s="1338"/>
      <c r="J3" s="1338"/>
      <c r="K3" s="1338"/>
      <c r="L3" s="9"/>
      <c r="M3" s="9"/>
      <c r="O3" s="11"/>
    </row>
    <row r="4" spans="1:22" ht="21" customHeight="1" x14ac:dyDescent="0.6">
      <c r="A4" s="1353" t="s">
        <v>152</v>
      </c>
      <c r="B4" s="1353"/>
      <c r="C4" s="1353"/>
      <c r="D4" s="1353"/>
      <c r="E4" s="1353"/>
      <c r="F4" s="1353"/>
      <c r="G4" s="1353"/>
      <c r="H4" s="1353"/>
      <c r="I4" s="1353"/>
      <c r="J4" s="1353"/>
      <c r="K4" s="334" t="s">
        <v>153</v>
      </c>
      <c r="L4" s="9"/>
      <c r="M4" s="9"/>
      <c r="O4" s="11"/>
    </row>
    <row r="5" spans="1:22" ht="17.25" customHeight="1" x14ac:dyDescent="0.6">
      <c r="A5" s="1354" t="s">
        <v>1</v>
      </c>
      <c r="B5" s="1357" t="s">
        <v>24</v>
      </c>
      <c r="C5" s="335" t="s">
        <v>26</v>
      </c>
      <c r="D5" s="1360" t="s">
        <v>27</v>
      </c>
      <c r="E5" s="1362" t="s">
        <v>40</v>
      </c>
      <c r="F5" s="336" t="s">
        <v>2</v>
      </c>
      <c r="G5" s="337" t="s">
        <v>3</v>
      </c>
      <c r="H5" s="337" t="str">
        <f>+[3]ระบบการควบคุมฯ!I6</f>
        <v>กันเงินไว้เบิก</v>
      </c>
      <c r="I5" s="337" t="s">
        <v>4</v>
      </c>
      <c r="J5" s="337" t="s">
        <v>5</v>
      </c>
      <c r="K5" s="1364" t="s">
        <v>6</v>
      </c>
      <c r="L5" s="1367"/>
      <c r="M5" s="15"/>
      <c r="N5" s="1368"/>
      <c r="O5" s="1368"/>
      <c r="P5" s="16"/>
      <c r="Q5" s="1369"/>
      <c r="R5" s="17"/>
      <c r="S5" s="17"/>
    </row>
    <row r="6" spans="1:22" ht="15" customHeight="1" x14ac:dyDescent="0.6">
      <c r="A6" s="1355"/>
      <c r="B6" s="1358"/>
      <c r="C6" s="338" t="s">
        <v>28</v>
      </c>
      <c r="D6" s="1361"/>
      <c r="E6" s="1363"/>
      <c r="F6" s="339"/>
      <c r="G6" s="340"/>
      <c r="H6" s="340"/>
      <c r="I6" s="340"/>
      <c r="J6" s="340"/>
      <c r="K6" s="1365"/>
      <c r="L6" s="1367"/>
      <c r="M6" s="15"/>
      <c r="O6" s="18"/>
      <c r="P6" s="16"/>
      <c r="Q6" s="1369"/>
      <c r="R6" s="17"/>
      <c r="S6" s="17"/>
    </row>
    <row r="7" spans="1:22" ht="15" customHeight="1" x14ac:dyDescent="0.6">
      <c r="A7" s="1356"/>
      <c r="B7" s="1359"/>
      <c r="C7" s="341"/>
      <c r="D7" s="342" t="s">
        <v>7</v>
      </c>
      <c r="E7" s="342" t="s">
        <v>8</v>
      </c>
      <c r="F7" s="343" t="s">
        <v>9</v>
      </c>
      <c r="G7" s="342" t="s">
        <v>10</v>
      </c>
      <c r="H7" s="342" t="s">
        <v>11</v>
      </c>
      <c r="I7" s="342" t="s">
        <v>29</v>
      </c>
      <c r="J7" s="343" t="s">
        <v>30</v>
      </c>
      <c r="K7" s="1366"/>
      <c r="L7" s="19"/>
      <c r="M7" s="15"/>
      <c r="O7" s="18"/>
      <c r="P7" s="16"/>
      <c r="Q7" s="20"/>
      <c r="R7" s="17"/>
      <c r="S7" s="17"/>
    </row>
    <row r="8" spans="1:22" ht="37.200000000000003" x14ac:dyDescent="0.6">
      <c r="A8" s="344" t="str">
        <f>+[2]ระบบการควบคุมฯ!547:547</f>
        <v>ง</v>
      </c>
      <c r="B8" s="196" t="str">
        <f>[4]ระบบการควบคุมฯ!B112</f>
        <v>แผนงานพื้นฐานด้านการพัฒนาและเสริมสร้างศักยภาพทรัพยากรมนุษย์</v>
      </c>
      <c r="C8" s="345"/>
      <c r="D8" s="346">
        <f>+D47</f>
        <v>1260000</v>
      </c>
      <c r="E8" s="346">
        <f t="shared" ref="E8:J8" si="0">+E47</f>
        <v>740000</v>
      </c>
      <c r="F8" s="346">
        <f t="shared" si="0"/>
        <v>2000000</v>
      </c>
      <c r="G8" s="346">
        <f t="shared" si="0"/>
        <v>0</v>
      </c>
      <c r="H8" s="346">
        <f t="shared" si="0"/>
        <v>0</v>
      </c>
      <c r="I8" s="346">
        <f t="shared" si="0"/>
        <v>417698.88</v>
      </c>
      <c r="J8" s="346">
        <f t="shared" si="0"/>
        <v>1582301.12</v>
      </c>
      <c r="K8" s="197"/>
      <c r="L8" s="19"/>
      <c r="M8" s="15"/>
      <c r="O8" s="18"/>
      <c r="P8" s="16"/>
      <c r="Q8" s="20"/>
      <c r="R8" s="17"/>
      <c r="S8" s="17"/>
    </row>
    <row r="9" spans="1:22" x14ac:dyDescent="0.6">
      <c r="A9" s="347"/>
      <c r="B9" s="200" t="str">
        <f>[2]ระบบการควบคุมฯ!B548</f>
        <v xml:space="preserve"> งบดำเนินงาน 68112xx</v>
      </c>
      <c r="C9" s="348">
        <f>[4]ระบบการควบคุมฯ!C115</f>
        <v>0</v>
      </c>
      <c r="D9" s="349">
        <f>+D47</f>
        <v>1260000</v>
      </c>
      <c r="E9" s="349">
        <f t="shared" ref="E9:J9" si="1">+E47</f>
        <v>740000</v>
      </c>
      <c r="F9" s="349">
        <f t="shared" si="1"/>
        <v>2000000</v>
      </c>
      <c r="G9" s="349">
        <f t="shared" si="1"/>
        <v>0</v>
      </c>
      <c r="H9" s="349">
        <f t="shared" si="1"/>
        <v>0</v>
      </c>
      <c r="I9" s="349">
        <f t="shared" si="1"/>
        <v>417698.88</v>
      </c>
      <c r="J9" s="349">
        <f t="shared" si="1"/>
        <v>1582301.12</v>
      </c>
      <c r="K9" s="201"/>
      <c r="L9" s="19"/>
      <c r="M9" s="15"/>
      <c r="O9" s="18"/>
      <c r="P9" s="16"/>
      <c r="Q9" s="20"/>
      <c r="R9" s="17"/>
      <c r="S9" s="17"/>
    </row>
    <row r="10" spans="1:22" ht="70.8" hidden="1" customHeight="1" x14ac:dyDescent="0.6">
      <c r="A10" s="350">
        <v>1</v>
      </c>
      <c r="B10" s="202" t="str">
        <f>[4]ระบบการควบคุมฯ!B116</f>
        <v xml:space="preserve">งบประจำเพื่อการบริหารสำนักงาน </v>
      </c>
      <c r="C10" s="351">
        <f>SUM(C12:C21)</f>
        <v>0</v>
      </c>
      <c r="D10" s="352">
        <f>SUM(D11:D23)</f>
        <v>0</v>
      </c>
      <c r="E10" s="352">
        <f t="shared" ref="E10:J10" si="2">SUM(E11:E23)</f>
        <v>0</v>
      </c>
      <c r="F10" s="352">
        <f t="shared" si="2"/>
        <v>0</v>
      </c>
      <c r="G10" s="352">
        <f t="shared" si="2"/>
        <v>0</v>
      </c>
      <c r="H10" s="352">
        <f t="shared" si="2"/>
        <v>0</v>
      </c>
      <c r="I10" s="352">
        <f t="shared" si="2"/>
        <v>0</v>
      </c>
      <c r="J10" s="352">
        <f t="shared" si="2"/>
        <v>0</v>
      </c>
      <c r="K10" s="203" t="s">
        <v>14</v>
      </c>
      <c r="L10" s="21"/>
      <c r="M10" s="22"/>
      <c r="N10" s="23"/>
      <c r="O10" s="24"/>
      <c r="P10" s="25"/>
      <c r="Q10" s="26"/>
      <c r="R10" s="17"/>
      <c r="S10" s="17"/>
    </row>
    <row r="11" spans="1:22" ht="39" hidden="1" customHeight="1" x14ac:dyDescent="0.6">
      <c r="A11" s="353"/>
      <c r="B11" s="204" t="str">
        <f>[4]ระบบการควบคุมฯ!B117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1" s="354" t="str">
        <f>[4]ระบบการควบคุมฯ!C117</f>
        <v xml:space="preserve">ศธ04002/ว4623 ลว.28 ต.ค.64 โอนครั้งที่ 10 </v>
      </c>
      <c r="D11" s="355"/>
      <c r="E11" s="355"/>
      <c r="F11" s="355"/>
      <c r="G11" s="355"/>
      <c r="H11" s="355"/>
      <c r="I11" s="355"/>
      <c r="J11" s="355"/>
      <c r="K11" s="205"/>
      <c r="L11" s="21"/>
      <c r="M11" s="22"/>
      <c r="N11" s="23"/>
      <c r="O11" s="24"/>
      <c r="P11" s="25"/>
      <c r="Q11" s="26"/>
      <c r="R11" s="17"/>
      <c r="S11" s="17"/>
    </row>
    <row r="12" spans="1:22" ht="42" hidden="1" customHeight="1" x14ac:dyDescent="0.6">
      <c r="A12" s="356" t="str">
        <f>+[4]ระบบการควบคุมฯ!A118</f>
        <v>(1</v>
      </c>
      <c r="B12" s="206" t="str">
        <f>[4]ระบบการควบคุมฯ!B118</f>
        <v xml:space="preserve">ค้าจ้างเหมาบริการ ลูกจ้างสพป.ปท.2 </v>
      </c>
      <c r="C12" s="357">
        <f>+[3]ระบบการควบคุมฯ!C254</f>
        <v>0</v>
      </c>
      <c r="D12" s="358">
        <f>+[3]ระบบการควบคุมฯ!E254</f>
        <v>0</v>
      </c>
      <c r="E12" s="358"/>
      <c r="F12" s="358">
        <f>+D12+E12</f>
        <v>0</v>
      </c>
      <c r="G12" s="358">
        <f>+[3]ระบบการควบคุมฯ!G254+[3]ระบบการควบคุมฯ!H254</f>
        <v>0</v>
      </c>
      <c r="H12" s="358">
        <f>+[3]ระบบการควบคุมฯ!I254+[3]ระบบการควบคุมฯ!J254</f>
        <v>0</v>
      </c>
      <c r="I12" s="358">
        <f>+[3]ระบบการควบคุมฯ!K254+[3]ระบบการควบคุมฯ!L254</f>
        <v>0</v>
      </c>
      <c r="J12" s="358">
        <f>+F12-G12-H12-I12</f>
        <v>0</v>
      </c>
      <c r="K12" s="207"/>
      <c r="L12" s="22"/>
      <c r="M12" s="27"/>
      <c r="N12" s="28"/>
      <c r="O12" s="28"/>
      <c r="P12" s="28"/>
      <c r="Q12" s="28"/>
      <c r="R12" s="17"/>
      <c r="S12" s="17"/>
      <c r="T12" s="14" t="e">
        <f>+G12*100/C12</f>
        <v>#DIV/0!</v>
      </c>
      <c r="U12" s="14" t="e">
        <f>+H12*100/C12</f>
        <v>#DIV/0!</v>
      </c>
      <c r="V12" s="14" t="e">
        <f>SUM(T12:U12)</f>
        <v>#DIV/0!</v>
      </c>
    </row>
    <row r="13" spans="1:22" ht="55.95" hidden="1" customHeight="1" x14ac:dyDescent="0.6">
      <c r="A13" s="359"/>
      <c r="B13" s="208" t="str">
        <f>[4]ระบบการควบคุมฯ!B119</f>
        <v>15000x5คนx6 เดือน/9000x1คนx6 เดือน</v>
      </c>
      <c r="C13" s="360">
        <f>[4]ระบบการควบคุมฯ!F119</f>
        <v>0</v>
      </c>
      <c r="D13" s="361">
        <f>[4]ระบบการควบคุมฯ!F119</f>
        <v>0</v>
      </c>
      <c r="E13" s="361"/>
      <c r="F13" s="361"/>
      <c r="G13" s="361"/>
      <c r="H13" s="361"/>
      <c r="I13" s="361"/>
      <c r="J13" s="361"/>
      <c r="K13" s="209"/>
      <c r="L13" s="22"/>
      <c r="M13" s="27"/>
      <c r="N13" s="23"/>
      <c r="O13" s="24"/>
      <c r="P13" s="25"/>
      <c r="Q13" s="26"/>
      <c r="R13" s="17"/>
      <c r="S13" s="17"/>
    </row>
    <row r="14" spans="1:22" s="31" customFormat="1" ht="21" hidden="1" customHeight="1" x14ac:dyDescent="0.6">
      <c r="A14" s="356" t="str">
        <f>+[4]ระบบการควบคุมฯ!A120</f>
        <v>(2</v>
      </c>
      <c r="B14" s="210" t="str">
        <f>[4]ระบบการควบคุมฯ!B120</f>
        <v xml:space="preserve">ค่าใช้จ่ายในการประชุมราชการ ค่าตอบแทนบุคคล </v>
      </c>
      <c r="C14" s="362">
        <f>+[3]ระบบการควบคุมฯ!C256</f>
        <v>0</v>
      </c>
      <c r="D14" s="363">
        <f>+[3]ระบบการควบคุมฯ!E256</f>
        <v>0</v>
      </c>
      <c r="E14" s="363"/>
      <c r="F14" s="363">
        <f>+D14+E14</f>
        <v>0</v>
      </c>
      <c r="G14" s="358">
        <f>+[3]ระบบการควบคุมฯ!G256+[3]ระบบการควบคุมฯ!H256</f>
        <v>0</v>
      </c>
      <c r="H14" s="358">
        <f>+[3]ระบบการควบคุมฯ!I256+[3]ระบบการควบคุมฯ!J256</f>
        <v>0</v>
      </c>
      <c r="I14" s="363">
        <f>+[3]ระบบการควบคุมฯ!K256+[3]ระบบการควบคุมฯ!L256</f>
        <v>0</v>
      </c>
      <c r="J14" s="363">
        <f>+F14-G14-H14-I14</f>
        <v>0</v>
      </c>
      <c r="K14" s="211"/>
      <c r="L14" s="22"/>
      <c r="M14" s="27"/>
      <c r="N14" s="23"/>
      <c r="O14" s="24"/>
      <c r="P14" s="25"/>
      <c r="Q14" s="26"/>
      <c r="R14" s="29"/>
      <c r="S14" s="29"/>
      <c r="T14" s="30"/>
      <c r="U14" s="30"/>
      <c r="V14" s="30"/>
    </row>
    <row r="15" spans="1:22" s="31" customFormat="1" ht="21" hidden="1" customHeight="1" x14ac:dyDescent="0.6">
      <c r="A15" s="356" t="str">
        <f>+[4]ระบบการควบคุมฯ!A121</f>
        <v>(3</v>
      </c>
      <c r="B15" s="210" t="str">
        <f>[4]ระบบการควบคุมฯ!B121</f>
        <v>ค่าใช้จ่ายในการเดินทางไปราชการ</v>
      </c>
      <c r="C15" s="362">
        <f>+[3]ระบบการควบคุมฯ!C257</f>
        <v>0</v>
      </c>
      <c r="D15" s="363">
        <f>+[3]ระบบการควบคุมฯ!E257</f>
        <v>0</v>
      </c>
      <c r="E15" s="363"/>
      <c r="F15" s="363">
        <f t="shared" ref="F15:F23" si="3">+D15+E15</f>
        <v>0</v>
      </c>
      <c r="G15" s="358">
        <f>+[3]ระบบการควบคุมฯ!G257+[3]ระบบการควบคุมฯ!H257</f>
        <v>0</v>
      </c>
      <c r="H15" s="358">
        <f>+[3]ระบบการควบคุมฯ!I257+[3]ระบบการควบคุมฯ!J257</f>
        <v>0</v>
      </c>
      <c r="I15" s="363">
        <f>+[3]ระบบการควบคุมฯ!K257+[3]ระบบการควบคุมฯ!L257</f>
        <v>0</v>
      </c>
      <c r="J15" s="363">
        <f>+F15-G15-H15-I15</f>
        <v>0</v>
      </c>
      <c r="K15" s="211"/>
      <c r="L15" s="22"/>
      <c r="M15" s="27"/>
      <c r="N15" s="23"/>
      <c r="O15" s="24"/>
      <c r="P15" s="25"/>
      <c r="Q15" s="26"/>
      <c r="R15" s="29"/>
      <c r="S15" s="29"/>
      <c r="T15" s="30"/>
      <c r="U15" s="30"/>
      <c r="V15" s="30"/>
    </row>
    <row r="16" spans="1:22" s="31" customFormat="1" ht="20.399999999999999" hidden="1" customHeight="1" x14ac:dyDescent="0.6">
      <c r="A16" s="356" t="str">
        <f>+[4]ระบบการควบคุมฯ!A122</f>
        <v>(4</v>
      </c>
      <c r="B16" s="210" t="str">
        <f>[4]ระบบการควบคุมฯ!B122</f>
        <v xml:space="preserve">ค่าซ่อมแซมและบำรุงรักษาทรัพย์สิน </v>
      </c>
      <c r="C16" s="362">
        <f>+[3]ระบบการควบคุมฯ!C258</f>
        <v>0</v>
      </c>
      <c r="D16" s="363">
        <f>+[3]ระบบการควบคุมฯ!E258</f>
        <v>0</v>
      </c>
      <c r="E16" s="364"/>
      <c r="F16" s="363">
        <f t="shared" si="3"/>
        <v>0</v>
      </c>
      <c r="G16" s="358">
        <f>+[3]ระบบการควบคุมฯ!G258+[3]ระบบการควบคุมฯ!H258</f>
        <v>0</v>
      </c>
      <c r="H16" s="358">
        <f>+[4]ระบบการควบคุมฯ!I122+[4]ระบบการควบคุมฯ!J122</f>
        <v>0</v>
      </c>
      <c r="I16" s="358">
        <f>+[3]ระบบการควบคุมฯ!K258+[3]ระบบการควบคุมฯ!L258</f>
        <v>0</v>
      </c>
      <c r="J16" s="361">
        <f t="shared" ref="J16:J22" si="4">+F16-G16-H16-I16</f>
        <v>0</v>
      </c>
      <c r="K16" s="212"/>
      <c r="L16" s="22"/>
      <c r="M16" s="27"/>
      <c r="N16" s="23"/>
      <c r="O16" s="24"/>
      <c r="P16" s="25"/>
      <c r="Q16" s="26"/>
      <c r="R16" s="29"/>
      <c r="S16" s="29"/>
      <c r="T16" s="30"/>
      <c r="U16" s="30"/>
      <c r="V16" s="30"/>
    </row>
    <row r="17" spans="1:22" s="31" customFormat="1" ht="20.399999999999999" hidden="1" customHeight="1" x14ac:dyDescent="0.6">
      <c r="A17" s="356" t="str">
        <f>+[4]ระบบการควบคุมฯ!A123</f>
        <v>(5</v>
      </c>
      <c r="B17" s="213" t="str">
        <f>[4]ระบบการควบคุมฯ!B123</f>
        <v xml:space="preserve">ค่าวัสดุสำนักงาน </v>
      </c>
      <c r="C17" s="365">
        <f>+[3]ระบบการควบคุมฯ!C259</f>
        <v>0</v>
      </c>
      <c r="D17" s="363">
        <f>+[3]ระบบการควบคุมฯ!E259</f>
        <v>0</v>
      </c>
      <c r="E17" s="364"/>
      <c r="F17" s="363">
        <f t="shared" si="3"/>
        <v>0</v>
      </c>
      <c r="G17" s="358">
        <f>+[3]ระบบการควบคุมฯ!G259+[3]ระบบการควบคุมฯ!H259</f>
        <v>0</v>
      </c>
      <c r="H17" s="358">
        <f>+[3]ระบบการควบคุมฯ!I259+[3]ระบบการควบคุมฯ!J259</f>
        <v>0</v>
      </c>
      <c r="I17" s="363">
        <f>+[3]ระบบการควบคุมฯ!K259+[3]ระบบการควบคุมฯ!L259</f>
        <v>0</v>
      </c>
      <c r="J17" s="363">
        <f t="shared" si="4"/>
        <v>0</v>
      </c>
      <c r="K17" s="214"/>
      <c r="L17" s="22"/>
      <c r="M17" s="27"/>
      <c r="N17" s="23"/>
      <c r="O17" s="24"/>
      <c r="P17" s="25"/>
      <c r="Q17" s="26"/>
      <c r="R17" s="29"/>
      <c r="S17" s="29"/>
      <c r="T17" s="30"/>
      <c r="U17" s="30"/>
      <c r="V17" s="30"/>
    </row>
    <row r="18" spans="1:22" s="31" customFormat="1" ht="20.399999999999999" hidden="1" customHeight="1" x14ac:dyDescent="0.6">
      <c r="A18" s="356" t="str">
        <f>+[4]ระบบการควบคุมฯ!A124</f>
        <v>(6</v>
      </c>
      <c r="B18" s="213" t="str">
        <f>[4]ระบบการควบคุมฯ!B124</f>
        <v xml:space="preserve">ค่าน้ำมันเชื้อเพลิงและหล่อลื่น </v>
      </c>
      <c r="C18" s="365">
        <f>+[3]ระบบการควบคุมฯ!C260</f>
        <v>0</v>
      </c>
      <c r="D18" s="363">
        <f>+[3]ระบบการควบคุมฯ!E260</f>
        <v>0</v>
      </c>
      <c r="E18" s="364"/>
      <c r="F18" s="363">
        <f t="shared" si="3"/>
        <v>0</v>
      </c>
      <c r="G18" s="358">
        <f>+[3]ระบบการควบคุมฯ!G260+[3]ระบบการควบคุมฯ!H260</f>
        <v>0</v>
      </c>
      <c r="H18" s="358">
        <f>+[3]ระบบการควบคุมฯ!I260+[3]ระบบการควบคุมฯ!J260</f>
        <v>0</v>
      </c>
      <c r="I18" s="363">
        <f>+[3]ระบบการควบคุมฯ!K260+[3]ระบบการควบคุมฯ!L260</f>
        <v>0</v>
      </c>
      <c r="J18" s="363">
        <f t="shared" si="4"/>
        <v>0</v>
      </c>
      <c r="K18" s="214"/>
      <c r="L18" s="22"/>
      <c r="M18" s="27"/>
      <c r="N18" s="23"/>
      <c r="O18" s="24"/>
      <c r="P18" s="25"/>
      <c r="Q18" s="26"/>
      <c r="R18" s="29"/>
      <c r="S18" s="29"/>
      <c r="T18" s="30"/>
      <c r="U18" s="30"/>
      <c r="V18" s="30"/>
    </row>
    <row r="19" spans="1:22" s="31" customFormat="1" ht="20.399999999999999" hidden="1" customHeight="1" x14ac:dyDescent="0.6">
      <c r="A19" s="366" t="str">
        <f>+[4]ระบบการควบคุมฯ!A125</f>
        <v>(7</v>
      </c>
      <c r="B19" s="213" t="str">
        <f>[4]ระบบการควบคุมฯ!B125</f>
        <v xml:space="preserve">ค่าสาธารณูปโภค </v>
      </c>
      <c r="C19" s="365">
        <f>+[3]ระบบการควบคุมฯ!C261</f>
        <v>0</v>
      </c>
      <c r="D19" s="363">
        <f>+[3]ระบบการควบคุมฯ!E261</f>
        <v>0</v>
      </c>
      <c r="E19" s="364"/>
      <c r="F19" s="363">
        <f t="shared" si="3"/>
        <v>0</v>
      </c>
      <c r="G19" s="363">
        <f>+[3]ระบบการควบคุมฯ!G261+[3]ระบบการควบคุมฯ!H261</f>
        <v>0</v>
      </c>
      <c r="H19" s="363">
        <f>+[3]ระบบการควบคุมฯ!I260+[3]ระบบการควบคุมฯ!J260</f>
        <v>0</v>
      </c>
      <c r="I19" s="363">
        <f>+[3]ระบบการควบคุมฯ!K261+[3]ระบบการควบคุมฯ!L261</f>
        <v>0</v>
      </c>
      <c r="J19" s="363">
        <f t="shared" si="4"/>
        <v>0</v>
      </c>
      <c r="K19" s="214"/>
      <c r="L19" s="22"/>
      <c r="M19" s="27"/>
      <c r="N19" s="23"/>
      <c r="O19" s="24"/>
      <c r="P19" s="25"/>
      <c r="Q19" s="26"/>
      <c r="R19" s="29"/>
      <c r="S19" s="29"/>
      <c r="T19" s="30"/>
      <c r="U19" s="30"/>
      <c r="V19" s="30"/>
    </row>
    <row r="20" spans="1:22" ht="20.399999999999999" hidden="1" customHeight="1" x14ac:dyDescent="0.6">
      <c r="A20" s="367" t="str">
        <f>+[4]ระบบการควบคุมฯ!A126</f>
        <v>(8</v>
      </c>
      <c r="B20" s="204" t="str">
        <f>[4]ระบบการควบคุมฯ!B126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0" s="362">
        <f>+[3]ระบบการควบคุมฯ!C262</f>
        <v>0</v>
      </c>
      <c r="D20" s="368">
        <f>+[3]ระบบการควบคุมฯ!E262</f>
        <v>0</v>
      </c>
      <c r="E20" s="369"/>
      <c r="F20" s="369">
        <f t="shared" si="3"/>
        <v>0</v>
      </c>
      <c r="G20" s="369">
        <f>+[3]ระบบการควบคุมฯ!G262+[3]ระบบการควบคุมฯ!H262</f>
        <v>0</v>
      </c>
      <c r="H20" s="369">
        <f>+[3]ระบบการควบคุมฯ!I262+[3]ระบบการควบคุมฯ!J262</f>
        <v>0</v>
      </c>
      <c r="I20" s="368">
        <f>+[3]ระบบการควบคุมฯ!K262+[3]ระบบการควบคุมฯ!L262</f>
        <v>0</v>
      </c>
      <c r="J20" s="368">
        <f t="shared" si="4"/>
        <v>0</v>
      </c>
      <c r="K20" s="137" t="s">
        <v>15</v>
      </c>
      <c r="L20" s="19"/>
      <c r="M20" s="15"/>
      <c r="O20" s="18"/>
      <c r="P20" s="16"/>
      <c r="Q20" s="20"/>
      <c r="R20" s="17"/>
      <c r="S20" s="17"/>
    </row>
    <row r="21" spans="1:22" ht="20.399999999999999" hidden="1" customHeight="1" x14ac:dyDescent="0.6">
      <c r="A21" s="367" t="str">
        <f>+[4]ระบบการควบคุมฯ!A127</f>
        <v>(8.1</v>
      </c>
      <c r="B21" s="204" t="str">
        <f>[4]ระบบการควบคุมฯ!B127</f>
        <v>ค่าทำการนอกเวลา</v>
      </c>
      <c r="C21" s="362"/>
      <c r="D21" s="363">
        <f>+[3]ระบบการควบคุมฯ!E263</f>
        <v>0</v>
      </c>
      <c r="E21" s="369"/>
      <c r="F21" s="369">
        <f t="shared" si="3"/>
        <v>0</v>
      </c>
      <c r="G21" s="369">
        <f>+[3]ระบบการควบคุมฯ!G263+[3]ระบบการควบคุมฯ!H263</f>
        <v>0</v>
      </c>
      <c r="H21" s="369">
        <f>+[3]ระบบการควบคุมฯ!I263+[3]ระบบการควบคุมฯ!J263</f>
        <v>0</v>
      </c>
      <c r="I21" s="368">
        <f>+[3]ระบบการควบคุมฯ!K263+[3]ระบบการควบคุมฯ!L263</f>
        <v>0</v>
      </c>
      <c r="J21" s="368">
        <f t="shared" si="4"/>
        <v>0</v>
      </c>
      <c r="K21" s="137" t="s">
        <v>15</v>
      </c>
      <c r="L21" s="19"/>
      <c r="M21" s="15"/>
      <c r="O21" s="18"/>
      <c r="P21" s="16"/>
      <c r="Q21" s="20"/>
      <c r="R21" s="17"/>
      <c r="S21" s="17"/>
    </row>
    <row r="22" spans="1:22" ht="37.200000000000003" hidden="1" customHeight="1" x14ac:dyDescent="0.6">
      <c r="A22" s="367" t="str">
        <f>+[3]ระบบการควบคุมฯ!A264</f>
        <v>(8.2</v>
      </c>
      <c r="B22" s="370" t="str">
        <f>+[3]ระบบการควบคุมฯ!B264</f>
        <v>โครงการเสริมสร้างคุณธรรม จริยธรรม และธรรมาภิบาลในสถานศึกษา</v>
      </c>
      <c r="C22" s="362"/>
      <c r="D22" s="363">
        <f>+[3]ระบบการควบคุมฯ!E264</f>
        <v>0</v>
      </c>
      <c r="E22" s="369"/>
      <c r="F22" s="369">
        <f t="shared" si="3"/>
        <v>0</v>
      </c>
      <c r="G22" s="369">
        <f>+[3]ระบบการควบคุมฯ!G264+[3]ระบบการควบคุมฯ!H264</f>
        <v>0</v>
      </c>
      <c r="H22" s="369">
        <f>+[3]ระบบการควบคุมฯ!I264+[3]ระบบการควบคุมฯ!J264</f>
        <v>0</v>
      </c>
      <c r="I22" s="368">
        <f>+[3]ระบบการควบคุมฯ!K264+[3]ระบบการควบคุมฯ!L264</f>
        <v>0</v>
      </c>
      <c r="J22" s="368">
        <f t="shared" si="4"/>
        <v>0</v>
      </c>
      <c r="K22" s="137" t="s">
        <v>16</v>
      </c>
      <c r="L22" s="19"/>
      <c r="M22" s="15"/>
      <c r="O22" s="18"/>
      <c r="P22" s="16"/>
      <c r="Q22" s="20"/>
      <c r="R22" s="17"/>
      <c r="S22" s="17"/>
    </row>
    <row r="23" spans="1:22" ht="20.399999999999999" hidden="1" customHeight="1" x14ac:dyDescent="0.6">
      <c r="A23" s="371" t="str">
        <f>+[3]ระบบการควบคุมฯ!A253</f>
        <v>1.1.1.2</v>
      </c>
      <c r="B23" s="204" t="str">
        <f>+[3]ระบบการควบคุมฯ!B253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3" s="372">
        <f>+[3]ระบบการควบคุมฯ!F253</f>
        <v>0</v>
      </c>
      <c r="D23" s="368">
        <f>+[3]ระบบการควบคุมฯ!E253</f>
        <v>0</v>
      </c>
      <c r="E23" s="373">
        <f>+[3]ระบบการควบคุมฯ!H253</f>
        <v>0</v>
      </c>
      <c r="F23" s="369">
        <f t="shared" si="3"/>
        <v>0</v>
      </c>
      <c r="G23" s="373">
        <f>+[3]ระบบการควบคุมฯ!G253+[3]ระบบการควบคุมฯ!H253</f>
        <v>0</v>
      </c>
      <c r="H23" s="373">
        <f>+[3]ระบบการควบคุมฯ!I253+[3]ระบบการควบคุมฯ!J253</f>
        <v>0</v>
      </c>
      <c r="I23" s="373">
        <f>+[3]ระบบการควบคุมฯ!K253+[3]ระบบการควบคุมฯ!L253</f>
        <v>0</v>
      </c>
      <c r="J23" s="368">
        <f>+F23-G23-H23-I23</f>
        <v>0</v>
      </c>
      <c r="K23" s="116" t="s">
        <v>15</v>
      </c>
      <c r="L23" s="19"/>
      <c r="M23" s="15"/>
      <c r="O23" s="18"/>
      <c r="P23" s="16"/>
      <c r="Q23" s="20"/>
      <c r="R23" s="17"/>
      <c r="S23" s="17"/>
    </row>
    <row r="24" spans="1:22" ht="37.200000000000003" hidden="1" customHeight="1" x14ac:dyDescent="0.6">
      <c r="A24" s="371"/>
      <c r="B24" s="204"/>
      <c r="C24" s="372"/>
      <c r="D24" s="374"/>
      <c r="E24" s="374"/>
      <c r="F24" s="374"/>
      <c r="G24" s="374"/>
      <c r="H24" s="374"/>
      <c r="I24" s="374"/>
      <c r="J24" s="374"/>
      <c r="K24" s="116"/>
      <c r="L24" s="19"/>
      <c r="M24" s="15"/>
      <c r="O24" s="18"/>
      <c r="P24" s="16"/>
      <c r="Q24" s="20"/>
      <c r="R24" s="17"/>
      <c r="S24" s="17"/>
    </row>
    <row r="25" spans="1:22" ht="55.95" hidden="1" customHeight="1" x14ac:dyDescent="0.6">
      <c r="A25" s="375">
        <v>2</v>
      </c>
      <c r="B25" s="215" t="str">
        <f>[4]ระบบการควบคุมฯ!B129</f>
        <v>งบพัฒนาเพื่อพัฒนาคุณภาพการศึกษา 1,400,000 บาท</v>
      </c>
      <c r="C25" s="376" t="str">
        <f>[4]ระบบการควบคุมฯ!C129</f>
        <v xml:space="preserve">ศธ04002/ว4623 ลว.28 ต.ค.64 โอนครั้งที่ 10 </v>
      </c>
      <c r="D25" s="377">
        <f>+D26+D37</f>
        <v>0</v>
      </c>
      <c r="E25" s="377">
        <f t="shared" ref="E25:J25" si="5">+E26+E37</f>
        <v>0</v>
      </c>
      <c r="F25" s="377">
        <f t="shared" si="5"/>
        <v>0</v>
      </c>
      <c r="G25" s="377">
        <f t="shared" si="5"/>
        <v>0</v>
      </c>
      <c r="H25" s="377">
        <f t="shared" si="5"/>
        <v>0</v>
      </c>
      <c r="I25" s="377">
        <f t="shared" si="5"/>
        <v>0</v>
      </c>
      <c r="J25" s="377">
        <f t="shared" si="5"/>
        <v>0</v>
      </c>
      <c r="K25" s="377">
        <f>+K26</f>
        <v>0</v>
      </c>
      <c r="L25" s="19"/>
      <c r="M25" s="15"/>
      <c r="O25" s="18"/>
      <c r="P25" s="16"/>
      <c r="Q25" s="20"/>
      <c r="R25" s="17"/>
      <c r="S25" s="17"/>
    </row>
    <row r="26" spans="1:22" ht="20.399999999999999" hidden="1" customHeight="1" x14ac:dyDescent="0.6">
      <c r="A26" s="378">
        <v>2.1</v>
      </c>
      <c r="B26" s="216" t="str">
        <f>[4]ระบบการควบคุมฯ!B130</f>
        <v>งบกลยุทธ์ ของสพป.ปท.2 900,000 บาท</v>
      </c>
      <c r="C26" s="379" t="str">
        <f>+[3]ระบบการควบคุมฯ!C266</f>
        <v>20004 35000100 200000</v>
      </c>
      <c r="D26" s="380"/>
      <c r="E26" s="381">
        <f>SUM(E27:E36)</f>
        <v>0</v>
      </c>
      <c r="F26" s="381">
        <f>+E26+D26</f>
        <v>0</v>
      </c>
      <c r="G26" s="381">
        <f>SUM(G27:G32)</f>
        <v>0</v>
      </c>
      <c r="H26" s="381">
        <f>SUM(H27:H32)</f>
        <v>0</v>
      </c>
      <c r="I26" s="381">
        <f>SUM(I27:I32)</f>
        <v>0</v>
      </c>
      <c r="J26" s="381">
        <f>SUM(J27:J32)</f>
        <v>0</v>
      </c>
      <c r="K26" s="217"/>
      <c r="L26" s="19"/>
      <c r="M26" s="15"/>
      <c r="O26" s="18"/>
      <c r="P26" s="16"/>
      <c r="Q26" s="20"/>
      <c r="R26" s="17"/>
      <c r="S26" s="17"/>
    </row>
    <row r="27" spans="1:22" ht="31.2" hidden="1" customHeight="1" x14ac:dyDescent="0.6">
      <c r="A27" s="382" t="s">
        <v>31</v>
      </c>
      <c r="B27" s="213" t="str">
        <f>[4]ระบบการควบคุมฯ!B131</f>
        <v xml:space="preserve">โครงการพัฒนาคุณภาพงานวิชาการ สู่ 4 smart </v>
      </c>
      <c r="C27" s="365"/>
      <c r="D27" s="383"/>
      <c r="E27" s="384">
        <f>+[3]ระบบการควบคุมฯ!E267</f>
        <v>0</v>
      </c>
      <c r="F27" s="363">
        <f>+E27+D27</f>
        <v>0</v>
      </c>
      <c r="G27" s="384">
        <f>+[3]ระบบการควบคุมฯ!G267+[3]ระบบการควบคุมฯ!H267</f>
        <v>0</v>
      </c>
      <c r="H27" s="384">
        <f>+[3]ระบบการควบคุมฯ!I267+[3]ระบบการควบคุมฯ!J267</f>
        <v>0</v>
      </c>
      <c r="I27" s="384">
        <f>+[3]ระบบการควบคุมฯ!K267+[3]ระบบการควบคุมฯ!L267</f>
        <v>0</v>
      </c>
      <c r="J27" s="384">
        <f t="shared" ref="J27:J32" si="6">+F27-G27-H27-I27</f>
        <v>0</v>
      </c>
      <c r="K27" s="218" t="s">
        <v>13</v>
      </c>
      <c r="L27" s="19"/>
      <c r="M27" s="15"/>
      <c r="O27" s="18"/>
      <c r="P27" s="16"/>
      <c r="Q27" s="20"/>
      <c r="R27" s="17"/>
      <c r="S27" s="17"/>
    </row>
    <row r="28" spans="1:22" ht="20.399999999999999" hidden="1" customHeight="1" x14ac:dyDescent="0.6">
      <c r="A28" s="382" t="s">
        <v>32</v>
      </c>
      <c r="B28" s="213" t="str">
        <f>[4]ระบบการควบคุมฯ!B132</f>
        <v xml:space="preserve">โครงการนิเทศการศึกษาวิถีใหม่ วิถีคุณภาพ </v>
      </c>
      <c r="C28" s="365"/>
      <c r="D28" s="383"/>
      <c r="E28" s="384">
        <f>+[3]ระบบการควบคุมฯ!E268</f>
        <v>0</v>
      </c>
      <c r="F28" s="363">
        <f t="shared" ref="F28:F36" si="7">+E28+D28</f>
        <v>0</v>
      </c>
      <c r="G28" s="384">
        <f>+[3]ระบบการควบคุมฯ!G268+[3]ระบบการควบคุมฯ!H268</f>
        <v>0</v>
      </c>
      <c r="H28" s="384">
        <f>+[3]ระบบการควบคุมฯ!I268+[3]ระบบการควบคุมฯ!J268</f>
        <v>0</v>
      </c>
      <c r="I28" s="384">
        <f>+[3]ระบบการควบคุมฯ!K268+[3]ระบบการควบคุมฯ!L268</f>
        <v>0</v>
      </c>
      <c r="J28" s="384">
        <f t="shared" si="6"/>
        <v>0</v>
      </c>
      <c r="K28" s="218" t="s">
        <v>13</v>
      </c>
      <c r="L28" s="19"/>
      <c r="M28" s="15"/>
      <c r="O28" s="18"/>
      <c r="P28" s="16"/>
      <c r="Q28" s="20"/>
      <c r="R28" s="17"/>
      <c r="S28" s="17"/>
    </row>
    <row r="29" spans="1:22" ht="55.95" hidden="1" customHeight="1" x14ac:dyDescent="0.6">
      <c r="A29" s="382" t="s">
        <v>33</v>
      </c>
      <c r="B29" s="219" t="str">
        <f>[4]ระบบการควบคุมฯ!B133</f>
        <v xml:space="preserve">โครงการพัฒนาภาคีเครือข่ายการบริหารจัดกการการศึกษา </v>
      </c>
      <c r="C29" s="365"/>
      <c r="D29" s="383"/>
      <c r="E29" s="384">
        <f>+[3]ระบบการควบคุมฯ!E269</f>
        <v>0</v>
      </c>
      <c r="F29" s="363">
        <f t="shared" si="7"/>
        <v>0</v>
      </c>
      <c r="G29" s="384">
        <f>+[3]ระบบการควบคุมฯ!G269+[3]ระบบการควบคุมฯ!H269</f>
        <v>0</v>
      </c>
      <c r="H29" s="384">
        <f>+[3]ระบบการควบคุมฯ!I269+[3]ระบบการควบคุมฯ!J269</f>
        <v>0</v>
      </c>
      <c r="I29" s="384">
        <f>+[3]ระบบการควบคุมฯ!K269+[3]ระบบการควบคุมฯ!L269</f>
        <v>0</v>
      </c>
      <c r="J29" s="384">
        <f t="shared" si="6"/>
        <v>0</v>
      </c>
      <c r="K29" s="218" t="s">
        <v>13</v>
      </c>
      <c r="L29" s="19"/>
      <c r="M29" s="15"/>
      <c r="O29" s="18"/>
      <c r="P29" s="16"/>
      <c r="Q29" s="20"/>
      <c r="R29" s="17"/>
      <c r="S29" s="17"/>
    </row>
    <row r="30" spans="1:22" ht="55.95" hidden="1" customHeight="1" x14ac:dyDescent="0.6">
      <c r="A30" s="382" t="s">
        <v>34</v>
      </c>
      <c r="B30" s="213" t="str">
        <f>[4]ระบบการควบคุมฯ!B134</f>
        <v xml:space="preserve">โครงการพัฒนาระบบบริหารจัดการประชากรวัยเรียน </v>
      </c>
      <c r="C30" s="365"/>
      <c r="D30" s="383"/>
      <c r="E30" s="384">
        <f>+[3]ระบบการควบคุมฯ!E270</f>
        <v>0</v>
      </c>
      <c r="F30" s="363">
        <f t="shared" si="7"/>
        <v>0</v>
      </c>
      <c r="G30" s="384">
        <f>+[3]ระบบการควบคุมฯ!G270+[3]ระบบการควบคุมฯ!H270</f>
        <v>0</v>
      </c>
      <c r="H30" s="384">
        <f>+[3]ระบบการควบคุมฯ!I270+[3]ระบบการควบคุมฯ!J270</f>
        <v>0</v>
      </c>
      <c r="I30" s="384">
        <f>+[3]ระบบการควบคุมฯ!K270+[3]ระบบการควบคุมฯ!L270</f>
        <v>0</v>
      </c>
      <c r="J30" s="384">
        <f t="shared" si="6"/>
        <v>0</v>
      </c>
      <c r="K30" s="218" t="s">
        <v>12</v>
      </c>
      <c r="L30" s="19"/>
      <c r="M30" s="15"/>
      <c r="O30" s="18"/>
      <c r="P30" s="16"/>
      <c r="Q30" s="20"/>
      <c r="R30" s="17"/>
      <c r="S30" s="17"/>
    </row>
    <row r="31" spans="1:22" ht="17.25" hidden="1" customHeight="1" x14ac:dyDescent="0.6">
      <c r="A31" s="385" t="s">
        <v>35</v>
      </c>
      <c r="B31" s="220" t="str">
        <f>[4]ระบบการควบคุมฯ!B135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1" s="365"/>
      <c r="D31" s="386"/>
      <c r="E31" s="387">
        <f>+[3]ระบบการควบคุมฯ!E271</f>
        <v>0</v>
      </c>
      <c r="F31" s="368">
        <f t="shared" si="7"/>
        <v>0</v>
      </c>
      <c r="G31" s="387">
        <f>+[3]ระบบการควบคุมฯ!G271+[3]ระบบการควบคุมฯ!H271</f>
        <v>0</v>
      </c>
      <c r="H31" s="387">
        <f>+[3]ระบบการควบคุมฯ!I271+[3]ระบบการควบคุมฯ!J271</f>
        <v>0</v>
      </c>
      <c r="I31" s="387">
        <f>+[3]ระบบการควบคุมฯ!K271+[3]ระบบการควบคุมฯ!L271</f>
        <v>0</v>
      </c>
      <c r="J31" s="387">
        <f t="shared" si="6"/>
        <v>0</v>
      </c>
      <c r="K31" s="89" t="s">
        <v>16</v>
      </c>
      <c r="L31" s="19"/>
      <c r="M31" s="15"/>
      <c r="O31" s="18"/>
      <c r="P31" s="16"/>
      <c r="Q31" s="20"/>
      <c r="R31" s="17"/>
      <c r="S31" s="17"/>
    </row>
    <row r="32" spans="1:22" ht="21" hidden="1" customHeight="1" x14ac:dyDescent="0.6">
      <c r="A32" s="382" t="s">
        <v>36</v>
      </c>
      <c r="B32" s="219" t="str">
        <f>[4]ระบบการควบคุมฯ!B136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2" s="365"/>
      <c r="D32" s="388"/>
      <c r="E32" s="384">
        <f>+[3]ระบบการควบคุมฯ!E272</f>
        <v>0</v>
      </c>
      <c r="F32" s="363">
        <f t="shared" si="7"/>
        <v>0</v>
      </c>
      <c r="G32" s="384">
        <f>+[3]ระบบการควบคุมฯ!G272+[3]ระบบการควบคุมฯ!H272</f>
        <v>0</v>
      </c>
      <c r="H32" s="384">
        <f>+[3]ระบบการควบคุมฯ!I272+[3]ระบบการควบคุมฯ!J272</f>
        <v>0</v>
      </c>
      <c r="I32" s="384">
        <f>+[3]ระบบการควบคุมฯ!K272+[3]ระบบการควบคุมฯ!L272</f>
        <v>0</v>
      </c>
      <c r="J32" s="384">
        <f t="shared" si="6"/>
        <v>0</v>
      </c>
      <c r="K32" s="218" t="s">
        <v>17</v>
      </c>
      <c r="L32" s="19"/>
      <c r="M32" s="15"/>
      <c r="O32" s="18"/>
      <c r="P32" s="16"/>
      <c r="Q32" s="20"/>
      <c r="R32" s="17"/>
      <c r="S32" s="17"/>
    </row>
    <row r="33" spans="1:22" ht="21.6" hidden="1" customHeight="1" x14ac:dyDescent="0.6">
      <c r="A33" s="382"/>
      <c r="B33" s="365">
        <f>[4]ระบบการควบคุมฯ!B137</f>
        <v>0</v>
      </c>
      <c r="C33" s="365">
        <f>[4]ระบบการควบคุมฯ!C137</f>
        <v>0</v>
      </c>
      <c r="D33" s="384">
        <f>[4]ระบบการควบคุมฯ!F137</f>
        <v>0</v>
      </c>
      <c r="E33" s="384"/>
      <c r="F33" s="363">
        <f t="shared" si="7"/>
        <v>0</v>
      </c>
      <c r="G33" s="384"/>
      <c r="H33" s="384"/>
      <c r="I33" s="384"/>
      <c r="J33" s="384"/>
      <c r="K33" s="221"/>
      <c r="L33" s="32"/>
      <c r="M33" s="33">
        <f>SUM(F33:H33)</f>
        <v>0</v>
      </c>
      <c r="N33" s="34" t="e">
        <f>+F33*100/C33</f>
        <v>#DIV/0!</v>
      </c>
      <c r="O33" s="34" t="e">
        <f>+G33*100/C33</f>
        <v>#DIV/0!</v>
      </c>
      <c r="P33" s="34" t="e">
        <f>+H33*100/C33</f>
        <v>#DIV/0!</v>
      </c>
      <c r="Q33" s="34" t="e">
        <f>SUM(N33:P33)</f>
        <v>#DIV/0!</v>
      </c>
      <c r="R33" s="17"/>
      <c r="S33" s="17"/>
      <c r="T33" s="14" t="e">
        <f>+G33*100/C33</f>
        <v>#DIV/0!</v>
      </c>
      <c r="U33" s="14" t="e">
        <f>+H33*100/C33</f>
        <v>#DIV/0!</v>
      </c>
      <c r="V33" s="14" t="e">
        <f>SUM(T33:U33)</f>
        <v>#DIV/0!</v>
      </c>
    </row>
    <row r="34" spans="1:22" ht="21" hidden="1" customHeight="1" x14ac:dyDescent="0.6">
      <c r="A34" s="382"/>
      <c r="B34" s="365">
        <f>[4]ระบบการควบคุมฯ!B138</f>
        <v>0</v>
      </c>
      <c r="C34" s="365">
        <f>[4]ระบบการควบคุมฯ!C138</f>
        <v>0</v>
      </c>
      <c r="D34" s="384">
        <f>[4]ระบบการควบคุมฯ!F138</f>
        <v>0</v>
      </c>
      <c r="E34" s="384"/>
      <c r="F34" s="363">
        <f t="shared" si="7"/>
        <v>0</v>
      </c>
      <c r="G34" s="384"/>
      <c r="H34" s="384"/>
      <c r="I34" s="384"/>
      <c r="J34" s="384"/>
      <c r="K34" s="221"/>
      <c r="L34" s="32"/>
      <c r="M34" s="33">
        <f>SUM(F34:H34)</f>
        <v>0</v>
      </c>
      <c r="N34" s="35"/>
      <c r="O34" s="36"/>
      <c r="P34" s="37"/>
      <c r="Q34" s="38"/>
      <c r="R34" s="17"/>
      <c r="S34" s="17"/>
    </row>
    <row r="35" spans="1:22" s="31" customFormat="1" ht="37.950000000000003" hidden="1" customHeight="1" x14ac:dyDescent="0.6">
      <c r="A35" s="382"/>
      <c r="B35" s="365">
        <f>[4]ระบบการควบคุมฯ!B139</f>
        <v>0</v>
      </c>
      <c r="C35" s="365">
        <f>[4]ระบบการควบคุมฯ!C139</f>
        <v>0</v>
      </c>
      <c r="D35" s="384">
        <f>[4]ระบบการควบคุมฯ!F139</f>
        <v>0</v>
      </c>
      <c r="E35" s="384"/>
      <c r="F35" s="363">
        <f t="shared" si="7"/>
        <v>0</v>
      </c>
      <c r="G35" s="384"/>
      <c r="H35" s="384"/>
      <c r="I35" s="384"/>
      <c r="J35" s="384"/>
      <c r="K35" s="221"/>
      <c r="L35" s="22"/>
      <c r="M35" s="27"/>
      <c r="N35" s="23"/>
      <c r="O35" s="24"/>
      <c r="P35" s="25"/>
      <c r="Q35" s="26"/>
      <c r="R35" s="29"/>
      <c r="S35" s="29"/>
      <c r="T35" s="30"/>
      <c r="U35" s="30"/>
      <c r="V35" s="30"/>
    </row>
    <row r="36" spans="1:22" s="31" customFormat="1" ht="21" hidden="1" customHeight="1" x14ac:dyDescent="0.6">
      <c r="A36" s="382"/>
      <c r="B36" s="222"/>
      <c r="C36" s="222"/>
      <c r="D36" s="384"/>
      <c r="E36" s="384"/>
      <c r="F36" s="363">
        <f t="shared" si="7"/>
        <v>0</v>
      </c>
      <c r="G36" s="384"/>
      <c r="H36" s="384"/>
      <c r="I36" s="384"/>
      <c r="J36" s="384"/>
      <c r="K36" s="221"/>
      <c r="L36" s="22"/>
      <c r="M36" s="27"/>
      <c r="N36" s="23"/>
      <c r="O36" s="24"/>
      <c r="P36" s="25"/>
      <c r="Q36" s="26"/>
      <c r="R36" s="29"/>
      <c r="S36" s="29"/>
      <c r="T36" s="30"/>
      <c r="U36" s="30"/>
      <c r="V36" s="30"/>
    </row>
    <row r="37" spans="1:22" s="31" customFormat="1" ht="21" hidden="1" customHeight="1" x14ac:dyDescent="0.6">
      <c r="A37" s="389">
        <v>2.2000000000000002</v>
      </c>
      <c r="B37" s="223" t="str">
        <f>+[4]ระบบการควบคุมฯ!B140</f>
        <v>งบเพิ่มประสิทธิผลกลยุทธ์ของ สพฐ.</v>
      </c>
      <c r="C37" s="240" t="str">
        <f>+[4]ระบบการควบคุมฯ!C140</f>
        <v xml:space="preserve">ศธ04002/ว4623 ลว.28 ต.ค.64 โอนครั้งที่ 10 </v>
      </c>
      <c r="D37" s="390"/>
      <c r="E37" s="390">
        <f>SUM(E38:E46)</f>
        <v>0</v>
      </c>
      <c r="F37" s="390">
        <f>SUM(F38:F46)</f>
        <v>0</v>
      </c>
      <c r="G37" s="390">
        <f>SUM(G38:G46)</f>
        <v>0</v>
      </c>
      <c r="H37" s="390">
        <f>SUM(H38:H46)</f>
        <v>0</v>
      </c>
      <c r="I37" s="390">
        <f>SUM(I38:I46)</f>
        <v>0</v>
      </c>
      <c r="J37" s="390">
        <f>SUM(J38:J45)</f>
        <v>0</v>
      </c>
      <c r="K37" s="224"/>
      <c r="L37" s="22"/>
      <c r="M37" s="27"/>
      <c r="N37" s="23"/>
      <c r="O37" s="24"/>
      <c r="P37" s="25"/>
      <c r="Q37" s="26"/>
      <c r="R37" s="29"/>
      <c r="S37" s="29"/>
      <c r="T37" s="30"/>
      <c r="U37" s="30"/>
      <c r="V37" s="30"/>
    </row>
    <row r="38" spans="1:22" ht="20.399999999999999" hidden="1" customHeight="1" x14ac:dyDescent="0.6">
      <c r="A38" s="391" t="s">
        <v>46</v>
      </c>
      <c r="B38" s="225" t="s">
        <v>58</v>
      </c>
      <c r="C38" s="392">
        <f>+[4]ระบบการควบคุมฯ!C141</f>
        <v>0</v>
      </c>
      <c r="D38" s="393"/>
      <c r="E38" s="393">
        <f>+[3]ระบบการควบคุมฯ!E277</f>
        <v>0</v>
      </c>
      <c r="F38" s="393">
        <f t="shared" ref="F38:F46" si="8">+E38+D38</f>
        <v>0</v>
      </c>
      <c r="G38" s="393">
        <f>+[3]ระบบการควบคุมฯ!G277+[3]ระบบการควบคุมฯ!H277</f>
        <v>0</v>
      </c>
      <c r="H38" s="393">
        <f>+[3]ระบบการควบคุมฯ!I277+[3]ระบบการควบคุมฯ!J277</f>
        <v>0</v>
      </c>
      <c r="I38" s="393">
        <f>+[3]ระบบการควบคุมฯ!K277+[3]ระบบการควบคุมฯ!L277</f>
        <v>0</v>
      </c>
      <c r="J38" s="393">
        <f t="shared" ref="J38:J46" si="9">+F38-G38-H38-I38</f>
        <v>0</v>
      </c>
      <c r="K38" s="226" t="s">
        <v>14</v>
      </c>
      <c r="L38" s="19"/>
      <c r="M38" s="15"/>
      <c r="O38" s="18"/>
      <c r="P38" s="16"/>
      <c r="Q38" s="20"/>
      <c r="R38" s="17"/>
      <c r="S38" s="17"/>
    </row>
    <row r="39" spans="1:22" ht="31.2" hidden="1" customHeight="1" x14ac:dyDescent="0.6">
      <c r="A39" s="394" t="s">
        <v>47</v>
      </c>
      <c r="B39" s="227" t="str">
        <f>+[4]ระบบการควบคุมฯ!B142</f>
        <v>โครงการสพป.ปท. 2: องค์กรคุณธรรมต้นแบบในวิถึชีวิตใหม่(New Normal)</v>
      </c>
      <c r="C39" s="395" t="str">
        <f>+[4]ระบบการควบคุมฯ!C142</f>
        <v>บันทึกกลุ่มนิเทศติดตามและประเมินผลฯ ลว. 6 ม.ค.65</v>
      </c>
      <c r="D39" s="355"/>
      <c r="E39" s="355">
        <f>+[3]ระบบการควบคุมฯ!E278</f>
        <v>0</v>
      </c>
      <c r="F39" s="355">
        <f t="shared" si="8"/>
        <v>0</v>
      </c>
      <c r="G39" s="355">
        <f>+[3]ระบบการควบคุมฯ!G278+[3]ระบบการควบคุมฯ!H278</f>
        <v>0</v>
      </c>
      <c r="H39" s="355">
        <f>+[3]ระบบการควบคุมฯ!I278+[3]ระบบการควบคุมฯ!J278</f>
        <v>0</v>
      </c>
      <c r="I39" s="355">
        <f>+[3]ระบบการควบคุมฯ!K278+[3]ระบบการควบคุมฯ!L278</f>
        <v>0</v>
      </c>
      <c r="J39" s="355">
        <f t="shared" si="9"/>
        <v>0</v>
      </c>
      <c r="K39" s="228" t="s">
        <v>13</v>
      </c>
      <c r="L39" s="19"/>
      <c r="M39" s="15"/>
      <c r="O39" s="18"/>
      <c r="P39" s="16"/>
      <c r="Q39" s="20"/>
      <c r="R39" s="17"/>
      <c r="S39" s="17"/>
    </row>
    <row r="40" spans="1:22" ht="74.400000000000006" hidden="1" customHeight="1" x14ac:dyDescent="0.6">
      <c r="A40" s="394" t="s">
        <v>48</v>
      </c>
      <c r="B40" s="227" t="str">
        <f>+[3]ระบบการควบคุมฯ!B279</f>
        <v>ซ่อมแซมครุภัณฑ์</v>
      </c>
      <c r="C40" s="395" t="str">
        <f>+[3]ระบบการควบคุมฯ!C279</f>
        <v>ยืมงบเพิ่มประสิทธิผลกลยุทธ์สพฐ.บท.17มี.ค.65</v>
      </c>
      <c r="D40" s="355"/>
      <c r="E40" s="355">
        <f>+[3]ระบบการควบคุมฯ!E279</f>
        <v>0</v>
      </c>
      <c r="F40" s="355">
        <f t="shared" si="8"/>
        <v>0</v>
      </c>
      <c r="G40" s="355">
        <f>+[3]ระบบการควบคุมฯ!G279+[3]ระบบการควบคุมฯ!H279</f>
        <v>0</v>
      </c>
      <c r="H40" s="355">
        <f>+[3]ระบบการควบคุมฯ!I279+[3]ระบบการควบคุมฯ!J279</f>
        <v>0</v>
      </c>
      <c r="I40" s="355">
        <f>+[3]ระบบการควบคุมฯ!K279+[3]ระบบการควบคุมฯ!L279</f>
        <v>0</v>
      </c>
      <c r="J40" s="355">
        <f t="shared" si="9"/>
        <v>0</v>
      </c>
      <c r="K40" s="228" t="s">
        <v>14</v>
      </c>
      <c r="L40" s="21"/>
      <c r="M40" s="22"/>
      <c r="N40" s="23"/>
      <c r="O40" s="24"/>
      <c r="P40" s="25"/>
      <c r="Q40" s="26"/>
      <c r="R40" s="29"/>
      <c r="S40" s="17"/>
    </row>
    <row r="41" spans="1:22" ht="55.95" hidden="1" customHeight="1" x14ac:dyDescent="0.6">
      <c r="A41" s="394" t="s">
        <v>54</v>
      </c>
      <c r="B41" s="227" t="str">
        <f>+[3]ระบบการควบคุมฯ!B280</f>
        <v xml:space="preserve">ค่าสาธารณูปโภค </v>
      </c>
      <c r="C41" s="395" t="str">
        <f>+[3]ระบบการควบคุมฯ!C280</f>
        <v>บท.แผนลว. 30 พ.ค.65</v>
      </c>
      <c r="D41" s="355"/>
      <c r="E41" s="355">
        <f>+[3]ระบบการควบคุมฯ!E280</f>
        <v>0</v>
      </c>
      <c r="F41" s="355">
        <f t="shared" si="8"/>
        <v>0</v>
      </c>
      <c r="G41" s="355">
        <f>+[3]ระบบการควบคุมฯ!G280+[3]ระบบการควบคุมฯ!H280</f>
        <v>0</v>
      </c>
      <c r="H41" s="355">
        <f>+[3]ระบบการควบคุมฯ!I280+[3]ระบบการควบคุมฯ!J280</f>
        <v>0</v>
      </c>
      <c r="I41" s="355">
        <f>+[3]ระบบการควบคุมฯ!K280+[3]ระบบการควบคุมฯ!L280</f>
        <v>0</v>
      </c>
      <c r="J41" s="355">
        <f t="shared" si="9"/>
        <v>0</v>
      </c>
      <c r="K41" s="228" t="s">
        <v>14</v>
      </c>
      <c r="L41" s="21"/>
      <c r="M41" s="22"/>
      <c r="N41" s="23"/>
      <c r="O41" s="24"/>
      <c r="P41" s="25"/>
      <c r="Q41" s="26"/>
      <c r="R41" s="29"/>
      <c r="S41" s="17"/>
    </row>
    <row r="42" spans="1:22" ht="74.400000000000006" hidden="1" customHeight="1" x14ac:dyDescent="0.6">
      <c r="A42" s="394" t="s">
        <v>55</v>
      </c>
      <c r="B42" s="227" t="str">
        <f>+[3]ระบบการควบคุมฯ!B281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2" s="395" t="str">
        <f>+[4]ระบบการควบคุมฯ!C145</f>
        <v>ที่ ศธ04002/ว331/27 ม.ค.65 ครั้งที่ 172</v>
      </c>
      <c r="D42" s="355"/>
      <c r="E42" s="355">
        <f>+[3]ระบบการควบคุมฯ!E281</f>
        <v>0</v>
      </c>
      <c r="F42" s="355">
        <f t="shared" si="8"/>
        <v>0</v>
      </c>
      <c r="G42" s="355">
        <f>+[3]ระบบการควบคุมฯ!G281+[3]ระบบการควบคุมฯ!H281</f>
        <v>0</v>
      </c>
      <c r="H42" s="355">
        <f>+[3]ระบบการควบคุมฯ!I281+[3]ระบบการควบคุมฯ!J281</f>
        <v>0</v>
      </c>
      <c r="I42" s="355">
        <f>+[3]ระบบการควบคุมฯ!K281+[3]ระบบการควบคุมฯ!L281</f>
        <v>0</v>
      </c>
      <c r="J42" s="355">
        <f t="shared" si="9"/>
        <v>0</v>
      </c>
      <c r="K42" s="228" t="s">
        <v>13</v>
      </c>
      <c r="L42" s="21"/>
      <c r="M42" s="22"/>
      <c r="N42" s="23"/>
      <c r="O42" s="24"/>
      <c r="P42" s="25"/>
      <c r="Q42" s="26"/>
      <c r="R42" s="29"/>
      <c r="S42" s="17"/>
    </row>
    <row r="43" spans="1:22" ht="21.6" hidden="1" customHeight="1" x14ac:dyDescent="0.6">
      <c r="A43" s="394" t="s">
        <v>56</v>
      </c>
      <c r="B43" s="227" t="str">
        <f>+[3]ระบบการควบคุมฯ!B282</f>
        <v>โครงการ ส่งเสริมสนับสนุนการทำวิจัยการบริหารจัดการของสถานศึกษา ฯ</v>
      </c>
      <c r="C43" s="395" t="str">
        <f>+[3]ระบบการควบคุมฯ!C282</f>
        <v>บท.แผนลว. 27 มิ..ย.65</v>
      </c>
      <c r="D43" s="355"/>
      <c r="E43" s="355">
        <f>+[3]ระบบการควบคุมฯ!E282</f>
        <v>0</v>
      </c>
      <c r="F43" s="355">
        <f t="shared" si="8"/>
        <v>0</v>
      </c>
      <c r="G43" s="355">
        <f>+[3]ระบบการควบคุมฯ!G282+[3]ระบบการควบคุมฯ!H282</f>
        <v>0</v>
      </c>
      <c r="H43" s="355">
        <f>+[3]ระบบการควบคุมฯ!I282+[3]ระบบการควบคุมฯ!J282</f>
        <v>0</v>
      </c>
      <c r="I43" s="355">
        <f>+[3]ระบบการควบคุมฯ!K282+[3]ระบบการควบคุมฯ!L282</f>
        <v>0</v>
      </c>
      <c r="J43" s="355">
        <f t="shared" si="9"/>
        <v>0</v>
      </c>
      <c r="K43" s="228" t="s">
        <v>13</v>
      </c>
      <c r="L43" s="22"/>
      <c r="M43" s="27"/>
      <c r="N43" s="28"/>
      <c r="O43" s="28"/>
      <c r="P43" s="28"/>
      <c r="Q43" s="28"/>
      <c r="R43" s="29"/>
      <c r="S43" s="17"/>
    </row>
    <row r="44" spans="1:22" s="31" customFormat="1" ht="55.95" hidden="1" customHeight="1" x14ac:dyDescent="0.6">
      <c r="A44" s="394" t="s">
        <v>66</v>
      </c>
      <c r="B44" s="227" t="str">
        <f>+[3]ระบบการควบคุมฯ!B283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4" s="395" t="str">
        <f>+[3]ระบบการควบคุมฯ!C283</f>
        <v>บท.แผนลว. 11 ส.ค.65</v>
      </c>
      <c r="D44" s="355"/>
      <c r="E44" s="355">
        <f>+[3]ระบบการควบคุมฯ!E283</f>
        <v>0</v>
      </c>
      <c r="F44" s="355">
        <f t="shared" si="8"/>
        <v>0</v>
      </c>
      <c r="G44" s="355">
        <f>+[3]ระบบการควบคุมฯ!G283+[3]ระบบการควบคุมฯ!H283</f>
        <v>0</v>
      </c>
      <c r="H44" s="355">
        <f>+[3]ระบบการควบคุมฯ!I283+[3]ระบบการควบคุมฯ!J283</f>
        <v>0</v>
      </c>
      <c r="I44" s="355">
        <f>+[3]ระบบการควบคุมฯ!K283+[3]ระบบการควบคุมฯ!L283</f>
        <v>0</v>
      </c>
      <c r="J44" s="355">
        <f t="shared" si="9"/>
        <v>0</v>
      </c>
      <c r="K44" s="228" t="s">
        <v>13</v>
      </c>
      <c r="L44" s="22"/>
      <c r="M44" s="27"/>
      <c r="N44" s="23"/>
      <c r="O44" s="24"/>
      <c r="P44" s="25"/>
      <c r="Q44" s="26"/>
      <c r="R44" s="29"/>
      <c r="S44" s="29"/>
      <c r="T44" s="30"/>
      <c r="U44" s="30"/>
      <c r="V44" s="30"/>
    </row>
    <row r="45" spans="1:22" ht="55.95" hidden="1" customHeight="1" x14ac:dyDescent="0.6">
      <c r="A45" s="394" t="s">
        <v>67</v>
      </c>
      <c r="B45" s="227" t="str">
        <f>+[3]ระบบการควบคุมฯ!B284</f>
        <v>โครงการเสริมสร้างคุณธรรม จริยธรรม และธรรมาภิบาลในสถานศึกษา</v>
      </c>
      <c r="C45" s="395" t="str">
        <f>+[3]ระบบการควบคุมฯ!C284</f>
        <v>บท.แผนลว. 22 ก.ค.65</v>
      </c>
      <c r="D45" s="355"/>
      <c r="E45" s="355">
        <f>+[3]ระบบการควบคุมฯ!E284</f>
        <v>0</v>
      </c>
      <c r="F45" s="355">
        <f t="shared" si="8"/>
        <v>0</v>
      </c>
      <c r="G45" s="355">
        <f>+[3]ระบบการควบคุมฯ!G284+[3]ระบบการควบคุมฯ!H284</f>
        <v>0</v>
      </c>
      <c r="H45" s="355">
        <f>+[3]ระบบการควบคุมฯ!I284+[3]ระบบการควบคุมฯ!J284</f>
        <v>0</v>
      </c>
      <c r="I45" s="355">
        <f>+[3]ระบบการควบคุมฯ!K284+[3]ระบบการควบคุมฯ!L284</f>
        <v>0</v>
      </c>
      <c r="J45" s="355">
        <f t="shared" si="9"/>
        <v>0</v>
      </c>
      <c r="K45" s="228" t="s">
        <v>16</v>
      </c>
      <c r="L45" s="22"/>
      <c r="M45" s="39"/>
      <c r="N45" s="39"/>
      <c r="O45" s="25"/>
      <c r="P45" s="25"/>
      <c r="Q45" s="26"/>
      <c r="R45" s="29"/>
      <c r="S45" s="17"/>
    </row>
    <row r="46" spans="1:22" s="31" customFormat="1" ht="55.95" hidden="1" customHeight="1" x14ac:dyDescent="0.6">
      <c r="A46" s="394" t="s">
        <v>68</v>
      </c>
      <c r="B46" s="227" t="str">
        <f>+[3]ระบบการควบคุมฯ!B285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6" s="395">
        <f>+[3]ระบบการควบคุมฯ!C285</f>
        <v>0</v>
      </c>
      <c r="D46" s="355"/>
      <c r="E46" s="355">
        <f>+[3]ระบบการควบคุมฯ!E285</f>
        <v>0</v>
      </c>
      <c r="F46" s="355">
        <f t="shared" si="8"/>
        <v>0</v>
      </c>
      <c r="G46" s="355">
        <f>+[3]ระบบการควบคุมฯ!G285+[3]ระบบการควบคุมฯ!H285</f>
        <v>0</v>
      </c>
      <c r="H46" s="355">
        <f>+[3]ระบบการควบคุมฯ!I285+[3]ระบบการควบคุมฯ!J285</f>
        <v>0</v>
      </c>
      <c r="I46" s="355">
        <f>+[3]ระบบการควบคุมฯ!K285+[3]ระบบการควบคุมฯ!L285</f>
        <v>0</v>
      </c>
      <c r="J46" s="355">
        <f t="shared" si="9"/>
        <v>0</v>
      </c>
      <c r="K46" s="228" t="s">
        <v>16</v>
      </c>
      <c r="L46" s="22"/>
      <c r="M46" s="27"/>
      <c r="N46" s="23"/>
      <c r="O46" s="24"/>
      <c r="P46" s="25"/>
      <c r="Q46" s="26"/>
      <c r="R46" s="29"/>
      <c r="S46" s="29"/>
      <c r="T46" s="30"/>
      <c r="U46" s="30"/>
      <c r="V46" s="30"/>
    </row>
    <row r="47" spans="1:22" s="31" customFormat="1" ht="37.200000000000003" customHeight="1" x14ac:dyDescent="0.6">
      <c r="A47" s="396">
        <f>+[3]ระบบการควบคุมฯ!A328</f>
        <v>2</v>
      </c>
      <c r="B47" s="397" t="str">
        <f>+[2]ระบบการควบคุมฯ!B641</f>
        <v>ผลผลิตผู้จบการศึกษาขั้นพื้นฐาน</v>
      </c>
      <c r="C47" s="398" t="str">
        <f>[2]ระบบการควบคุมฯ!C642</f>
        <v>20004 3720 1000 2000000</v>
      </c>
      <c r="D47" s="399">
        <f>+D48+D90</f>
        <v>1260000</v>
      </c>
      <c r="E47" s="399">
        <f>+E48+E90</f>
        <v>740000</v>
      </c>
      <c r="F47" s="399">
        <f>+D47+E47</f>
        <v>2000000</v>
      </c>
      <c r="G47" s="399">
        <f>+G48+G90</f>
        <v>0</v>
      </c>
      <c r="H47" s="399">
        <f>+H48+H90</f>
        <v>0</v>
      </c>
      <c r="I47" s="399">
        <f>+I48+I90</f>
        <v>417698.88</v>
      </c>
      <c r="J47" s="399">
        <f>+J48+J90</f>
        <v>1582301.12</v>
      </c>
      <c r="K47" s="198"/>
      <c r="L47" s="22"/>
      <c r="M47" s="27"/>
      <c r="N47" s="23"/>
      <c r="O47" s="24"/>
      <c r="P47" s="25"/>
      <c r="Q47" s="26"/>
      <c r="R47" s="29"/>
      <c r="S47" s="29"/>
      <c r="T47" s="30"/>
      <c r="U47" s="30"/>
      <c r="V47" s="30"/>
    </row>
    <row r="48" spans="1:22" s="31" customFormat="1" ht="37.200000000000003" customHeight="1" x14ac:dyDescent="0.6">
      <c r="A48" s="400">
        <f>+[2]ระบบการควบคุมฯ!A652</f>
        <v>1.4</v>
      </c>
      <c r="B48" s="229" t="str">
        <f>+[2]ระบบการควบคุมฯ!B652</f>
        <v>กิจกรรมการบริหารจัดการในเขตพื้นที่การศึกษา</v>
      </c>
      <c r="C48" s="401" t="str">
        <f>+[2]ระบบการควบคุมฯ!C652</f>
        <v>20004 68 00148 00000</v>
      </c>
      <c r="D48" s="402">
        <f>+D49</f>
        <v>1260000</v>
      </c>
      <c r="E48" s="402">
        <f>+E49</f>
        <v>740000</v>
      </c>
      <c r="F48" s="402">
        <f>SUM(D48:E48)</f>
        <v>2000000</v>
      </c>
      <c r="G48" s="402">
        <f>+G49</f>
        <v>0</v>
      </c>
      <c r="H48" s="402">
        <f>+H49</f>
        <v>0</v>
      </c>
      <c r="I48" s="402">
        <f>+I49</f>
        <v>417698.88</v>
      </c>
      <c r="J48" s="402">
        <f>+J49</f>
        <v>1582301.12</v>
      </c>
      <c r="K48" s="199"/>
      <c r="L48" s="22"/>
      <c r="M48" s="27"/>
      <c r="N48" s="23"/>
      <c r="O48" s="24"/>
      <c r="P48" s="25"/>
      <c r="Q48" s="26"/>
      <c r="R48" s="29"/>
      <c r="S48" s="29"/>
      <c r="T48" s="30"/>
      <c r="U48" s="30"/>
      <c r="V48" s="30"/>
    </row>
    <row r="49" spans="1:22" s="31" customFormat="1" x14ac:dyDescent="0.6">
      <c r="A49" s="347"/>
      <c r="B49" s="200" t="str">
        <f>[2]ระบบการควบคุมฯ!B642</f>
        <v xml:space="preserve"> รวมงบดำเนินงาน 68112xx</v>
      </c>
      <c r="C49" s="348">
        <f>[4]ระบบการควบคุมฯ!C152</f>
        <v>0</v>
      </c>
      <c r="D49" s="349">
        <f t="shared" ref="D49:J49" si="10">+D50+D60</f>
        <v>1260000</v>
      </c>
      <c r="E49" s="349">
        <f t="shared" si="10"/>
        <v>740000</v>
      </c>
      <c r="F49" s="349">
        <f t="shared" si="10"/>
        <v>2000000</v>
      </c>
      <c r="G49" s="349">
        <f t="shared" si="10"/>
        <v>0</v>
      </c>
      <c r="H49" s="349">
        <f t="shared" si="10"/>
        <v>0</v>
      </c>
      <c r="I49" s="349">
        <f t="shared" si="10"/>
        <v>417698.88</v>
      </c>
      <c r="J49" s="349">
        <f t="shared" si="10"/>
        <v>1582301.12</v>
      </c>
      <c r="K49" s="403"/>
      <c r="L49" s="22"/>
      <c r="M49" s="27"/>
      <c r="N49" s="23"/>
      <c r="O49" s="24"/>
      <c r="P49" s="25"/>
      <c r="Q49" s="26"/>
      <c r="R49" s="29"/>
      <c r="S49" s="29"/>
      <c r="T49" s="30"/>
      <c r="U49" s="30"/>
      <c r="V49" s="30"/>
    </row>
    <row r="50" spans="1:22" s="31" customFormat="1" ht="74.400000000000006" x14ac:dyDescent="0.6">
      <c r="A50" s="404" t="str">
        <f>+[2]ระบบการควบคุมฯ!A659</f>
        <v>1.4.1</v>
      </c>
      <c r="B50" s="405" t="str">
        <f>+[2]ระบบการควบคุมฯ!B659</f>
        <v>งบประจำ บริหารจัดการสำนักงาน 3,200,000 บาท</v>
      </c>
      <c r="C50" s="376" t="str">
        <f>+C48</f>
        <v>20004 68 00148 00000</v>
      </c>
      <c r="D50" s="377">
        <f t="shared" ref="D50:J50" si="11">SUM(D51:D59)</f>
        <v>1260000</v>
      </c>
      <c r="E50" s="377">
        <f t="shared" si="11"/>
        <v>0</v>
      </c>
      <c r="F50" s="377">
        <f t="shared" si="11"/>
        <v>1260000</v>
      </c>
      <c r="G50" s="377">
        <f t="shared" si="11"/>
        <v>0</v>
      </c>
      <c r="H50" s="377">
        <f t="shared" si="11"/>
        <v>0</v>
      </c>
      <c r="I50" s="377">
        <f t="shared" si="11"/>
        <v>346486.27999999997</v>
      </c>
      <c r="J50" s="377">
        <f t="shared" si="11"/>
        <v>913513.72</v>
      </c>
      <c r="K50" s="406" t="s">
        <v>14</v>
      </c>
      <c r="L50" s="22"/>
      <c r="M50" s="27"/>
      <c r="N50" s="23"/>
      <c r="O50" s="24"/>
      <c r="P50" s="25"/>
      <c r="Q50" s="26"/>
      <c r="R50" s="29"/>
      <c r="S50" s="29"/>
      <c r="T50" s="30"/>
      <c r="U50" s="30"/>
      <c r="V50" s="30"/>
    </row>
    <row r="51" spans="1:22" s="31" customFormat="1" ht="74.400000000000006" x14ac:dyDescent="0.6">
      <c r="A51" s="407">
        <f>+[2]ระบบการควบคุมฯ!A660</f>
        <v>1</v>
      </c>
      <c r="B51" s="408" t="str">
        <f>+[2]ระบบการควบคุมฯ!B660</f>
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51" s="408">
        <f>+[2]ระบบการควบคุมฯ!C674</f>
        <v>0</v>
      </c>
      <c r="D51" s="409">
        <f>[2]ระบบการควบคุมฯ!F660</f>
        <v>0</v>
      </c>
      <c r="E51" s="409"/>
      <c r="F51" s="363">
        <f>SUM(D51:E51)</f>
        <v>0</v>
      </c>
      <c r="G51" s="384">
        <f>+[2]ระบบการควบคุมฯ!G660+[2]ระบบการควบคุมฯ!H660</f>
        <v>0</v>
      </c>
      <c r="H51" s="384">
        <f>+[2]ระบบการควบคุมฯ!I660+[2]ระบบการควบคุมฯ!J660</f>
        <v>0</v>
      </c>
      <c r="I51" s="384">
        <f>+[2]ระบบการควบคุมฯ!K660+[2]ระบบการควบคุมฯ!L660</f>
        <v>0</v>
      </c>
      <c r="J51" s="384">
        <f>+F51-G51-H51-I51</f>
        <v>0</v>
      </c>
      <c r="K51" s="218"/>
      <c r="L51" s="22"/>
      <c r="M51" s="27"/>
      <c r="N51" s="23"/>
      <c r="O51" s="24"/>
      <c r="P51" s="25"/>
      <c r="Q51" s="26"/>
      <c r="R51" s="29"/>
      <c r="S51" s="29"/>
      <c r="T51" s="30"/>
      <c r="U51" s="30"/>
      <c r="V51" s="30"/>
    </row>
    <row r="52" spans="1:22" s="31" customFormat="1" ht="20.399999999999999" hidden="1" customHeight="1" x14ac:dyDescent="0.6">
      <c r="A52" s="385" t="str">
        <f>+[2]ระบบการควบคุมฯ!A661</f>
        <v>1)</v>
      </c>
      <c r="B52" s="410" t="str">
        <f>+[3]ระบบการควบคุมฯ!B342</f>
        <v>ค่าสาธารณูปโภค    500,000 บาท</v>
      </c>
      <c r="C52" s="411" t="str">
        <f>+[2]ระบบการควบคุมฯ!C661</f>
        <v xml:space="preserve">ศธ04002/ว5273 ลว.27 ต.ค.67 ครั้งที่ 1 โอนครั้งที่ 19 </v>
      </c>
      <c r="D52" s="412">
        <f>+[2]ระบบการควบคุมฯ!F661</f>
        <v>300000</v>
      </c>
      <c r="E52" s="127"/>
      <c r="F52" s="368">
        <f>SUM(D52:E52)</f>
        <v>300000</v>
      </c>
      <c r="G52" s="387">
        <f>+[2]ระบบการควบคุมฯ!G661+[2]ระบบการควบคุมฯ!H661</f>
        <v>0</v>
      </c>
      <c r="H52" s="387">
        <f>+[2]ระบบการควบคุมฯ!I661+[2]ระบบการควบคุมฯ!J661</f>
        <v>0</v>
      </c>
      <c r="I52" s="387">
        <f>+[2]ระบบการควบคุมฯ!K661+[2]ระบบการควบคุมฯ!L661</f>
        <v>97009.11</v>
      </c>
      <c r="J52" s="387">
        <f>+F52-G52-H52-I52</f>
        <v>202990.89</v>
      </c>
      <c r="K52" s="230"/>
      <c r="L52" s="22"/>
      <c r="M52" s="27"/>
      <c r="N52" s="23"/>
      <c r="O52" s="24"/>
      <c r="P52" s="25"/>
      <c r="Q52" s="26"/>
      <c r="R52" s="29"/>
      <c r="S52" s="29"/>
      <c r="T52" s="30"/>
      <c r="U52" s="30"/>
      <c r="V52" s="30"/>
    </row>
    <row r="53" spans="1:22" ht="20.399999999999999" hidden="1" customHeight="1" x14ac:dyDescent="0.6">
      <c r="A53" s="385" t="str">
        <f>+[2]ระบบการควบคุมฯ!A662</f>
        <v>2)</v>
      </c>
      <c r="B53" s="411" t="str">
        <f>+[3]ระบบการควบคุมฯ!B336</f>
        <v>ค้าจ้างเหมาบริการ ลูกจ้างสพป.ปท.2 15000x7คนx12 เดือน 1,260,000 บาท</v>
      </c>
      <c r="C53" s="411" t="str">
        <f>+[2]ระบบการควบคุมฯ!C660</f>
        <v xml:space="preserve">ศธ04002/ว5273 ลว.27 ต.ค.67 ครั้งที่ 1 โอนครั้งที่ 19 </v>
      </c>
      <c r="D53" s="412">
        <f>+[2]ระบบการควบคุมฯ!F661</f>
        <v>300000</v>
      </c>
      <c r="E53" s="412"/>
      <c r="F53" s="368">
        <f>SUM(D53:E53)</f>
        <v>300000</v>
      </c>
      <c r="G53" s="387">
        <f>+[2]ระบบการควบคุมฯ!G662+[2]ระบบการควบคุมฯ!H662</f>
        <v>0</v>
      </c>
      <c r="H53" s="387">
        <f>+[2]ระบบการควบคุมฯ!I662+[2]ระบบการควบคุมฯ!J662</f>
        <v>0</v>
      </c>
      <c r="I53" s="387">
        <f>+[2]ระบบการควบคุมฯ!K662+[2]ระบบการควบคุมฯ!L662</f>
        <v>73064.52</v>
      </c>
      <c r="J53" s="387">
        <f t="shared" ref="J53:J59" si="12">+F53-G53-H53-I53</f>
        <v>226935.47999999998</v>
      </c>
      <c r="K53" s="89"/>
    </row>
    <row r="54" spans="1:22" ht="55.8" x14ac:dyDescent="0.6">
      <c r="A54" s="385" t="str">
        <f>+[2]ระบบการควบคุมฯ!A663</f>
        <v>3)</v>
      </c>
      <c r="B54" s="411" t="str">
        <f>+[2]ระบบการควบคุมฯ!B663</f>
        <v>ค่าใช้จ่ายในการประชุม อ.ก.ค.ศ. เขตพื้นที่การศึกษา  60,000 บาท</v>
      </c>
      <c r="C54" s="411" t="str">
        <f>+[2]ระบบการควบคุมฯ!C663</f>
        <v xml:space="preserve">ศธ04002/ว5273 ลว.27 ต.ค.67 ครั้งที่ 1 โอนครั้งที่ 19 </v>
      </c>
      <c r="D54" s="412">
        <f>+[2]ระบบการควบคุมฯ!F663</f>
        <v>60000</v>
      </c>
      <c r="E54" s="127"/>
      <c r="F54" s="368">
        <f>SUM(D54:E54)</f>
        <v>60000</v>
      </c>
      <c r="G54" s="387">
        <f>+[2]ระบบการควบคุมฯ!G663+[2]ระบบการควบคุมฯ!H663</f>
        <v>0</v>
      </c>
      <c r="H54" s="387">
        <f>+[2]ระบบการควบคุมฯ!I663+[2]ระบบการควบคุมฯ!J663</f>
        <v>0</v>
      </c>
      <c r="I54" s="387">
        <f>+[2]ระบบการควบคุมฯ!K663+[2]ระบบการควบคุมฯ!L663</f>
        <v>20784</v>
      </c>
      <c r="J54" s="387">
        <f t="shared" si="12"/>
        <v>39216</v>
      </c>
      <c r="K54" s="89"/>
    </row>
    <row r="55" spans="1:22" ht="55.8" x14ac:dyDescent="0.6">
      <c r="A55" s="385" t="str">
        <f>+[2]ระบบการควบคุมฯ!A664</f>
        <v>4)</v>
      </c>
      <c r="B55" s="411" t="str">
        <f>+[2]ระบบการควบคุมฯ!B664</f>
        <v>ค่าซ่อมแซมยานพาหนะและขนส่ง 200,000 บาท</v>
      </c>
      <c r="C55" s="411" t="str">
        <f>+C54</f>
        <v xml:space="preserve">ศธ04002/ว5273 ลว.27 ต.ค.67 ครั้งที่ 1 โอนครั้งที่ 19 </v>
      </c>
      <c r="D55" s="412">
        <f>+[2]ระบบการควบคุมฯ!F664</f>
        <v>100000</v>
      </c>
      <c r="E55" s="127"/>
      <c r="F55" s="368">
        <f t="shared" ref="F55:F57" si="13">SUM(D55:E55)</f>
        <v>100000</v>
      </c>
      <c r="G55" s="387">
        <f>+[2]ระบบการควบคุมฯ!G664+[2]ระบบการควบคุมฯ!H664</f>
        <v>0</v>
      </c>
      <c r="H55" s="387">
        <f>+[2]ระบบการควบคุมฯ!I664+[2]ระบบการควบคุมฯ!J664</f>
        <v>0</v>
      </c>
      <c r="I55" s="387">
        <f>+[2]ระบบการควบคุมฯ!K664+[2]ระบบการควบคุมฯ!L664</f>
        <v>54521.85</v>
      </c>
      <c r="J55" s="387">
        <f t="shared" si="12"/>
        <v>45478.15</v>
      </c>
      <c r="K55" s="89"/>
    </row>
    <row r="56" spans="1:22" ht="55.8" x14ac:dyDescent="0.6">
      <c r="A56" s="385" t="str">
        <f>+[2]ระบบการควบคุมฯ!A665</f>
        <v>5)</v>
      </c>
      <c r="B56" s="410" t="str">
        <f>+[2]ระบบการควบคุมฯ!B665</f>
        <v>ค่าซ่อมแซมครุภัณฑ์ 100,000 บาท</v>
      </c>
      <c r="C56" s="411" t="str">
        <f>+[2]ระบบการควบคุมฯ!C665</f>
        <v xml:space="preserve">ศธ04002/ว5273 ลว.27 ต.ค.67 ครั้งที่ 1 โอนครั้งที่ 19 </v>
      </c>
      <c r="D56" s="412">
        <f>+[2]ระบบการควบคุมฯ!F665</f>
        <v>50000</v>
      </c>
      <c r="E56" s="127"/>
      <c r="F56" s="368">
        <f t="shared" si="13"/>
        <v>50000</v>
      </c>
      <c r="G56" s="387">
        <f>+[2]ระบบการควบคุมฯ!G665+[2]ระบบการควบคุมฯ!H665</f>
        <v>0</v>
      </c>
      <c r="H56" s="387">
        <f>+[2]ระบบการควบคุมฯ!I665+[2]ระบบการควบคุมฯ!J665</f>
        <v>0</v>
      </c>
      <c r="I56" s="387">
        <f>+[2]ระบบการควบคุมฯ!K665+[2]ระบบการควบคุมฯ!L665</f>
        <v>2500</v>
      </c>
      <c r="J56" s="387">
        <f t="shared" si="12"/>
        <v>47500</v>
      </c>
      <c r="K56" s="89"/>
    </row>
    <row r="57" spans="1:22" ht="55.8" x14ac:dyDescent="0.6">
      <c r="A57" s="385" t="str">
        <f>+[2]ระบบการควบคุมฯ!A666</f>
        <v>6)</v>
      </c>
      <c r="B57" s="411" t="str">
        <f>+[2]ระบบการควบคุมฯ!B666</f>
        <v>ค่าวัสดุสำนักงาน 350,000 บาท อนุมัติ 150,000 บาท</v>
      </c>
      <c r="C57" s="413" t="str">
        <f>+[2]ระบบการควบคุมฯ!C666</f>
        <v xml:space="preserve">ศธ04002/ว5273 ลว.27 ต.ค.67 ครั้งที่ 1 โอนครั้งที่ 19 </v>
      </c>
      <c r="D57" s="412">
        <f>+[2]ระบบการควบคุมฯ!F666</f>
        <v>150000</v>
      </c>
      <c r="E57" s="386"/>
      <c r="F57" s="368">
        <f t="shared" si="13"/>
        <v>150000</v>
      </c>
      <c r="G57" s="387">
        <f>+[2]ระบบการควบคุมฯ!G666+[2]ระบบการควบคุมฯ!H666</f>
        <v>0</v>
      </c>
      <c r="H57" s="387">
        <f>+[2]ระบบการควบคุมฯ!I666+[2]ระบบการควบคุมฯ!J666</f>
        <v>0</v>
      </c>
      <c r="I57" s="414">
        <f>+[2]ระบบการควบคุมฯ!K666+[2]ระบบการควบคุมฯ!L666</f>
        <v>72199</v>
      </c>
      <c r="J57" s="387">
        <f t="shared" si="12"/>
        <v>77801</v>
      </c>
      <c r="K57" s="89"/>
    </row>
    <row r="58" spans="1:22" ht="55.8" x14ac:dyDescent="0.6">
      <c r="A58" s="385" t="str">
        <f>+[2]ระบบการควบคุมฯ!A667</f>
        <v>7)</v>
      </c>
      <c r="B58" s="411" t="str">
        <f>+[2]ระบบการควบคุมฯ!B667</f>
        <v>ค่าน้ำมันเชื้อเพลิงและหล่อลื่น 200,000 บาท อนุมัติ 100,000 บาท</v>
      </c>
      <c r="C58" s="413" t="str">
        <f>+[2]ระบบการควบคุมฯ!C667</f>
        <v xml:space="preserve">ศธ04002/ว5273 ลว.27 ต.ค.67 ครั้งที่ 1 โอนครั้งที่ 19 </v>
      </c>
      <c r="D58" s="412">
        <f>+[2]ระบบการควบคุมฯ!F667</f>
        <v>100000</v>
      </c>
      <c r="E58" s="386"/>
      <c r="F58" s="368">
        <f t="shared" ref="F58:F59" si="14">SUM(D58:E58)</f>
        <v>100000</v>
      </c>
      <c r="G58" s="387">
        <f>+[2]ระบบการควบคุมฯ!G667+[2]ระบบการควบคุมฯ!H667</f>
        <v>0</v>
      </c>
      <c r="H58" s="387">
        <f>+[2]ระบบการควบคุมฯ!I667+[2]ระบบการควบคุมฯ!J667</f>
        <v>0</v>
      </c>
      <c r="I58" s="414">
        <f>+[2]ระบบการควบคุมฯ!K667+[2]ระบบการควบคุมฯ!L667</f>
        <v>13500</v>
      </c>
      <c r="J58" s="387">
        <f t="shared" si="12"/>
        <v>86500</v>
      </c>
      <c r="K58" s="89"/>
    </row>
    <row r="59" spans="1:22" ht="37.200000000000003" customHeight="1" x14ac:dyDescent="0.6">
      <c r="A59" s="385" t="str">
        <f>+[2]ระบบการควบคุมฯ!A668</f>
        <v>8)</v>
      </c>
      <c r="B59" s="411" t="str">
        <f>+[2]ระบบการควบคุมฯ!B668</f>
        <v>งบกลาง 540,000 บาท</v>
      </c>
      <c r="C59" s="413" t="str">
        <f>+[2]ระบบการควบคุมฯ!C668</f>
        <v xml:space="preserve">ศธ04002/ว5273 ลว.27 ต.ค.67 ครั้งที่ 1 โอนครั้งที่ 19 </v>
      </c>
      <c r="D59" s="412">
        <f>+[2]ระบบการควบคุมฯ!F668</f>
        <v>200000</v>
      </c>
      <c r="E59" s="386"/>
      <c r="F59" s="368">
        <f t="shared" si="14"/>
        <v>200000</v>
      </c>
      <c r="G59" s="387">
        <f>+[2]ระบบการควบคุมฯ!G668+[2]ระบบการควบคุมฯ!H668</f>
        <v>0</v>
      </c>
      <c r="H59" s="387">
        <f>+[2]ระบบการควบคุมฯ!I668+[2]ระบบการควบคุมฯ!J668</f>
        <v>0</v>
      </c>
      <c r="I59" s="414">
        <f>+[2]ระบบการควบคุมฯ!K668+[2]ระบบการควบคุมฯ!L668</f>
        <v>12907.8</v>
      </c>
      <c r="J59" s="387">
        <f t="shared" si="12"/>
        <v>187092.2</v>
      </c>
      <c r="K59" s="230"/>
    </row>
    <row r="60" spans="1:22" ht="46.95" customHeight="1" x14ac:dyDescent="0.6">
      <c r="A60" s="415" t="str">
        <f>+[2]ระบบการควบคุมฯ!A675</f>
        <v>1.4.2</v>
      </c>
      <c r="B60" s="231" t="str">
        <f>+[2]ระบบการควบคุมฯ!B675</f>
        <v>งบพัฒนาเพื่อพัฒนาคุณภาพการศึกษา 1,800,000 บาท</v>
      </c>
      <c r="C60" s="231" t="str">
        <f>+[2]ระบบการควบคุมฯ!C675</f>
        <v xml:space="preserve">ศธ04002/ว5273 ลว.27 ต.ค.67 ครั้งที่ 1 โอนครั้งที่ 19 </v>
      </c>
      <c r="D60" s="416">
        <f t="shared" ref="D60:J60" si="15">+D61+D72</f>
        <v>0</v>
      </c>
      <c r="E60" s="416">
        <f t="shared" si="15"/>
        <v>740000</v>
      </c>
      <c r="F60" s="416">
        <f t="shared" si="15"/>
        <v>740000</v>
      </c>
      <c r="G60" s="416">
        <f t="shared" si="15"/>
        <v>0</v>
      </c>
      <c r="H60" s="416">
        <f t="shared" si="15"/>
        <v>0</v>
      </c>
      <c r="I60" s="416">
        <f t="shared" si="15"/>
        <v>71212.600000000006</v>
      </c>
      <c r="J60" s="416">
        <f t="shared" si="15"/>
        <v>668787.4</v>
      </c>
      <c r="K60" s="232"/>
    </row>
    <row r="61" spans="1:22" ht="46.95" customHeight="1" x14ac:dyDescent="0.6">
      <c r="A61" s="389" t="str">
        <f>+[2]ระบบการควบคุมฯ!A677</f>
        <v>1.4.2.1</v>
      </c>
      <c r="B61" s="223" t="str">
        <f>+[2]ระบบการควบคุมฯ!B677</f>
        <v>งบกลยุทธ์ ของสพป.ปท.2 1,800,000 บาท</v>
      </c>
      <c r="C61" s="240" t="str">
        <f>+[2]ระบบการควบคุมฯ!C677</f>
        <v>20004 3720 1000 2000000</v>
      </c>
      <c r="D61" s="417">
        <f t="shared" ref="D61:J61" si="16">SUM(D62:D70)</f>
        <v>0</v>
      </c>
      <c r="E61" s="417">
        <f t="shared" si="16"/>
        <v>740000</v>
      </c>
      <c r="F61" s="417">
        <f t="shared" si="16"/>
        <v>740000</v>
      </c>
      <c r="G61" s="417">
        <f t="shared" si="16"/>
        <v>0</v>
      </c>
      <c r="H61" s="417">
        <f t="shared" si="16"/>
        <v>0</v>
      </c>
      <c r="I61" s="417">
        <f t="shared" si="16"/>
        <v>71212.600000000006</v>
      </c>
      <c r="J61" s="417">
        <f t="shared" si="16"/>
        <v>668787.4</v>
      </c>
      <c r="K61" s="233"/>
    </row>
    <row r="62" spans="1:22" ht="37.200000000000003" customHeight="1" x14ac:dyDescent="0.6">
      <c r="A62" s="394" t="str">
        <f>+[2]ระบบการควบคุมฯ!A678</f>
        <v>1)</v>
      </c>
      <c r="B62" s="227" t="str">
        <f>+[2]ระบบการควบคุมฯ!B678</f>
        <v>โครงการพัฒนาส่งเสริมความปลอดภัยของผู้เรียน ครูและบุคลากรทางการศึกษาและสถานศึกษา 50,000 บาท</v>
      </c>
      <c r="C62" s="392" t="str">
        <f>+[2]ระบบการควบคุมฯ!C660</f>
        <v xml:space="preserve">ศธ04002/ว5273 ลว.27 ต.ค.67 ครั้งที่ 1 โอนครั้งที่ 19 </v>
      </c>
      <c r="D62" s="355">
        <f>+[2]ระบบการควบคุมฯ!D678</f>
        <v>0</v>
      </c>
      <c r="E62" s="355">
        <f>+[2]ระบบการควบคุมฯ!E678</f>
        <v>50000</v>
      </c>
      <c r="F62" s="355">
        <f>+[2]ระบบการควบคุมฯ!F678</f>
        <v>50000</v>
      </c>
      <c r="G62" s="387">
        <f>+[2]ระบบการควบคุมฯ!G678+[2]ระบบการควบคุมฯ!H678</f>
        <v>0</v>
      </c>
      <c r="H62" s="387">
        <f>+[2]ระบบการควบคุมฯ!I678+[2]ระบบการควบคุมฯ!J678</f>
        <v>0</v>
      </c>
      <c r="I62" s="414">
        <f>+[2]ระบบการควบคุมฯ!K678+[2]ระบบการควบคุมฯ!L678</f>
        <v>0</v>
      </c>
      <c r="J62" s="355">
        <f t="shared" ref="J62:J70" si="17">+F62-G62-H62-I62</f>
        <v>50000</v>
      </c>
      <c r="K62" s="226" t="s">
        <v>12</v>
      </c>
    </row>
    <row r="63" spans="1:22" ht="37.200000000000003" customHeight="1" x14ac:dyDescent="0.6">
      <c r="A63" s="394" t="str">
        <f>+[2]ระบบการควบคุมฯ!A679</f>
        <v>2)</v>
      </c>
      <c r="B63" s="227" t="str">
        <f>+[2]ระบบการควบคุมฯ!B679</f>
        <v>โครงการเพิ่มโอกาสและความเสมอภาคทางการศึกษา 50,000 บาท</v>
      </c>
      <c r="C63" s="392" t="str">
        <f>+C62</f>
        <v xml:space="preserve">ศธ04002/ว5273 ลว.27 ต.ค.67 ครั้งที่ 1 โอนครั้งที่ 19 </v>
      </c>
      <c r="D63" s="355">
        <f>+[2]ระบบการควบคุมฯ!D679</f>
        <v>0</v>
      </c>
      <c r="E63" s="355">
        <f>+[2]ระบบการควบคุมฯ!E679</f>
        <v>50000</v>
      </c>
      <c r="F63" s="355">
        <f>+[2]ระบบการควบคุมฯ!F679</f>
        <v>50000</v>
      </c>
      <c r="G63" s="387">
        <f>+[2]ระบบการควบคุมฯ!G679+[2]ระบบการควบคุมฯ!H679</f>
        <v>0</v>
      </c>
      <c r="H63" s="387">
        <f>+[2]ระบบการควบคุมฯ!I679+[2]ระบบการควบคุมฯ!J679</f>
        <v>0</v>
      </c>
      <c r="I63" s="414">
        <f>+[2]ระบบการควบคุมฯ!K679+[2]ระบบการควบคุมฯ!L679</f>
        <v>0</v>
      </c>
      <c r="J63" s="355">
        <f t="shared" si="17"/>
        <v>50000</v>
      </c>
      <c r="K63" s="228" t="s">
        <v>12</v>
      </c>
    </row>
    <row r="64" spans="1:22" ht="55.8" x14ac:dyDescent="0.6">
      <c r="A64" s="394" t="str">
        <f>+[2]ระบบการควบคุมฯ!A680</f>
        <v>3)</v>
      </c>
      <c r="B64" s="418" t="str">
        <f>+[2]ระบบการควบคุมฯ!B680</f>
        <v>โครงการยกระดับคุณภาพการศึกษา 900,000 บาท</v>
      </c>
      <c r="C64" s="419" t="str">
        <f>+C63</f>
        <v xml:space="preserve">ศธ04002/ว5273 ลว.27 ต.ค.67 ครั้งที่ 1 โอนครั้งที่ 19 </v>
      </c>
      <c r="D64" s="368">
        <f>+[2]ระบบการควบคุมฯ!D680</f>
        <v>0</v>
      </c>
      <c r="E64" s="368">
        <f>+[2]ระบบการควบคุมฯ!E680</f>
        <v>240000</v>
      </c>
      <c r="F64" s="368">
        <f>+[2]ระบบการควบคุมฯ!F680</f>
        <v>240000</v>
      </c>
      <c r="G64" s="387">
        <f>+[2]ระบบการควบคุมฯ!G680+[2]ระบบการควบคุมฯ!H680</f>
        <v>0</v>
      </c>
      <c r="H64" s="387">
        <f>+[2]ระบบการควบคุมฯ!I680+[2]ระบบการควบคุมฯ!J680</f>
        <v>0</v>
      </c>
      <c r="I64" s="414">
        <f>+[2]ระบบการควบคุมฯ!K680+[2]ระบบการควบคุมฯ!L680</f>
        <v>0</v>
      </c>
      <c r="J64" s="355">
        <f t="shared" si="17"/>
        <v>240000</v>
      </c>
      <c r="K64" s="420" t="s">
        <v>13</v>
      </c>
    </row>
    <row r="65" spans="1:11" ht="55.8" x14ac:dyDescent="0.6">
      <c r="A65" s="394" t="str">
        <f>+[2]ระบบการควบคุมฯ!A681</f>
        <v>4)</v>
      </c>
      <c r="B65" s="418" t="str">
        <f>+[2]ระบบการควบคุมฯ!B681</f>
        <v>โครงการเพิ่มประสิทธิภาพการบริหารจัดการศึกษา 800,000 บาท</v>
      </c>
      <c r="C65" s="419" t="str">
        <f>+C64</f>
        <v xml:space="preserve">ศธ04002/ว5273 ลว.27 ต.ค.67 ครั้งที่ 1 โอนครั้งที่ 19 </v>
      </c>
      <c r="D65" s="368">
        <f>+[2]ระบบการควบคุมฯ!D681</f>
        <v>0</v>
      </c>
      <c r="E65" s="368">
        <f>+[2]ระบบการควบคุมฯ!E681</f>
        <v>400000</v>
      </c>
      <c r="F65" s="368">
        <f>+[2]ระบบการควบคุมฯ!F681</f>
        <v>400000</v>
      </c>
      <c r="G65" s="387">
        <f>+[2]ระบบการควบคุมฯ!G681+[2]ระบบการควบคุมฯ!H681</f>
        <v>0</v>
      </c>
      <c r="H65" s="387">
        <f>+[2]ระบบการควบคุมฯ!I681+[2]ระบบการควบคุมฯ!J681</f>
        <v>0</v>
      </c>
      <c r="I65" s="414">
        <f>+[2]ระบบการควบคุมฯ!K681+[2]ระบบการควบคุมฯ!L681</f>
        <v>71212.600000000006</v>
      </c>
      <c r="J65" s="355">
        <f t="shared" si="17"/>
        <v>328787.40000000002</v>
      </c>
      <c r="K65" s="420" t="s">
        <v>13</v>
      </c>
    </row>
    <row r="66" spans="1:11" ht="37.200000000000003" hidden="1" customHeight="1" x14ac:dyDescent="0.6">
      <c r="A66" s="421"/>
      <c r="B66" s="418"/>
      <c r="C66" s="419"/>
      <c r="D66" s="368"/>
      <c r="E66" s="368"/>
      <c r="F66" s="368"/>
      <c r="G66" s="387"/>
      <c r="H66" s="387"/>
      <c r="I66" s="387"/>
      <c r="J66" s="368"/>
      <c r="K66" s="420"/>
    </row>
    <row r="67" spans="1:11" ht="37.200000000000003" hidden="1" customHeight="1" x14ac:dyDescent="0.6">
      <c r="A67" s="421"/>
      <c r="B67" s="418"/>
      <c r="C67" s="419"/>
      <c r="D67" s="368"/>
      <c r="E67" s="368"/>
      <c r="F67" s="368"/>
      <c r="G67" s="387"/>
      <c r="H67" s="387"/>
      <c r="I67" s="387"/>
      <c r="J67" s="368"/>
      <c r="K67" s="96"/>
    </row>
    <row r="68" spans="1:11" ht="37.200000000000003" hidden="1" customHeight="1" x14ac:dyDescent="0.6">
      <c r="A68" s="421"/>
      <c r="B68" s="418"/>
      <c r="C68" s="419"/>
      <c r="D68" s="368"/>
      <c r="E68" s="368"/>
      <c r="F68" s="368"/>
      <c r="G68" s="387"/>
      <c r="H68" s="387"/>
      <c r="I68" s="387"/>
      <c r="J68" s="368"/>
      <c r="K68" s="96"/>
    </row>
    <row r="69" spans="1:11" ht="37.200000000000003" hidden="1" customHeight="1" x14ac:dyDescent="0.6">
      <c r="A69" s="394">
        <f>+[2]ระบบการควบคุมฯ!A685</f>
        <v>0</v>
      </c>
      <c r="B69" s="227">
        <f>+[2]ระบบการควบคุมฯ!B685</f>
        <v>0</v>
      </c>
      <c r="C69" s="392">
        <f>+[4]ระบบการควบคุมฯ!C197</f>
        <v>0</v>
      </c>
      <c r="D69" s="355">
        <f>+[2]ระบบการควบคุมฯ!D685</f>
        <v>0</v>
      </c>
      <c r="E69" s="355">
        <f>+[2]ระบบการควบคุมฯ!E685</f>
        <v>0</v>
      </c>
      <c r="F69" s="355">
        <f>+[2]ระบบการควบคุมฯ!F685</f>
        <v>0</v>
      </c>
      <c r="G69" s="355">
        <f>+[2]ระบบการควบคุมฯ!G685</f>
        <v>0</v>
      </c>
      <c r="H69" s="355">
        <f>+[2]ระบบการควบคุมฯ!H685</f>
        <v>0</v>
      </c>
      <c r="I69" s="355">
        <f>+[2]ระบบการควบคุมฯ!K685+[2]ระบบการควบคุมฯ!L685</f>
        <v>0</v>
      </c>
      <c r="J69" s="355">
        <f t="shared" si="17"/>
        <v>0</v>
      </c>
      <c r="K69" s="228" t="s">
        <v>76</v>
      </c>
    </row>
    <row r="70" spans="1:11" ht="55.8" hidden="1" customHeight="1" x14ac:dyDescent="0.6">
      <c r="A70" s="394">
        <f>+[2]ระบบการควบคุมฯ!A686</f>
        <v>0</v>
      </c>
      <c r="B70" s="227">
        <f>+[2]ระบบการควบคุมฯ!B686</f>
        <v>0</v>
      </c>
      <c r="C70" s="392">
        <f>+[4]ระบบการควบคุมฯ!C198</f>
        <v>0</v>
      </c>
      <c r="D70" s="355">
        <f>+[2]ระบบการควบคุมฯ!D686</f>
        <v>0</v>
      </c>
      <c r="E70" s="355">
        <f>+[2]ระบบการควบคุมฯ!E686</f>
        <v>0</v>
      </c>
      <c r="F70" s="355">
        <f>+[2]ระบบการควบคุมฯ!F686</f>
        <v>0</v>
      </c>
      <c r="G70" s="355">
        <f>+[2]ระบบการควบคุมฯ!G686</f>
        <v>0</v>
      </c>
      <c r="H70" s="355">
        <f>+[2]ระบบการควบคุมฯ!H686</f>
        <v>0</v>
      </c>
      <c r="I70" s="355">
        <f>+[2]ระบบการควบคุมฯ!K686+[2]ระบบการควบคุมฯ!L686</f>
        <v>0</v>
      </c>
      <c r="J70" s="355">
        <f t="shared" si="17"/>
        <v>0</v>
      </c>
      <c r="K70" s="228"/>
    </row>
    <row r="71" spans="1:11" ht="46.95" hidden="1" customHeight="1" x14ac:dyDescent="0.6">
      <c r="A71" s="394"/>
      <c r="B71" s="234"/>
      <c r="C71" s="422"/>
      <c r="D71" s="423"/>
      <c r="E71" s="423"/>
      <c r="F71" s="423"/>
      <c r="G71" s="423"/>
      <c r="H71" s="423"/>
      <c r="I71" s="423"/>
      <c r="J71" s="424"/>
      <c r="K71" s="228"/>
    </row>
    <row r="72" spans="1:11" ht="37.200000000000003" hidden="1" customHeight="1" x14ac:dyDescent="0.6">
      <c r="A72" s="425" t="str">
        <f>+[3]ระบบการควบคุมฯ!A357</f>
        <v>2.1.2.2</v>
      </c>
      <c r="B72" s="235" t="str">
        <f>+[3]ระบบการควบคุมฯ!B357</f>
        <v>งบเพิ่มประสิทธิผลกลยุทธ์ของ สพฐ. 1,500,000 บาท</v>
      </c>
      <c r="C72" s="426" t="str">
        <f>+[3]ระบบการควบคุมฯ!C357</f>
        <v>ศธ04002/ว4881 ลว.27 ต.ค.65 โอนครั้งที่ 16  3,000,000</v>
      </c>
      <c r="D72" s="352">
        <f>SUM(D73:D89)</f>
        <v>0</v>
      </c>
      <c r="E72" s="352">
        <f t="shared" ref="E72:J72" si="18">SUM(E73:E89)</f>
        <v>0</v>
      </c>
      <c r="F72" s="352">
        <f t="shared" si="18"/>
        <v>0</v>
      </c>
      <c r="G72" s="352">
        <f t="shared" si="18"/>
        <v>0</v>
      </c>
      <c r="H72" s="352">
        <f t="shared" si="18"/>
        <v>0</v>
      </c>
      <c r="I72" s="352">
        <f t="shared" si="18"/>
        <v>0</v>
      </c>
      <c r="J72" s="352">
        <f t="shared" si="18"/>
        <v>0</v>
      </c>
      <c r="K72" s="352">
        <f>SUM(K73:K89)</f>
        <v>0</v>
      </c>
    </row>
    <row r="73" spans="1:11" ht="37.200000000000003" hidden="1" customHeight="1" x14ac:dyDescent="0.6">
      <c r="A73" s="421" t="str">
        <f>+[2]ระบบการควบคุมฯ!A693</f>
        <v>1)</v>
      </c>
      <c r="B73" s="220" t="str">
        <f>+[2]ระบบการควบคุมฯ!B693</f>
        <v>โครงการงานศิลปหัตถกรรม 300000 บาท</v>
      </c>
      <c r="C73" s="427" t="str">
        <f>+[2]ระบบการควบคุมฯ!C693</f>
        <v>ศธ04002/ว4850 ลว.17 ต.ค.66 โอนครั้งที่ 3  /ศธ04002/ว817 ลว.22 กพ 67 โอนครั้งที่ 191</v>
      </c>
      <c r="D73" s="368">
        <f>+[2]ระบบการควบคุมฯ!D693</f>
        <v>0</v>
      </c>
      <c r="E73" s="368">
        <f>+[2]ระบบการควบคุมฯ!E693</f>
        <v>0</v>
      </c>
      <c r="F73" s="368">
        <f>+D73+E73</f>
        <v>0</v>
      </c>
      <c r="G73" s="387"/>
      <c r="H73" s="387"/>
      <c r="I73" s="387"/>
      <c r="J73" s="368">
        <f t="shared" ref="J73:J89" si="19">+F73-G73-H73-I73</f>
        <v>0</v>
      </c>
      <c r="K73" s="96" t="s">
        <v>12</v>
      </c>
    </row>
    <row r="74" spans="1:11" ht="20.399999999999999" hidden="1" customHeight="1" x14ac:dyDescent="0.6">
      <c r="A74" s="421" t="str">
        <f>+[2]ระบบการควบคุมฯ!A694</f>
        <v>2)</v>
      </c>
      <c r="B74" s="220" t="str">
        <f>+[2]ระบบการควบคุมฯ!B694</f>
        <v>โครงการอบรมครูผู้ช่วย 200000 บาท เหลือ 55000</v>
      </c>
      <c r="C74" s="219" t="str">
        <f>+[2]ระบบการควบคุมฯ!C694</f>
        <v>ศธ04002/ว4850 ลว.17 ต.ค.66 ครั้งที่ 1 โอนครั้งที่ 3</v>
      </c>
      <c r="D74" s="368"/>
      <c r="E74" s="368"/>
      <c r="F74" s="368"/>
      <c r="G74" s="387"/>
      <c r="H74" s="387"/>
      <c r="I74" s="387"/>
      <c r="J74" s="368">
        <f t="shared" si="19"/>
        <v>0</v>
      </c>
      <c r="K74" s="96" t="s">
        <v>17</v>
      </c>
    </row>
    <row r="75" spans="1:11" ht="20.399999999999999" hidden="1" customHeight="1" x14ac:dyDescent="0.6">
      <c r="A75" s="421" t="str">
        <f>+[2]ระบบการควบคุมฯ!A695</f>
        <v>3)</v>
      </c>
      <c r="B75" s="220">
        <f>+[2]ระบบการควบคุมฯ!B695</f>
        <v>0</v>
      </c>
      <c r="C75" s="219">
        <f>+[2]ระบบการควบคุมฯ!C695</f>
        <v>0</v>
      </c>
      <c r="D75" s="368">
        <f>+[3]ระบบการควบคุมฯ!D420</f>
        <v>0</v>
      </c>
      <c r="E75" s="368">
        <f>+[2]ระบบการควบคุมฯ!E695</f>
        <v>0</v>
      </c>
      <c r="F75" s="368">
        <f t="shared" ref="F75:F89" si="20">SUM(D75:E75)</f>
        <v>0</v>
      </c>
      <c r="G75" s="368">
        <f>+'[2]ประถม 350002ประถม'!I803+'[2]ประถม 350002ประถม'!J803</f>
        <v>0</v>
      </c>
      <c r="H75" s="368">
        <f>+'[2]ประถม 350002ประถม'!K803+'[2]ประถม 350002ประถม'!L803</f>
        <v>0</v>
      </c>
      <c r="I75" s="368">
        <f>+[2]ระบบการควบคุมฯ!K695+[2]ระบบการควบคุมฯ!L695</f>
        <v>0</v>
      </c>
      <c r="J75" s="368">
        <f t="shared" si="19"/>
        <v>0</v>
      </c>
      <c r="K75" s="96" t="s">
        <v>76</v>
      </c>
    </row>
    <row r="76" spans="1:11" ht="55.8" hidden="1" x14ac:dyDescent="0.6">
      <c r="A76" s="421" t="str">
        <f>+[2]ระบบการควบคุมฯ!A696</f>
        <v>4)</v>
      </c>
      <c r="B76" s="220">
        <f>+[2]ระบบการควบคุมฯ!B696</f>
        <v>0</v>
      </c>
      <c r="C76" s="219">
        <f>+[2]ระบบการควบคุมฯ!C696</f>
        <v>0</v>
      </c>
      <c r="D76" s="368">
        <f>+[3]ระบบการควบคุมฯ!D421</f>
        <v>0</v>
      </c>
      <c r="E76" s="368">
        <f>+[2]ระบบการควบคุมฯ!E696</f>
        <v>0</v>
      </c>
      <c r="F76" s="368">
        <f t="shared" si="20"/>
        <v>0</v>
      </c>
      <c r="G76" s="368">
        <f>+'[2]ประถม 350002ประถม'!I833+'[2]ประถม 350002ประถม'!J833</f>
        <v>0</v>
      </c>
      <c r="H76" s="368">
        <f>+'[2]ประถม 350002ประถม'!K833+'[2]ประถม 350002ประถม'!L833</f>
        <v>0</v>
      </c>
      <c r="I76" s="368">
        <f>+'[2]ประถม 350002ประถม'!M833+'[2]ประถม 350002ประถม'!N833</f>
        <v>0</v>
      </c>
      <c r="J76" s="368">
        <f t="shared" si="19"/>
        <v>0</v>
      </c>
      <c r="K76" s="96" t="s">
        <v>12</v>
      </c>
    </row>
    <row r="77" spans="1:11" ht="93" hidden="1" x14ac:dyDescent="0.6">
      <c r="A77" s="421" t="str">
        <f>+[2]ระบบการควบคุมฯ!A697</f>
        <v>5)</v>
      </c>
      <c r="B77" s="220">
        <f>+[2]ระบบการควบคุมฯ!B697</f>
        <v>0</v>
      </c>
      <c r="C77" s="219">
        <f>+[2]ระบบการควบคุมฯ!C697</f>
        <v>0</v>
      </c>
      <c r="D77" s="368">
        <f>+[3]ระบบการควบคุมฯ!D422</f>
        <v>0</v>
      </c>
      <c r="E77" s="368">
        <f>+[2]ระบบการควบคุมฯ!E697</f>
        <v>0</v>
      </c>
      <c r="F77" s="368">
        <f t="shared" si="20"/>
        <v>0</v>
      </c>
      <c r="G77" s="368">
        <f>+[2]ระบบการควบคุมฯ!G697+[2]ระบบการควบคุมฯ!H697</f>
        <v>0</v>
      </c>
      <c r="H77" s="368">
        <f>+[2]ระบบการควบคุมฯ!I697+[2]ระบบการควบคุมฯ!J697</f>
        <v>0</v>
      </c>
      <c r="I77" s="368">
        <f>+[2]ระบบการควบคุมฯ!K697+[2]ระบบการควบคุมฯ!L697</f>
        <v>0</v>
      </c>
      <c r="J77" s="368">
        <f t="shared" si="19"/>
        <v>0</v>
      </c>
      <c r="K77" s="96" t="s">
        <v>50</v>
      </c>
    </row>
    <row r="78" spans="1:11" hidden="1" x14ac:dyDescent="0.6">
      <c r="A78" s="421" t="str">
        <f>+[2]ระบบการควบคุมฯ!A698</f>
        <v>6)</v>
      </c>
      <c r="B78" s="220">
        <f>+[2]ระบบการควบคุมฯ!B698</f>
        <v>0</v>
      </c>
      <c r="C78" s="219">
        <f>+[2]ระบบการควบคุมฯ!C698</f>
        <v>0</v>
      </c>
      <c r="D78" s="368">
        <f>+[3]ระบบการควบคุมฯ!D424</f>
        <v>0</v>
      </c>
      <c r="E78" s="368">
        <f>+[2]ระบบการควบคุมฯ!E698</f>
        <v>0</v>
      </c>
      <c r="F78" s="368">
        <f t="shared" si="20"/>
        <v>0</v>
      </c>
      <c r="G78" s="368">
        <f>+[2]ระบบการควบคุมฯ!G698+[2]ระบบการควบคุมฯ!H698</f>
        <v>0</v>
      </c>
      <c r="H78" s="368">
        <f>+[2]ระบบการควบคุมฯ!I698+[2]ระบบการควบคุมฯ!J698</f>
        <v>0</v>
      </c>
      <c r="I78" s="368">
        <f>+[2]ระบบการควบคุมฯ!K698+[2]ระบบการควบคุมฯ!L698</f>
        <v>0</v>
      </c>
      <c r="J78" s="368">
        <f t="shared" si="19"/>
        <v>0</v>
      </c>
      <c r="K78" s="96"/>
    </row>
    <row r="79" spans="1:11" ht="55.8" hidden="1" customHeight="1" x14ac:dyDescent="0.6">
      <c r="A79" s="421" t="str">
        <f>+[2]ระบบการควบคุมฯ!A699</f>
        <v>6)</v>
      </c>
      <c r="B79" s="220">
        <f>+[2]ระบบการควบคุมฯ!B699</f>
        <v>0</v>
      </c>
      <c r="C79" s="219">
        <f>+[2]ระบบการควบคุมฯ!C699</f>
        <v>0</v>
      </c>
      <c r="D79" s="368">
        <f>+[3]ระบบการควบคุมฯ!D425</f>
        <v>0</v>
      </c>
      <c r="E79" s="368">
        <f>+[2]ระบบการควบคุมฯ!E699</f>
        <v>0</v>
      </c>
      <c r="F79" s="368">
        <f t="shared" si="20"/>
        <v>0</v>
      </c>
      <c r="G79" s="368">
        <f>+[2]ระบบการควบคุมฯ!G699+[2]ระบบการควบคุมฯ!H699</f>
        <v>0</v>
      </c>
      <c r="H79" s="368">
        <f>+[2]ระบบการควบคุมฯ!I699+[2]ระบบการควบคุมฯ!J699</f>
        <v>0</v>
      </c>
      <c r="I79" s="368">
        <f>+[2]ระบบการควบคุมฯ!K699+[2]ระบบการควบคุมฯ!L699</f>
        <v>0</v>
      </c>
      <c r="J79" s="368">
        <f t="shared" si="19"/>
        <v>0</v>
      </c>
      <c r="K79" s="96" t="s">
        <v>50</v>
      </c>
    </row>
    <row r="80" spans="1:11" ht="55.8" hidden="1" customHeight="1" x14ac:dyDescent="0.6">
      <c r="A80" s="421" t="str">
        <f>+[2]ระบบการควบคุมฯ!A700</f>
        <v>7)</v>
      </c>
      <c r="B80" s="220">
        <f>+[2]ระบบการควบคุมฯ!B700</f>
        <v>0</v>
      </c>
      <c r="C80" s="219">
        <f>+[2]ระบบการควบคุมฯ!C700</f>
        <v>0</v>
      </c>
      <c r="D80" s="368">
        <f>+[3]ระบบการควบคุมฯ!D426</f>
        <v>0</v>
      </c>
      <c r="E80" s="368">
        <f>+[2]ระบบการควบคุมฯ!E700</f>
        <v>0</v>
      </c>
      <c r="F80" s="368">
        <f t="shared" si="20"/>
        <v>0</v>
      </c>
      <c r="G80" s="368">
        <f>+[2]ระบบการควบคุมฯ!G700+[2]ระบบการควบคุมฯ!H700</f>
        <v>0</v>
      </c>
      <c r="H80" s="368">
        <f>+[2]ระบบการควบคุมฯ!I700+[2]ระบบการควบคุมฯ!J700</f>
        <v>0</v>
      </c>
      <c r="I80" s="368">
        <f>+[2]ระบบการควบคุมฯ!K700+[2]ระบบการควบคุมฯ!L700</f>
        <v>0</v>
      </c>
      <c r="J80" s="368">
        <f t="shared" si="19"/>
        <v>0</v>
      </c>
      <c r="K80" s="96" t="s">
        <v>50</v>
      </c>
    </row>
    <row r="81" spans="1:11" ht="93" hidden="1" customHeight="1" x14ac:dyDescent="0.6">
      <c r="A81" s="421" t="str">
        <f>+[2]ระบบการควบคุมฯ!A701</f>
        <v>8)</v>
      </c>
      <c r="B81" s="220">
        <f>+[2]ระบบการควบคุมฯ!B701</f>
        <v>0</v>
      </c>
      <c r="C81" s="219">
        <f>+[2]ระบบการควบคุมฯ!C701</f>
        <v>0</v>
      </c>
      <c r="D81" s="368">
        <f>+[3]ระบบการควบคุมฯ!D427</f>
        <v>0</v>
      </c>
      <c r="E81" s="368">
        <f>+[2]ระบบการควบคุมฯ!E701</f>
        <v>0</v>
      </c>
      <c r="F81" s="368">
        <f t="shared" si="20"/>
        <v>0</v>
      </c>
      <c r="G81" s="368">
        <f>+[2]ระบบการควบคุมฯ!G701+[2]ระบบการควบคุมฯ!H701</f>
        <v>0</v>
      </c>
      <c r="H81" s="368">
        <f>+[2]ระบบการควบคุมฯ!I701+[2]ระบบการควบคุมฯ!J701</f>
        <v>0</v>
      </c>
      <c r="I81" s="368">
        <f>+[2]ระบบการควบคุมฯ!K701+[2]ระบบการควบคุมฯ!L701</f>
        <v>0</v>
      </c>
      <c r="J81" s="368">
        <f t="shared" si="19"/>
        <v>0</v>
      </c>
      <c r="K81" s="96" t="s">
        <v>50</v>
      </c>
    </row>
    <row r="82" spans="1:11" ht="20.399999999999999" hidden="1" customHeight="1" x14ac:dyDescent="0.6">
      <c r="A82" s="421" t="str">
        <f>+[2]ระบบการควบคุมฯ!A702</f>
        <v>9)</v>
      </c>
      <c r="B82" s="220">
        <f>+[2]ระบบการควบคุมฯ!B702</f>
        <v>0</v>
      </c>
      <c r="C82" s="219">
        <f>+[2]ระบบการควบคุมฯ!C702</f>
        <v>0</v>
      </c>
      <c r="D82" s="368">
        <f>+[3]ระบบการควบคุมฯ!D428</f>
        <v>0</v>
      </c>
      <c r="E82" s="368">
        <f>+[2]ระบบการควบคุมฯ!E702</f>
        <v>0</v>
      </c>
      <c r="F82" s="368">
        <f t="shared" si="20"/>
        <v>0</v>
      </c>
      <c r="G82" s="368">
        <f>+[2]ระบบการควบคุมฯ!G702+[2]ระบบการควบคุมฯ!H702</f>
        <v>0</v>
      </c>
      <c r="H82" s="368">
        <f>+[2]ระบบการควบคุมฯ!I702+[2]ระบบการควบคุมฯ!J702</f>
        <v>0</v>
      </c>
      <c r="I82" s="368">
        <f>+[2]ระบบการควบคุมฯ!K702+[2]ระบบการควบคุมฯ!L702</f>
        <v>0</v>
      </c>
      <c r="J82" s="368">
        <f t="shared" si="19"/>
        <v>0</v>
      </c>
      <c r="K82" s="96" t="s">
        <v>50</v>
      </c>
    </row>
    <row r="83" spans="1:11" ht="93" hidden="1" customHeight="1" x14ac:dyDescent="0.6">
      <c r="A83" s="421" t="str">
        <f>+[2]ระบบการควบคุมฯ!A703</f>
        <v>10)</v>
      </c>
      <c r="B83" s="220">
        <f>+[2]ระบบการควบคุมฯ!B703</f>
        <v>0</v>
      </c>
      <c r="C83" s="219">
        <f>+[2]ระบบการควบคุมฯ!C703</f>
        <v>0</v>
      </c>
      <c r="D83" s="368">
        <f>+[3]ระบบการควบคุมฯ!D429</f>
        <v>0</v>
      </c>
      <c r="E83" s="368">
        <f>+[2]ระบบการควบคุมฯ!E703</f>
        <v>0</v>
      </c>
      <c r="F83" s="368">
        <f t="shared" si="20"/>
        <v>0</v>
      </c>
      <c r="G83" s="368">
        <f>+[2]ระบบการควบคุมฯ!G703+[2]ระบบการควบคุมฯ!H703</f>
        <v>0</v>
      </c>
      <c r="H83" s="368">
        <f>+[2]ระบบการควบคุมฯ!I703+[2]ระบบการควบคุมฯ!J703</f>
        <v>0</v>
      </c>
      <c r="I83" s="368">
        <f>+[2]ระบบการควบคุมฯ!K703+[2]ระบบการควบคุมฯ!L703</f>
        <v>0</v>
      </c>
      <c r="J83" s="368">
        <f t="shared" si="19"/>
        <v>0</v>
      </c>
      <c r="K83" s="96" t="s">
        <v>50</v>
      </c>
    </row>
    <row r="84" spans="1:11" ht="93" hidden="1" customHeight="1" x14ac:dyDescent="0.6">
      <c r="A84" s="421" t="str">
        <f>+[2]ระบบการควบคุมฯ!A704</f>
        <v>11)</v>
      </c>
      <c r="B84" s="220">
        <f>+[2]ระบบการควบคุมฯ!B704</f>
        <v>0</v>
      </c>
      <c r="C84" s="219">
        <f>+[2]ระบบการควบคุมฯ!C704</f>
        <v>0</v>
      </c>
      <c r="D84" s="368">
        <f>+[3]ระบบการควบคุมฯ!D430</f>
        <v>0</v>
      </c>
      <c r="E84" s="368">
        <f>+[2]ระบบการควบคุมฯ!E704</f>
        <v>0</v>
      </c>
      <c r="F84" s="368">
        <f t="shared" si="20"/>
        <v>0</v>
      </c>
      <c r="G84" s="368">
        <f>+[2]ระบบการควบคุมฯ!G704+[2]ระบบการควบคุมฯ!H704</f>
        <v>0</v>
      </c>
      <c r="H84" s="368">
        <f>+[2]ระบบการควบคุมฯ!I704+[2]ระบบการควบคุมฯ!J704</f>
        <v>0</v>
      </c>
      <c r="I84" s="368">
        <f>+[2]ระบบการควบคุมฯ!K704+[2]ระบบการควบคุมฯ!L704</f>
        <v>0</v>
      </c>
      <c r="J84" s="368">
        <f t="shared" si="19"/>
        <v>0</v>
      </c>
      <c r="K84" s="96" t="s">
        <v>50</v>
      </c>
    </row>
    <row r="85" spans="1:11" ht="93" hidden="1" customHeight="1" x14ac:dyDescent="0.6">
      <c r="A85" s="421" t="str">
        <f>+[2]ระบบการควบคุมฯ!A705</f>
        <v>12)</v>
      </c>
      <c r="B85" s="220">
        <f>+[2]ระบบการควบคุมฯ!B705</f>
        <v>0</v>
      </c>
      <c r="C85" s="219">
        <f>+[2]ระบบการควบคุมฯ!C705</f>
        <v>0</v>
      </c>
      <c r="D85" s="368">
        <f>+[3]ระบบการควบคุมฯ!D431</f>
        <v>0</v>
      </c>
      <c r="E85" s="368">
        <f>+[2]ระบบการควบคุมฯ!E705</f>
        <v>0</v>
      </c>
      <c r="F85" s="368">
        <f t="shared" si="20"/>
        <v>0</v>
      </c>
      <c r="G85" s="368">
        <f>+[2]ระบบการควบคุมฯ!G705+[2]ระบบการควบคุมฯ!H705</f>
        <v>0</v>
      </c>
      <c r="H85" s="368">
        <f>+[2]ระบบการควบคุมฯ!I705+[2]ระบบการควบคุมฯ!J705</f>
        <v>0</v>
      </c>
      <c r="I85" s="368">
        <f>+[2]ระบบการควบคุมฯ!K705+[2]ระบบการควบคุมฯ!L705</f>
        <v>0</v>
      </c>
      <c r="J85" s="368">
        <f t="shared" si="19"/>
        <v>0</v>
      </c>
      <c r="K85" s="96" t="s">
        <v>50</v>
      </c>
    </row>
    <row r="86" spans="1:11" ht="93" hidden="1" customHeight="1" x14ac:dyDescent="0.6">
      <c r="A86" s="421" t="str">
        <f>+[2]ระบบการควบคุมฯ!A706</f>
        <v>13)</v>
      </c>
      <c r="B86" s="220">
        <f>+[2]ระบบการควบคุมฯ!B706</f>
        <v>0</v>
      </c>
      <c r="C86" s="219">
        <f>+[2]ระบบการควบคุมฯ!C706</f>
        <v>0</v>
      </c>
      <c r="D86" s="368">
        <f>+[3]ระบบการควบคุมฯ!D432</f>
        <v>0</v>
      </c>
      <c r="E86" s="368">
        <f>+[2]ระบบการควบคุมฯ!E706</f>
        <v>0</v>
      </c>
      <c r="F86" s="368">
        <f t="shared" si="20"/>
        <v>0</v>
      </c>
      <c r="G86" s="368">
        <f>+[2]ระบบการควบคุมฯ!G706+[2]ระบบการควบคุมฯ!H706</f>
        <v>0</v>
      </c>
      <c r="H86" s="368">
        <f>+[2]ระบบการควบคุมฯ!I706+[2]ระบบการควบคุมฯ!J706</f>
        <v>0</v>
      </c>
      <c r="I86" s="368">
        <f>+[2]ระบบการควบคุมฯ!K706+[2]ระบบการควบคุมฯ!L706</f>
        <v>0</v>
      </c>
      <c r="J86" s="368">
        <f t="shared" si="19"/>
        <v>0</v>
      </c>
      <c r="K86" s="96" t="s">
        <v>50</v>
      </c>
    </row>
    <row r="87" spans="1:11" ht="93" hidden="1" customHeight="1" x14ac:dyDescent="0.6">
      <c r="A87" s="421" t="str">
        <f>+[2]ระบบการควบคุมฯ!A707</f>
        <v>14)</v>
      </c>
      <c r="B87" s="220">
        <f>+[2]ระบบการควบคุมฯ!B707</f>
        <v>0</v>
      </c>
      <c r="C87" s="219">
        <f>+[2]ระบบการควบคุมฯ!C707</f>
        <v>0</v>
      </c>
      <c r="D87" s="368">
        <f>+[3]ระบบการควบคุมฯ!D433</f>
        <v>0</v>
      </c>
      <c r="E87" s="368">
        <f>+[2]ระบบการควบคุมฯ!E707</f>
        <v>0</v>
      </c>
      <c r="F87" s="368">
        <f t="shared" si="20"/>
        <v>0</v>
      </c>
      <c r="G87" s="368">
        <f>+[2]ระบบการควบคุมฯ!G707+[2]ระบบการควบคุมฯ!H707</f>
        <v>0</v>
      </c>
      <c r="H87" s="368">
        <f>+[2]ระบบการควบคุมฯ!I707+[2]ระบบการควบคุมฯ!J707</f>
        <v>0</v>
      </c>
      <c r="I87" s="368">
        <f>+[2]ระบบการควบคุมฯ!K707+[2]ระบบการควบคุมฯ!L707</f>
        <v>0</v>
      </c>
      <c r="J87" s="368">
        <f t="shared" si="19"/>
        <v>0</v>
      </c>
      <c r="K87" s="96" t="s">
        <v>14</v>
      </c>
    </row>
    <row r="88" spans="1:11" ht="93" hidden="1" customHeight="1" x14ac:dyDescent="0.6">
      <c r="A88" s="421" t="str">
        <f>+[2]ระบบการควบคุมฯ!A708</f>
        <v>15)</v>
      </c>
      <c r="B88" s="220">
        <f>+[2]ระบบการควบคุมฯ!B708</f>
        <v>0</v>
      </c>
      <c r="C88" s="219">
        <f>+[2]ระบบการควบคุมฯ!C708</f>
        <v>0</v>
      </c>
      <c r="D88" s="368">
        <f>+[3]ระบบการควบคุมฯ!D434</f>
        <v>0</v>
      </c>
      <c r="E88" s="368">
        <f>+[2]ระบบการควบคุมฯ!E708</f>
        <v>0</v>
      </c>
      <c r="F88" s="368">
        <f t="shared" si="20"/>
        <v>0</v>
      </c>
      <c r="G88" s="368">
        <f>+[2]ระบบการควบคุมฯ!G708+[2]ระบบการควบคุมฯ!H708</f>
        <v>0</v>
      </c>
      <c r="H88" s="368">
        <f>+[2]ระบบการควบคุมฯ!I708+[2]ระบบการควบคุมฯ!J708</f>
        <v>0</v>
      </c>
      <c r="I88" s="368">
        <f>+[2]ระบบการควบคุมฯ!K708+[2]ระบบการควบคุมฯ!L708</f>
        <v>0</v>
      </c>
      <c r="J88" s="368">
        <f t="shared" si="19"/>
        <v>0</v>
      </c>
      <c r="K88" s="96" t="s">
        <v>50</v>
      </c>
    </row>
    <row r="89" spans="1:11" ht="93" hidden="1" customHeight="1" x14ac:dyDescent="0.6">
      <c r="A89" s="421" t="str">
        <f>+[2]ระบบการควบคุมฯ!A709</f>
        <v>16)</v>
      </c>
      <c r="B89" s="220">
        <f>+[2]ระบบการควบคุมฯ!B709</f>
        <v>0</v>
      </c>
      <c r="C89" s="219">
        <f>+[2]ระบบการควบคุมฯ!C709</f>
        <v>0</v>
      </c>
      <c r="D89" s="368">
        <f>+[3]ระบบการควบคุมฯ!D435</f>
        <v>0</v>
      </c>
      <c r="E89" s="368">
        <f>+[2]ระบบการควบคุมฯ!E709</f>
        <v>0</v>
      </c>
      <c r="F89" s="368">
        <f t="shared" si="20"/>
        <v>0</v>
      </c>
      <c r="G89" s="368">
        <f>+[2]ระบบการควบคุมฯ!G709+[2]ระบบการควบคุมฯ!H709</f>
        <v>0</v>
      </c>
      <c r="H89" s="368">
        <f>+[2]ระบบการควบคุมฯ!I709+[2]ระบบการควบคุมฯ!J709</f>
        <v>0</v>
      </c>
      <c r="I89" s="368">
        <f>+[2]ระบบการควบคุมฯ!K709+[2]ระบบการควบคุมฯ!L709</f>
        <v>0</v>
      </c>
      <c r="J89" s="368">
        <f t="shared" si="19"/>
        <v>0</v>
      </c>
      <c r="K89" s="96" t="s">
        <v>50</v>
      </c>
    </row>
    <row r="90" spans="1:11" ht="93" hidden="1" customHeight="1" x14ac:dyDescent="0.6">
      <c r="A90" s="428" t="str">
        <f>+[2]ระบบการควบคุมฯ!A915</f>
        <v>2.1.2</v>
      </c>
      <c r="B90" s="429" t="str">
        <f>+[2]ระบบการควบคุมฯ!B915</f>
        <v xml:space="preserve">กิจกรรมรองการสนับสนุนการศึกษาภาคบังคับ  </v>
      </c>
      <c r="C90" s="401" t="str">
        <f>+[2]ระบบการควบคุมฯ!C916</f>
        <v>20004670516405272</v>
      </c>
      <c r="D90" s="402">
        <f t="shared" ref="D90:J90" si="21">+D91</f>
        <v>0</v>
      </c>
      <c r="E90" s="402">
        <f t="shared" si="21"/>
        <v>0</v>
      </c>
      <c r="F90" s="402">
        <f t="shared" si="21"/>
        <v>0</v>
      </c>
      <c r="G90" s="402">
        <f t="shared" si="21"/>
        <v>0</v>
      </c>
      <c r="H90" s="402">
        <f t="shared" si="21"/>
        <v>0</v>
      </c>
      <c r="I90" s="402">
        <f t="shared" si="21"/>
        <v>0</v>
      </c>
      <c r="J90" s="402">
        <f t="shared" si="21"/>
        <v>0</v>
      </c>
      <c r="K90" s="199"/>
    </row>
    <row r="91" spans="1:11" ht="74.400000000000006" hidden="1" customHeight="1" x14ac:dyDescent="0.6">
      <c r="A91" s="430"/>
      <c r="B91" s="431" t="str">
        <f>+[2]ระบบการควบคุมฯ!B939</f>
        <v xml:space="preserve"> งบดำเนินงาน 67112xx </v>
      </c>
      <c r="C91" s="432" t="str">
        <f>+[2]ระบบการควบคุมฯ!C917</f>
        <v>20004 35000200 2000000</v>
      </c>
      <c r="D91" s="349">
        <f t="shared" ref="D91:J91" si="22">+D92+D102</f>
        <v>0</v>
      </c>
      <c r="E91" s="349">
        <f t="shared" si="22"/>
        <v>0</v>
      </c>
      <c r="F91" s="349">
        <f t="shared" si="22"/>
        <v>0</v>
      </c>
      <c r="G91" s="349">
        <f t="shared" si="22"/>
        <v>0</v>
      </c>
      <c r="H91" s="349">
        <f t="shared" si="22"/>
        <v>0</v>
      </c>
      <c r="I91" s="349">
        <f t="shared" si="22"/>
        <v>0</v>
      </c>
      <c r="J91" s="349">
        <f t="shared" si="22"/>
        <v>0</v>
      </c>
      <c r="K91" s="201"/>
    </row>
    <row r="92" spans="1:11" ht="93" hidden="1" customHeight="1" x14ac:dyDescent="0.6">
      <c r="A92" s="375" t="str">
        <f>+[2]ระบบการควบคุมฯ!A919</f>
        <v>2.1.2.1</v>
      </c>
      <c r="B92" s="215" t="str">
        <f>+[2]ระบบการควบคุมฯ!B949</f>
        <v>งบประจำ บริหารจัดการสำนักงาน</v>
      </c>
      <c r="C92" s="405" t="str">
        <f>+[2]ระบบการควบคุมฯ!C949</f>
        <v>20004 35000200 200000</v>
      </c>
      <c r="D92" s="433">
        <f>SUM(D93:D101)</f>
        <v>0</v>
      </c>
      <c r="E92" s="433">
        <f t="shared" ref="E92:J92" si="23">SUM(E93:E101)</f>
        <v>0</v>
      </c>
      <c r="F92" s="433">
        <f t="shared" si="23"/>
        <v>0</v>
      </c>
      <c r="G92" s="433">
        <f t="shared" si="23"/>
        <v>0</v>
      </c>
      <c r="H92" s="433">
        <f t="shared" si="23"/>
        <v>0</v>
      </c>
      <c r="I92" s="433">
        <f t="shared" si="23"/>
        <v>0</v>
      </c>
      <c r="J92" s="433">
        <f t="shared" si="23"/>
        <v>0</v>
      </c>
      <c r="K92" s="433"/>
    </row>
    <row r="93" spans="1:11" ht="93" hidden="1" customHeight="1" x14ac:dyDescent="0.6">
      <c r="A93" s="382" t="str">
        <f>+[2]ระบบการควบคุมฯ!A951</f>
        <v>(1</v>
      </c>
      <c r="B93" s="408" t="str">
        <f>+[2]ระบบการควบคุมฯ!B921</f>
        <v>ค้าจ้างเหมาบริการ ลูกจ้างสพป.ปท.2 15000x7คน ครั้งที่ 4</v>
      </c>
      <c r="C93" s="408" t="str">
        <f>+[2]ระบบการควบคุมฯ!C921</f>
        <v>ศธ04002/ว3225 ลว.30 กค 67ครั้งที่ 4 โอนครั้งที่ 265  887,000</v>
      </c>
      <c r="D93" s="409"/>
      <c r="E93" s="236"/>
      <c r="F93" s="363"/>
      <c r="G93" s="384"/>
      <c r="H93" s="384"/>
      <c r="I93" s="384"/>
      <c r="J93" s="384">
        <f t="shared" ref="J93:J101" si="24">+F93-G93-H93-I93</f>
        <v>0</v>
      </c>
      <c r="K93" s="218"/>
    </row>
    <row r="94" spans="1:11" ht="20.399999999999999" hidden="1" customHeight="1" x14ac:dyDescent="0.6">
      <c r="A94" s="382" t="str">
        <f>+[2]ระบบการควบคุมฯ!A952</f>
        <v>(2</v>
      </c>
      <c r="B94" s="408" t="str">
        <f>+[2]ระบบการควบคุมฯ!B922</f>
        <v>ค่าใช้จ่ายในการประชุมราชการ ค่าใช้จ่ายในการฝึกอบรม จัดงาน 350,000 บาท อนุมัติ 170,000 บาท/90,000 บาท/50,000 บาท ครั้งที่ 4</v>
      </c>
      <c r="C94" s="408">
        <f>+[2]ระบบการควบคุมฯ!C922</f>
        <v>0</v>
      </c>
      <c r="D94" s="409"/>
      <c r="E94" s="236"/>
      <c r="F94" s="363"/>
      <c r="G94" s="384"/>
      <c r="H94" s="384"/>
      <c r="I94" s="384"/>
      <c r="J94" s="384">
        <f t="shared" si="24"/>
        <v>0</v>
      </c>
      <c r="K94" s="218"/>
    </row>
    <row r="95" spans="1:11" ht="20.399999999999999" hidden="1" customHeight="1" x14ac:dyDescent="0.6">
      <c r="A95" s="382" t="str">
        <f>+[2]ระบบการควบคุมฯ!A953</f>
        <v>(3</v>
      </c>
      <c r="B95" s="408" t="str">
        <f>+[2]ระบบการควบคุมฯ!B923</f>
        <v>ค่าใช้จ่ายในการประชุม อ.ก.ค.ศ. เขตพื้นที่การศึกษา 150,000 บาท</v>
      </c>
      <c r="C95" s="408">
        <f>+[2]ระบบการควบคุมฯ!C923</f>
        <v>0</v>
      </c>
      <c r="D95" s="409"/>
      <c r="E95" s="236"/>
      <c r="F95" s="363"/>
      <c r="G95" s="384"/>
      <c r="H95" s="384"/>
      <c r="I95" s="384"/>
      <c r="J95" s="384">
        <f t="shared" si="24"/>
        <v>0</v>
      </c>
      <c r="K95" s="218"/>
    </row>
    <row r="96" spans="1:11" ht="20.399999999999999" hidden="1" customHeight="1" x14ac:dyDescent="0.6">
      <c r="A96" s="382" t="str">
        <f>+[2]ระบบการควบคุมฯ!A954</f>
        <v>(4</v>
      </c>
      <c r="B96" s="408" t="str">
        <f>+[2]ระบบการควบคุมฯ!B924</f>
        <v>ค่าใช้จ่ายในการเดินทางไปราชการ 150,000 บาท</v>
      </c>
      <c r="C96" s="408" t="str">
        <f>+[2]ระบบการควบคุมฯ!C924</f>
        <v>ศธ04002/ว3225 ลว.30 กค 67ครั้งที่ 4 โอนครั้งที่ 265  887,000</v>
      </c>
      <c r="D96" s="409"/>
      <c r="E96" s="127"/>
      <c r="F96" s="363"/>
      <c r="G96" s="384"/>
      <c r="H96" s="384"/>
      <c r="I96" s="384"/>
      <c r="J96" s="384">
        <f t="shared" si="24"/>
        <v>0</v>
      </c>
      <c r="K96" s="89"/>
    </row>
    <row r="97" spans="1:11" ht="37.200000000000003" hidden="1" customHeight="1" x14ac:dyDescent="0.6">
      <c r="A97" s="382" t="str">
        <f>+[2]ระบบการควบคุมฯ!A955</f>
        <v>(5</v>
      </c>
      <c r="B97" s="408" t="str">
        <f>+[2]ระบบการควบคุมฯ!B925</f>
        <v>ค่าซ่อมแซมและบำรุงรักษาทรัพย์สิน 200,000 บาท อนุมัติ 100,000 บาท</v>
      </c>
      <c r="C97" s="408" t="str">
        <f>+[2]ระบบการควบคุมฯ!C925</f>
        <v>ศธ04002/ว3225 ลว.30 กค 67ครั้งที่ 4 โอนครั้งที่ 265  887,000</v>
      </c>
      <c r="D97" s="409"/>
      <c r="E97" s="237"/>
      <c r="F97" s="363"/>
      <c r="G97" s="384"/>
      <c r="H97" s="384"/>
      <c r="I97" s="384"/>
      <c r="J97" s="384">
        <f t="shared" si="24"/>
        <v>0</v>
      </c>
      <c r="K97" s="218"/>
    </row>
    <row r="98" spans="1:11" ht="20.399999999999999" hidden="1" customHeight="1" x14ac:dyDescent="0.6">
      <c r="A98" s="382" t="str">
        <f>+[2]ระบบการควบคุมฯ!A956</f>
        <v>(6</v>
      </c>
      <c r="B98" s="408" t="str">
        <f>+[2]ระบบการควบคุมฯ!B926</f>
        <v>ค่าวัสดุสำนักงาน</v>
      </c>
      <c r="C98" s="408" t="str">
        <f>+[2]ระบบการควบคุมฯ!C926</f>
        <v>ศธ04002/ว3225 ลว.30 กค 67ครั้งที่ 4 โอนครั้งที่ 265  887,000</v>
      </c>
      <c r="D98" s="409"/>
      <c r="E98" s="236"/>
      <c r="F98" s="363"/>
      <c r="G98" s="384"/>
      <c r="H98" s="384"/>
      <c r="I98" s="384"/>
      <c r="J98" s="384">
        <f t="shared" si="24"/>
        <v>0</v>
      </c>
      <c r="K98" s="221"/>
    </row>
    <row r="99" spans="1:11" ht="20.399999999999999" hidden="1" customHeight="1" x14ac:dyDescent="0.6">
      <c r="A99" s="382" t="str">
        <f>+[2]ระบบการควบคุมฯ!A957</f>
        <v>(7</v>
      </c>
      <c r="B99" s="408" t="str">
        <f>+[2]ระบบการควบคุมฯ!B927</f>
        <v>ค่าน้ำมันเชื้อเพลิงและหล่อลื่น 200,000 บาท อนุมัติ 100,000 บาท</v>
      </c>
      <c r="C99" s="408" t="str">
        <f>+[2]ระบบการควบคุมฯ!C927</f>
        <v>ศธ04002/ว3225 ลว.30 กค 67ครั้งที่ 4 โอนครั้งที่ 265  887,000</v>
      </c>
      <c r="D99" s="409"/>
      <c r="E99" s="236"/>
      <c r="F99" s="363"/>
      <c r="G99" s="384"/>
      <c r="H99" s="384"/>
      <c r="I99" s="384"/>
      <c r="J99" s="384">
        <f t="shared" si="24"/>
        <v>0</v>
      </c>
      <c r="K99" s="221"/>
    </row>
    <row r="100" spans="1:11" ht="20.399999999999999" hidden="1" customHeight="1" x14ac:dyDescent="0.6">
      <c r="A100" s="382" t="str">
        <f>+[2]ระบบการควบคุมฯ!A958</f>
        <v>(8</v>
      </c>
      <c r="B100" s="408" t="str">
        <f>+[2]ระบบการควบคุมฯ!B928</f>
        <v xml:space="preserve">ค่าสาธารณูปโภค    100,000 บาท </v>
      </c>
      <c r="C100" s="408" t="str">
        <f>+[2]ระบบการควบคุมฯ!C928</f>
        <v>ศธ04002/ว3225 ลว.30 กค 67ครั้งที่ 4 โอนครั้งที่ 265  887,000</v>
      </c>
      <c r="D100" s="409"/>
      <c r="E100" s="236"/>
      <c r="F100" s="363"/>
      <c r="G100" s="384"/>
      <c r="H100" s="384"/>
      <c r="I100" s="384"/>
      <c r="J100" s="384">
        <f t="shared" si="24"/>
        <v>0</v>
      </c>
      <c r="K100" s="230"/>
    </row>
    <row r="101" spans="1:11" ht="20.399999999999999" hidden="1" customHeight="1" x14ac:dyDescent="0.6">
      <c r="A101" s="382" t="str">
        <f>+[2]ระบบการควบคุมฯ!A959</f>
        <v>(8.1</v>
      </c>
      <c r="B101" s="408" t="str">
        <f>+[2]ระบบการควบคุมฯ!B929</f>
        <v>อื่นๆ (รายการนอกเหนือ(1-(7 และหรือถัวจ่ายให้รายการ (1 -(7 โดยเฉพาะรายการที่ (7 ) 390000</v>
      </c>
      <c r="C101" s="408" t="str">
        <f>+[2]ระบบการควบคุมฯ!C929</f>
        <v>ที่ ศธ04002/ว2531/26 มิย 66 ครั้ง 619 180000+อบรมครูเหลือ55000และครั้งที่ 4ว322 /30 กค 67</v>
      </c>
      <c r="D101" s="409"/>
      <c r="E101" s="236"/>
      <c r="F101" s="363"/>
      <c r="G101" s="384"/>
      <c r="H101" s="384"/>
      <c r="I101" s="384"/>
      <c r="J101" s="384">
        <f t="shared" si="24"/>
        <v>0</v>
      </c>
      <c r="K101" s="230"/>
    </row>
    <row r="102" spans="1:11" ht="20.399999999999999" hidden="1" customHeight="1" x14ac:dyDescent="0.6">
      <c r="A102" s="434" t="str">
        <f>+[2]ระบบการควบคุมฯ!A961</f>
        <v>2.1.3.4</v>
      </c>
      <c r="B102" s="238" t="str">
        <f>+[2]ระบบการควบคุมฯ!B935</f>
        <v>งบพัฒนาเพื่อพัฒนาคุณภาพการศึกษา 1,500,000 บาท</v>
      </c>
      <c r="C102" s="435">
        <f>+[2]ระบบการควบคุมฯ!C935</f>
        <v>0</v>
      </c>
      <c r="D102" s="436">
        <f t="shared" ref="D102:J102" si="25">+D103+D112</f>
        <v>0</v>
      </c>
      <c r="E102" s="436">
        <f t="shared" si="25"/>
        <v>0</v>
      </c>
      <c r="F102" s="436">
        <f t="shared" si="25"/>
        <v>0</v>
      </c>
      <c r="G102" s="436">
        <f t="shared" si="25"/>
        <v>0</v>
      </c>
      <c r="H102" s="436">
        <f t="shared" si="25"/>
        <v>0</v>
      </c>
      <c r="I102" s="436">
        <f t="shared" si="25"/>
        <v>0</v>
      </c>
      <c r="J102" s="436">
        <f t="shared" si="25"/>
        <v>0</v>
      </c>
      <c r="K102" s="239"/>
    </row>
    <row r="103" spans="1:11" ht="20.399999999999999" hidden="1" customHeight="1" x14ac:dyDescent="0.6">
      <c r="A103" s="437" t="str">
        <f>+[2]ระบบการควบคุมฯ!A962</f>
        <v>2.1.3.4.1</v>
      </c>
      <c r="B103" s="438" t="str">
        <f>+[2]ระบบการควบคุมฯ!B962</f>
        <v>งบกลยุทธ์ ของสพป.ปท.2 500,000 บาท (ประถม 449450) (20004 66 05164 05272)</v>
      </c>
      <c r="C103" s="438" t="str">
        <f>+[2]ระบบการควบคุมฯ!C949</f>
        <v>20004 35000200 200000</v>
      </c>
      <c r="D103" s="439">
        <f t="shared" ref="D103:J103" si="26">SUM(D104:D110)</f>
        <v>0</v>
      </c>
      <c r="E103" s="439">
        <f t="shared" si="26"/>
        <v>0</v>
      </c>
      <c r="F103" s="439">
        <f t="shared" si="26"/>
        <v>0</v>
      </c>
      <c r="G103" s="439">
        <f t="shared" si="26"/>
        <v>0</v>
      </c>
      <c r="H103" s="439">
        <f t="shared" si="26"/>
        <v>0</v>
      </c>
      <c r="I103" s="439">
        <f t="shared" si="26"/>
        <v>0</v>
      </c>
      <c r="J103" s="439">
        <f t="shared" si="26"/>
        <v>0</v>
      </c>
      <c r="K103" s="440"/>
    </row>
    <row r="104" spans="1:11" ht="37.200000000000003" hidden="1" customHeight="1" x14ac:dyDescent="0.6">
      <c r="A104" s="385" t="str">
        <f>+[2]ระบบการควบคุมฯ!A937</f>
        <v>1)</v>
      </c>
      <c r="B104" s="411" t="str">
        <f>+[2]ระบบการควบคุมฯ!B937</f>
        <v>โครงการประชุมเชิงปฏิบัติการและศึกษาดูงาน เพื่อพัฒนาศักยภาพผู้บริหรการศึกษาผู้บริหารสถานศึกษาและบุคลากรทางการศึกษา สพป.ปทุมธานี เขต 2</v>
      </c>
      <c r="C104" s="411" t="str">
        <f>+[2]ระบบการควบคุมฯ!C937</f>
        <v>ศธ04002/ว3225 ลว.30 กค 67ครั้งที่ 4 โอนครั้งที่ 265</v>
      </c>
      <c r="D104" s="412"/>
      <c r="E104" s="386"/>
      <c r="F104" s="368"/>
      <c r="G104" s="387"/>
      <c r="H104" s="387"/>
      <c r="I104" s="387"/>
      <c r="J104" s="387">
        <f t="shared" ref="J104" si="27">+F104-G104-H104-I104</f>
        <v>0</v>
      </c>
      <c r="K104" s="96" t="s">
        <v>50</v>
      </c>
    </row>
    <row r="105" spans="1:11" ht="37.200000000000003" hidden="1" customHeight="1" x14ac:dyDescent="0.6">
      <c r="A105" s="421"/>
      <c r="B105" s="418"/>
      <c r="C105" s="419"/>
      <c r="D105" s="368"/>
      <c r="E105" s="368">
        <f>+[2]ระบบการควบคุมฯ!F964</f>
        <v>0</v>
      </c>
      <c r="F105" s="368">
        <f>SUM(D105:E105)</f>
        <v>0</v>
      </c>
      <c r="G105" s="368">
        <f>+[2]ระบบการควบคุมฯ!G964+[2]ระบบการควบคุมฯ!H964</f>
        <v>0</v>
      </c>
      <c r="H105" s="368">
        <f>+[2]ระบบการควบคุมฯ!I964+[2]ระบบการควบคุมฯ!J964</f>
        <v>0</v>
      </c>
      <c r="I105" s="368">
        <f>+[2]ระบบการควบคุมฯ!K964+[2]ระบบการควบคุมฯ!L964</f>
        <v>0</v>
      </c>
      <c r="J105" s="368">
        <f>+F105-G105-H105-I105</f>
        <v>0</v>
      </c>
      <c r="K105" s="420"/>
    </row>
    <row r="106" spans="1:11" ht="37.200000000000003" hidden="1" customHeight="1" x14ac:dyDescent="0.6">
      <c r="A106" s="421"/>
      <c r="B106" s="418"/>
      <c r="C106" s="419"/>
      <c r="D106" s="368"/>
      <c r="E106" s="368"/>
      <c r="F106" s="368"/>
      <c r="G106" s="368"/>
      <c r="H106" s="368"/>
      <c r="I106" s="368"/>
      <c r="J106" s="368"/>
      <c r="K106" s="96"/>
    </row>
    <row r="107" spans="1:11" ht="93" hidden="1" customHeight="1" x14ac:dyDescent="0.6">
      <c r="A107" s="421"/>
      <c r="B107" s="418"/>
      <c r="C107" s="419"/>
      <c r="D107" s="368"/>
      <c r="E107" s="368"/>
      <c r="F107" s="368"/>
      <c r="G107" s="368"/>
      <c r="H107" s="368"/>
      <c r="I107" s="368"/>
      <c r="J107" s="368"/>
      <c r="K107" s="96"/>
    </row>
    <row r="108" spans="1:11" ht="93" hidden="1" customHeight="1" x14ac:dyDescent="0.6">
      <c r="A108" s="421"/>
      <c r="B108" s="418"/>
      <c r="C108" s="419"/>
      <c r="D108" s="368"/>
      <c r="E108" s="368"/>
      <c r="F108" s="368"/>
      <c r="G108" s="368"/>
      <c r="H108" s="368"/>
      <c r="I108" s="368"/>
      <c r="J108" s="368"/>
      <c r="K108" s="96"/>
    </row>
    <row r="109" spans="1:11" ht="20.399999999999999" hidden="1" customHeight="1" x14ac:dyDescent="0.6">
      <c r="A109" s="421"/>
      <c r="B109" s="418"/>
      <c r="C109" s="419"/>
      <c r="D109" s="368"/>
      <c r="E109" s="368"/>
      <c r="F109" s="368"/>
      <c r="G109" s="368"/>
      <c r="H109" s="368"/>
      <c r="I109" s="368"/>
      <c r="J109" s="368"/>
      <c r="K109" s="96"/>
    </row>
    <row r="110" spans="1:11" ht="20.399999999999999" hidden="1" customHeight="1" x14ac:dyDescent="0.6">
      <c r="A110" s="421"/>
      <c r="B110" s="418"/>
      <c r="C110" s="419"/>
      <c r="D110" s="368"/>
      <c r="E110" s="368"/>
      <c r="F110" s="368"/>
      <c r="G110" s="368"/>
      <c r="H110" s="368"/>
      <c r="I110" s="368"/>
      <c r="J110" s="368"/>
      <c r="K110" s="96"/>
    </row>
    <row r="111" spans="1:11" ht="20.399999999999999" hidden="1" customHeight="1" x14ac:dyDescent="0.6">
      <c r="A111" s="421"/>
      <c r="B111" s="418"/>
      <c r="C111" s="419"/>
      <c r="D111" s="368"/>
      <c r="E111" s="368"/>
      <c r="F111" s="368"/>
      <c r="G111" s="368"/>
      <c r="H111" s="368"/>
      <c r="I111" s="368"/>
      <c r="J111" s="441"/>
      <c r="K111" s="96"/>
    </row>
    <row r="112" spans="1:11" ht="20.399999999999999" hidden="1" customHeight="1" x14ac:dyDescent="0.6">
      <c r="A112" s="442" t="str">
        <f>+[2]ระบบการควบคุมฯ!A965</f>
        <v>2.1.3.4.2</v>
      </c>
      <c r="B112" s="443" t="str">
        <f>+[2]ระบบการควบคุมฯ!B965</f>
        <v>งบเพิ่มประสิทธิผลกลยุทธ์ของ สพฐ. 1,500,000 บาท (20004 66 05164 05272)</v>
      </c>
      <c r="C112" s="444" t="str">
        <f>+[2]ระบบการควบคุมฯ!C965</f>
        <v>ที่ ศธ 04002/ว824/1 มีค 66  ครั้งที่ 352</v>
      </c>
      <c r="D112" s="445">
        <f t="shared" ref="D112:J112" si="28">SUM(D113:D118)</f>
        <v>0</v>
      </c>
      <c r="E112" s="445">
        <f t="shared" si="28"/>
        <v>0</v>
      </c>
      <c r="F112" s="445">
        <f t="shared" si="28"/>
        <v>0</v>
      </c>
      <c r="G112" s="445">
        <f t="shared" si="28"/>
        <v>0</v>
      </c>
      <c r="H112" s="445">
        <f t="shared" si="28"/>
        <v>0</v>
      </c>
      <c r="I112" s="445">
        <f t="shared" si="28"/>
        <v>0</v>
      </c>
      <c r="J112" s="445">
        <f t="shared" si="28"/>
        <v>0</v>
      </c>
      <c r="K112" s="446" t="s">
        <v>15</v>
      </c>
    </row>
    <row r="113" spans="1:11" ht="20.399999999999999" hidden="1" customHeight="1" x14ac:dyDescent="0.6">
      <c r="A113" s="421" t="str">
        <f>+[2]ระบบการควบคุมฯ!A968</f>
        <v>1)</v>
      </c>
      <c r="B113" s="220" t="str">
        <f>+[2]ระบบการควบคุมฯ!B968</f>
        <v>โครงการพัฒนาศักยภาพการบริหารจัดการ 100,000 บาท</v>
      </c>
      <c r="C113" s="427" t="str">
        <f>+[2]ระบบการควบคุมฯ!C968</f>
        <v>บันทึกกลุ่มนโยบายและแผน ลว.27 มค 66 ดอกลักษณ์</v>
      </c>
      <c r="D113" s="368"/>
      <c r="E113" s="368">
        <f>+[2]ระบบการควบคุมฯ!E968</f>
        <v>0</v>
      </c>
      <c r="F113" s="368">
        <f>+D113+E113</f>
        <v>0</v>
      </c>
      <c r="G113" s="368">
        <f>+[2]ระบบการควบคุมฯ!G968+[2]ระบบการควบคุมฯ!H968</f>
        <v>0</v>
      </c>
      <c r="H113" s="368">
        <f>+[2]ระบบการควบคุมฯ!I968+[2]ระบบการควบคุมฯ!J968</f>
        <v>0</v>
      </c>
      <c r="I113" s="368">
        <f>+[2]ระบบการควบคุมฯ!K968+[2]ระบบการควบคุมฯ!L968</f>
        <v>0</v>
      </c>
      <c r="J113" s="368">
        <f>+F113-G113-H113-I113</f>
        <v>0</v>
      </c>
      <c r="K113" s="96" t="s">
        <v>50</v>
      </c>
    </row>
    <row r="114" spans="1:11" ht="20.399999999999999" hidden="1" customHeight="1" x14ac:dyDescent="0.6">
      <c r="A114" s="421" t="str">
        <f>+[2]ระบบการควบคุมฯ!A969</f>
        <v>2)</v>
      </c>
      <c r="B114" s="220" t="str">
        <f>+[2]ระบบการควบคุมฯ!B969</f>
        <v>โครงการเสริมสร้างความรู้ความเข้าใจระบบการประเมินวิทยฐานดิจิทัล(DPA) 30,000 บาท</v>
      </c>
      <c r="C114" s="427" t="str">
        <f>+[2]ระบบการควบคุมฯ!C969</f>
        <v>บันทึกกลุ่มนโยบายและแผน ลว.26 มค 66 น้ำผึ้ง</v>
      </c>
      <c r="D114" s="368"/>
      <c r="E114" s="368">
        <f>+[2]ระบบการควบคุมฯ!E969</f>
        <v>0</v>
      </c>
      <c r="F114" s="368">
        <f>+D114+E114</f>
        <v>0</v>
      </c>
      <c r="G114" s="368">
        <f>+[2]ระบบการควบคุมฯ!G969+[2]ระบบการควบคุมฯ!H969</f>
        <v>0</v>
      </c>
      <c r="H114" s="368">
        <f>+[2]ระบบการควบคุมฯ!I969+[2]ระบบการควบคุมฯ!J969</f>
        <v>0</v>
      </c>
      <c r="I114" s="368">
        <f>+[2]ระบบการควบคุมฯ!K969+[2]ระบบการควบคุมฯ!L969</f>
        <v>0</v>
      </c>
      <c r="J114" s="368">
        <f>+F114-G114-H114-I114</f>
        <v>0</v>
      </c>
      <c r="K114" s="447" t="s">
        <v>101</v>
      </c>
    </row>
    <row r="115" spans="1:11" ht="37.200000000000003" hidden="1" customHeight="1" x14ac:dyDescent="0.6">
      <c r="A115" s="421" t="str">
        <f>+[2]ระบบการควบคุมฯ!A970</f>
        <v>3)</v>
      </c>
      <c r="B115" s="220" t="str">
        <f>+[2]ระบบการควบคุมฯ!B970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115" s="427" t="s">
        <v>154</v>
      </c>
      <c r="D115" s="368"/>
      <c r="E115" s="368">
        <f>+[2]ระบบการควบคุมฯ!E970</f>
        <v>0</v>
      </c>
      <c r="F115" s="368">
        <f>+D115+E115</f>
        <v>0</v>
      </c>
      <c r="G115" s="368">
        <f>+[2]ระบบการควบคุมฯ!G970+[2]ระบบการควบคุมฯ!H970</f>
        <v>0</v>
      </c>
      <c r="H115" s="368">
        <f>+[2]ระบบการควบคุมฯ!I970+[2]ระบบการควบคุมฯ!J970</f>
        <v>0</v>
      </c>
      <c r="I115" s="368">
        <f>+[2]ระบบการควบคุมฯ!K970+[2]ระบบการควบคุมฯ!L970</f>
        <v>0</v>
      </c>
      <c r="J115" s="368">
        <f>+F115-G115-H115-I115</f>
        <v>0</v>
      </c>
      <c r="K115" s="96" t="s">
        <v>50</v>
      </c>
    </row>
    <row r="116" spans="1:11" ht="93" hidden="1" customHeight="1" x14ac:dyDescent="0.6">
      <c r="A116" s="421" t="str">
        <f>+[2]ระบบการควบคุมฯ!A971</f>
        <v>4)</v>
      </c>
      <c r="B116" s="220" t="str">
        <f>+[2]ระบบการควบคุมฯ!B971</f>
        <v>โครงการส่งเสริมศักยภาพตามการเรียนรู้ที่หลากหลาย 150,000 บาท</v>
      </c>
      <c r="C116" s="427" t="str">
        <f>+[2]ระบบการควบคุมฯ!C971</f>
        <v xml:space="preserve">บท.แผนลว. 31 มี.ค. 66 </v>
      </c>
      <c r="D116" s="368"/>
      <c r="E116" s="368">
        <f>+[2]ระบบการควบคุมฯ!E971</f>
        <v>0</v>
      </c>
      <c r="F116" s="368">
        <f>+D116+E116</f>
        <v>0</v>
      </c>
      <c r="G116" s="368">
        <f>+[2]ระบบการควบคุมฯ!G971+[2]ระบบการควบคุมฯ!H971</f>
        <v>0</v>
      </c>
      <c r="H116" s="368">
        <f>+[2]ระบบการควบคุมฯ!I971+[2]ระบบการควบคุมฯ!J971</f>
        <v>0</v>
      </c>
      <c r="I116" s="368">
        <f>+[2]ระบบการควบคุมฯ!K971+[2]ระบบการควบคุมฯ!L971</f>
        <v>0</v>
      </c>
      <c r="J116" s="368">
        <f>+F116-G116-H116-I116</f>
        <v>0</v>
      </c>
      <c r="K116" s="96" t="s">
        <v>50</v>
      </c>
    </row>
    <row r="117" spans="1:11" ht="55.8" hidden="1" customHeight="1" x14ac:dyDescent="0.6">
      <c r="A117" s="421" t="str">
        <f>+[2]ระบบการควบคุมฯ!A972</f>
        <v>6)</v>
      </c>
      <c r="B117" s="418" t="str">
        <f>+[2]ระบบการควบคุมฯ!B972</f>
        <v>สำนักงานเขตพื้นที่การศึกษาประถมศึกษาปทุมธานี เขต 2 : องค์กรคุณธรรมต้นแบบสู่ความยั่งยืน</v>
      </c>
      <c r="C117" s="419" t="str">
        <f>+[2]ระบบการควบคุมฯ!C972</f>
        <v>บันทึกกลุ่มนโยบายและแผน ลว.27 มีค 66 ศน จิราภรณ์</v>
      </c>
      <c r="D117" s="368"/>
      <c r="E117" s="368">
        <f>+[2]ระบบการควบคุมฯ!F972</f>
        <v>0</v>
      </c>
      <c r="F117" s="368">
        <f>SUM(D117:E117)</f>
        <v>0</v>
      </c>
      <c r="G117" s="368">
        <f>+[2]ระบบการควบคุมฯ!G972+[2]ระบบการควบคุมฯ!H972</f>
        <v>0</v>
      </c>
      <c r="H117" s="368">
        <f>+[2]ระบบการควบคุมฯ!I972+[2]ระบบการควบคุมฯ!J972</f>
        <v>0</v>
      </c>
      <c r="I117" s="368">
        <f>+[2]ระบบการควบคุมฯ!K972+[2]ระบบการควบคุมฯ!L972</f>
        <v>0</v>
      </c>
      <c r="J117" s="368">
        <f>+F117-G117-H117-I117</f>
        <v>0</v>
      </c>
      <c r="K117" s="96" t="s">
        <v>50</v>
      </c>
    </row>
    <row r="118" spans="1:11" ht="93" hidden="1" customHeight="1" x14ac:dyDescent="0.6">
      <c r="A118" s="421"/>
      <c r="B118" s="220"/>
      <c r="C118" s="219"/>
      <c r="D118" s="368"/>
      <c r="E118" s="368"/>
      <c r="F118" s="368"/>
      <c r="G118" s="368"/>
      <c r="H118" s="368"/>
      <c r="I118" s="368"/>
      <c r="J118" s="368"/>
      <c r="K118" s="96"/>
    </row>
    <row r="119" spans="1:11" x14ac:dyDescent="0.6">
      <c r="A119" s="382"/>
      <c r="B119" s="241" t="s">
        <v>18</v>
      </c>
      <c r="C119" s="222"/>
      <c r="D119" s="384">
        <f>+D8</f>
        <v>1260000</v>
      </c>
      <c r="E119" s="384">
        <f t="shared" ref="E119:J119" si="29">+E8</f>
        <v>740000</v>
      </c>
      <c r="F119" s="384">
        <f t="shared" si="29"/>
        <v>2000000</v>
      </c>
      <c r="G119" s="384">
        <f t="shared" si="29"/>
        <v>0</v>
      </c>
      <c r="H119" s="384">
        <f t="shared" si="29"/>
        <v>0</v>
      </c>
      <c r="I119" s="384">
        <f t="shared" si="29"/>
        <v>417698.88</v>
      </c>
      <c r="J119" s="384">
        <f t="shared" si="29"/>
        <v>1582301.12</v>
      </c>
      <c r="K119" s="221"/>
    </row>
    <row r="120" spans="1:11" x14ac:dyDescent="0.6">
      <c r="A120" s="242"/>
      <c r="B120" s="243" t="s">
        <v>19</v>
      </c>
      <c r="C120" s="213"/>
      <c r="D120" s="448"/>
      <c r="E120" s="449"/>
      <c r="F120" s="183">
        <f>SUM(G120:J120)</f>
        <v>100</v>
      </c>
      <c r="G120" s="450"/>
      <c r="H120" s="451">
        <v>0</v>
      </c>
      <c r="I120" s="448">
        <f>+I119*100/F119</f>
        <v>20.884944000000001</v>
      </c>
      <c r="J120" s="452">
        <f>+J119*100/F119</f>
        <v>79.115055999999996</v>
      </c>
      <c r="K120" s="244"/>
    </row>
    <row r="121" spans="1:11" ht="20.399999999999999" customHeight="1" x14ac:dyDescent="0.6">
      <c r="A121" s="245"/>
      <c r="B121" s="246"/>
      <c r="C121" s="453"/>
      <c r="D121" s="454"/>
      <c r="E121" s="454"/>
      <c r="F121" s="1352" t="s">
        <v>155</v>
      </c>
      <c r="G121" s="1352"/>
      <c r="H121" s="1352"/>
      <c r="I121" s="1352"/>
      <c r="J121" s="455"/>
      <c r="K121" s="456"/>
    </row>
    <row r="122" spans="1:11" x14ac:dyDescent="0.6">
      <c r="A122" s="245"/>
      <c r="B122" s="246"/>
      <c r="C122" s="453"/>
      <c r="D122" s="454"/>
      <c r="E122" s="454"/>
      <c r="F122" s="454"/>
      <c r="G122" s="248"/>
      <c r="H122" s="248"/>
      <c r="I122" s="248"/>
      <c r="J122" s="248"/>
      <c r="K122" s="456"/>
    </row>
    <row r="123" spans="1:11" x14ac:dyDescent="0.6">
      <c r="A123" s="457" t="s">
        <v>156</v>
      </c>
      <c r="B123" s="458"/>
      <c r="C123" s="459"/>
      <c r="D123" s="454"/>
      <c r="E123" s="248"/>
      <c r="F123" s="248"/>
      <c r="G123" s="248"/>
      <c r="H123" s="248"/>
      <c r="I123" s="460"/>
      <c r="J123" s="248"/>
      <c r="K123" s="456"/>
    </row>
    <row r="124" spans="1:11" x14ac:dyDescent="0.6">
      <c r="A124" s="461" t="s">
        <v>157</v>
      </c>
      <c r="B124" s="461"/>
      <c r="C124" s="462"/>
      <c r="D124" s="463"/>
      <c r="E124" s="464"/>
      <c r="F124" s="465" t="s">
        <v>20</v>
      </c>
      <c r="G124" s="466" t="s">
        <v>158</v>
      </c>
      <c r="H124" s="248" t="s">
        <v>159</v>
      </c>
      <c r="I124" s="464"/>
      <c r="J124" s="248"/>
      <c r="K124" s="456"/>
    </row>
    <row r="125" spans="1:11" x14ac:dyDescent="0.6">
      <c r="A125" s="457" t="s">
        <v>52</v>
      </c>
      <c r="B125" s="467"/>
      <c r="C125" s="459"/>
      <c r="D125" s="468" t="s">
        <v>160</v>
      </c>
      <c r="E125" s="248"/>
      <c r="F125" s="248"/>
      <c r="G125" s="248"/>
      <c r="H125" s="248" t="s">
        <v>161</v>
      </c>
      <c r="I125" s="248"/>
      <c r="J125" s="248"/>
      <c r="K125" s="456"/>
    </row>
    <row r="126" spans="1:11" ht="24.6" x14ac:dyDescent="0.7">
      <c r="A126" s="187"/>
      <c r="B126" s="188"/>
      <c r="C126" s="189"/>
      <c r="D126" s="190"/>
      <c r="E126" s="60"/>
      <c r="F126" s="60"/>
      <c r="G126" s="60"/>
      <c r="H126" s="60"/>
      <c r="I126" s="191"/>
      <c r="J126" s="253"/>
      <c r="K126" s="253"/>
    </row>
    <row r="127" spans="1:11" ht="21" x14ac:dyDescent="0.6">
      <c r="A127" s="187"/>
      <c r="B127" s="188"/>
      <c r="C127" s="64"/>
      <c r="D127" s="64"/>
      <c r="E127" s="64"/>
      <c r="F127" s="192"/>
      <c r="G127" s="193"/>
      <c r="H127" s="60"/>
      <c r="I127" s="194"/>
      <c r="J127" s="64"/>
      <c r="K127" s="191"/>
    </row>
    <row r="128" spans="1:11" ht="21" x14ac:dyDescent="0.6">
      <c r="A128" s="187"/>
      <c r="B128" s="188"/>
      <c r="C128" s="64"/>
      <c r="D128" s="64"/>
      <c r="E128" s="64"/>
      <c r="F128" s="1333"/>
      <c r="G128" s="1333"/>
      <c r="H128" s="1333"/>
      <c r="I128" s="66"/>
      <c r="J128" s="66"/>
      <c r="K128" s="66"/>
    </row>
    <row r="129" spans="1:11" ht="21" x14ac:dyDescent="0.6">
      <c r="A129" s="59"/>
      <c r="B129" s="188"/>
      <c r="C129" s="64"/>
      <c r="D129" s="64"/>
      <c r="E129" s="64"/>
      <c r="F129" s="64"/>
      <c r="G129" s="195"/>
      <c r="H129" s="195"/>
      <c r="I129" s="195"/>
      <c r="J129" s="195"/>
      <c r="K129" s="195"/>
    </row>
    <row r="130" spans="1:11" x14ac:dyDescent="0.6">
      <c r="A130" s="250"/>
      <c r="B130" s="249"/>
      <c r="C130" s="251"/>
      <c r="D130" s="1351"/>
      <c r="E130" s="1351"/>
      <c r="F130" s="1351"/>
      <c r="G130" s="1351"/>
      <c r="H130" s="1351"/>
      <c r="I130" s="1351"/>
      <c r="J130" s="248"/>
      <c r="K130" s="247"/>
    </row>
    <row r="131" spans="1:11" x14ac:dyDescent="0.6">
      <c r="D131" s="22"/>
      <c r="E131" s="22"/>
      <c r="F131" s="22"/>
      <c r="G131" s="22"/>
      <c r="H131" s="22"/>
      <c r="I131" s="22"/>
    </row>
    <row r="132" spans="1:11" x14ac:dyDescent="0.6">
      <c r="D132" s="22"/>
      <c r="E132" s="22"/>
      <c r="F132" s="22"/>
      <c r="G132" s="22"/>
      <c r="H132" s="22"/>
      <c r="I132" s="22"/>
    </row>
    <row r="133" spans="1:11" x14ac:dyDescent="0.6">
      <c r="D133" s="22"/>
      <c r="E133" s="22"/>
      <c r="F133" s="22"/>
      <c r="G133" s="22"/>
      <c r="H133" s="22"/>
      <c r="I133" s="22"/>
    </row>
    <row r="134" spans="1:11" x14ac:dyDescent="0.6">
      <c r="D134" s="22"/>
      <c r="E134" s="22"/>
      <c r="F134" s="22"/>
      <c r="G134" s="22"/>
      <c r="H134" s="22"/>
      <c r="I134" s="22"/>
    </row>
    <row r="135" spans="1:11" x14ac:dyDescent="0.6">
      <c r="D135" s="22"/>
      <c r="E135" s="22"/>
      <c r="F135" s="22"/>
      <c r="G135" s="22"/>
      <c r="H135" s="22"/>
      <c r="I135" s="22"/>
    </row>
    <row r="136" spans="1:11" x14ac:dyDescent="0.6">
      <c r="D136" s="22"/>
      <c r="E136" s="22"/>
      <c r="F136" s="22"/>
      <c r="G136" s="22"/>
      <c r="H136" s="22"/>
      <c r="I136" s="22"/>
    </row>
    <row r="137" spans="1:11" x14ac:dyDescent="0.6">
      <c r="D137" s="22"/>
      <c r="E137" s="22"/>
      <c r="F137" s="22"/>
      <c r="G137" s="22"/>
      <c r="H137" s="22"/>
      <c r="I137" s="22"/>
    </row>
    <row r="138" spans="1:11" x14ac:dyDescent="0.6">
      <c r="D138" s="22"/>
      <c r="E138" s="22"/>
      <c r="F138" s="22"/>
      <c r="G138" s="22"/>
      <c r="H138" s="22"/>
      <c r="I138" s="22"/>
    </row>
    <row r="139" spans="1:11" x14ac:dyDescent="0.6">
      <c r="D139" s="22"/>
      <c r="E139" s="22"/>
      <c r="F139" s="22"/>
      <c r="G139" s="22"/>
      <c r="H139" s="22"/>
      <c r="I139" s="22"/>
    </row>
    <row r="140" spans="1:11" x14ac:dyDescent="0.6">
      <c r="D140" s="22"/>
      <c r="E140" s="22"/>
      <c r="F140" s="22"/>
      <c r="G140" s="22"/>
      <c r="H140" s="22"/>
      <c r="I140" s="22"/>
    </row>
    <row r="141" spans="1:11" x14ac:dyDescent="0.6">
      <c r="D141" s="22"/>
      <c r="E141" s="22"/>
      <c r="F141" s="22"/>
      <c r="G141" s="22"/>
      <c r="H141" s="22"/>
      <c r="I141" s="22"/>
    </row>
    <row r="142" spans="1:11" x14ac:dyDescent="0.6">
      <c r="D142" s="22"/>
      <c r="E142" s="22"/>
      <c r="F142" s="22"/>
      <c r="G142" s="22"/>
      <c r="H142" s="22"/>
      <c r="I142" s="22"/>
    </row>
    <row r="143" spans="1:11" x14ac:dyDescent="0.6">
      <c r="D143" s="22"/>
      <c r="E143" s="22"/>
      <c r="F143" s="22"/>
      <c r="G143" s="22"/>
      <c r="H143" s="22"/>
      <c r="I143" s="22"/>
    </row>
    <row r="144" spans="1:11" x14ac:dyDescent="0.6">
      <c r="D144" s="22"/>
      <c r="E144" s="22"/>
      <c r="F144" s="22"/>
      <c r="G144" s="22"/>
      <c r="H144" s="22"/>
      <c r="I144" s="22"/>
    </row>
    <row r="145" spans="4:9" x14ac:dyDescent="0.6">
      <c r="D145" s="22"/>
      <c r="E145" s="22"/>
      <c r="F145" s="22"/>
      <c r="G145" s="22"/>
      <c r="H145" s="22"/>
      <c r="I145" s="22"/>
    </row>
    <row r="146" spans="4:9" x14ac:dyDescent="0.6">
      <c r="D146" s="22"/>
      <c r="E146" s="22"/>
      <c r="F146" s="22"/>
      <c r="G146" s="22"/>
      <c r="H146" s="22"/>
      <c r="I146" s="22"/>
    </row>
    <row r="147" spans="4:9" x14ac:dyDescent="0.6">
      <c r="D147" s="22"/>
      <c r="E147" s="22"/>
      <c r="F147" s="22"/>
      <c r="G147" s="22"/>
      <c r="H147" s="22"/>
      <c r="I147" s="22"/>
    </row>
    <row r="148" spans="4:9" x14ac:dyDescent="0.6">
      <c r="D148" s="22"/>
      <c r="E148" s="22"/>
      <c r="F148" s="22"/>
      <c r="G148" s="22"/>
      <c r="H148" s="22"/>
      <c r="I148" s="22"/>
    </row>
    <row r="149" spans="4:9" x14ac:dyDescent="0.6">
      <c r="D149" s="22"/>
      <c r="E149" s="22"/>
      <c r="F149" s="22"/>
      <c r="G149" s="22"/>
      <c r="H149" s="22"/>
      <c r="I149" s="22"/>
    </row>
    <row r="150" spans="4:9" x14ac:dyDescent="0.6">
      <c r="D150" s="22"/>
      <c r="E150" s="22"/>
      <c r="F150" s="22"/>
      <c r="G150" s="22"/>
      <c r="H150" s="22"/>
      <c r="I150" s="22"/>
    </row>
    <row r="151" spans="4:9" x14ac:dyDescent="0.6">
      <c r="D151" s="22"/>
      <c r="E151" s="22"/>
      <c r="F151" s="22"/>
      <c r="G151" s="22"/>
      <c r="H151" s="22"/>
      <c r="I151" s="22"/>
    </row>
    <row r="152" spans="4:9" x14ac:dyDescent="0.6">
      <c r="D152" s="22"/>
      <c r="E152" s="22"/>
      <c r="F152" s="22"/>
      <c r="G152" s="22"/>
      <c r="H152" s="22"/>
      <c r="I152" s="22"/>
    </row>
    <row r="153" spans="4:9" x14ac:dyDescent="0.6">
      <c r="D153" s="22"/>
      <c r="E153" s="22"/>
      <c r="F153" s="22"/>
      <c r="G153" s="22"/>
      <c r="H153" s="22"/>
      <c r="I153" s="22"/>
    </row>
    <row r="154" spans="4:9" x14ac:dyDescent="0.6">
      <c r="D154" s="22"/>
      <c r="E154" s="22"/>
      <c r="F154" s="22"/>
      <c r="G154" s="22"/>
      <c r="H154" s="22"/>
      <c r="I154" s="22"/>
    </row>
    <row r="155" spans="4:9" x14ac:dyDescent="0.6">
      <c r="D155" s="22"/>
      <c r="E155" s="22"/>
      <c r="F155" s="22"/>
      <c r="G155" s="22"/>
      <c r="H155" s="22"/>
      <c r="I155" s="22"/>
    </row>
    <row r="156" spans="4:9" x14ac:dyDescent="0.6">
      <c r="D156" s="22"/>
      <c r="E156" s="22"/>
      <c r="F156" s="22"/>
      <c r="G156" s="22"/>
      <c r="H156" s="22"/>
      <c r="I156" s="22"/>
    </row>
    <row r="157" spans="4:9" x14ac:dyDescent="0.6">
      <c r="D157" s="22"/>
      <c r="E157" s="22"/>
      <c r="F157" s="22"/>
      <c r="G157" s="22"/>
      <c r="H157" s="22"/>
      <c r="I157" s="22"/>
    </row>
    <row r="158" spans="4:9" x14ac:dyDescent="0.6">
      <c r="D158" s="22"/>
      <c r="E158" s="22"/>
      <c r="F158" s="22"/>
      <c r="G158" s="22"/>
      <c r="H158" s="22"/>
      <c r="I158" s="22"/>
    </row>
    <row r="159" spans="4:9" x14ac:dyDescent="0.6">
      <c r="D159" s="22"/>
      <c r="E159" s="22"/>
      <c r="F159" s="22"/>
      <c r="G159" s="22"/>
      <c r="H159" s="22"/>
      <c r="I159" s="22"/>
    </row>
    <row r="160" spans="4:9" x14ac:dyDescent="0.6">
      <c r="D160" s="22"/>
      <c r="E160" s="22"/>
      <c r="F160" s="22"/>
      <c r="G160" s="22"/>
      <c r="H160" s="22"/>
      <c r="I160" s="22"/>
    </row>
    <row r="161" spans="4:9" x14ac:dyDescent="0.6">
      <c r="D161" s="22"/>
      <c r="E161" s="22"/>
      <c r="F161" s="22"/>
      <c r="G161" s="22"/>
      <c r="H161" s="22"/>
      <c r="I161" s="22"/>
    </row>
    <row r="162" spans="4:9" x14ac:dyDescent="0.6">
      <c r="D162" s="22"/>
      <c r="E162" s="22"/>
      <c r="F162" s="22"/>
      <c r="G162" s="22"/>
      <c r="H162" s="22"/>
      <c r="I162" s="22"/>
    </row>
    <row r="163" spans="4:9" x14ac:dyDescent="0.6">
      <c r="D163" s="22"/>
      <c r="E163" s="22"/>
      <c r="F163" s="22"/>
      <c r="G163" s="22"/>
      <c r="H163" s="22"/>
      <c r="I163" s="22"/>
    </row>
    <row r="164" spans="4:9" x14ac:dyDescent="0.6">
      <c r="D164" s="22"/>
      <c r="E164" s="22"/>
      <c r="F164" s="22"/>
      <c r="G164" s="22"/>
      <c r="H164" s="22"/>
      <c r="I164" s="22"/>
    </row>
    <row r="165" spans="4:9" x14ac:dyDescent="0.6">
      <c r="D165" s="22"/>
      <c r="E165" s="22"/>
      <c r="F165" s="22"/>
      <c r="G165" s="22"/>
      <c r="H165" s="22"/>
      <c r="I165" s="22"/>
    </row>
    <row r="166" spans="4:9" x14ac:dyDescent="0.6">
      <c r="D166" s="22"/>
      <c r="E166" s="22"/>
      <c r="F166" s="22"/>
      <c r="G166" s="22"/>
      <c r="H166" s="22"/>
      <c r="I166" s="22"/>
    </row>
    <row r="167" spans="4:9" x14ac:dyDescent="0.6">
      <c r="D167" s="22"/>
      <c r="E167" s="22"/>
      <c r="F167" s="22"/>
      <c r="G167" s="22"/>
      <c r="H167" s="22"/>
      <c r="I167" s="22"/>
    </row>
    <row r="168" spans="4:9" x14ac:dyDescent="0.6">
      <c r="D168" s="22"/>
      <c r="E168" s="22"/>
      <c r="F168" s="22"/>
      <c r="G168" s="22"/>
      <c r="H168" s="22"/>
      <c r="I168" s="22"/>
    </row>
    <row r="169" spans="4:9" x14ac:dyDescent="0.6">
      <c r="D169" s="22"/>
      <c r="E169" s="22"/>
      <c r="F169" s="22"/>
      <c r="G169" s="22"/>
      <c r="H169" s="22"/>
      <c r="I169" s="22"/>
    </row>
    <row r="170" spans="4:9" x14ac:dyDescent="0.6">
      <c r="D170" s="22"/>
      <c r="E170" s="22"/>
      <c r="F170" s="22"/>
      <c r="G170" s="22"/>
      <c r="H170" s="22"/>
      <c r="I170" s="22"/>
    </row>
    <row r="171" spans="4:9" x14ac:dyDescent="0.6">
      <c r="D171" s="22"/>
      <c r="E171" s="22"/>
      <c r="F171" s="22"/>
      <c r="G171" s="22"/>
      <c r="H171" s="22"/>
      <c r="I171" s="22"/>
    </row>
    <row r="172" spans="4:9" x14ac:dyDescent="0.6">
      <c r="D172" s="22"/>
      <c r="E172" s="22"/>
      <c r="F172" s="22"/>
      <c r="G172" s="22"/>
      <c r="H172" s="22"/>
      <c r="I172" s="22"/>
    </row>
    <row r="173" spans="4:9" x14ac:dyDescent="0.6">
      <c r="D173" s="22"/>
      <c r="E173" s="22"/>
      <c r="F173" s="22"/>
      <c r="G173" s="22"/>
      <c r="H173" s="22"/>
      <c r="I173" s="22"/>
    </row>
    <row r="174" spans="4:9" x14ac:dyDescent="0.6">
      <c r="D174" s="22"/>
      <c r="E174" s="22"/>
      <c r="F174" s="22"/>
      <c r="G174" s="22"/>
      <c r="H174" s="22"/>
      <c r="I174" s="22"/>
    </row>
    <row r="175" spans="4:9" x14ac:dyDescent="0.6">
      <c r="D175" s="22"/>
      <c r="E175" s="22"/>
      <c r="F175" s="22"/>
      <c r="G175" s="22"/>
      <c r="H175" s="22"/>
      <c r="I175" s="22"/>
    </row>
    <row r="176" spans="4:9" x14ac:dyDescent="0.6">
      <c r="D176" s="22"/>
      <c r="E176" s="22"/>
      <c r="F176" s="22"/>
      <c r="G176" s="22"/>
      <c r="H176" s="22"/>
      <c r="I176" s="22"/>
    </row>
    <row r="177" spans="4:9" x14ac:dyDescent="0.6">
      <c r="D177" s="22"/>
      <c r="E177" s="22"/>
      <c r="F177" s="22"/>
      <c r="G177" s="22"/>
      <c r="H177" s="22"/>
      <c r="I177" s="22"/>
    </row>
    <row r="178" spans="4:9" x14ac:dyDescent="0.6">
      <c r="D178" s="22"/>
      <c r="E178" s="22"/>
      <c r="F178" s="22"/>
      <c r="G178" s="22"/>
      <c r="H178" s="22"/>
      <c r="I178" s="22"/>
    </row>
    <row r="179" spans="4:9" x14ac:dyDescent="0.6">
      <c r="D179" s="22"/>
      <c r="E179" s="22"/>
      <c r="F179" s="22"/>
      <c r="G179" s="22"/>
      <c r="H179" s="22"/>
      <c r="I179" s="22"/>
    </row>
    <row r="180" spans="4:9" x14ac:dyDescent="0.6">
      <c r="D180" s="22"/>
      <c r="E180" s="22"/>
      <c r="F180" s="22"/>
      <c r="G180" s="22"/>
      <c r="H180" s="22"/>
      <c r="I180" s="22"/>
    </row>
    <row r="181" spans="4:9" x14ac:dyDescent="0.6">
      <c r="D181" s="22"/>
      <c r="E181" s="22"/>
      <c r="F181" s="22"/>
      <c r="G181" s="22"/>
      <c r="H181" s="22"/>
      <c r="I181" s="22"/>
    </row>
    <row r="182" spans="4:9" x14ac:dyDescent="0.6">
      <c r="D182" s="22"/>
      <c r="E182" s="22"/>
      <c r="F182" s="22"/>
      <c r="G182" s="22"/>
      <c r="H182" s="22"/>
      <c r="I182" s="22"/>
    </row>
    <row r="183" spans="4:9" x14ac:dyDescent="0.6">
      <c r="D183" s="22"/>
      <c r="E183" s="22"/>
      <c r="F183" s="22"/>
      <c r="G183" s="22"/>
      <c r="H183" s="22"/>
      <c r="I183" s="22"/>
    </row>
    <row r="184" spans="4:9" x14ac:dyDescent="0.6">
      <c r="D184" s="22"/>
      <c r="E184" s="22"/>
      <c r="F184" s="22"/>
      <c r="G184" s="22"/>
      <c r="H184" s="22"/>
      <c r="I184" s="22"/>
    </row>
    <row r="185" spans="4:9" x14ac:dyDescent="0.6">
      <c r="D185" s="22"/>
      <c r="E185" s="22"/>
      <c r="F185" s="22"/>
      <c r="G185" s="22"/>
      <c r="H185" s="22"/>
      <c r="I185" s="22"/>
    </row>
    <row r="186" spans="4:9" x14ac:dyDescent="0.6">
      <c r="D186" s="22"/>
      <c r="E186" s="22"/>
      <c r="F186" s="22"/>
      <c r="G186" s="22"/>
      <c r="H186" s="22"/>
      <c r="I186" s="22"/>
    </row>
    <row r="187" spans="4:9" x14ac:dyDescent="0.6">
      <c r="D187" s="22"/>
      <c r="E187" s="22"/>
      <c r="F187" s="22"/>
      <c r="G187" s="22"/>
      <c r="H187" s="22"/>
      <c r="I187" s="22"/>
    </row>
    <row r="188" spans="4:9" x14ac:dyDescent="0.6">
      <c r="D188" s="22"/>
      <c r="E188" s="22"/>
      <c r="F188" s="22"/>
      <c r="G188" s="22"/>
      <c r="H188" s="22"/>
      <c r="I188" s="22"/>
    </row>
    <row r="189" spans="4:9" x14ac:dyDescent="0.6">
      <c r="D189" s="22"/>
      <c r="E189" s="22"/>
      <c r="F189" s="22"/>
      <c r="G189" s="22"/>
      <c r="H189" s="22"/>
      <c r="I189" s="22"/>
    </row>
    <row r="190" spans="4:9" x14ac:dyDescent="0.6">
      <c r="D190" s="22"/>
      <c r="E190" s="22"/>
      <c r="F190" s="22"/>
      <c r="G190" s="22"/>
      <c r="H190" s="22"/>
      <c r="I190" s="22"/>
    </row>
    <row r="191" spans="4:9" x14ac:dyDescent="0.6">
      <c r="D191" s="22"/>
      <c r="E191" s="22"/>
      <c r="F191" s="22"/>
      <c r="G191" s="22"/>
      <c r="H191" s="22"/>
      <c r="I191" s="22"/>
    </row>
    <row r="192" spans="4:9" x14ac:dyDescent="0.6">
      <c r="D192" s="22"/>
      <c r="E192" s="22"/>
      <c r="F192" s="22"/>
      <c r="G192" s="22"/>
      <c r="H192" s="22"/>
      <c r="I192" s="22"/>
    </row>
    <row r="193" spans="4:9" x14ac:dyDescent="0.6">
      <c r="D193" s="22"/>
      <c r="E193" s="22"/>
      <c r="F193" s="22"/>
      <c r="G193" s="22"/>
      <c r="H193" s="22"/>
      <c r="I193" s="22"/>
    </row>
    <row r="194" spans="4:9" x14ac:dyDescent="0.6">
      <c r="D194" s="22"/>
      <c r="E194" s="22"/>
      <c r="F194" s="22"/>
      <c r="G194" s="22"/>
      <c r="H194" s="22"/>
      <c r="I194" s="22"/>
    </row>
    <row r="195" spans="4:9" x14ac:dyDescent="0.6">
      <c r="D195" s="22"/>
      <c r="E195" s="22"/>
      <c r="F195" s="22"/>
      <c r="G195" s="22"/>
      <c r="H195" s="22"/>
      <c r="I195" s="22"/>
    </row>
    <row r="196" spans="4:9" x14ac:dyDescent="0.6">
      <c r="D196" s="22"/>
      <c r="E196" s="22"/>
      <c r="F196" s="22"/>
      <c r="G196" s="22"/>
      <c r="H196" s="22"/>
      <c r="I196" s="22"/>
    </row>
    <row r="197" spans="4:9" x14ac:dyDescent="0.6">
      <c r="D197" s="22"/>
      <c r="E197" s="22"/>
      <c r="F197" s="22"/>
      <c r="G197" s="22"/>
      <c r="H197" s="22"/>
      <c r="I197" s="22"/>
    </row>
    <row r="198" spans="4:9" x14ac:dyDescent="0.6">
      <c r="D198" s="22"/>
      <c r="E198" s="22"/>
      <c r="F198" s="22"/>
      <c r="G198" s="22"/>
      <c r="H198" s="22"/>
      <c r="I198" s="22"/>
    </row>
    <row r="199" spans="4:9" x14ac:dyDescent="0.6">
      <c r="D199" s="22"/>
      <c r="E199" s="22"/>
      <c r="F199" s="22"/>
      <c r="G199" s="22"/>
      <c r="H199" s="22"/>
      <c r="I199" s="22"/>
    </row>
    <row r="200" spans="4:9" x14ac:dyDescent="0.6">
      <c r="D200" s="22"/>
      <c r="E200" s="22"/>
      <c r="F200" s="22"/>
      <c r="G200" s="22"/>
      <c r="H200" s="22"/>
      <c r="I200" s="22"/>
    </row>
    <row r="201" spans="4:9" x14ac:dyDescent="0.6">
      <c r="D201" s="22"/>
      <c r="E201" s="22"/>
      <c r="F201" s="22"/>
      <c r="G201" s="22"/>
      <c r="H201" s="22"/>
      <c r="I201" s="22"/>
    </row>
    <row r="202" spans="4:9" x14ac:dyDescent="0.6">
      <c r="D202" s="22"/>
      <c r="E202" s="22"/>
      <c r="F202" s="22"/>
      <c r="G202" s="22"/>
      <c r="H202" s="22"/>
      <c r="I202" s="22"/>
    </row>
    <row r="203" spans="4:9" x14ac:dyDescent="0.6">
      <c r="D203" s="22"/>
      <c r="E203" s="22"/>
      <c r="F203" s="22"/>
      <c r="G203" s="22"/>
      <c r="H203" s="22"/>
      <c r="I203" s="22"/>
    </row>
    <row r="204" spans="4:9" x14ac:dyDescent="0.6">
      <c r="D204" s="22"/>
      <c r="E204" s="22"/>
      <c r="F204" s="22"/>
      <c r="G204" s="22"/>
      <c r="H204" s="22"/>
      <c r="I204" s="22"/>
    </row>
    <row r="205" spans="4:9" x14ac:dyDescent="0.6">
      <c r="D205" s="22"/>
      <c r="E205" s="22"/>
      <c r="F205" s="22"/>
      <c r="G205" s="22"/>
      <c r="H205" s="22"/>
      <c r="I205" s="22"/>
    </row>
    <row r="206" spans="4:9" x14ac:dyDescent="0.6">
      <c r="D206" s="22"/>
      <c r="E206" s="22"/>
      <c r="F206" s="22"/>
      <c r="G206" s="22"/>
      <c r="H206" s="22"/>
      <c r="I206" s="22"/>
    </row>
    <row r="207" spans="4:9" x14ac:dyDescent="0.6">
      <c r="D207" s="22"/>
      <c r="E207" s="22"/>
      <c r="F207" s="22"/>
      <c r="G207" s="22"/>
      <c r="H207" s="22"/>
      <c r="I207" s="22"/>
    </row>
    <row r="208" spans="4:9" x14ac:dyDescent="0.6">
      <c r="D208" s="22"/>
      <c r="E208" s="22"/>
      <c r="F208" s="22"/>
      <c r="G208" s="22"/>
      <c r="H208" s="22"/>
      <c r="I208" s="22"/>
    </row>
    <row r="209" spans="4:9" x14ac:dyDescent="0.6">
      <c r="D209" s="22"/>
      <c r="E209" s="22"/>
      <c r="F209" s="22"/>
      <c r="G209" s="22"/>
      <c r="H209" s="22"/>
      <c r="I209" s="22"/>
    </row>
    <row r="210" spans="4:9" x14ac:dyDescent="0.6">
      <c r="D210" s="22"/>
      <c r="E210" s="22"/>
      <c r="F210" s="22"/>
      <c r="G210" s="22"/>
      <c r="H210" s="22"/>
      <c r="I210" s="22"/>
    </row>
    <row r="211" spans="4:9" x14ac:dyDescent="0.6">
      <c r="D211" s="22"/>
      <c r="E211" s="22"/>
      <c r="F211" s="22"/>
      <c r="G211" s="22"/>
      <c r="H211" s="22"/>
      <c r="I211" s="22"/>
    </row>
    <row r="212" spans="4:9" x14ac:dyDescent="0.6">
      <c r="D212" s="22"/>
      <c r="E212" s="22"/>
      <c r="F212" s="22"/>
      <c r="G212" s="22"/>
      <c r="H212" s="22"/>
      <c r="I212" s="22"/>
    </row>
    <row r="213" spans="4:9" x14ac:dyDescent="0.6">
      <c r="D213" s="22"/>
      <c r="E213" s="22"/>
      <c r="F213" s="22"/>
      <c r="G213" s="22"/>
      <c r="H213" s="22"/>
      <c r="I213" s="22"/>
    </row>
    <row r="214" spans="4:9" x14ac:dyDescent="0.6">
      <c r="D214" s="22"/>
      <c r="E214" s="22"/>
      <c r="F214" s="22"/>
      <c r="G214" s="22"/>
      <c r="H214" s="22"/>
      <c r="I214" s="22"/>
    </row>
    <row r="215" spans="4:9" x14ac:dyDescent="0.6">
      <c r="D215" s="22"/>
      <c r="E215" s="22"/>
      <c r="F215" s="22"/>
      <c r="G215" s="22"/>
      <c r="H215" s="22"/>
      <c r="I215" s="22"/>
    </row>
    <row r="216" spans="4:9" x14ac:dyDescent="0.6">
      <c r="D216" s="22"/>
      <c r="E216" s="22"/>
      <c r="F216" s="22"/>
      <c r="G216" s="22"/>
      <c r="H216" s="22"/>
      <c r="I216" s="22"/>
    </row>
    <row r="217" spans="4:9" x14ac:dyDescent="0.6">
      <c r="D217" s="22"/>
      <c r="E217" s="22"/>
      <c r="F217" s="22"/>
      <c r="G217" s="22"/>
      <c r="H217" s="22"/>
      <c r="I217" s="22"/>
    </row>
    <row r="218" spans="4:9" x14ac:dyDescent="0.6">
      <c r="D218" s="22"/>
      <c r="E218" s="22"/>
      <c r="F218" s="22"/>
      <c r="G218" s="22"/>
      <c r="H218" s="22"/>
      <c r="I218" s="22"/>
    </row>
    <row r="219" spans="4:9" x14ac:dyDescent="0.6">
      <c r="D219" s="22"/>
      <c r="E219" s="22"/>
      <c r="F219" s="22"/>
      <c r="G219" s="22"/>
      <c r="H219" s="22"/>
      <c r="I219" s="22"/>
    </row>
    <row r="220" spans="4:9" x14ac:dyDescent="0.6">
      <c r="D220" s="22"/>
      <c r="E220" s="22"/>
      <c r="F220" s="22"/>
      <c r="G220" s="22"/>
      <c r="H220" s="22"/>
      <c r="I220" s="22"/>
    </row>
    <row r="221" spans="4:9" x14ac:dyDescent="0.6">
      <c r="D221" s="22"/>
      <c r="E221" s="22"/>
      <c r="F221" s="22"/>
      <c r="G221" s="22"/>
      <c r="H221" s="22"/>
      <c r="I221" s="22"/>
    </row>
    <row r="222" spans="4:9" x14ac:dyDescent="0.6">
      <c r="D222" s="22"/>
      <c r="E222" s="22"/>
      <c r="F222" s="22"/>
      <c r="G222" s="22"/>
      <c r="H222" s="22"/>
      <c r="I222" s="22"/>
    </row>
    <row r="223" spans="4:9" x14ac:dyDescent="0.6">
      <c r="D223" s="22"/>
      <c r="E223" s="22"/>
      <c r="F223" s="22"/>
      <c r="G223" s="22"/>
      <c r="H223" s="22"/>
      <c r="I223" s="22"/>
    </row>
    <row r="224" spans="4:9" x14ac:dyDescent="0.6">
      <c r="D224" s="22"/>
      <c r="E224" s="22"/>
      <c r="F224" s="22"/>
      <c r="G224" s="22"/>
      <c r="H224" s="22"/>
      <c r="I224" s="22"/>
    </row>
    <row r="225" spans="4:9" x14ac:dyDescent="0.6">
      <c r="D225" s="22"/>
      <c r="E225" s="22"/>
      <c r="F225" s="22"/>
      <c r="G225" s="22"/>
      <c r="H225" s="22"/>
      <c r="I225" s="22"/>
    </row>
    <row r="226" spans="4:9" x14ac:dyDescent="0.6">
      <c r="D226" s="22"/>
      <c r="E226" s="22"/>
      <c r="F226" s="22"/>
      <c r="G226" s="22"/>
      <c r="H226" s="22"/>
      <c r="I226" s="22"/>
    </row>
    <row r="227" spans="4:9" x14ac:dyDescent="0.6">
      <c r="D227" s="22"/>
      <c r="E227" s="22"/>
      <c r="F227" s="22"/>
      <c r="G227" s="22"/>
      <c r="H227" s="22"/>
      <c r="I227" s="22"/>
    </row>
    <row r="228" spans="4:9" x14ac:dyDescent="0.6">
      <c r="D228" s="22"/>
      <c r="E228" s="22"/>
      <c r="F228" s="22"/>
      <c r="G228" s="22"/>
      <c r="H228" s="22"/>
      <c r="I228" s="22"/>
    </row>
    <row r="229" spans="4:9" x14ac:dyDescent="0.6">
      <c r="D229" s="22"/>
      <c r="E229" s="22"/>
      <c r="F229" s="22"/>
      <c r="G229" s="22"/>
      <c r="H229" s="22"/>
      <c r="I229" s="22"/>
    </row>
    <row r="230" spans="4:9" x14ac:dyDescent="0.6">
      <c r="D230" s="22"/>
      <c r="E230" s="22"/>
      <c r="F230" s="22"/>
      <c r="G230" s="22"/>
      <c r="H230" s="22"/>
      <c r="I230" s="22"/>
    </row>
    <row r="231" spans="4:9" x14ac:dyDescent="0.6">
      <c r="D231" s="22"/>
      <c r="E231" s="22"/>
      <c r="F231" s="22"/>
      <c r="G231" s="22"/>
      <c r="H231" s="22"/>
      <c r="I231" s="22"/>
    </row>
    <row r="232" spans="4:9" x14ac:dyDescent="0.6">
      <c r="D232" s="22"/>
      <c r="E232" s="22"/>
      <c r="F232" s="22"/>
      <c r="G232" s="22"/>
      <c r="H232" s="22"/>
      <c r="I232" s="22"/>
    </row>
    <row r="233" spans="4:9" x14ac:dyDescent="0.6">
      <c r="D233" s="22"/>
      <c r="E233" s="22"/>
      <c r="F233" s="22"/>
      <c r="G233" s="22"/>
      <c r="H233" s="22"/>
      <c r="I233" s="22"/>
    </row>
    <row r="234" spans="4:9" x14ac:dyDescent="0.6">
      <c r="D234" s="22"/>
      <c r="E234" s="22"/>
      <c r="F234" s="22"/>
      <c r="G234" s="22"/>
      <c r="H234" s="22"/>
      <c r="I234" s="22"/>
    </row>
    <row r="235" spans="4:9" x14ac:dyDescent="0.6">
      <c r="D235" s="22"/>
      <c r="E235" s="22"/>
      <c r="F235" s="22"/>
      <c r="G235" s="22"/>
      <c r="H235" s="22"/>
      <c r="I235" s="22"/>
    </row>
    <row r="236" spans="4:9" x14ac:dyDescent="0.6">
      <c r="D236" s="22"/>
      <c r="E236" s="22"/>
      <c r="F236" s="22"/>
      <c r="G236" s="22"/>
      <c r="H236" s="22"/>
      <c r="I236" s="22"/>
    </row>
    <row r="237" spans="4:9" x14ac:dyDescent="0.6">
      <c r="D237" s="22"/>
      <c r="E237" s="22"/>
      <c r="F237" s="22"/>
      <c r="G237" s="22"/>
      <c r="H237" s="22"/>
      <c r="I237" s="22"/>
    </row>
    <row r="238" spans="4:9" x14ac:dyDescent="0.6">
      <c r="D238" s="22"/>
      <c r="E238" s="22"/>
      <c r="F238" s="22"/>
      <c r="G238" s="22"/>
      <c r="H238" s="22"/>
      <c r="I238" s="22"/>
    </row>
    <row r="239" spans="4:9" x14ac:dyDescent="0.6">
      <c r="D239" s="22"/>
      <c r="E239" s="22"/>
      <c r="F239" s="22"/>
      <c r="G239" s="22"/>
      <c r="H239" s="22"/>
      <c r="I239" s="22"/>
    </row>
    <row r="240" spans="4:9" x14ac:dyDescent="0.6">
      <c r="D240" s="22"/>
      <c r="E240" s="22"/>
      <c r="F240" s="22"/>
      <c r="G240" s="22"/>
      <c r="H240" s="22"/>
      <c r="I240" s="22"/>
    </row>
    <row r="241" spans="4:9" x14ac:dyDescent="0.6">
      <c r="D241" s="22"/>
      <c r="E241" s="22"/>
      <c r="F241" s="22"/>
      <c r="G241" s="22"/>
      <c r="H241" s="22"/>
      <c r="I241" s="22"/>
    </row>
    <row r="242" spans="4:9" x14ac:dyDescent="0.6">
      <c r="D242" s="22"/>
      <c r="E242" s="22"/>
      <c r="F242" s="22"/>
      <c r="G242" s="22"/>
      <c r="H242" s="22"/>
      <c r="I242" s="22"/>
    </row>
    <row r="243" spans="4:9" x14ac:dyDescent="0.6">
      <c r="D243" s="22"/>
      <c r="E243" s="22"/>
      <c r="F243" s="22"/>
      <c r="G243" s="22"/>
      <c r="H243" s="22"/>
      <c r="I243" s="22"/>
    </row>
    <row r="244" spans="4:9" x14ac:dyDescent="0.6">
      <c r="D244" s="22"/>
      <c r="E244" s="22"/>
      <c r="F244" s="22"/>
      <c r="G244" s="22"/>
      <c r="H244" s="22"/>
      <c r="I244" s="22"/>
    </row>
    <row r="245" spans="4:9" x14ac:dyDescent="0.6">
      <c r="D245" s="22"/>
      <c r="E245" s="22"/>
      <c r="F245" s="22"/>
      <c r="G245" s="22"/>
      <c r="H245" s="22"/>
      <c r="I245" s="22"/>
    </row>
    <row r="246" spans="4:9" x14ac:dyDescent="0.6">
      <c r="D246" s="22"/>
      <c r="E246" s="22"/>
      <c r="F246" s="22"/>
      <c r="G246" s="22"/>
      <c r="H246" s="22"/>
      <c r="I246" s="22"/>
    </row>
    <row r="247" spans="4:9" x14ac:dyDescent="0.6">
      <c r="D247" s="22"/>
      <c r="E247" s="22"/>
      <c r="F247" s="22"/>
      <c r="G247" s="22"/>
      <c r="H247" s="22"/>
      <c r="I247" s="22"/>
    </row>
    <row r="248" spans="4:9" x14ac:dyDescent="0.6">
      <c r="D248" s="22"/>
      <c r="E248" s="22"/>
      <c r="F248" s="22"/>
      <c r="G248" s="22"/>
      <c r="H248" s="22"/>
      <c r="I248" s="22"/>
    </row>
    <row r="249" spans="4:9" x14ac:dyDescent="0.6">
      <c r="D249" s="22"/>
      <c r="E249" s="22"/>
      <c r="F249" s="22"/>
      <c r="G249" s="22"/>
      <c r="H249" s="22"/>
      <c r="I249" s="22"/>
    </row>
    <row r="250" spans="4:9" x14ac:dyDescent="0.6">
      <c r="D250" s="22"/>
      <c r="E250" s="22"/>
      <c r="F250" s="22"/>
      <c r="G250" s="22"/>
      <c r="H250" s="22"/>
      <c r="I250" s="22"/>
    </row>
    <row r="251" spans="4:9" x14ac:dyDescent="0.6">
      <c r="D251" s="22"/>
      <c r="E251" s="22"/>
      <c r="F251" s="22"/>
      <c r="G251" s="22"/>
      <c r="H251" s="22"/>
      <c r="I251" s="22"/>
    </row>
    <row r="252" spans="4:9" x14ac:dyDescent="0.6">
      <c r="D252" s="22"/>
      <c r="E252" s="22"/>
      <c r="F252" s="22"/>
      <c r="G252" s="22"/>
      <c r="H252" s="22"/>
      <c r="I252" s="22"/>
    </row>
    <row r="253" spans="4:9" x14ac:dyDescent="0.6">
      <c r="D253" s="22"/>
      <c r="E253" s="22"/>
      <c r="F253" s="22"/>
      <c r="G253" s="22"/>
      <c r="H253" s="22"/>
      <c r="I253" s="22"/>
    </row>
    <row r="254" spans="4:9" x14ac:dyDescent="0.6">
      <c r="D254" s="22"/>
      <c r="E254" s="22"/>
      <c r="F254" s="22"/>
      <c r="G254" s="22"/>
      <c r="H254" s="22"/>
      <c r="I254" s="22"/>
    </row>
    <row r="255" spans="4:9" x14ac:dyDescent="0.6">
      <c r="D255" s="22"/>
      <c r="E255" s="22"/>
      <c r="F255" s="22"/>
      <c r="G255" s="22"/>
      <c r="H255" s="22"/>
      <c r="I255" s="22"/>
    </row>
    <row r="256" spans="4:9" x14ac:dyDescent="0.6">
      <c r="D256" s="22"/>
      <c r="E256" s="22"/>
      <c r="F256" s="22"/>
      <c r="G256" s="22"/>
      <c r="H256" s="22"/>
      <c r="I256" s="22"/>
    </row>
    <row r="257" spans="4:9" x14ac:dyDescent="0.6">
      <c r="D257" s="22"/>
      <c r="E257" s="22"/>
      <c r="F257" s="22"/>
      <c r="G257" s="22"/>
      <c r="H257" s="22"/>
      <c r="I257" s="22"/>
    </row>
    <row r="258" spans="4:9" x14ac:dyDescent="0.6">
      <c r="D258" s="22"/>
      <c r="E258" s="22"/>
      <c r="F258" s="22"/>
      <c r="G258" s="22"/>
      <c r="H258" s="22"/>
      <c r="I258" s="22"/>
    </row>
    <row r="259" spans="4:9" x14ac:dyDescent="0.6">
      <c r="D259" s="22"/>
      <c r="E259" s="22"/>
      <c r="F259" s="22"/>
      <c r="G259" s="22"/>
      <c r="H259" s="22"/>
      <c r="I259" s="22"/>
    </row>
    <row r="260" spans="4:9" x14ac:dyDescent="0.6">
      <c r="D260" s="22"/>
      <c r="E260" s="22"/>
      <c r="F260" s="22"/>
      <c r="G260" s="22"/>
      <c r="H260" s="22"/>
      <c r="I260" s="22"/>
    </row>
    <row r="261" spans="4:9" x14ac:dyDescent="0.6">
      <c r="D261" s="22"/>
      <c r="E261" s="22"/>
      <c r="F261" s="22"/>
      <c r="G261" s="22"/>
      <c r="H261" s="22"/>
      <c r="I261" s="22"/>
    </row>
    <row r="262" spans="4:9" x14ac:dyDescent="0.6">
      <c r="D262" s="22"/>
      <c r="E262" s="22"/>
      <c r="F262" s="22"/>
      <c r="G262" s="22"/>
      <c r="H262" s="22"/>
      <c r="I262" s="22"/>
    </row>
    <row r="263" spans="4:9" x14ac:dyDescent="0.6">
      <c r="D263" s="22"/>
      <c r="E263" s="22"/>
      <c r="F263" s="22"/>
      <c r="G263" s="22"/>
      <c r="H263" s="22"/>
      <c r="I263" s="22"/>
    </row>
    <row r="264" spans="4:9" x14ac:dyDescent="0.6">
      <c r="D264" s="22"/>
      <c r="E264" s="22"/>
      <c r="F264" s="22"/>
      <c r="G264" s="22"/>
      <c r="H264" s="22"/>
      <c r="I264" s="22"/>
    </row>
    <row r="265" spans="4:9" x14ac:dyDescent="0.6">
      <c r="D265" s="22"/>
      <c r="E265" s="22"/>
      <c r="F265" s="22"/>
      <c r="G265" s="22"/>
      <c r="H265" s="22"/>
      <c r="I265" s="22"/>
    </row>
    <row r="266" spans="4:9" x14ac:dyDescent="0.6">
      <c r="D266" s="22"/>
      <c r="E266" s="22"/>
      <c r="F266" s="22"/>
      <c r="G266" s="22"/>
      <c r="H266" s="22"/>
      <c r="I266" s="22"/>
    </row>
    <row r="267" spans="4:9" x14ac:dyDescent="0.6">
      <c r="D267" s="22"/>
      <c r="E267" s="22"/>
      <c r="F267" s="22"/>
      <c r="G267" s="22"/>
      <c r="H267" s="22"/>
      <c r="I267" s="22"/>
    </row>
    <row r="268" spans="4:9" x14ac:dyDescent="0.6">
      <c r="D268" s="22"/>
      <c r="E268" s="22"/>
      <c r="F268" s="22"/>
      <c r="G268" s="22"/>
      <c r="H268" s="22"/>
      <c r="I268" s="22"/>
    </row>
    <row r="269" spans="4:9" x14ac:dyDescent="0.6">
      <c r="D269" s="22"/>
      <c r="E269" s="22"/>
      <c r="F269" s="22"/>
      <c r="G269" s="22"/>
      <c r="H269" s="22"/>
      <c r="I269" s="22"/>
    </row>
    <row r="270" spans="4:9" x14ac:dyDescent="0.6">
      <c r="D270" s="22"/>
      <c r="E270" s="22"/>
      <c r="F270" s="22"/>
      <c r="G270" s="22"/>
      <c r="H270" s="22"/>
      <c r="I270" s="22"/>
    </row>
    <row r="271" spans="4:9" x14ac:dyDescent="0.6">
      <c r="D271" s="22"/>
      <c r="E271" s="22"/>
      <c r="F271" s="22"/>
      <c r="G271" s="22"/>
      <c r="H271" s="22"/>
      <c r="I271" s="22"/>
    </row>
    <row r="272" spans="4:9" x14ac:dyDescent="0.6">
      <c r="D272" s="22"/>
      <c r="E272" s="22"/>
      <c r="F272" s="22"/>
      <c r="G272" s="22"/>
      <c r="H272" s="22"/>
      <c r="I272" s="22"/>
    </row>
    <row r="273" spans="4:9" x14ac:dyDescent="0.6">
      <c r="D273" s="22"/>
      <c r="E273" s="22"/>
      <c r="F273" s="22"/>
      <c r="G273" s="22"/>
      <c r="H273" s="22"/>
      <c r="I273" s="22"/>
    </row>
    <row r="274" spans="4:9" x14ac:dyDescent="0.6">
      <c r="D274" s="22"/>
      <c r="E274" s="22"/>
      <c r="F274" s="22"/>
      <c r="G274" s="22"/>
      <c r="H274" s="22"/>
      <c r="I274" s="22"/>
    </row>
    <row r="275" spans="4:9" x14ac:dyDescent="0.6">
      <c r="D275" s="22"/>
      <c r="E275" s="22"/>
      <c r="F275" s="22"/>
      <c r="G275" s="22"/>
      <c r="H275" s="22"/>
      <c r="I275" s="22"/>
    </row>
    <row r="276" spans="4:9" x14ac:dyDescent="0.6">
      <c r="D276" s="22"/>
      <c r="E276" s="22"/>
      <c r="F276" s="22"/>
      <c r="G276" s="22"/>
      <c r="H276" s="22"/>
      <c r="I276" s="22"/>
    </row>
    <row r="277" spans="4:9" x14ac:dyDescent="0.6">
      <c r="D277" s="22"/>
      <c r="E277" s="22"/>
      <c r="F277" s="22"/>
      <c r="G277" s="22"/>
      <c r="H277" s="22"/>
      <c r="I277" s="22"/>
    </row>
    <row r="278" spans="4:9" x14ac:dyDescent="0.6">
      <c r="D278" s="22"/>
      <c r="E278" s="22"/>
      <c r="F278" s="22"/>
      <c r="G278" s="22"/>
      <c r="H278" s="22"/>
      <c r="I278" s="22"/>
    </row>
    <row r="279" spans="4:9" x14ac:dyDescent="0.6">
      <c r="D279" s="22"/>
      <c r="E279" s="22"/>
      <c r="F279" s="22"/>
      <c r="G279" s="22"/>
      <c r="H279" s="22"/>
      <c r="I279" s="22"/>
    </row>
    <row r="280" spans="4:9" x14ac:dyDescent="0.6">
      <c r="D280" s="22"/>
      <c r="E280" s="22"/>
      <c r="F280" s="22"/>
      <c r="G280" s="22"/>
      <c r="H280" s="22"/>
      <c r="I280" s="22"/>
    </row>
    <row r="281" spans="4:9" x14ac:dyDescent="0.6">
      <c r="D281" s="22"/>
      <c r="E281" s="22"/>
      <c r="F281" s="22"/>
      <c r="G281" s="22"/>
      <c r="H281" s="22"/>
      <c r="I281" s="22"/>
    </row>
    <row r="282" spans="4:9" x14ac:dyDescent="0.6">
      <c r="D282" s="22"/>
      <c r="E282" s="22"/>
      <c r="F282" s="22"/>
      <c r="G282" s="22"/>
      <c r="H282" s="22"/>
      <c r="I282" s="22"/>
    </row>
    <row r="283" spans="4:9" x14ac:dyDescent="0.6">
      <c r="D283" s="22"/>
      <c r="E283" s="22"/>
      <c r="F283" s="22"/>
      <c r="G283" s="22"/>
      <c r="H283" s="22"/>
      <c r="I283" s="22"/>
    </row>
    <row r="284" spans="4:9" x14ac:dyDescent="0.6">
      <c r="D284" s="22"/>
      <c r="E284" s="22"/>
      <c r="F284" s="22"/>
      <c r="G284" s="22"/>
      <c r="H284" s="22"/>
      <c r="I284" s="22"/>
    </row>
    <row r="285" spans="4:9" x14ac:dyDescent="0.6">
      <c r="D285" s="22"/>
      <c r="E285" s="22"/>
      <c r="F285" s="22"/>
      <c r="G285" s="22"/>
      <c r="H285" s="22"/>
      <c r="I285" s="22"/>
    </row>
    <row r="286" spans="4:9" x14ac:dyDescent="0.6">
      <c r="D286" s="22"/>
      <c r="E286" s="22"/>
      <c r="F286" s="22"/>
      <c r="G286" s="22"/>
      <c r="H286" s="22"/>
      <c r="I286" s="22"/>
    </row>
    <row r="287" spans="4:9" x14ac:dyDescent="0.6">
      <c r="D287" s="22"/>
      <c r="E287" s="22"/>
      <c r="F287" s="22"/>
      <c r="G287" s="22"/>
      <c r="H287" s="22"/>
      <c r="I287" s="22"/>
    </row>
    <row r="288" spans="4:9" x14ac:dyDescent="0.6">
      <c r="D288" s="22"/>
      <c r="E288" s="22"/>
      <c r="F288" s="22"/>
      <c r="G288" s="22"/>
      <c r="H288" s="22"/>
      <c r="I288" s="22"/>
    </row>
    <row r="289" spans="4:9" x14ac:dyDescent="0.6">
      <c r="D289" s="22"/>
      <c r="E289" s="22"/>
      <c r="F289" s="22"/>
      <c r="G289" s="22"/>
      <c r="H289" s="22"/>
      <c r="I289" s="22"/>
    </row>
    <row r="290" spans="4:9" x14ac:dyDescent="0.6">
      <c r="D290" s="22"/>
      <c r="E290" s="22"/>
      <c r="F290" s="22"/>
      <c r="G290" s="22"/>
      <c r="H290" s="22"/>
      <c r="I290" s="22"/>
    </row>
    <row r="291" spans="4:9" x14ac:dyDescent="0.6">
      <c r="D291" s="22"/>
      <c r="E291" s="22"/>
      <c r="F291" s="22"/>
      <c r="G291" s="22"/>
      <c r="H291" s="22"/>
      <c r="I291" s="22"/>
    </row>
    <row r="292" spans="4:9" x14ac:dyDescent="0.6">
      <c r="D292" s="22"/>
      <c r="E292" s="22"/>
      <c r="F292" s="22"/>
      <c r="G292" s="22"/>
      <c r="H292" s="22"/>
      <c r="I292" s="22"/>
    </row>
    <row r="293" spans="4:9" x14ac:dyDescent="0.6">
      <c r="D293" s="22"/>
      <c r="E293" s="22"/>
      <c r="F293" s="22"/>
      <c r="G293" s="22"/>
      <c r="H293" s="22"/>
      <c r="I293" s="22"/>
    </row>
    <row r="294" spans="4:9" x14ac:dyDescent="0.6">
      <c r="D294" s="22"/>
      <c r="E294" s="22"/>
      <c r="F294" s="22"/>
      <c r="G294" s="22"/>
      <c r="H294" s="22"/>
      <c r="I294" s="22"/>
    </row>
    <row r="295" spans="4:9" x14ac:dyDescent="0.6">
      <c r="D295" s="22"/>
      <c r="E295" s="22"/>
      <c r="F295" s="22"/>
      <c r="G295" s="22"/>
      <c r="H295" s="22"/>
      <c r="I295" s="22"/>
    </row>
    <row r="296" spans="4:9" x14ac:dyDescent="0.6">
      <c r="D296" s="22"/>
      <c r="E296" s="22"/>
      <c r="F296" s="22"/>
      <c r="G296" s="22"/>
      <c r="H296" s="22"/>
      <c r="I296" s="22"/>
    </row>
    <row r="297" spans="4:9" x14ac:dyDescent="0.6">
      <c r="D297" s="22"/>
      <c r="E297" s="22"/>
      <c r="F297" s="22"/>
      <c r="G297" s="22"/>
      <c r="H297" s="22"/>
      <c r="I297" s="22"/>
    </row>
    <row r="298" spans="4:9" x14ac:dyDescent="0.6">
      <c r="D298" s="22"/>
      <c r="E298" s="22"/>
      <c r="F298" s="22"/>
      <c r="G298" s="22"/>
      <c r="H298" s="22"/>
      <c r="I298" s="22"/>
    </row>
    <row r="299" spans="4:9" x14ac:dyDescent="0.6">
      <c r="D299" s="22"/>
      <c r="E299" s="22"/>
      <c r="F299" s="22"/>
      <c r="G299" s="22"/>
      <c r="H299" s="22"/>
      <c r="I299" s="22"/>
    </row>
    <row r="300" spans="4:9" x14ac:dyDescent="0.6">
      <c r="D300" s="22"/>
      <c r="E300" s="22"/>
      <c r="F300" s="22"/>
      <c r="G300" s="22"/>
      <c r="H300" s="22"/>
      <c r="I300" s="22"/>
    </row>
    <row r="301" spans="4:9" x14ac:dyDescent="0.6">
      <c r="D301" s="22"/>
      <c r="E301" s="22"/>
      <c r="F301" s="22"/>
      <c r="G301" s="22"/>
      <c r="H301" s="22"/>
      <c r="I301" s="22"/>
    </row>
    <row r="302" spans="4:9" x14ac:dyDescent="0.6">
      <c r="D302" s="22"/>
      <c r="E302" s="22"/>
      <c r="F302" s="22"/>
      <c r="G302" s="22"/>
      <c r="H302" s="22"/>
      <c r="I302" s="22"/>
    </row>
    <row r="303" spans="4:9" x14ac:dyDescent="0.6">
      <c r="D303" s="22"/>
      <c r="E303" s="22"/>
      <c r="F303" s="22"/>
      <c r="G303" s="22"/>
      <c r="H303" s="22"/>
      <c r="I303" s="22"/>
    </row>
    <row r="304" spans="4:9" x14ac:dyDescent="0.6">
      <c r="D304" s="22"/>
      <c r="E304" s="22"/>
      <c r="F304" s="22"/>
      <c r="G304" s="22"/>
      <c r="H304" s="22"/>
      <c r="I304" s="22"/>
    </row>
    <row r="305" spans="4:9" x14ac:dyDescent="0.6">
      <c r="D305" s="22"/>
      <c r="E305" s="22"/>
      <c r="F305" s="22"/>
      <c r="G305" s="22"/>
      <c r="H305" s="22"/>
      <c r="I305" s="22"/>
    </row>
    <row r="306" spans="4:9" x14ac:dyDescent="0.6">
      <c r="D306" s="22"/>
      <c r="E306" s="22"/>
      <c r="F306" s="22"/>
      <c r="G306" s="22"/>
      <c r="H306" s="22"/>
      <c r="I306" s="22"/>
    </row>
    <row r="307" spans="4:9" x14ac:dyDescent="0.6">
      <c r="D307" s="22"/>
      <c r="E307" s="22"/>
      <c r="F307" s="22"/>
      <c r="G307" s="22"/>
      <c r="H307" s="22"/>
      <c r="I307" s="22"/>
    </row>
    <row r="308" spans="4:9" x14ac:dyDescent="0.6">
      <c r="D308" s="22"/>
      <c r="E308" s="22"/>
      <c r="F308" s="22"/>
      <c r="G308" s="22"/>
      <c r="H308" s="22"/>
      <c r="I308" s="22"/>
    </row>
    <row r="309" spans="4:9" x14ac:dyDescent="0.6">
      <c r="D309" s="22"/>
      <c r="E309" s="22"/>
      <c r="F309" s="22"/>
      <c r="G309" s="22"/>
      <c r="H309" s="22"/>
      <c r="I309" s="22"/>
    </row>
    <row r="310" spans="4:9" x14ac:dyDescent="0.6">
      <c r="D310" s="22"/>
      <c r="E310" s="22"/>
      <c r="F310" s="22"/>
      <c r="G310" s="22"/>
      <c r="H310" s="22"/>
      <c r="I310" s="22"/>
    </row>
    <row r="311" spans="4:9" x14ac:dyDescent="0.6">
      <c r="D311" s="22"/>
      <c r="E311" s="22"/>
      <c r="F311" s="22"/>
      <c r="G311" s="22"/>
      <c r="H311" s="22"/>
      <c r="I311" s="22"/>
    </row>
    <row r="312" spans="4:9" x14ac:dyDescent="0.6">
      <c r="D312" s="22"/>
      <c r="E312" s="22"/>
      <c r="F312" s="22"/>
      <c r="G312" s="22"/>
      <c r="H312" s="22"/>
      <c r="I312" s="22"/>
    </row>
    <row r="313" spans="4:9" x14ac:dyDescent="0.6">
      <c r="D313" s="22"/>
      <c r="E313" s="22"/>
      <c r="F313" s="22"/>
      <c r="G313" s="22"/>
      <c r="H313" s="22"/>
      <c r="I313" s="22"/>
    </row>
    <row r="314" spans="4:9" x14ac:dyDescent="0.6">
      <c r="D314" s="22"/>
      <c r="E314" s="22"/>
      <c r="F314" s="22"/>
      <c r="G314" s="22"/>
      <c r="H314" s="22"/>
      <c r="I314" s="22"/>
    </row>
    <row r="315" spans="4:9" x14ac:dyDescent="0.6">
      <c r="D315" s="22"/>
      <c r="E315" s="22"/>
      <c r="F315" s="22"/>
      <c r="G315" s="22"/>
      <c r="H315" s="22"/>
      <c r="I315" s="22"/>
    </row>
    <row r="316" spans="4:9" x14ac:dyDescent="0.6">
      <c r="D316" s="22"/>
      <c r="E316" s="22"/>
      <c r="F316" s="22"/>
      <c r="G316" s="22"/>
      <c r="H316" s="22"/>
      <c r="I316" s="22"/>
    </row>
    <row r="317" spans="4:9" x14ac:dyDescent="0.6">
      <c r="D317" s="22"/>
      <c r="E317" s="22"/>
      <c r="F317" s="22"/>
      <c r="G317" s="22"/>
      <c r="H317" s="22"/>
      <c r="I317" s="22"/>
    </row>
    <row r="318" spans="4:9" x14ac:dyDescent="0.6">
      <c r="D318" s="22"/>
      <c r="E318" s="22"/>
      <c r="F318" s="22"/>
      <c r="G318" s="22"/>
      <c r="H318" s="22"/>
      <c r="I318" s="22"/>
    </row>
    <row r="319" spans="4:9" x14ac:dyDescent="0.6">
      <c r="D319" s="22"/>
      <c r="E319" s="22"/>
      <c r="F319" s="22"/>
      <c r="G319" s="22"/>
      <c r="H319" s="22"/>
      <c r="I319" s="22"/>
    </row>
    <row r="320" spans="4:9" x14ac:dyDescent="0.6">
      <c r="D320" s="22"/>
      <c r="E320" s="22"/>
      <c r="F320" s="22"/>
      <c r="G320" s="22"/>
      <c r="H320" s="22"/>
      <c r="I320" s="22"/>
    </row>
    <row r="321" spans="4:9" x14ac:dyDescent="0.6">
      <c r="D321" s="22"/>
      <c r="E321" s="22"/>
      <c r="F321" s="22"/>
      <c r="G321" s="22"/>
      <c r="H321" s="22"/>
      <c r="I321" s="22"/>
    </row>
    <row r="322" spans="4:9" x14ac:dyDescent="0.6">
      <c r="D322" s="22"/>
      <c r="E322" s="22"/>
      <c r="F322" s="22"/>
      <c r="G322" s="22"/>
      <c r="H322" s="22"/>
      <c r="I322" s="22"/>
    </row>
    <row r="323" spans="4:9" x14ac:dyDescent="0.6">
      <c r="D323" s="22"/>
      <c r="E323" s="22"/>
      <c r="F323" s="22"/>
      <c r="G323" s="22"/>
      <c r="H323" s="22"/>
      <c r="I323" s="22"/>
    </row>
    <row r="324" spans="4:9" x14ac:dyDescent="0.6">
      <c r="D324" s="22"/>
      <c r="E324" s="22"/>
      <c r="F324" s="22"/>
      <c r="G324" s="22"/>
      <c r="H324" s="22"/>
      <c r="I324" s="22"/>
    </row>
    <row r="325" spans="4:9" x14ac:dyDescent="0.6">
      <c r="D325" s="22"/>
      <c r="E325" s="22"/>
      <c r="F325" s="22"/>
      <c r="G325" s="22"/>
      <c r="H325" s="22"/>
      <c r="I325" s="22"/>
    </row>
    <row r="326" spans="4:9" x14ac:dyDescent="0.6">
      <c r="D326" s="22"/>
      <c r="E326" s="22"/>
      <c r="F326" s="22"/>
      <c r="G326" s="22"/>
      <c r="H326" s="22"/>
      <c r="I326" s="22"/>
    </row>
    <row r="327" spans="4:9" x14ac:dyDescent="0.6">
      <c r="D327" s="22"/>
      <c r="E327" s="22"/>
      <c r="F327" s="22"/>
      <c r="G327" s="22"/>
      <c r="H327" s="22"/>
      <c r="I327" s="22"/>
    </row>
    <row r="328" spans="4:9" x14ac:dyDescent="0.6">
      <c r="D328" s="22"/>
      <c r="E328" s="22"/>
      <c r="F328" s="22"/>
      <c r="G328" s="22"/>
      <c r="H328" s="22"/>
      <c r="I328" s="22"/>
    </row>
    <row r="329" spans="4:9" x14ac:dyDescent="0.6">
      <c r="D329" s="22"/>
      <c r="E329" s="22"/>
      <c r="F329" s="22"/>
      <c r="G329" s="22"/>
      <c r="H329" s="22"/>
      <c r="I329" s="22"/>
    </row>
    <row r="330" spans="4:9" x14ac:dyDescent="0.6">
      <c r="D330" s="22"/>
      <c r="E330" s="22"/>
      <c r="F330" s="22"/>
      <c r="G330" s="22"/>
      <c r="H330" s="22"/>
      <c r="I330" s="22"/>
    </row>
    <row r="331" spans="4:9" x14ac:dyDescent="0.6">
      <c r="D331" s="22"/>
      <c r="E331" s="22"/>
      <c r="F331" s="22"/>
      <c r="G331" s="22"/>
      <c r="H331" s="22"/>
      <c r="I331" s="22"/>
    </row>
    <row r="332" spans="4:9" x14ac:dyDescent="0.6">
      <c r="D332" s="22"/>
      <c r="E332" s="22"/>
      <c r="F332" s="22"/>
      <c r="G332" s="22"/>
      <c r="H332" s="22"/>
      <c r="I332" s="22"/>
    </row>
    <row r="333" spans="4:9" x14ac:dyDescent="0.6">
      <c r="D333" s="22"/>
      <c r="E333" s="22"/>
      <c r="F333" s="22"/>
      <c r="G333" s="22"/>
      <c r="H333" s="22"/>
      <c r="I333" s="22"/>
    </row>
    <row r="334" spans="4:9" x14ac:dyDescent="0.6">
      <c r="D334" s="22"/>
      <c r="E334" s="22"/>
      <c r="F334" s="22"/>
      <c r="G334" s="22"/>
      <c r="H334" s="22"/>
      <c r="I334" s="22"/>
    </row>
    <row r="335" spans="4:9" x14ac:dyDescent="0.6">
      <c r="D335" s="22"/>
      <c r="E335" s="22"/>
      <c r="F335" s="22"/>
      <c r="G335" s="22"/>
      <c r="H335" s="22"/>
      <c r="I335" s="22"/>
    </row>
    <row r="336" spans="4:9" x14ac:dyDescent="0.6">
      <c r="D336" s="22"/>
      <c r="E336" s="22"/>
      <c r="F336" s="22"/>
      <c r="G336" s="22"/>
      <c r="H336" s="22"/>
      <c r="I336" s="22"/>
    </row>
    <row r="337" spans="4:9" x14ac:dyDescent="0.6">
      <c r="D337" s="22"/>
      <c r="E337" s="22"/>
      <c r="F337" s="22"/>
      <c r="G337" s="22"/>
      <c r="H337" s="22"/>
      <c r="I337" s="22"/>
    </row>
    <row r="338" spans="4:9" x14ac:dyDescent="0.6">
      <c r="D338" s="22"/>
      <c r="E338" s="22"/>
      <c r="F338" s="22"/>
      <c r="G338" s="22"/>
      <c r="H338" s="22"/>
      <c r="I338" s="22"/>
    </row>
    <row r="339" spans="4:9" x14ac:dyDescent="0.6">
      <c r="D339" s="22"/>
      <c r="E339" s="22"/>
      <c r="F339" s="22"/>
      <c r="G339" s="22"/>
      <c r="H339" s="22"/>
      <c r="I339" s="22"/>
    </row>
    <row r="340" spans="4:9" x14ac:dyDescent="0.6">
      <c r="D340" s="22"/>
      <c r="E340" s="22"/>
      <c r="F340" s="22"/>
      <c r="G340" s="22"/>
      <c r="H340" s="22"/>
      <c r="I340" s="22"/>
    </row>
    <row r="341" spans="4:9" x14ac:dyDescent="0.6">
      <c r="D341" s="22"/>
      <c r="E341" s="22"/>
      <c r="F341" s="22"/>
      <c r="G341" s="22"/>
      <c r="H341" s="22"/>
      <c r="I341" s="22"/>
    </row>
    <row r="342" spans="4:9" x14ac:dyDescent="0.6">
      <c r="D342" s="22"/>
      <c r="E342" s="22"/>
      <c r="F342" s="22"/>
      <c r="G342" s="22"/>
      <c r="H342" s="22"/>
      <c r="I342" s="22"/>
    </row>
    <row r="343" spans="4:9" x14ac:dyDescent="0.6">
      <c r="D343" s="22"/>
      <c r="E343" s="22"/>
      <c r="F343" s="22"/>
      <c r="G343" s="22"/>
      <c r="H343" s="22"/>
      <c r="I343" s="22"/>
    </row>
    <row r="344" spans="4:9" x14ac:dyDescent="0.6">
      <c r="D344" s="22"/>
      <c r="E344" s="22"/>
      <c r="F344" s="22"/>
      <c r="G344" s="22"/>
      <c r="H344" s="22"/>
      <c r="I344" s="22"/>
    </row>
    <row r="345" spans="4:9" x14ac:dyDescent="0.6">
      <c r="D345" s="22"/>
      <c r="E345" s="22"/>
      <c r="F345" s="22"/>
      <c r="G345" s="22"/>
      <c r="H345" s="22"/>
      <c r="I345" s="22"/>
    </row>
    <row r="346" spans="4:9" x14ac:dyDescent="0.6">
      <c r="D346" s="22"/>
      <c r="E346" s="22"/>
      <c r="F346" s="22"/>
      <c r="G346" s="22"/>
      <c r="H346" s="22"/>
      <c r="I346" s="22"/>
    </row>
    <row r="347" spans="4:9" x14ac:dyDescent="0.6">
      <c r="D347" s="22"/>
      <c r="E347" s="22"/>
      <c r="F347" s="22"/>
      <c r="G347" s="22"/>
      <c r="H347" s="22"/>
      <c r="I347" s="22"/>
    </row>
    <row r="348" spans="4:9" x14ac:dyDescent="0.6">
      <c r="D348" s="22"/>
      <c r="E348" s="22"/>
      <c r="F348" s="22"/>
      <c r="G348" s="22"/>
      <c r="H348" s="22"/>
      <c r="I348" s="22"/>
    </row>
    <row r="349" spans="4:9" x14ac:dyDescent="0.6">
      <c r="D349" s="22"/>
      <c r="E349" s="22"/>
      <c r="F349" s="22"/>
      <c r="G349" s="22"/>
      <c r="H349" s="22"/>
      <c r="I349" s="22"/>
    </row>
    <row r="350" spans="4:9" x14ac:dyDescent="0.6">
      <c r="D350" s="22"/>
      <c r="E350" s="22"/>
      <c r="F350" s="22"/>
      <c r="G350" s="22"/>
      <c r="H350" s="22"/>
      <c r="I350" s="22"/>
    </row>
    <row r="351" spans="4:9" x14ac:dyDescent="0.6">
      <c r="D351" s="22"/>
      <c r="E351" s="22"/>
      <c r="F351" s="22"/>
      <c r="G351" s="22"/>
      <c r="H351" s="22"/>
      <c r="I351" s="22"/>
    </row>
    <row r="352" spans="4:9" x14ac:dyDescent="0.6">
      <c r="D352" s="22"/>
      <c r="E352" s="22"/>
      <c r="F352" s="22"/>
      <c r="G352" s="22"/>
      <c r="H352" s="22"/>
      <c r="I352" s="22"/>
    </row>
    <row r="353" spans="4:9" x14ac:dyDescent="0.6">
      <c r="D353" s="22"/>
      <c r="E353" s="22"/>
      <c r="F353" s="22"/>
      <c r="G353" s="22"/>
      <c r="H353" s="22"/>
      <c r="I353" s="22"/>
    </row>
    <row r="354" spans="4:9" x14ac:dyDescent="0.6">
      <c r="D354" s="22"/>
      <c r="E354" s="22"/>
      <c r="F354" s="22"/>
      <c r="G354" s="22"/>
      <c r="H354" s="22"/>
      <c r="I354" s="22"/>
    </row>
    <row r="355" spans="4:9" x14ac:dyDescent="0.6">
      <c r="D355" s="22"/>
      <c r="E355" s="22"/>
      <c r="F355" s="22"/>
      <c r="G355" s="22"/>
      <c r="H355" s="22"/>
      <c r="I355" s="22"/>
    </row>
    <row r="356" spans="4:9" x14ac:dyDescent="0.6">
      <c r="D356" s="22"/>
      <c r="E356" s="22"/>
      <c r="F356" s="22"/>
      <c r="G356" s="22"/>
      <c r="H356" s="22"/>
      <c r="I356" s="22"/>
    </row>
    <row r="357" spans="4:9" x14ac:dyDescent="0.6">
      <c r="D357" s="22"/>
      <c r="E357" s="22"/>
      <c r="F357" s="22"/>
      <c r="G357" s="22"/>
      <c r="H357" s="22"/>
      <c r="I357" s="22"/>
    </row>
    <row r="358" spans="4:9" x14ac:dyDescent="0.6">
      <c r="D358" s="22"/>
      <c r="E358" s="22"/>
      <c r="F358" s="22"/>
      <c r="G358" s="22"/>
      <c r="H358" s="22"/>
      <c r="I358" s="22"/>
    </row>
    <row r="359" spans="4:9" x14ac:dyDescent="0.6">
      <c r="D359" s="22"/>
      <c r="E359" s="22"/>
      <c r="F359" s="22"/>
      <c r="G359" s="22"/>
      <c r="H359" s="22"/>
      <c r="I359" s="22"/>
    </row>
    <row r="360" spans="4:9" x14ac:dyDescent="0.6">
      <c r="D360" s="22"/>
      <c r="E360" s="22"/>
      <c r="F360" s="22"/>
      <c r="G360" s="22"/>
      <c r="H360" s="22"/>
      <c r="I360" s="22"/>
    </row>
    <row r="361" spans="4:9" x14ac:dyDescent="0.6">
      <c r="D361" s="22"/>
      <c r="E361" s="22"/>
      <c r="F361" s="22"/>
      <c r="G361" s="22"/>
      <c r="H361" s="22"/>
      <c r="I361" s="22"/>
    </row>
    <row r="362" spans="4:9" x14ac:dyDescent="0.6">
      <c r="D362" s="22"/>
      <c r="E362" s="22"/>
      <c r="F362" s="22"/>
      <c r="G362" s="22"/>
      <c r="H362" s="22"/>
      <c r="I362" s="22"/>
    </row>
    <row r="363" spans="4:9" x14ac:dyDescent="0.6">
      <c r="D363" s="22"/>
      <c r="E363" s="22"/>
      <c r="F363" s="22"/>
      <c r="G363" s="22"/>
      <c r="H363" s="22"/>
      <c r="I363" s="22"/>
    </row>
    <row r="364" spans="4:9" x14ac:dyDescent="0.6">
      <c r="D364" s="22"/>
      <c r="E364" s="22"/>
      <c r="F364" s="22"/>
      <c r="G364" s="22"/>
      <c r="H364" s="22"/>
      <c r="I364" s="22"/>
    </row>
    <row r="365" spans="4:9" x14ac:dyDescent="0.6">
      <c r="D365" s="22"/>
      <c r="E365" s="22"/>
      <c r="F365" s="22"/>
      <c r="G365" s="22"/>
      <c r="H365" s="22"/>
      <c r="I365" s="22"/>
    </row>
    <row r="366" spans="4:9" x14ac:dyDescent="0.6">
      <c r="D366" s="22"/>
      <c r="E366" s="22"/>
      <c r="F366" s="22"/>
      <c r="G366" s="22"/>
      <c r="H366" s="22"/>
      <c r="I366" s="22"/>
    </row>
    <row r="367" spans="4:9" x14ac:dyDescent="0.6">
      <c r="D367" s="22"/>
      <c r="E367" s="22"/>
      <c r="F367" s="22"/>
      <c r="G367" s="22"/>
      <c r="H367" s="22"/>
      <c r="I367" s="22"/>
    </row>
    <row r="368" spans="4:9" x14ac:dyDescent="0.6">
      <c r="D368" s="22"/>
      <c r="E368" s="22"/>
      <c r="F368" s="22"/>
      <c r="G368" s="22"/>
      <c r="H368" s="22"/>
      <c r="I368" s="22"/>
    </row>
    <row r="369" spans="4:9" x14ac:dyDescent="0.6">
      <c r="D369" s="22"/>
      <c r="E369" s="22"/>
      <c r="F369" s="22"/>
      <c r="G369" s="22"/>
      <c r="H369" s="22"/>
      <c r="I369" s="22"/>
    </row>
    <row r="370" spans="4:9" x14ac:dyDescent="0.6">
      <c r="D370" s="22"/>
      <c r="E370" s="22"/>
      <c r="F370" s="22"/>
      <c r="G370" s="22"/>
      <c r="H370" s="22"/>
      <c r="I370" s="22"/>
    </row>
    <row r="371" spans="4:9" x14ac:dyDescent="0.6">
      <c r="D371" s="22"/>
      <c r="E371" s="22"/>
      <c r="F371" s="22"/>
      <c r="G371" s="22"/>
      <c r="H371" s="22"/>
      <c r="I371" s="22"/>
    </row>
    <row r="372" spans="4:9" x14ac:dyDescent="0.6">
      <c r="D372" s="22"/>
      <c r="E372" s="22"/>
      <c r="F372" s="22"/>
      <c r="G372" s="22"/>
      <c r="H372" s="22"/>
      <c r="I372" s="22"/>
    </row>
    <row r="373" spans="4:9" x14ac:dyDescent="0.6">
      <c r="D373" s="22"/>
      <c r="E373" s="22"/>
      <c r="F373" s="22"/>
      <c r="G373" s="22"/>
      <c r="H373" s="22"/>
      <c r="I373" s="22"/>
    </row>
    <row r="374" spans="4:9" x14ac:dyDescent="0.6">
      <c r="D374" s="22"/>
      <c r="E374" s="22"/>
      <c r="F374" s="22"/>
      <c r="G374" s="22"/>
      <c r="H374" s="22"/>
      <c r="I374" s="22"/>
    </row>
    <row r="375" spans="4:9" x14ac:dyDescent="0.6">
      <c r="D375" s="22"/>
      <c r="E375" s="22"/>
      <c r="F375" s="22"/>
      <c r="G375" s="22"/>
      <c r="H375" s="22"/>
      <c r="I375" s="22"/>
    </row>
    <row r="376" spans="4:9" x14ac:dyDescent="0.6">
      <c r="D376" s="22"/>
      <c r="E376" s="22"/>
      <c r="F376" s="22"/>
      <c r="G376" s="22"/>
      <c r="H376" s="22"/>
      <c r="I376" s="22"/>
    </row>
    <row r="377" spans="4:9" x14ac:dyDescent="0.6">
      <c r="D377" s="22"/>
      <c r="E377" s="22"/>
      <c r="F377" s="22"/>
      <c r="G377" s="22"/>
      <c r="H377" s="22"/>
      <c r="I377" s="22"/>
    </row>
    <row r="378" spans="4:9" x14ac:dyDescent="0.6">
      <c r="D378" s="22"/>
      <c r="E378" s="22"/>
      <c r="F378" s="22"/>
      <c r="G378" s="22"/>
      <c r="H378" s="22"/>
      <c r="I378" s="22"/>
    </row>
    <row r="379" spans="4:9" x14ac:dyDescent="0.6">
      <c r="D379" s="22"/>
      <c r="E379" s="22"/>
      <c r="F379" s="22"/>
      <c r="G379" s="22"/>
      <c r="H379" s="22"/>
      <c r="I379" s="22"/>
    </row>
    <row r="380" spans="4:9" x14ac:dyDescent="0.6">
      <c r="D380" s="22"/>
      <c r="E380" s="22"/>
      <c r="F380" s="22"/>
      <c r="G380" s="22"/>
      <c r="H380" s="22"/>
      <c r="I380" s="22"/>
    </row>
    <row r="381" spans="4:9" x14ac:dyDescent="0.6">
      <c r="D381" s="22"/>
      <c r="E381" s="22"/>
      <c r="F381" s="22"/>
      <c r="G381" s="22"/>
      <c r="H381" s="22"/>
      <c r="I381" s="22"/>
    </row>
    <row r="382" spans="4:9" x14ac:dyDescent="0.6">
      <c r="D382" s="22"/>
      <c r="E382" s="22"/>
      <c r="F382" s="22"/>
      <c r="G382" s="22"/>
      <c r="H382" s="22"/>
      <c r="I382" s="22"/>
    </row>
    <row r="383" spans="4:9" x14ac:dyDescent="0.6">
      <c r="D383" s="22"/>
      <c r="E383" s="22"/>
      <c r="F383" s="22"/>
      <c r="G383" s="22"/>
      <c r="H383" s="22"/>
      <c r="I383" s="22"/>
    </row>
    <row r="384" spans="4:9" x14ac:dyDescent="0.6">
      <c r="D384" s="22"/>
      <c r="E384" s="22"/>
      <c r="F384" s="22"/>
      <c r="G384" s="22"/>
      <c r="H384" s="22"/>
      <c r="I384" s="22"/>
    </row>
    <row r="385" spans="4:9" x14ac:dyDescent="0.6">
      <c r="D385" s="22"/>
      <c r="E385" s="22"/>
      <c r="F385" s="22"/>
      <c r="G385" s="22"/>
      <c r="H385" s="22"/>
      <c r="I385" s="22"/>
    </row>
    <row r="386" spans="4:9" x14ac:dyDescent="0.6">
      <c r="D386" s="22"/>
      <c r="E386" s="22"/>
      <c r="F386" s="22"/>
      <c r="G386" s="22"/>
      <c r="H386" s="22"/>
      <c r="I386" s="22"/>
    </row>
    <row r="387" spans="4:9" x14ac:dyDescent="0.6">
      <c r="D387" s="22"/>
      <c r="E387" s="22"/>
      <c r="F387" s="22"/>
      <c r="G387" s="22"/>
      <c r="H387" s="22"/>
      <c r="I387" s="22"/>
    </row>
    <row r="388" spans="4:9" x14ac:dyDescent="0.6">
      <c r="D388" s="22"/>
      <c r="E388" s="22"/>
      <c r="F388" s="22"/>
      <c r="G388" s="22"/>
      <c r="H388" s="22"/>
      <c r="I388" s="22"/>
    </row>
    <row r="389" spans="4:9" x14ac:dyDescent="0.6">
      <c r="D389" s="22"/>
      <c r="E389" s="22"/>
      <c r="F389" s="22"/>
      <c r="G389" s="22"/>
      <c r="H389" s="22"/>
      <c r="I389" s="22"/>
    </row>
    <row r="390" spans="4:9" x14ac:dyDescent="0.6">
      <c r="D390" s="22"/>
      <c r="E390" s="22"/>
      <c r="F390" s="22"/>
      <c r="G390" s="22"/>
      <c r="H390" s="22"/>
      <c r="I390" s="22"/>
    </row>
    <row r="391" spans="4:9" x14ac:dyDescent="0.6">
      <c r="D391" s="22"/>
      <c r="E391" s="22"/>
      <c r="F391" s="22"/>
      <c r="G391" s="22"/>
      <c r="H391" s="22"/>
      <c r="I391" s="22"/>
    </row>
    <row r="392" spans="4:9" x14ac:dyDescent="0.6">
      <c r="D392" s="22"/>
      <c r="E392" s="22"/>
      <c r="F392" s="22"/>
      <c r="G392" s="22"/>
      <c r="H392" s="22"/>
      <c r="I392" s="22"/>
    </row>
    <row r="393" spans="4:9" x14ac:dyDescent="0.6">
      <c r="D393" s="22"/>
      <c r="E393" s="22"/>
      <c r="F393" s="22"/>
      <c r="G393" s="22"/>
      <c r="H393" s="22"/>
      <c r="I393" s="22"/>
    </row>
    <row r="394" spans="4:9" x14ac:dyDescent="0.6">
      <c r="D394" s="22"/>
      <c r="E394" s="22"/>
      <c r="F394" s="22"/>
      <c r="G394" s="22"/>
      <c r="H394" s="22"/>
      <c r="I394" s="22"/>
    </row>
    <row r="395" spans="4:9" x14ac:dyDescent="0.6">
      <c r="D395" s="22"/>
      <c r="E395" s="22"/>
      <c r="F395" s="22"/>
      <c r="G395" s="22"/>
      <c r="H395" s="22"/>
      <c r="I395" s="22"/>
    </row>
    <row r="396" spans="4:9" x14ac:dyDescent="0.6">
      <c r="D396" s="22"/>
      <c r="E396" s="22"/>
      <c r="F396" s="22"/>
      <c r="G396" s="22"/>
      <c r="H396" s="22"/>
      <c r="I396" s="22"/>
    </row>
    <row r="397" spans="4:9" x14ac:dyDescent="0.6">
      <c r="D397" s="22"/>
      <c r="E397" s="22"/>
      <c r="F397" s="22"/>
      <c r="G397" s="22"/>
      <c r="H397" s="22"/>
      <c r="I397" s="22"/>
    </row>
    <row r="398" spans="4:9" x14ac:dyDescent="0.6">
      <c r="D398" s="22"/>
      <c r="E398" s="22"/>
      <c r="F398" s="22"/>
      <c r="G398" s="22"/>
      <c r="H398" s="22"/>
      <c r="I398" s="22"/>
    </row>
    <row r="399" spans="4:9" x14ac:dyDescent="0.6">
      <c r="D399" s="22"/>
      <c r="E399" s="22"/>
      <c r="F399" s="22"/>
      <c r="G399" s="22"/>
      <c r="H399" s="22"/>
      <c r="I399" s="22"/>
    </row>
    <row r="400" spans="4:9" x14ac:dyDescent="0.6">
      <c r="D400" s="22"/>
      <c r="E400" s="22"/>
      <c r="F400" s="22"/>
      <c r="G400" s="22"/>
      <c r="H400" s="22"/>
      <c r="I400" s="22"/>
    </row>
    <row r="401" spans="4:9" x14ac:dyDescent="0.6">
      <c r="D401" s="22"/>
      <c r="E401" s="22"/>
      <c r="F401" s="22"/>
      <c r="G401" s="22"/>
      <c r="H401" s="22"/>
      <c r="I401" s="22"/>
    </row>
    <row r="402" spans="4:9" x14ac:dyDescent="0.6">
      <c r="D402" s="22"/>
      <c r="E402" s="22"/>
      <c r="F402" s="22"/>
      <c r="G402" s="22"/>
      <c r="H402" s="22"/>
      <c r="I402" s="22"/>
    </row>
    <row r="403" spans="4:9" x14ac:dyDescent="0.6">
      <c r="D403" s="22"/>
      <c r="E403" s="22"/>
      <c r="F403" s="22"/>
      <c r="G403" s="22"/>
      <c r="H403" s="22"/>
      <c r="I403" s="22"/>
    </row>
    <row r="404" spans="4:9" x14ac:dyDescent="0.6">
      <c r="D404" s="22"/>
      <c r="E404" s="22"/>
      <c r="F404" s="22"/>
      <c r="G404" s="22"/>
      <c r="H404" s="22"/>
      <c r="I404" s="22"/>
    </row>
    <row r="405" spans="4:9" x14ac:dyDescent="0.6">
      <c r="D405" s="22"/>
      <c r="E405" s="22"/>
      <c r="F405" s="22"/>
      <c r="G405" s="22"/>
      <c r="H405" s="22"/>
      <c r="I405" s="22"/>
    </row>
    <row r="406" spans="4:9" x14ac:dyDescent="0.6">
      <c r="D406" s="22"/>
      <c r="E406" s="22"/>
      <c r="F406" s="22"/>
      <c r="G406" s="22"/>
      <c r="H406" s="22"/>
      <c r="I406" s="22"/>
    </row>
    <row r="407" spans="4:9" x14ac:dyDescent="0.6">
      <c r="D407" s="22"/>
      <c r="E407" s="22"/>
      <c r="F407" s="22"/>
      <c r="G407" s="22"/>
      <c r="H407" s="22"/>
      <c r="I407" s="22"/>
    </row>
    <row r="408" spans="4:9" x14ac:dyDescent="0.6">
      <c r="D408" s="22"/>
      <c r="E408" s="22"/>
      <c r="F408" s="22"/>
      <c r="G408" s="22"/>
      <c r="H408" s="22"/>
      <c r="I408" s="22"/>
    </row>
    <row r="409" spans="4:9" x14ac:dyDescent="0.6">
      <c r="D409" s="22"/>
      <c r="E409" s="22"/>
      <c r="F409" s="22"/>
      <c r="G409" s="22"/>
      <c r="H409" s="22"/>
      <c r="I409" s="22"/>
    </row>
    <row r="410" spans="4:9" x14ac:dyDescent="0.6">
      <c r="D410" s="22"/>
      <c r="E410" s="22"/>
      <c r="F410" s="22"/>
      <c r="G410" s="22"/>
      <c r="H410" s="22"/>
      <c r="I410" s="22"/>
    </row>
    <row r="411" spans="4:9" x14ac:dyDescent="0.6">
      <c r="D411" s="22"/>
      <c r="E411" s="22"/>
      <c r="F411" s="22"/>
      <c r="G411" s="22"/>
      <c r="H411" s="22"/>
      <c r="I411" s="22"/>
    </row>
    <row r="412" spans="4:9" x14ac:dyDescent="0.6">
      <c r="D412" s="22"/>
      <c r="E412" s="22"/>
      <c r="F412" s="22"/>
      <c r="G412" s="22"/>
      <c r="H412" s="22"/>
      <c r="I412" s="22"/>
    </row>
    <row r="413" spans="4:9" x14ac:dyDescent="0.6">
      <c r="D413" s="22"/>
      <c r="E413" s="22"/>
      <c r="F413" s="22"/>
      <c r="G413" s="22"/>
      <c r="H413" s="22"/>
      <c r="I413" s="22"/>
    </row>
    <row r="414" spans="4:9" x14ac:dyDescent="0.6">
      <c r="D414" s="22"/>
      <c r="E414" s="22"/>
      <c r="F414" s="22"/>
      <c r="G414" s="22"/>
      <c r="H414" s="22"/>
      <c r="I414" s="22"/>
    </row>
    <row r="415" spans="4:9" x14ac:dyDescent="0.6">
      <c r="D415" s="22"/>
      <c r="E415" s="22"/>
      <c r="F415" s="22"/>
      <c r="G415" s="22"/>
      <c r="H415" s="22"/>
      <c r="I415" s="22"/>
    </row>
    <row r="416" spans="4:9" x14ac:dyDescent="0.6">
      <c r="D416" s="22"/>
      <c r="E416" s="22"/>
      <c r="F416" s="22"/>
      <c r="G416" s="22"/>
      <c r="H416" s="22"/>
      <c r="I416" s="22"/>
    </row>
    <row r="417" spans="4:9" x14ac:dyDescent="0.6">
      <c r="D417" s="22"/>
      <c r="E417" s="22"/>
      <c r="F417" s="22"/>
      <c r="G417" s="22"/>
      <c r="H417" s="22"/>
      <c r="I417" s="22"/>
    </row>
    <row r="418" spans="4:9" x14ac:dyDescent="0.6">
      <c r="D418" s="22"/>
      <c r="E418" s="22"/>
      <c r="F418" s="22"/>
      <c r="G418" s="22"/>
      <c r="H418" s="22"/>
      <c r="I418" s="22"/>
    </row>
    <row r="419" spans="4:9" x14ac:dyDescent="0.6">
      <c r="D419" s="22"/>
      <c r="E419" s="22"/>
      <c r="F419" s="22"/>
      <c r="G419" s="22"/>
      <c r="H419" s="22"/>
      <c r="I419" s="22"/>
    </row>
    <row r="420" spans="4:9" x14ac:dyDescent="0.6">
      <c r="D420" s="22"/>
      <c r="E420" s="22"/>
      <c r="F420" s="22"/>
      <c r="G420" s="22"/>
      <c r="H420" s="22"/>
      <c r="I420" s="22"/>
    </row>
    <row r="421" spans="4:9" x14ac:dyDescent="0.6">
      <c r="D421" s="22"/>
      <c r="E421" s="22"/>
      <c r="F421" s="22"/>
      <c r="G421" s="22"/>
      <c r="H421" s="22"/>
      <c r="I421" s="22"/>
    </row>
    <row r="422" spans="4:9" x14ac:dyDescent="0.6">
      <c r="D422" s="22"/>
      <c r="E422" s="22"/>
      <c r="F422" s="22"/>
      <c r="G422" s="22"/>
      <c r="H422" s="22"/>
      <c r="I422" s="22"/>
    </row>
    <row r="423" spans="4:9" x14ac:dyDescent="0.6">
      <c r="D423" s="22"/>
      <c r="E423" s="22"/>
      <c r="F423" s="22"/>
      <c r="G423" s="22"/>
      <c r="H423" s="22"/>
      <c r="I423" s="22"/>
    </row>
    <row r="424" spans="4:9" x14ac:dyDescent="0.6">
      <c r="D424" s="22"/>
      <c r="E424" s="22"/>
      <c r="F424" s="22"/>
      <c r="G424" s="22"/>
      <c r="H424" s="22"/>
      <c r="I424" s="22"/>
    </row>
    <row r="425" spans="4:9" x14ac:dyDescent="0.6">
      <c r="D425" s="22"/>
      <c r="E425" s="22"/>
      <c r="F425" s="22"/>
      <c r="G425" s="22"/>
      <c r="H425" s="22"/>
      <c r="I425" s="22"/>
    </row>
    <row r="426" spans="4:9" x14ac:dyDescent="0.6">
      <c r="D426" s="22"/>
      <c r="E426" s="22"/>
      <c r="F426" s="22"/>
      <c r="G426" s="22"/>
      <c r="H426" s="22"/>
      <c r="I426" s="22"/>
    </row>
    <row r="427" spans="4:9" x14ac:dyDescent="0.6">
      <c r="D427" s="22"/>
      <c r="E427" s="22"/>
      <c r="F427" s="22"/>
      <c r="G427" s="22"/>
      <c r="H427" s="22"/>
      <c r="I427" s="22"/>
    </row>
    <row r="428" spans="4:9" x14ac:dyDescent="0.6">
      <c r="D428" s="22"/>
      <c r="E428" s="22"/>
      <c r="F428" s="22"/>
      <c r="G428" s="22"/>
      <c r="H428" s="22"/>
      <c r="I428" s="22"/>
    </row>
    <row r="429" spans="4:9" x14ac:dyDescent="0.6">
      <c r="D429" s="22"/>
      <c r="E429" s="22"/>
      <c r="F429" s="22"/>
      <c r="G429" s="22"/>
      <c r="H429" s="22"/>
      <c r="I429" s="22"/>
    </row>
    <row r="430" spans="4:9" x14ac:dyDescent="0.6">
      <c r="D430" s="22"/>
      <c r="E430" s="22"/>
      <c r="F430" s="22"/>
      <c r="G430" s="22"/>
      <c r="H430" s="22"/>
      <c r="I430" s="22"/>
    </row>
    <row r="431" spans="4:9" x14ac:dyDescent="0.6">
      <c r="D431" s="22"/>
      <c r="E431" s="22"/>
      <c r="F431" s="22"/>
      <c r="G431" s="22"/>
      <c r="H431" s="22"/>
      <c r="I431" s="22"/>
    </row>
    <row r="432" spans="4:9" x14ac:dyDescent="0.6">
      <c r="D432" s="22"/>
      <c r="E432" s="22"/>
      <c r="F432" s="22"/>
      <c r="G432" s="22"/>
      <c r="H432" s="22"/>
      <c r="I432" s="22"/>
    </row>
    <row r="433" spans="4:9" x14ac:dyDescent="0.6">
      <c r="D433" s="22"/>
      <c r="E433" s="22"/>
      <c r="F433" s="22"/>
      <c r="G433" s="22"/>
      <c r="H433" s="22"/>
      <c r="I433" s="22"/>
    </row>
    <row r="434" spans="4:9" x14ac:dyDescent="0.6">
      <c r="D434" s="22"/>
      <c r="E434" s="22"/>
      <c r="F434" s="22"/>
      <c r="G434" s="22"/>
      <c r="H434" s="22"/>
      <c r="I434" s="22"/>
    </row>
    <row r="435" spans="4:9" x14ac:dyDescent="0.6">
      <c r="D435" s="22"/>
      <c r="E435" s="22"/>
      <c r="F435" s="22"/>
      <c r="G435" s="22"/>
      <c r="H435" s="22"/>
      <c r="I435" s="22"/>
    </row>
    <row r="436" spans="4:9" x14ac:dyDescent="0.6">
      <c r="D436" s="22"/>
      <c r="E436" s="22"/>
      <c r="F436" s="22"/>
      <c r="G436" s="22"/>
      <c r="H436" s="22"/>
      <c r="I436" s="22"/>
    </row>
    <row r="437" spans="4:9" x14ac:dyDescent="0.6">
      <c r="D437" s="22"/>
      <c r="E437" s="22"/>
      <c r="F437" s="22"/>
      <c r="G437" s="22"/>
      <c r="H437" s="22"/>
      <c r="I437" s="22"/>
    </row>
    <row r="438" spans="4:9" x14ac:dyDescent="0.6">
      <c r="D438" s="22"/>
      <c r="E438" s="22"/>
      <c r="F438" s="22"/>
      <c r="G438" s="22"/>
      <c r="H438" s="22"/>
      <c r="I438" s="22"/>
    </row>
    <row r="439" spans="4:9" x14ac:dyDescent="0.6">
      <c r="D439" s="22"/>
      <c r="E439" s="22"/>
      <c r="F439" s="22"/>
      <c r="G439" s="22"/>
      <c r="H439" s="22"/>
      <c r="I439" s="22"/>
    </row>
    <row r="440" spans="4:9" x14ac:dyDescent="0.6">
      <c r="D440" s="22"/>
      <c r="E440" s="22"/>
      <c r="F440" s="22"/>
      <c r="G440" s="22"/>
      <c r="H440" s="22"/>
      <c r="I440" s="22"/>
    </row>
    <row r="441" spans="4:9" x14ac:dyDescent="0.6">
      <c r="D441" s="22"/>
      <c r="E441" s="22"/>
      <c r="F441" s="22"/>
      <c r="G441" s="22"/>
      <c r="H441" s="22"/>
      <c r="I441" s="22"/>
    </row>
    <row r="442" spans="4:9" x14ac:dyDescent="0.6">
      <c r="D442" s="22"/>
      <c r="E442" s="22"/>
      <c r="F442" s="22"/>
      <c r="G442" s="22"/>
      <c r="H442" s="22"/>
      <c r="I442" s="22"/>
    </row>
    <row r="443" spans="4:9" x14ac:dyDescent="0.6">
      <c r="D443" s="22"/>
      <c r="E443" s="22"/>
      <c r="F443" s="22"/>
      <c r="G443" s="22"/>
      <c r="H443" s="22"/>
      <c r="I443" s="22"/>
    </row>
    <row r="444" spans="4:9" x14ac:dyDescent="0.6">
      <c r="D444" s="22"/>
      <c r="E444" s="22"/>
      <c r="F444" s="22"/>
      <c r="G444" s="22"/>
      <c r="H444" s="22"/>
      <c r="I444" s="22"/>
    </row>
    <row r="445" spans="4:9" x14ac:dyDescent="0.6">
      <c r="D445" s="22"/>
      <c r="E445" s="22"/>
      <c r="F445" s="22"/>
      <c r="G445" s="22"/>
      <c r="H445" s="22"/>
      <c r="I445" s="22"/>
    </row>
    <row r="446" spans="4:9" x14ac:dyDescent="0.6">
      <c r="D446" s="22"/>
      <c r="E446" s="22"/>
      <c r="F446" s="22"/>
      <c r="G446" s="22"/>
      <c r="H446" s="22"/>
      <c r="I446" s="22"/>
    </row>
    <row r="447" spans="4:9" x14ac:dyDescent="0.6">
      <c r="D447" s="22"/>
      <c r="E447" s="22"/>
      <c r="F447" s="22"/>
      <c r="G447" s="22"/>
      <c r="H447" s="22"/>
      <c r="I447" s="22"/>
    </row>
    <row r="448" spans="4:9" x14ac:dyDescent="0.6">
      <c r="D448" s="22"/>
      <c r="E448" s="22"/>
      <c r="F448" s="22"/>
      <c r="G448" s="22"/>
      <c r="H448" s="22"/>
      <c r="I448" s="22"/>
    </row>
    <row r="449" spans="4:9" x14ac:dyDescent="0.6">
      <c r="D449" s="22"/>
      <c r="E449" s="22"/>
      <c r="F449" s="22"/>
      <c r="G449" s="22"/>
      <c r="H449" s="22"/>
      <c r="I449" s="22"/>
    </row>
    <row r="450" spans="4:9" x14ac:dyDescent="0.6">
      <c r="D450" s="22"/>
      <c r="E450" s="22"/>
      <c r="F450" s="22"/>
      <c r="G450" s="22"/>
      <c r="H450" s="22"/>
      <c r="I450" s="22"/>
    </row>
    <row r="451" spans="4:9" x14ac:dyDescent="0.6">
      <c r="D451" s="22"/>
      <c r="E451" s="22"/>
      <c r="F451" s="22"/>
      <c r="G451" s="22"/>
      <c r="H451" s="22"/>
      <c r="I451" s="22"/>
    </row>
    <row r="452" spans="4:9" x14ac:dyDescent="0.6">
      <c r="D452" s="22"/>
      <c r="E452" s="22"/>
      <c r="F452" s="22"/>
      <c r="G452" s="22"/>
      <c r="H452" s="22"/>
      <c r="I452" s="22"/>
    </row>
    <row r="453" spans="4:9" x14ac:dyDescent="0.6">
      <c r="D453" s="22"/>
      <c r="E453" s="22"/>
      <c r="F453" s="22"/>
      <c r="G453" s="22"/>
      <c r="H453" s="22"/>
      <c r="I453" s="22"/>
    </row>
    <row r="454" spans="4:9" x14ac:dyDescent="0.6">
      <c r="D454" s="22"/>
      <c r="E454" s="22"/>
      <c r="F454" s="22"/>
      <c r="G454" s="22"/>
      <c r="H454" s="22"/>
      <c r="I454" s="22"/>
    </row>
    <row r="455" spans="4:9" x14ac:dyDescent="0.6">
      <c r="D455" s="22"/>
      <c r="E455" s="22"/>
      <c r="F455" s="22"/>
      <c r="G455" s="22"/>
      <c r="H455" s="22"/>
      <c r="I455" s="22"/>
    </row>
    <row r="456" spans="4:9" x14ac:dyDescent="0.6">
      <c r="D456" s="22"/>
      <c r="E456" s="22"/>
      <c r="F456" s="22"/>
      <c r="G456" s="22"/>
      <c r="H456" s="22"/>
      <c r="I456" s="22"/>
    </row>
    <row r="457" spans="4:9" x14ac:dyDescent="0.6">
      <c r="D457" s="22"/>
      <c r="E457" s="22"/>
      <c r="F457" s="22"/>
      <c r="G457" s="22"/>
      <c r="H457" s="22"/>
      <c r="I457" s="22"/>
    </row>
    <row r="458" spans="4:9" x14ac:dyDescent="0.6">
      <c r="D458" s="22"/>
      <c r="E458" s="22"/>
      <c r="F458" s="22"/>
      <c r="G458" s="22"/>
      <c r="H458" s="22"/>
      <c r="I458" s="22"/>
    </row>
    <row r="459" spans="4:9" x14ac:dyDescent="0.6">
      <c r="D459" s="22"/>
      <c r="E459" s="22"/>
      <c r="F459" s="22"/>
      <c r="G459" s="22"/>
      <c r="H459" s="22"/>
      <c r="I459" s="22"/>
    </row>
    <row r="460" spans="4:9" x14ac:dyDescent="0.6">
      <c r="D460" s="22"/>
      <c r="E460" s="22"/>
      <c r="F460" s="22"/>
      <c r="G460" s="22"/>
      <c r="H460" s="22"/>
      <c r="I460" s="22"/>
    </row>
    <row r="461" spans="4:9" x14ac:dyDescent="0.6">
      <c r="D461" s="22"/>
      <c r="E461" s="22"/>
      <c r="F461" s="22"/>
      <c r="G461" s="22"/>
      <c r="H461" s="22"/>
      <c r="I461" s="22"/>
    </row>
    <row r="462" spans="4:9" x14ac:dyDescent="0.6">
      <c r="D462" s="22"/>
      <c r="E462" s="22"/>
      <c r="F462" s="22"/>
      <c r="G462" s="22"/>
      <c r="H462" s="22"/>
      <c r="I462" s="22"/>
    </row>
    <row r="463" spans="4:9" x14ac:dyDescent="0.6">
      <c r="D463" s="22"/>
      <c r="E463" s="22"/>
      <c r="F463" s="22"/>
      <c r="G463" s="22"/>
      <c r="H463" s="22"/>
      <c r="I463" s="22"/>
    </row>
    <row r="464" spans="4:9" x14ac:dyDescent="0.6">
      <c r="D464" s="22"/>
      <c r="E464" s="22"/>
      <c r="F464" s="22"/>
      <c r="G464" s="22"/>
      <c r="H464" s="22"/>
      <c r="I464" s="22"/>
    </row>
    <row r="465" spans="4:9" x14ac:dyDescent="0.6">
      <c r="D465" s="22"/>
      <c r="E465" s="22"/>
      <c r="F465" s="22"/>
      <c r="G465" s="22"/>
      <c r="H465" s="22"/>
      <c r="I465" s="22"/>
    </row>
    <row r="466" spans="4:9" x14ac:dyDescent="0.6">
      <c r="D466" s="22"/>
      <c r="E466" s="22"/>
      <c r="F466" s="22"/>
      <c r="G466" s="22"/>
      <c r="H466" s="22"/>
      <c r="I466" s="22"/>
    </row>
    <row r="467" spans="4:9" x14ac:dyDescent="0.6">
      <c r="D467" s="22"/>
      <c r="E467" s="22"/>
      <c r="F467" s="22"/>
      <c r="G467" s="22"/>
      <c r="H467" s="22"/>
      <c r="I467" s="22"/>
    </row>
    <row r="468" spans="4:9" x14ac:dyDescent="0.6">
      <c r="D468" s="22"/>
      <c r="E468" s="22"/>
      <c r="F468" s="22"/>
      <c r="G468" s="22"/>
      <c r="H468" s="22"/>
      <c r="I468" s="22"/>
    </row>
    <row r="469" spans="4:9" x14ac:dyDescent="0.6">
      <c r="D469" s="22"/>
      <c r="E469" s="22"/>
      <c r="F469" s="22"/>
      <c r="G469" s="22"/>
      <c r="H469" s="22"/>
      <c r="I469" s="22"/>
    </row>
    <row r="470" spans="4:9" x14ac:dyDescent="0.6">
      <c r="D470" s="22"/>
      <c r="E470" s="22"/>
      <c r="F470" s="22"/>
      <c r="G470" s="22"/>
      <c r="H470" s="22"/>
      <c r="I470" s="22"/>
    </row>
    <row r="471" spans="4:9" x14ac:dyDescent="0.6">
      <c r="D471" s="22"/>
      <c r="E471" s="22"/>
      <c r="F471" s="22"/>
      <c r="G471" s="22"/>
      <c r="H471" s="22"/>
      <c r="I471" s="22"/>
    </row>
    <row r="472" spans="4:9" x14ac:dyDescent="0.6">
      <c r="D472" s="22"/>
      <c r="E472" s="22"/>
      <c r="F472" s="22"/>
      <c r="G472" s="22"/>
      <c r="H472" s="22"/>
      <c r="I472" s="22"/>
    </row>
    <row r="473" spans="4:9" x14ac:dyDescent="0.6">
      <c r="D473" s="22"/>
      <c r="E473" s="22"/>
      <c r="F473" s="22"/>
      <c r="G473" s="22"/>
      <c r="H473" s="22"/>
      <c r="I473" s="22"/>
    </row>
    <row r="474" spans="4:9" x14ac:dyDescent="0.6">
      <c r="D474" s="22"/>
      <c r="E474" s="22"/>
      <c r="F474" s="22"/>
      <c r="G474" s="22"/>
      <c r="H474" s="22"/>
      <c r="I474" s="22"/>
    </row>
    <row r="475" spans="4:9" x14ac:dyDescent="0.6">
      <c r="D475" s="22"/>
      <c r="E475" s="22"/>
      <c r="F475" s="22"/>
      <c r="G475" s="22"/>
      <c r="H475" s="22"/>
      <c r="I475" s="22"/>
    </row>
    <row r="476" spans="4:9" x14ac:dyDescent="0.6">
      <c r="D476" s="22"/>
      <c r="E476" s="22"/>
      <c r="F476" s="22"/>
      <c r="G476" s="22"/>
      <c r="H476" s="22"/>
      <c r="I476" s="22"/>
    </row>
    <row r="477" spans="4:9" x14ac:dyDescent="0.6">
      <c r="D477" s="22"/>
      <c r="E477" s="22"/>
      <c r="F477" s="22"/>
      <c r="G477" s="22"/>
      <c r="H477" s="22"/>
      <c r="I477" s="22"/>
    </row>
    <row r="478" spans="4:9" x14ac:dyDescent="0.6">
      <c r="D478" s="22"/>
      <c r="E478" s="22"/>
      <c r="F478" s="22"/>
      <c r="G478" s="22"/>
      <c r="H478" s="22"/>
      <c r="I478" s="22"/>
    </row>
    <row r="479" spans="4:9" x14ac:dyDescent="0.6">
      <c r="D479" s="22"/>
      <c r="E479" s="22"/>
      <c r="F479" s="22"/>
      <c r="G479" s="22"/>
      <c r="H479" s="22"/>
      <c r="I479" s="22"/>
    </row>
    <row r="480" spans="4:9" x14ac:dyDescent="0.6">
      <c r="D480" s="22"/>
      <c r="E480" s="22"/>
      <c r="F480" s="22"/>
      <c r="G480" s="22"/>
      <c r="H480" s="22"/>
      <c r="I480" s="22"/>
    </row>
    <row r="481" spans="4:9" x14ac:dyDescent="0.6">
      <c r="D481" s="22"/>
      <c r="E481" s="22"/>
      <c r="F481" s="22"/>
      <c r="G481" s="22"/>
      <c r="H481" s="22"/>
      <c r="I481" s="22"/>
    </row>
    <row r="482" spans="4:9" x14ac:dyDescent="0.6">
      <c r="D482" s="22"/>
      <c r="E482" s="22"/>
      <c r="F482" s="22"/>
      <c r="G482" s="22"/>
      <c r="H482" s="22"/>
      <c r="I482" s="22"/>
    </row>
    <row r="483" spans="4:9" x14ac:dyDescent="0.6">
      <c r="D483" s="22"/>
      <c r="E483" s="22"/>
      <c r="F483" s="22"/>
      <c r="G483" s="22"/>
      <c r="H483" s="22"/>
      <c r="I483" s="22"/>
    </row>
    <row r="484" spans="4:9" x14ac:dyDescent="0.6">
      <c r="D484" s="22"/>
      <c r="E484" s="22"/>
      <c r="F484" s="22"/>
      <c r="G484" s="22"/>
      <c r="H484" s="22"/>
      <c r="I484" s="22"/>
    </row>
    <row r="485" spans="4:9" x14ac:dyDescent="0.6">
      <c r="D485" s="22"/>
      <c r="E485" s="22"/>
      <c r="F485" s="22"/>
      <c r="G485" s="22"/>
      <c r="H485" s="22"/>
      <c r="I485" s="22"/>
    </row>
    <row r="486" spans="4:9" x14ac:dyDescent="0.6">
      <c r="D486" s="22"/>
      <c r="E486" s="22"/>
      <c r="F486" s="22"/>
      <c r="G486" s="22"/>
      <c r="H486" s="22"/>
      <c r="I486" s="22"/>
    </row>
    <row r="487" spans="4:9" x14ac:dyDescent="0.6">
      <c r="D487" s="22"/>
      <c r="E487" s="22"/>
      <c r="F487" s="22"/>
      <c r="G487" s="22"/>
      <c r="H487" s="22"/>
      <c r="I487" s="22"/>
    </row>
    <row r="488" spans="4:9" x14ac:dyDescent="0.6">
      <c r="D488" s="22"/>
      <c r="E488" s="22"/>
      <c r="F488" s="22"/>
      <c r="G488" s="22"/>
      <c r="H488" s="22"/>
      <c r="I488" s="22"/>
    </row>
    <row r="489" spans="4:9" x14ac:dyDescent="0.6">
      <c r="D489" s="22"/>
      <c r="E489" s="22"/>
      <c r="F489" s="22"/>
      <c r="G489" s="22"/>
      <c r="H489" s="22"/>
      <c r="I489" s="22"/>
    </row>
    <row r="490" spans="4:9" x14ac:dyDescent="0.6">
      <c r="D490" s="22"/>
      <c r="E490" s="22"/>
      <c r="F490" s="22"/>
      <c r="G490" s="22"/>
      <c r="H490" s="22"/>
      <c r="I490" s="22"/>
    </row>
    <row r="491" spans="4:9" x14ac:dyDescent="0.6">
      <c r="D491" s="22"/>
      <c r="E491" s="22"/>
      <c r="F491" s="22"/>
      <c r="G491" s="22"/>
      <c r="H491" s="22"/>
      <c r="I491" s="22"/>
    </row>
    <row r="492" spans="4:9" x14ac:dyDescent="0.6">
      <c r="D492" s="22"/>
      <c r="E492" s="22"/>
      <c r="F492" s="22"/>
      <c r="G492" s="22"/>
      <c r="H492" s="22"/>
      <c r="I492" s="22"/>
    </row>
    <row r="493" spans="4:9" x14ac:dyDescent="0.6">
      <c r="D493" s="22"/>
      <c r="E493" s="22"/>
      <c r="F493" s="22"/>
      <c r="G493" s="22"/>
      <c r="H493" s="22"/>
      <c r="I493" s="22"/>
    </row>
    <row r="494" spans="4:9" x14ac:dyDescent="0.6">
      <c r="D494" s="22"/>
      <c r="E494" s="22"/>
      <c r="F494" s="22"/>
      <c r="G494" s="22"/>
      <c r="H494" s="22"/>
      <c r="I494" s="22"/>
    </row>
    <row r="495" spans="4:9" x14ac:dyDescent="0.6">
      <c r="D495" s="22"/>
      <c r="E495" s="22"/>
      <c r="F495" s="22"/>
      <c r="G495" s="22"/>
      <c r="H495" s="22"/>
      <c r="I495" s="22"/>
    </row>
    <row r="496" spans="4:9" x14ac:dyDescent="0.6">
      <c r="D496" s="22"/>
      <c r="E496" s="22"/>
      <c r="F496" s="22"/>
      <c r="G496" s="22"/>
      <c r="H496" s="22"/>
      <c r="I496" s="22"/>
    </row>
    <row r="497" spans="4:9" x14ac:dyDescent="0.6">
      <c r="D497" s="22"/>
      <c r="E497" s="22"/>
      <c r="F497" s="22"/>
      <c r="G497" s="22"/>
      <c r="H497" s="22"/>
      <c r="I497" s="22"/>
    </row>
    <row r="498" spans="4:9" x14ac:dyDescent="0.6">
      <c r="D498" s="22"/>
      <c r="E498" s="22"/>
      <c r="F498" s="22"/>
      <c r="G498" s="22"/>
      <c r="H498" s="22"/>
      <c r="I498" s="22"/>
    </row>
    <row r="499" spans="4:9" x14ac:dyDescent="0.6">
      <c r="D499" s="22"/>
      <c r="E499" s="22"/>
      <c r="F499" s="22"/>
      <c r="G499" s="22"/>
      <c r="H499" s="22"/>
      <c r="I499" s="22"/>
    </row>
    <row r="500" spans="4:9" x14ac:dyDescent="0.6">
      <c r="D500" s="22"/>
      <c r="E500" s="22"/>
      <c r="F500" s="22"/>
      <c r="G500" s="22"/>
      <c r="H500" s="22"/>
      <c r="I500" s="22"/>
    </row>
    <row r="501" spans="4:9" x14ac:dyDescent="0.6">
      <c r="D501" s="22"/>
      <c r="E501" s="22"/>
      <c r="F501" s="22"/>
      <c r="G501" s="22"/>
      <c r="H501" s="22"/>
      <c r="I501" s="22"/>
    </row>
    <row r="502" spans="4:9" x14ac:dyDescent="0.6">
      <c r="D502" s="22"/>
      <c r="E502" s="22"/>
      <c r="F502" s="22"/>
      <c r="G502" s="22"/>
      <c r="H502" s="22"/>
      <c r="I502" s="22"/>
    </row>
    <row r="503" spans="4:9" x14ac:dyDescent="0.6">
      <c r="D503" s="22"/>
      <c r="E503" s="22"/>
      <c r="F503" s="22"/>
      <c r="G503" s="22"/>
      <c r="H503" s="22"/>
      <c r="I503" s="22"/>
    </row>
    <row r="504" spans="4:9" x14ac:dyDescent="0.6">
      <c r="D504" s="22"/>
      <c r="E504" s="22"/>
      <c r="F504" s="22"/>
      <c r="G504" s="22"/>
      <c r="H504" s="22"/>
      <c r="I504" s="22"/>
    </row>
    <row r="505" spans="4:9" x14ac:dyDescent="0.6">
      <c r="D505" s="22"/>
      <c r="E505" s="22"/>
      <c r="F505" s="22"/>
      <c r="G505" s="22"/>
      <c r="H505" s="22"/>
      <c r="I505" s="22"/>
    </row>
    <row r="506" spans="4:9" x14ac:dyDescent="0.6">
      <c r="D506" s="22"/>
      <c r="E506" s="22"/>
      <c r="F506" s="22"/>
      <c r="G506" s="22"/>
      <c r="H506" s="22"/>
      <c r="I506" s="22"/>
    </row>
    <row r="507" spans="4:9" x14ac:dyDescent="0.6">
      <c r="D507" s="22"/>
      <c r="E507" s="22"/>
      <c r="F507" s="22"/>
      <c r="G507" s="22"/>
      <c r="H507" s="22"/>
      <c r="I507" s="22"/>
    </row>
    <row r="508" spans="4:9" x14ac:dyDescent="0.6">
      <c r="D508" s="22"/>
      <c r="E508" s="22"/>
      <c r="F508" s="22"/>
      <c r="G508" s="22"/>
      <c r="H508" s="22"/>
      <c r="I508" s="22"/>
    </row>
    <row r="509" spans="4:9" x14ac:dyDescent="0.6">
      <c r="D509" s="22"/>
      <c r="E509" s="22"/>
      <c r="F509" s="22"/>
      <c r="G509" s="22"/>
      <c r="H509" s="22"/>
      <c r="I509" s="22"/>
    </row>
    <row r="510" spans="4:9" x14ac:dyDescent="0.6">
      <c r="D510" s="22"/>
      <c r="E510" s="22"/>
      <c r="F510" s="22"/>
      <c r="G510" s="22"/>
      <c r="H510" s="22"/>
      <c r="I510" s="22"/>
    </row>
    <row r="511" spans="4:9" x14ac:dyDescent="0.6">
      <c r="D511" s="22"/>
      <c r="E511" s="22"/>
      <c r="F511" s="22"/>
      <c r="G511" s="22"/>
      <c r="H511" s="22"/>
      <c r="I511" s="22"/>
    </row>
    <row r="512" spans="4:9" x14ac:dyDescent="0.6">
      <c r="D512" s="22"/>
      <c r="E512" s="22"/>
      <c r="F512" s="22"/>
      <c r="G512" s="22"/>
      <c r="H512" s="22"/>
      <c r="I512" s="22"/>
    </row>
    <row r="513" spans="4:9" x14ac:dyDescent="0.6">
      <c r="D513" s="22"/>
      <c r="E513" s="22"/>
      <c r="F513" s="22"/>
      <c r="G513" s="22"/>
      <c r="H513" s="22"/>
      <c r="I513" s="22"/>
    </row>
    <row r="514" spans="4:9" x14ac:dyDescent="0.6">
      <c r="D514" s="22"/>
      <c r="E514" s="22"/>
      <c r="F514" s="22"/>
      <c r="G514" s="22"/>
      <c r="H514" s="22"/>
      <c r="I514" s="22"/>
    </row>
    <row r="515" spans="4:9" x14ac:dyDescent="0.6">
      <c r="D515" s="22"/>
      <c r="E515" s="22"/>
      <c r="F515" s="22"/>
      <c r="G515" s="22"/>
      <c r="H515" s="22"/>
      <c r="I515" s="22"/>
    </row>
    <row r="516" spans="4:9" x14ac:dyDescent="0.6">
      <c r="D516" s="22"/>
      <c r="E516" s="22"/>
      <c r="F516" s="22"/>
      <c r="G516" s="22"/>
      <c r="H516" s="22"/>
      <c r="I516" s="22"/>
    </row>
    <row r="517" spans="4:9" x14ac:dyDescent="0.6">
      <c r="D517" s="22"/>
      <c r="E517" s="22"/>
      <c r="F517" s="22"/>
      <c r="G517" s="22"/>
      <c r="H517" s="22"/>
      <c r="I517" s="22"/>
    </row>
    <row r="518" spans="4:9" x14ac:dyDescent="0.6">
      <c r="D518" s="22"/>
      <c r="E518" s="22"/>
      <c r="F518" s="22"/>
      <c r="G518" s="22"/>
      <c r="H518" s="22"/>
      <c r="I518" s="22"/>
    </row>
    <row r="519" spans="4:9" x14ac:dyDescent="0.6">
      <c r="D519" s="22"/>
      <c r="E519" s="22"/>
      <c r="F519" s="22"/>
      <c r="G519" s="22"/>
      <c r="H519" s="22"/>
      <c r="I519" s="22"/>
    </row>
    <row r="520" spans="4:9" x14ac:dyDescent="0.6">
      <c r="D520" s="22"/>
      <c r="E520" s="22"/>
      <c r="F520" s="22"/>
      <c r="G520" s="22"/>
      <c r="H520" s="22"/>
      <c r="I520" s="22"/>
    </row>
    <row r="521" spans="4:9" x14ac:dyDescent="0.6">
      <c r="D521" s="22"/>
      <c r="E521" s="22"/>
      <c r="F521" s="22"/>
      <c r="G521" s="22"/>
      <c r="H521" s="22"/>
      <c r="I521" s="22"/>
    </row>
    <row r="522" spans="4:9" x14ac:dyDescent="0.6">
      <c r="D522" s="22"/>
      <c r="E522" s="22"/>
      <c r="F522" s="22"/>
      <c r="G522" s="22"/>
      <c r="H522" s="22"/>
      <c r="I522" s="22"/>
    </row>
    <row r="523" spans="4:9" x14ac:dyDescent="0.6">
      <c r="D523" s="22"/>
      <c r="E523" s="22"/>
      <c r="F523" s="22"/>
      <c r="G523" s="22"/>
      <c r="H523" s="22"/>
      <c r="I523" s="22"/>
    </row>
    <row r="524" spans="4:9" x14ac:dyDescent="0.6">
      <c r="D524" s="22"/>
      <c r="E524" s="22"/>
      <c r="F524" s="22"/>
      <c r="G524" s="22"/>
      <c r="H524" s="22"/>
      <c r="I524" s="22"/>
    </row>
    <row r="525" spans="4:9" x14ac:dyDescent="0.6">
      <c r="D525" s="22"/>
      <c r="E525" s="22"/>
      <c r="F525" s="22"/>
      <c r="G525" s="22"/>
      <c r="H525" s="22"/>
      <c r="I525" s="22"/>
    </row>
    <row r="526" spans="4:9" x14ac:dyDescent="0.6">
      <c r="D526" s="22"/>
      <c r="E526" s="22"/>
      <c r="F526" s="22"/>
      <c r="G526" s="22"/>
      <c r="H526" s="22"/>
      <c r="I526" s="22"/>
    </row>
    <row r="527" spans="4:9" x14ac:dyDescent="0.6">
      <c r="D527" s="22"/>
      <c r="E527" s="22"/>
      <c r="F527" s="22"/>
      <c r="G527" s="22"/>
      <c r="H527" s="22"/>
      <c r="I527" s="22"/>
    </row>
    <row r="528" spans="4:9" x14ac:dyDescent="0.6">
      <c r="D528" s="22"/>
      <c r="E528" s="22"/>
      <c r="F528" s="22"/>
      <c r="G528" s="22"/>
      <c r="H528" s="22"/>
      <c r="I528" s="22"/>
    </row>
    <row r="529" spans="4:9" x14ac:dyDescent="0.6">
      <c r="D529" s="22"/>
      <c r="E529" s="22"/>
      <c r="F529" s="22"/>
      <c r="G529" s="22"/>
      <c r="H529" s="22"/>
      <c r="I529" s="22"/>
    </row>
    <row r="530" spans="4:9" x14ac:dyDescent="0.6">
      <c r="D530" s="22"/>
      <c r="E530" s="22"/>
      <c r="F530" s="22"/>
      <c r="G530" s="22"/>
      <c r="H530" s="22"/>
      <c r="I530" s="22"/>
    </row>
    <row r="531" spans="4:9" x14ac:dyDescent="0.6">
      <c r="D531" s="22"/>
      <c r="E531" s="22"/>
      <c r="F531" s="22"/>
      <c r="G531" s="22"/>
      <c r="H531" s="22"/>
      <c r="I531" s="22"/>
    </row>
    <row r="532" spans="4:9" x14ac:dyDescent="0.6">
      <c r="D532" s="22"/>
      <c r="E532" s="22"/>
      <c r="F532" s="22"/>
      <c r="G532" s="22"/>
      <c r="H532" s="22"/>
      <c r="I532" s="22"/>
    </row>
    <row r="533" spans="4:9" x14ac:dyDescent="0.6">
      <c r="D533" s="22"/>
      <c r="E533" s="22"/>
      <c r="F533" s="22"/>
      <c r="G533" s="22"/>
      <c r="H533" s="22"/>
      <c r="I533" s="22"/>
    </row>
    <row r="534" spans="4:9" x14ac:dyDescent="0.6">
      <c r="D534" s="22"/>
      <c r="E534" s="22"/>
      <c r="F534" s="22"/>
      <c r="G534" s="22"/>
      <c r="H534" s="22"/>
      <c r="I534" s="22"/>
    </row>
    <row r="535" spans="4:9" x14ac:dyDescent="0.6">
      <c r="D535" s="22"/>
      <c r="E535" s="22"/>
      <c r="F535" s="22"/>
      <c r="G535" s="22"/>
      <c r="H535" s="22"/>
      <c r="I535" s="22"/>
    </row>
    <row r="536" spans="4:9" x14ac:dyDescent="0.6">
      <c r="D536" s="22"/>
      <c r="E536" s="22"/>
      <c r="F536" s="22"/>
      <c r="G536" s="22"/>
      <c r="H536" s="22"/>
      <c r="I536" s="22"/>
    </row>
    <row r="537" spans="4:9" x14ac:dyDescent="0.6">
      <c r="D537" s="22"/>
      <c r="E537" s="22"/>
      <c r="F537" s="22"/>
      <c r="G537" s="22"/>
      <c r="H537" s="22"/>
      <c r="I537" s="22"/>
    </row>
    <row r="538" spans="4:9" x14ac:dyDescent="0.6">
      <c r="D538" s="22"/>
      <c r="E538" s="22"/>
      <c r="F538" s="22"/>
      <c r="G538" s="22"/>
      <c r="H538" s="22"/>
      <c r="I538" s="22"/>
    </row>
    <row r="539" spans="4:9" x14ac:dyDescent="0.6">
      <c r="D539" s="22"/>
      <c r="E539" s="22"/>
      <c r="F539" s="22"/>
      <c r="G539" s="22"/>
      <c r="H539" s="22"/>
      <c r="I539" s="22"/>
    </row>
    <row r="540" spans="4:9" x14ac:dyDescent="0.6">
      <c r="D540" s="22"/>
      <c r="E540" s="22"/>
      <c r="F540" s="22"/>
      <c r="G540" s="22"/>
      <c r="H540" s="22"/>
      <c r="I540" s="22"/>
    </row>
    <row r="541" spans="4:9" x14ac:dyDescent="0.6">
      <c r="D541" s="22"/>
      <c r="E541" s="22"/>
      <c r="F541" s="22"/>
      <c r="G541" s="22"/>
      <c r="H541" s="22"/>
      <c r="I541" s="22"/>
    </row>
    <row r="542" spans="4:9" x14ac:dyDescent="0.6">
      <c r="D542" s="22"/>
      <c r="E542" s="22"/>
      <c r="F542" s="22"/>
      <c r="G542" s="22"/>
      <c r="H542" s="22"/>
      <c r="I542" s="22"/>
    </row>
    <row r="543" spans="4:9" x14ac:dyDescent="0.6">
      <c r="D543" s="22"/>
      <c r="E543" s="22"/>
      <c r="F543" s="22"/>
      <c r="G543" s="22"/>
      <c r="H543" s="22"/>
      <c r="I543" s="22"/>
    </row>
    <row r="544" spans="4:9" x14ac:dyDescent="0.6">
      <c r="D544" s="22"/>
      <c r="E544" s="22"/>
      <c r="F544" s="22"/>
      <c r="G544" s="22"/>
      <c r="H544" s="22"/>
      <c r="I544" s="22"/>
    </row>
    <row r="545" spans="4:9" x14ac:dyDescent="0.6">
      <c r="D545" s="22"/>
      <c r="E545" s="22"/>
      <c r="F545" s="22"/>
      <c r="G545" s="22"/>
      <c r="H545" s="22"/>
      <c r="I545" s="22"/>
    </row>
    <row r="546" spans="4:9" x14ac:dyDescent="0.6">
      <c r="D546" s="22"/>
      <c r="E546" s="22"/>
      <c r="F546" s="22"/>
      <c r="G546" s="22"/>
      <c r="H546" s="22"/>
      <c r="I546" s="22"/>
    </row>
    <row r="547" spans="4:9" x14ac:dyDescent="0.6">
      <c r="D547" s="22"/>
      <c r="E547" s="22"/>
      <c r="F547" s="22"/>
      <c r="G547" s="22"/>
      <c r="H547" s="22"/>
      <c r="I547" s="22"/>
    </row>
    <row r="548" spans="4:9" x14ac:dyDescent="0.6">
      <c r="D548" s="22"/>
      <c r="E548" s="22"/>
      <c r="F548" s="22"/>
      <c r="G548" s="22"/>
      <c r="H548" s="22"/>
      <c r="I548" s="22"/>
    </row>
    <row r="549" spans="4:9" x14ac:dyDescent="0.6">
      <c r="D549" s="22"/>
      <c r="E549" s="22"/>
      <c r="F549" s="22"/>
      <c r="G549" s="22"/>
      <c r="H549" s="22"/>
      <c r="I549" s="22"/>
    </row>
    <row r="550" spans="4:9" x14ac:dyDescent="0.6">
      <c r="D550" s="22"/>
      <c r="E550" s="22"/>
      <c r="F550" s="22"/>
      <c r="G550" s="22"/>
      <c r="H550" s="22"/>
      <c r="I550" s="22"/>
    </row>
    <row r="551" spans="4:9" x14ac:dyDescent="0.6">
      <c r="D551" s="22"/>
      <c r="E551" s="22"/>
      <c r="F551" s="22"/>
      <c r="G551" s="22"/>
      <c r="H551" s="22"/>
      <c r="I551" s="22"/>
    </row>
    <row r="552" spans="4:9" x14ac:dyDescent="0.6">
      <c r="D552" s="22"/>
      <c r="E552" s="22"/>
      <c r="F552" s="22"/>
      <c r="G552" s="22"/>
      <c r="H552" s="22"/>
      <c r="I552" s="22"/>
    </row>
    <row r="553" spans="4:9" x14ac:dyDescent="0.6">
      <c r="D553" s="22"/>
      <c r="E553" s="22"/>
      <c r="F553" s="22"/>
      <c r="G553" s="22"/>
      <c r="H553" s="22"/>
      <c r="I553" s="22"/>
    </row>
    <row r="554" spans="4:9" x14ac:dyDescent="0.6">
      <c r="D554" s="22"/>
      <c r="E554" s="22"/>
      <c r="F554" s="22"/>
      <c r="G554" s="22"/>
      <c r="H554" s="22"/>
      <c r="I554" s="22"/>
    </row>
    <row r="555" spans="4:9" x14ac:dyDescent="0.6">
      <c r="D555" s="22"/>
      <c r="E555" s="22"/>
      <c r="F555" s="22"/>
      <c r="G555" s="22"/>
      <c r="H555" s="22"/>
      <c r="I555" s="22"/>
    </row>
    <row r="556" spans="4:9" x14ac:dyDescent="0.6">
      <c r="D556" s="22"/>
      <c r="E556" s="22"/>
      <c r="F556" s="22"/>
      <c r="G556" s="22"/>
      <c r="H556" s="22"/>
      <c r="I556" s="22"/>
    </row>
    <row r="557" spans="4:9" x14ac:dyDescent="0.6">
      <c r="D557" s="22"/>
      <c r="E557" s="22"/>
      <c r="F557" s="22"/>
      <c r="G557" s="22"/>
      <c r="H557" s="22"/>
      <c r="I557" s="22"/>
    </row>
    <row r="558" spans="4:9" x14ac:dyDescent="0.6">
      <c r="D558" s="22"/>
      <c r="E558" s="22"/>
      <c r="F558" s="22"/>
      <c r="G558" s="22"/>
      <c r="H558" s="22"/>
      <c r="I558" s="22"/>
    </row>
    <row r="559" spans="4:9" x14ac:dyDescent="0.6">
      <c r="D559" s="22"/>
      <c r="E559" s="22"/>
      <c r="F559" s="22"/>
      <c r="G559" s="22"/>
      <c r="H559" s="22"/>
      <c r="I559" s="22"/>
    </row>
    <row r="560" spans="4:9" x14ac:dyDescent="0.6">
      <c r="D560" s="22"/>
      <c r="E560" s="22"/>
      <c r="F560" s="22"/>
      <c r="G560" s="22"/>
      <c r="H560" s="22"/>
      <c r="I560" s="22"/>
    </row>
    <row r="561" spans="4:9" x14ac:dyDescent="0.6">
      <c r="D561" s="22"/>
      <c r="E561" s="22"/>
      <c r="F561" s="22"/>
      <c r="G561" s="22"/>
      <c r="H561" s="22"/>
      <c r="I561" s="22"/>
    </row>
    <row r="562" spans="4:9" x14ac:dyDescent="0.6">
      <c r="D562" s="22"/>
      <c r="E562" s="22"/>
      <c r="F562" s="22"/>
      <c r="G562" s="22"/>
      <c r="H562" s="22"/>
      <c r="I562" s="22"/>
    </row>
    <row r="563" spans="4:9" x14ac:dyDescent="0.6">
      <c r="D563" s="22"/>
      <c r="E563" s="22"/>
      <c r="F563" s="22"/>
      <c r="G563" s="22"/>
      <c r="H563" s="22"/>
      <c r="I563" s="22"/>
    </row>
    <row r="564" spans="4:9" x14ac:dyDescent="0.6">
      <c r="D564" s="22"/>
      <c r="E564" s="22"/>
      <c r="F564" s="22"/>
      <c r="G564" s="22"/>
      <c r="H564" s="22"/>
      <c r="I564" s="22"/>
    </row>
    <row r="565" spans="4:9" x14ac:dyDescent="0.6">
      <c r="D565" s="22"/>
      <c r="E565" s="22"/>
      <c r="F565" s="22"/>
      <c r="G565" s="22"/>
      <c r="H565" s="22"/>
      <c r="I565" s="22"/>
    </row>
    <row r="566" spans="4:9" x14ac:dyDescent="0.6">
      <c r="D566" s="22"/>
      <c r="E566" s="22"/>
      <c r="F566" s="22"/>
      <c r="G566" s="22"/>
      <c r="H566" s="22"/>
      <c r="I566" s="22"/>
    </row>
    <row r="567" spans="4:9" x14ac:dyDescent="0.6">
      <c r="D567" s="22"/>
      <c r="E567" s="22"/>
      <c r="F567" s="22"/>
      <c r="G567" s="22"/>
      <c r="H567" s="22"/>
      <c r="I567" s="22"/>
    </row>
    <row r="568" spans="4:9" x14ac:dyDescent="0.6">
      <c r="D568" s="22"/>
      <c r="E568" s="22"/>
      <c r="F568" s="22"/>
      <c r="G568" s="22"/>
      <c r="H568" s="22"/>
      <c r="I568" s="22"/>
    </row>
    <row r="569" spans="4:9" x14ac:dyDescent="0.6">
      <c r="D569" s="22"/>
      <c r="E569" s="22"/>
      <c r="F569" s="22"/>
      <c r="G569" s="22"/>
      <c r="H569" s="22"/>
      <c r="I569" s="22"/>
    </row>
    <row r="570" spans="4:9" x14ac:dyDescent="0.6">
      <c r="D570" s="22"/>
      <c r="E570" s="22"/>
      <c r="F570" s="22"/>
      <c r="G570" s="22"/>
      <c r="H570" s="22"/>
      <c r="I570" s="22"/>
    </row>
    <row r="571" spans="4:9" x14ac:dyDescent="0.6">
      <c r="D571" s="22"/>
      <c r="E571" s="22"/>
      <c r="F571" s="22"/>
      <c r="G571" s="22"/>
      <c r="H571" s="22"/>
      <c r="I571" s="22"/>
    </row>
    <row r="572" spans="4:9" x14ac:dyDescent="0.6">
      <c r="D572" s="22"/>
      <c r="E572" s="22"/>
      <c r="F572" s="22"/>
      <c r="G572" s="22"/>
      <c r="H572" s="22"/>
      <c r="I572" s="22"/>
    </row>
    <row r="573" spans="4:9" x14ac:dyDescent="0.6">
      <c r="D573" s="22"/>
      <c r="E573" s="22"/>
      <c r="F573" s="22"/>
      <c r="G573" s="22"/>
      <c r="H573" s="22"/>
      <c r="I573" s="22"/>
    </row>
    <row r="574" spans="4:9" x14ac:dyDescent="0.6">
      <c r="D574" s="22"/>
      <c r="E574" s="22"/>
      <c r="F574" s="22"/>
      <c r="G574" s="22"/>
      <c r="H574" s="22"/>
      <c r="I574" s="22"/>
    </row>
    <row r="575" spans="4:9" x14ac:dyDescent="0.6">
      <c r="D575" s="22"/>
      <c r="E575" s="22"/>
      <c r="F575" s="22"/>
      <c r="G575" s="22"/>
      <c r="H575" s="22"/>
      <c r="I575" s="22"/>
    </row>
    <row r="576" spans="4:9" x14ac:dyDescent="0.6">
      <c r="D576" s="22"/>
      <c r="E576" s="22"/>
      <c r="F576" s="22"/>
      <c r="G576" s="22"/>
      <c r="H576" s="22"/>
      <c r="I576" s="22"/>
    </row>
    <row r="577" spans="4:9" x14ac:dyDescent="0.6">
      <c r="D577" s="22"/>
      <c r="E577" s="22"/>
      <c r="F577" s="22"/>
      <c r="G577" s="22"/>
      <c r="H577" s="22"/>
      <c r="I577" s="22"/>
    </row>
    <row r="578" spans="4:9" x14ac:dyDescent="0.6">
      <c r="D578" s="22"/>
      <c r="E578" s="22"/>
      <c r="F578" s="22"/>
      <c r="G578" s="22"/>
      <c r="H578" s="22"/>
      <c r="I578" s="22"/>
    </row>
    <row r="579" spans="4:9" x14ac:dyDescent="0.6">
      <c r="D579" s="22"/>
      <c r="E579" s="22"/>
      <c r="F579" s="22"/>
      <c r="G579" s="22"/>
      <c r="H579" s="22"/>
      <c r="I579" s="22"/>
    </row>
    <row r="580" spans="4:9" x14ac:dyDescent="0.6">
      <c r="D580" s="22"/>
      <c r="E580" s="22"/>
      <c r="F580" s="22"/>
      <c r="G580" s="22"/>
      <c r="H580" s="22"/>
      <c r="I580" s="22"/>
    </row>
    <row r="581" spans="4:9" x14ac:dyDescent="0.6">
      <c r="D581" s="22"/>
      <c r="E581" s="22"/>
      <c r="F581" s="22"/>
      <c r="G581" s="22"/>
      <c r="H581" s="22"/>
      <c r="I581" s="22"/>
    </row>
    <row r="582" spans="4:9" x14ac:dyDescent="0.6">
      <c r="D582" s="22"/>
      <c r="E582" s="22"/>
      <c r="F582" s="22"/>
      <c r="G582" s="22"/>
      <c r="H582" s="22"/>
      <c r="I582" s="22"/>
    </row>
    <row r="583" spans="4:9" x14ac:dyDescent="0.6">
      <c r="D583" s="22"/>
      <c r="E583" s="22"/>
      <c r="F583" s="22"/>
      <c r="G583" s="22"/>
      <c r="H583" s="22"/>
      <c r="I583" s="22"/>
    </row>
    <row r="584" spans="4:9" x14ac:dyDescent="0.6">
      <c r="D584" s="22"/>
      <c r="E584" s="22"/>
      <c r="F584" s="22"/>
      <c r="G584" s="22"/>
      <c r="H584" s="22"/>
      <c r="I584" s="22"/>
    </row>
    <row r="585" spans="4:9" x14ac:dyDescent="0.6">
      <c r="D585" s="22"/>
      <c r="E585" s="22"/>
      <c r="F585" s="22"/>
      <c r="G585" s="22"/>
      <c r="H585" s="22"/>
      <c r="I585" s="22"/>
    </row>
    <row r="586" spans="4:9" x14ac:dyDescent="0.6">
      <c r="D586" s="22"/>
      <c r="E586" s="22"/>
      <c r="F586" s="22"/>
      <c r="G586" s="22"/>
      <c r="H586" s="22"/>
      <c r="I586" s="22"/>
    </row>
    <row r="587" spans="4:9" x14ac:dyDescent="0.6">
      <c r="D587" s="22"/>
      <c r="E587" s="22"/>
      <c r="F587" s="22"/>
      <c r="G587" s="22"/>
      <c r="H587" s="22"/>
      <c r="I587" s="22"/>
    </row>
    <row r="588" spans="4:9" x14ac:dyDescent="0.6">
      <c r="D588" s="22"/>
      <c r="E588" s="22"/>
      <c r="F588" s="22"/>
      <c r="G588" s="22"/>
      <c r="H588" s="22"/>
      <c r="I588" s="22"/>
    </row>
    <row r="589" spans="4:9" x14ac:dyDescent="0.6">
      <c r="D589" s="22"/>
      <c r="E589" s="22"/>
      <c r="F589" s="22"/>
      <c r="G589" s="22"/>
      <c r="H589" s="22"/>
      <c r="I589" s="22"/>
    </row>
    <row r="590" spans="4:9" x14ac:dyDescent="0.6">
      <c r="D590" s="22"/>
      <c r="E590" s="22"/>
      <c r="F590" s="22"/>
      <c r="G590" s="22"/>
      <c r="H590" s="22"/>
      <c r="I590" s="22"/>
    </row>
    <row r="591" spans="4:9" x14ac:dyDescent="0.6">
      <c r="D591" s="22"/>
      <c r="E591" s="22"/>
      <c r="F591" s="22"/>
      <c r="G591" s="22"/>
      <c r="H591" s="22"/>
      <c r="I591" s="22"/>
    </row>
    <row r="592" spans="4:9" x14ac:dyDescent="0.6">
      <c r="D592" s="22"/>
      <c r="E592" s="22"/>
      <c r="F592" s="22"/>
      <c r="G592" s="22"/>
      <c r="H592" s="22"/>
      <c r="I592" s="22"/>
    </row>
    <row r="593" spans="4:9" x14ac:dyDescent="0.6">
      <c r="D593" s="22"/>
      <c r="E593" s="22"/>
      <c r="F593" s="22"/>
      <c r="G593" s="22"/>
      <c r="H593" s="22"/>
      <c r="I593" s="22"/>
    </row>
    <row r="594" spans="4:9" x14ac:dyDescent="0.6">
      <c r="D594" s="22"/>
      <c r="E594" s="22"/>
      <c r="F594" s="22"/>
      <c r="G594" s="22"/>
      <c r="H594" s="22"/>
      <c r="I594" s="22"/>
    </row>
    <row r="595" spans="4:9" x14ac:dyDescent="0.6">
      <c r="D595" s="22"/>
      <c r="E595" s="22"/>
      <c r="F595" s="22"/>
      <c r="G595" s="22"/>
      <c r="H595" s="22"/>
      <c r="I595" s="22"/>
    </row>
    <row r="596" spans="4:9" x14ac:dyDescent="0.6">
      <c r="D596" s="22"/>
      <c r="E596" s="22"/>
      <c r="F596" s="22"/>
      <c r="G596" s="22"/>
      <c r="H596" s="22"/>
      <c r="I596" s="22"/>
    </row>
    <row r="597" spans="4:9" x14ac:dyDescent="0.6">
      <c r="D597" s="22"/>
      <c r="E597" s="22"/>
      <c r="F597" s="22"/>
      <c r="G597" s="22"/>
      <c r="H597" s="22"/>
      <c r="I597" s="22"/>
    </row>
    <row r="598" spans="4:9" x14ac:dyDescent="0.6">
      <c r="D598" s="22"/>
      <c r="E598" s="22"/>
      <c r="F598" s="22"/>
      <c r="G598" s="22"/>
      <c r="H598" s="22"/>
      <c r="I598" s="22"/>
    </row>
    <row r="599" spans="4:9" x14ac:dyDescent="0.6">
      <c r="D599" s="22"/>
      <c r="E599" s="22"/>
      <c r="F599" s="22"/>
      <c r="G599" s="22"/>
      <c r="H599" s="22"/>
      <c r="I599" s="22"/>
    </row>
    <row r="600" spans="4:9" x14ac:dyDescent="0.6">
      <c r="D600" s="22"/>
      <c r="E600" s="22"/>
      <c r="F600" s="22"/>
      <c r="G600" s="22"/>
      <c r="H600" s="22"/>
      <c r="I600" s="22"/>
    </row>
    <row r="601" spans="4:9" x14ac:dyDescent="0.6">
      <c r="D601" s="22"/>
      <c r="E601" s="22"/>
      <c r="F601" s="22"/>
      <c r="G601" s="22"/>
      <c r="H601" s="22"/>
      <c r="I601" s="22"/>
    </row>
    <row r="602" spans="4:9" x14ac:dyDescent="0.6">
      <c r="D602" s="22"/>
      <c r="E602" s="22"/>
      <c r="F602" s="22"/>
      <c r="G602" s="22"/>
      <c r="H602" s="22"/>
      <c r="I602" s="22"/>
    </row>
    <row r="603" spans="4:9" x14ac:dyDescent="0.6">
      <c r="D603" s="22"/>
      <c r="E603" s="22"/>
      <c r="F603" s="22"/>
      <c r="G603" s="22"/>
      <c r="H603" s="22"/>
      <c r="I603" s="22"/>
    </row>
    <row r="604" spans="4:9" x14ac:dyDescent="0.6">
      <c r="D604" s="22"/>
      <c r="E604" s="22"/>
      <c r="F604" s="22"/>
      <c r="G604" s="22"/>
      <c r="H604" s="22"/>
      <c r="I604" s="22"/>
    </row>
    <row r="605" spans="4:9" x14ac:dyDescent="0.6">
      <c r="D605" s="22"/>
      <c r="E605" s="22"/>
      <c r="F605" s="22"/>
      <c r="G605" s="22"/>
      <c r="H605" s="22"/>
      <c r="I605" s="22"/>
    </row>
    <row r="606" spans="4:9" x14ac:dyDescent="0.6">
      <c r="D606" s="22"/>
      <c r="E606" s="22"/>
      <c r="F606" s="22"/>
      <c r="G606" s="22"/>
      <c r="H606" s="22"/>
      <c r="I606" s="22"/>
    </row>
    <row r="607" spans="4:9" x14ac:dyDescent="0.6">
      <c r="D607" s="22"/>
      <c r="E607" s="22"/>
      <c r="F607" s="22"/>
      <c r="G607" s="22"/>
      <c r="H607" s="22"/>
      <c r="I607" s="22"/>
    </row>
    <row r="608" spans="4:9" x14ac:dyDescent="0.6">
      <c r="D608" s="22"/>
      <c r="E608" s="22"/>
      <c r="F608" s="22"/>
      <c r="G608" s="22"/>
      <c r="H608" s="22"/>
      <c r="I608" s="22"/>
    </row>
    <row r="609" spans="4:9" x14ac:dyDescent="0.6">
      <c r="D609" s="22"/>
      <c r="E609" s="22"/>
      <c r="F609" s="22"/>
      <c r="G609" s="22"/>
      <c r="H609" s="22"/>
      <c r="I609" s="22"/>
    </row>
    <row r="610" spans="4:9" x14ac:dyDescent="0.6">
      <c r="D610" s="22"/>
      <c r="E610" s="22"/>
      <c r="F610" s="22"/>
      <c r="G610" s="22"/>
      <c r="H610" s="22"/>
      <c r="I610" s="22"/>
    </row>
    <row r="611" spans="4:9" x14ac:dyDescent="0.6">
      <c r="D611" s="22"/>
      <c r="E611" s="22"/>
      <c r="F611" s="22"/>
      <c r="G611" s="22"/>
      <c r="H611" s="22"/>
      <c r="I611" s="22"/>
    </row>
    <row r="612" spans="4:9" x14ac:dyDescent="0.6">
      <c r="D612" s="22"/>
      <c r="E612" s="22"/>
      <c r="F612" s="22"/>
      <c r="G612" s="22"/>
      <c r="H612" s="22"/>
      <c r="I612" s="22"/>
    </row>
    <row r="613" spans="4:9" x14ac:dyDescent="0.6">
      <c r="D613" s="22"/>
      <c r="E613" s="22"/>
      <c r="F613" s="22"/>
      <c r="G613" s="22"/>
      <c r="H613" s="22"/>
      <c r="I613" s="22"/>
    </row>
    <row r="614" spans="4:9" x14ac:dyDescent="0.6">
      <c r="D614" s="22"/>
      <c r="E614" s="22"/>
      <c r="F614" s="22"/>
      <c r="G614" s="22"/>
      <c r="H614" s="22"/>
      <c r="I614" s="22"/>
    </row>
    <row r="615" spans="4:9" x14ac:dyDescent="0.6">
      <c r="D615" s="22"/>
      <c r="E615" s="22"/>
      <c r="F615" s="22"/>
      <c r="G615" s="22"/>
      <c r="H615" s="22"/>
      <c r="I615" s="22"/>
    </row>
    <row r="616" spans="4:9" x14ac:dyDescent="0.6">
      <c r="D616" s="22"/>
      <c r="E616" s="22"/>
      <c r="F616" s="22"/>
      <c r="G616" s="22"/>
      <c r="H616" s="22"/>
      <c r="I616" s="22"/>
    </row>
    <row r="617" spans="4:9" x14ac:dyDescent="0.6">
      <c r="D617" s="22"/>
      <c r="E617" s="22"/>
      <c r="F617" s="22"/>
      <c r="G617" s="22"/>
      <c r="H617" s="22"/>
      <c r="I617" s="22"/>
    </row>
    <row r="618" spans="4:9" x14ac:dyDescent="0.6">
      <c r="D618" s="22"/>
      <c r="E618" s="22"/>
      <c r="F618" s="22"/>
      <c r="G618" s="22"/>
      <c r="H618" s="22"/>
      <c r="I618" s="22"/>
    </row>
    <row r="619" spans="4:9" x14ac:dyDescent="0.6">
      <c r="D619" s="22"/>
      <c r="E619" s="22"/>
      <c r="F619" s="22"/>
      <c r="G619" s="22"/>
      <c r="H619" s="22"/>
      <c r="I619" s="22"/>
    </row>
    <row r="620" spans="4:9" x14ac:dyDescent="0.6">
      <c r="D620" s="22"/>
      <c r="E620" s="22"/>
      <c r="F620" s="22"/>
      <c r="G620" s="22"/>
      <c r="H620" s="22"/>
      <c r="I620" s="22"/>
    </row>
    <row r="621" spans="4:9" x14ac:dyDescent="0.6">
      <c r="D621" s="22"/>
      <c r="E621" s="22"/>
      <c r="F621" s="22"/>
      <c r="G621" s="22"/>
      <c r="H621" s="22"/>
      <c r="I621" s="22"/>
    </row>
    <row r="622" spans="4:9" x14ac:dyDescent="0.6">
      <c r="D622" s="22"/>
      <c r="E622" s="22"/>
      <c r="F622" s="22"/>
      <c r="G622" s="22"/>
      <c r="H622" s="22"/>
      <c r="I622" s="22"/>
    </row>
    <row r="623" spans="4:9" x14ac:dyDescent="0.6">
      <c r="D623" s="22"/>
      <c r="E623" s="22"/>
      <c r="F623" s="22"/>
      <c r="G623" s="22"/>
      <c r="H623" s="22"/>
      <c r="I623" s="22"/>
    </row>
    <row r="624" spans="4:9" x14ac:dyDescent="0.6">
      <c r="D624" s="22"/>
      <c r="E624" s="22"/>
      <c r="F624" s="22"/>
      <c r="G624" s="22"/>
      <c r="H624" s="22"/>
      <c r="I624" s="22"/>
    </row>
    <row r="625" spans="4:9" x14ac:dyDescent="0.6">
      <c r="D625" s="22"/>
      <c r="E625" s="22"/>
      <c r="F625" s="22"/>
      <c r="G625" s="22"/>
      <c r="H625" s="22"/>
      <c r="I625" s="22"/>
    </row>
    <row r="626" spans="4:9" x14ac:dyDescent="0.6">
      <c r="D626" s="22"/>
      <c r="E626" s="22"/>
      <c r="F626" s="22"/>
      <c r="G626" s="22"/>
      <c r="H626" s="22"/>
      <c r="I626" s="22"/>
    </row>
    <row r="627" spans="4:9" x14ac:dyDescent="0.6">
      <c r="D627" s="22"/>
      <c r="E627" s="22"/>
      <c r="F627" s="22"/>
      <c r="G627" s="22"/>
      <c r="H627" s="22"/>
      <c r="I627" s="22"/>
    </row>
    <row r="628" spans="4:9" x14ac:dyDescent="0.6">
      <c r="D628" s="22"/>
      <c r="E628" s="22"/>
      <c r="F628" s="22"/>
      <c r="G628" s="22"/>
      <c r="H628" s="22"/>
      <c r="I628" s="22"/>
    </row>
    <row r="629" spans="4:9" x14ac:dyDescent="0.6">
      <c r="D629" s="22"/>
      <c r="E629" s="22"/>
      <c r="F629" s="22"/>
      <c r="G629" s="22"/>
      <c r="H629" s="22"/>
      <c r="I629" s="22"/>
    </row>
    <row r="630" spans="4:9" x14ac:dyDescent="0.6">
      <c r="D630" s="22"/>
      <c r="E630" s="22"/>
      <c r="F630" s="22"/>
      <c r="G630" s="22"/>
      <c r="H630" s="22"/>
      <c r="I630" s="22"/>
    </row>
    <row r="631" spans="4:9" x14ac:dyDescent="0.6">
      <c r="D631" s="22"/>
      <c r="E631" s="22"/>
      <c r="F631" s="22"/>
      <c r="G631" s="22"/>
      <c r="H631" s="22"/>
      <c r="I631" s="22"/>
    </row>
    <row r="632" spans="4:9" x14ac:dyDescent="0.6">
      <c r="D632" s="22"/>
      <c r="E632" s="22"/>
      <c r="F632" s="22"/>
      <c r="G632" s="22"/>
      <c r="H632" s="22"/>
      <c r="I632" s="22"/>
    </row>
    <row r="633" spans="4:9" x14ac:dyDescent="0.6">
      <c r="D633" s="22"/>
      <c r="E633" s="22"/>
      <c r="F633" s="22"/>
      <c r="G633" s="22"/>
      <c r="H633" s="22"/>
      <c r="I633" s="22"/>
    </row>
    <row r="634" spans="4:9" x14ac:dyDescent="0.6">
      <c r="D634" s="22"/>
      <c r="E634" s="22"/>
      <c r="F634" s="22"/>
      <c r="G634" s="22"/>
      <c r="H634" s="22"/>
      <c r="I634" s="22"/>
    </row>
    <row r="635" spans="4:9" x14ac:dyDescent="0.6">
      <c r="D635" s="22"/>
      <c r="E635" s="22"/>
      <c r="F635" s="22"/>
      <c r="G635" s="22"/>
      <c r="H635" s="22"/>
      <c r="I635" s="22"/>
    </row>
    <row r="636" spans="4:9" x14ac:dyDescent="0.6">
      <c r="D636" s="22"/>
      <c r="E636" s="22"/>
      <c r="F636" s="22"/>
      <c r="G636" s="22"/>
      <c r="H636" s="22"/>
      <c r="I636" s="22"/>
    </row>
    <row r="637" spans="4:9" x14ac:dyDescent="0.6">
      <c r="D637" s="22"/>
      <c r="E637" s="22"/>
      <c r="F637" s="22"/>
      <c r="G637" s="22"/>
      <c r="H637" s="22"/>
      <c r="I637" s="22"/>
    </row>
    <row r="638" spans="4:9" x14ac:dyDescent="0.6">
      <c r="D638" s="22"/>
      <c r="E638" s="22"/>
      <c r="F638" s="22"/>
      <c r="G638" s="22"/>
      <c r="H638" s="22"/>
      <c r="I638" s="22"/>
    </row>
    <row r="639" spans="4:9" x14ac:dyDescent="0.6">
      <c r="D639" s="22"/>
      <c r="E639" s="22"/>
      <c r="F639" s="22"/>
      <c r="G639" s="22"/>
      <c r="H639" s="22"/>
      <c r="I639" s="22"/>
    </row>
    <row r="640" spans="4:9" x14ac:dyDescent="0.6">
      <c r="D640" s="22"/>
      <c r="E640" s="22"/>
      <c r="F640" s="22"/>
      <c r="G640" s="22"/>
      <c r="H640" s="22"/>
      <c r="I640" s="22"/>
    </row>
    <row r="641" spans="4:9" x14ac:dyDescent="0.6">
      <c r="D641" s="22"/>
      <c r="E641" s="22"/>
      <c r="F641" s="22"/>
      <c r="G641" s="22"/>
      <c r="H641" s="22"/>
      <c r="I641" s="22"/>
    </row>
    <row r="642" spans="4:9" x14ac:dyDescent="0.6">
      <c r="D642" s="22"/>
      <c r="E642" s="22"/>
      <c r="F642" s="22"/>
      <c r="G642" s="22"/>
      <c r="H642" s="22"/>
      <c r="I642" s="22"/>
    </row>
    <row r="643" spans="4:9" x14ac:dyDescent="0.6">
      <c r="D643" s="22"/>
      <c r="E643" s="22"/>
      <c r="F643" s="22"/>
      <c r="G643" s="22"/>
      <c r="H643" s="22"/>
      <c r="I643" s="22"/>
    </row>
    <row r="644" spans="4:9" x14ac:dyDescent="0.6">
      <c r="D644" s="22"/>
      <c r="E644" s="22"/>
      <c r="F644" s="22"/>
      <c r="G644" s="22"/>
      <c r="H644" s="22"/>
      <c r="I644" s="22"/>
    </row>
    <row r="645" spans="4:9" x14ac:dyDescent="0.6">
      <c r="D645" s="22"/>
      <c r="E645" s="22"/>
      <c r="F645" s="22"/>
      <c r="G645" s="22"/>
      <c r="H645" s="22"/>
      <c r="I645" s="22"/>
    </row>
    <row r="646" spans="4:9" x14ac:dyDescent="0.6">
      <c r="D646" s="22"/>
      <c r="E646" s="22"/>
      <c r="F646" s="22"/>
      <c r="G646" s="22"/>
      <c r="H646" s="22"/>
      <c r="I646" s="22"/>
    </row>
    <row r="647" spans="4:9" x14ac:dyDescent="0.6">
      <c r="D647" s="22"/>
      <c r="E647" s="22"/>
      <c r="F647" s="22"/>
      <c r="G647" s="22"/>
      <c r="H647" s="22"/>
      <c r="I647" s="22"/>
    </row>
    <row r="648" spans="4:9" x14ac:dyDescent="0.6">
      <c r="D648" s="22"/>
      <c r="E648" s="22"/>
      <c r="F648" s="22"/>
      <c r="G648" s="22"/>
      <c r="H648" s="22"/>
      <c r="I648" s="22"/>
    </row>
    <row r="649" spans="4:9" x14ac:dyDescent="0.6">
      <c r="D649" s="22"/>
      <c r="E649" s="22"/>
      <c r="F649" s="22"/>
      <c r="G649" s="22"/>
      <c r="H649" s="22"/>
      <c r="I649" s="22"/>
    </row>
    <row r="650" spans="4:9" x14ac:dyDescent="0.6">
      <c r="D650" s="22"/>
      <c r="E650" s="22"/>
      <c r="F650" s="22"/>
      <c r="G650" s="22"/>
      <c r="H650" s="22"/>
      <c r="I650" s="22"/>
    </row>
    <row r="651" spans="4:9" x14ac:dyDescent="0.6">
      <c r="D651" s="22"/>
      <c r="E651" s="22"/>
      <c r="F651" s="22"/>
      <c r="G651" s="22"/>
      <c r="H651" s="22"/>
      <c r="I651" s="22"/>
    </row>
    <row r="652" spans="4:9" x14ac:dyDescent="0.6">
      <c r="D652" s="22"/>
      <c r="E652" s="22"/>
      <c r="F652" s="22"/>
      <c r="G652" s="22"/>
      <c r="H652" s="22"/>
      <c r="I652" s="22"/>
    </row>
    <row r="653" spans="4:9" x14ac:dyDescent="0.6">
      <c r="D653" s="22"/>
      <c r="E653" s="22"/>
      <c r="F653" s="22"/>
      <c r="G653" s="22"/>
      <c r="H653" s="22"/>
      <c r="I653" s="22"/>
    </row>
    <row r="654" spans="4:9" x14ac:dyDescent="0.6">
      <c r="D654" s="22"/>
      <c r="E654" s="22"/>
      <c r="F654" s="22"/>
      <c r="G654" s="22"/>
      <c r="H654" s="22"/>
      <c r="I654" s="22"/>
    </row>
    <row r="655" spans="4:9" x14ac:dyDescent="0.6">
      <c r="D655" s="22"/>
      <c r="E655" s="22"/>
      <c r="F655" s="22"/>
      <c r="G655" s="22"/>
      <c r="H655" s="22"/>
      <c r="I655" s="22"/>
    </row>
    <row r="656" spans="4:9" x14ac:dyDescent="0.6">
      <c r="D656" s="22"/>
      <c r="E656" s="22"/>
      <c r="F656" s="22"/>
      <c r="G656" s="22"/>
      <c r="H656" s="22"/>
      <c r="I656" s="22"/>
    </row>
    <row r="657" spans="4:9" x14ac:dyDescent="0.6">
      <c r="D657" s="22"/>
      <c r="E657" s="22"/>
      <c r="F657" s="22"/>
      <c r="G657" s="22"/>
      <c r="H657" s="22"/>
      <c r="I657" s="22"/>
    </row>
    <row r="658" spans="4:9" x14ac:dyDescent="0.6">
      <c r="D658" s="22"/>
      <c r="E658" s="22"/>
      <c r="F658" s="22"/>
      <c r="G658" s="22"/>
      <c r="H658" s="22"/>
      <c r="I658" s="22"/>
    </row>
    <row r="659" spans="4:9" x14ac:dyDescent="0.6">
      <c r="D659" s="22"/>
      <c r="E659" s="22"/>
      <c r="F659" s="22"/>
      <c r="G659" s="22"/>
      <c r="H659" s="22"/>
      <c r="I659" s="22"/>
    </row>
    <row r="660" spans="4:9" x14ac:dyDescent="0.6">
      <c r="D660" s="22"/>
      <c r="E660" s="22"/>
      <c r="F660" s="22"/>
      <c r="G660" s="22"/>
      <c r="H660" s="22"/>
      <c r="I660" s="22"/>
    </row>
    <row r="661" spans="4:9" x14ac:dyDescent="0.6">
      <c r="D661" s="22"/>
      <c r="E661" s="22"/>
      <c r="F661" s="22"/>
      <c r="G661" s="22"/>
      <c r="H661" s="22"/>
      <c r="I661" s="22"/>
    </row>
    <row r="662" spans="4:9" x14ac:dyDescent="0.6">
      <c r="D662" s="22"/>
      <c r="E662" s="22"/>
      <c r="F662" s="22"/>
      <c r="G662" s="22"/>
      <c r="H662" s="22"/>
      <c r="I662" s="22"/>
    </row>
    <row r="663" spans="4:9" x14ac:dyDescent="0.6">
      <c r="D663" s="22"/>
      <c r="E663" s="22"/>
      <c r="F663" s="22"/>
      <c r="G663" s="22"/>
      <c r="H663" s="22"/>
      <c r="I663" s="22"/>
    </row>
    <row r="664" spans="4:9" x14ac:dyDescent="0.6">
      <c r="D664" s="22"/>
      <c r="E664" s="22"/>
      <c r="F664" s="22"/>
      <c r="G664" s="22"/>
      <c r="H664" s="22"/>
      <c r="I664" s="22"/>
    </row>
    <row r="665" spans="4:9" x14ac:dyDescent="0.6">
      <c r="D665" s="22"/>
      <c r="E665" s="22"/>
      <c r="F665" s="22"/>
      <c r="G665" s="22"/>
      <c r="H665" s="22"/>
      <c r="I665" s="22"/>
    </row>
    <row r="666" spans="4:9" x14ac:dyDescent="0.6">
      <c r="D666" s="22"/>
      <c r="E666" s="22"/>
      <c r="F666" s="22"/>
      <c r="G666" s="22"/>
      <c r="H666" s="22"/>
      <c r="I666" s="22"/>
    </row>
    <row r="667" spans="4:9" x14ac:dyDescent="0.6">
      <c r="D667" s="22"/>
      <c r="E667" s="22"/>
      <c r="F667" s="22"/>
      <c r="G667" s="22"/>
      <c r="H667" s="22"/>
      <c r="I667" s="22"/>
    </row>
    <row r="668" spans="4:9" x14ac:dyDescent="0.6">
      <c r="D668" s="22"/>
      <c r="E668" s="22"/>
      <c r="F668" s="22"/>
      <c r="G668" s="22"/>
      <c r="H668" s="22"/>
      <c r="I668" s="22"/>
    </row>
    <row r="669" spans="4:9" x14ac:dyDescent="0.6">
      <c r="D669" s="22"/>
      <c r="E669" s="22"/>
      <c r="F669" s="22"/>
      <c r="G669" s="22"/>
      <c r="H669" s="22"/>
      <c r="I669" s="22"/>
    </row>
    <row r="670" spans="4:9" x14ac:dyDescent="0.6">
      <c r="D670" s="22"/>
      <c r="E670" s="22"/>
      <c r="F670" s="22"/>
      <c r="G670" s="22"/>
      <c r="H670" s="22"/>
      <c r="I670" s="22"/>
    </row>
    <row r="671" spans="4:9" x14ac:dyDescent="0.6">
      <c r="D671" s="22"/>
      <c r="E671" s="22"/>
      <c r="F671" s="22"/>
      <c r="G671" s="22"/>
      <c r="H671" s="22"/>
      <c r="I671" s="22"/>
    </row>
  </sheetData>
  <mergeCells count="15">
    <mergeCell ref="L5:L6"/>
    <mergeCell ref="N5:O5"/>
    <mergeCell ref="Q5:Q6"/>
    <mergeCell ref="A2:K2"/>
    <mergeCell ref="F128:H128"/>
    <mergeCell ref="D130:I130"/>
    <mergeCell ref="A1:K1"/>
    <mergeCell ref="F121:I121"/>
    <mergeCell ref="A3:K3"/>
    <mergeCell ref="A4:J4"/>
    <mergeCell ref="A5:A7"/>
    <mergeCell ref="B5:B7"/>
    <mergeCell ref="D5:D6"/>
    <mergeCell ref="E5:E6"/>
    <mergeCell ref="K5:K7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61FD6-8421-4ACD-85A0-6BE5757161F3}">
  <dimension ref="A1:I418"/>
  <sheetViews>
    <sheetView workbookViewId="0">
      <selection activeCell="F17" sqref="F17"/>
    </sheetView>
  </sheetViews>
  <sheetFormatPr defaultRowHeight="13.8" x14ac:dyDescent="0.25"/>
  <cols>
    <col min="2" max="2" width="19" bestFit="1" customWidth="1"/>
    <col min="3" max="3" width="18.69921875" bestFit="1" customWidth="1"/>
    <col min="4" max="4" width="10.09765625" bestFit="1" customWidth="1"/>
    <col min="7" max="7" width="10.09765625" bestFit="1" customWidth="1"/>
    <col min="8" max="8" width="9.8984375" bestFit="1" customWidth="1"/>
  </cols>
  <sheetData>
    <row r="1" spans="1:9" ht="21" x14ac:dyDescent="0.6">
      <c r="A1" s="1318" t="s">
        <v>162</v>
      </c>
      <c r="B1" s="1318"/>
      <c r="C1" s="1318"/>
      <c r="D1" s="1318"/>
      <c r="E1" s="1318"/>
      <c r="F1" s="1318"/>
      <c r="G1" s="1318"/>
      <c r="H1" s="1318"/>
      <c r="I1" s="1318"/>
    </row>
    <row r="2" spans="1:9" ht="21" x14ac:dyDescent="0.6">
      <c r="A2" s="1318" t="s">
        <v>151</v>
      </c>
      <c r="B2" s="1318"/>
      <c r="C2" s="1318"/>
      <c r="D2" s="1318"/>
      <c r="E2" s="1318"/>
      <c r="F2" s="1318"/>
      <c r="G2" s="1318"/>
      <c r="H2" s="1318"/>
      <c r="I2" s="1318"/>
    </row>
    <row r="3" spans="1:9" ht="21" x14ac:dyDescent="0.6">
      <c r="A3" s="1318" t="s">
        <v>0</v>
      </c>
      <c r="B3" s="1318"/>
      <c r="C3" s="1318"/>
      <c r="D3" s="1318"/>
      <c r="E3" s="1318"/>
      <c r="F3" s="1318"/>
      <c r="G3" s="1318"/>
      <c r="H3" s="1318"/>
      <c r="I3" s="1318"/>
    </row>
    <row r="4" spans="1:9" ht="21" x14ac:dyDescent="0.55000000000000004">
      <c r="A4" s="469"/>
      <c r="B4" s="1370" t="str">
        <f>+[2]งบประจำและงบกลยุทธ์!A4</f>
        <v xml:space="preserve">     ประจำเดือนพฤศจิกายน 2567</v>
      </c>
      <c r="C4" s="1370"/>
      <c r="D4" s="1370"/>
      <c r="E4" s="1370"/>
      <c r="F4" s="1370"/>
      <c r="G4" s="1370"/>
      <c r="H4" s="1370"/>
      <c r="I4" s="470" t="s">
        <v>163</v>
      </c>
    </row>
    <row r="5" spans="1:9" ht="42" x14ac:dyDescent="0.25">
      <c r="A5" s="471" t="s">
        <v>23</v>
      </c>
      <c r="B5" s="472" t="s">
        <v>24</v>
      </c>
      <c r="C5" s="68" t="s">
        <v>37</v>
      </c>
      <c r="D5" s="67" t="s">
        <v>22</v>
      </c>
      <c r="E5" s="69" t="s">
        <v>3</v>
      </c>
      <c r="F5" s="70" t="s">
        <v>38</v>
      </c>
      <c r="G5" s="69" t="s">
        <v>25</v>
      </c>
      <c r="H5" s="69" t="s">
        <v>5</v>
      </c>
      <c r="I5" s="71" t="s">
        <v>6</v>
      </c>
    </row>
    <row r="6" spans="1:9" ht="18.600000000000001" x14ac:dyDescent="0.25">
      <c r="A6" s="473" t="str">
        <f>+[2]ระบบการควบคุมฯ!A7</f>
        <v>ก</v>
      </c>
      <c r="B6" s="117" t="str">
        <f>+[2]ระบบการควบคุมฯ!B7</f>
        <v xml:space="preserve">แผนงานบุคลากรภาครัฐ </v>
      </c>
      <c r="C6" s="474" t="str">
        <f>+[2]ระบบการควบคุมฯ!C7 [2]ระบบการควบคุมฯ!C7</f>
        <v>20004 1400 0800</v>
      </c>
      <c r="D6" s="475">
        <f>+D7</f>
        <v>3771400</v>
      </c>
      <c r="E6" s="475">
        <f t="shared" ref="E6:H7" si="0">+E7</f>
        <v>0</v>
      </c>
      <c r="F6" s="475">
        <f t="shared" si="0"/>
        <v>0</v>
      </c>
      <c r="G6" s="475">
        <f t="shared" si="0"/>
        <v>1314680</v>
      </c>
      <c r="H6" s="475">
        <f t="shared" si="0"/>
        <v>2456720</v>
      </c>
      <c r="I6" s="476"/>
    </row>
    <row r="7" spans="1:9" ht="74.400000000000006" x14ac:dyDescent="0.25">
      <c r="A7" s="477">
        <f>+[2]ระบบการควบคุมฯ!A8</f>
        <v>1</v>
      </c>
      <c r="B7" s="478" t="str">
        <f>+[2]ระบบการควบคุมฯ!B8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7" s="478" t="str">
        <f>+[2]ระบบการควบคุมฯ!C8</f>
        <v>20004 1400 0800</v>
      </c>
      <c r="D7" s="479">
        <f>+D8</f>
        <v>3771400</v>
      </c>
      <c r="E7" s="479">
        <f t="shared" si="0"/>
        <v>0</v>
      </c>
      <c r="F7" s="479">
        <f t="shared" si="0"/>
        <v>0</v>
      </c>
      <c r="G7" s="479">
        <f t="shared" si="0"/>
        <v>1314680</v>
      </c>
      <c r="H7" s="479">
        <f t="shared" si="0"/>
        <v>2456720</v>
      </c>
      <c r="I7" s="480"/>
    </row>
    <row r="8" spans="1:9" ht="74.400000000000006" x14ac:dyDescent="0.25">
      <c r="A8" s="481">
        <f>+[2]ระบบการควบคุมฯ!A10</f>
        <v>1.1000000000000001</v>
      </c>
      <c r="B8" s="72" t="str">
        <f>+[2]ระบบการควบคุมฯ!B10</f>
        <v>กิจกรรมค่าใช้จ่ายบุคลากรภาครัฐของสำนักงานคณะกรรมการการศึกษาขั้นพื้นฐาน</v>
      </c>
      <c r="C8" s="73" t="str">
        <f>+[2]ระบบการควบคุมฯ!C10</f>
        <v>20004 68 79456 00000</v>
      </c>
      <c r="D8" s="482">
        <f>+D9+D15</f>
        <v>3771400</v>
      </c>
      <c r="E8" s="482">
        <f>+E9+E15</f>
        <v>0</v>
      </c>
      <c r="F8" s="482">
        <f>+F9+F15</f>
        <v>0</v>
      </c>
      <c r="G8" s="482">
        <f>+G9+G15</f>
        <v>1314680</v>
      </c>
      <c r="H8" s="482">
        <f>+H9+H15</f>
        <v>2456720</v>
      </c>
      <c r="I8" s="483"/>
    </row>
    <row r="9" spans="1:9" ht="18.600000000000001" x14ac:dyDescent="0.25">
      <c r="A9" s="484"/>
      <c r="B9" s="485" t="str">
        <f>+[2]ระบบการควบคุมฯ!B12</f>
        <v>งบบุคลากร  6811150</v>
      </c>
      <c r="C9" s="74" t="str">
        <f>+[2]ระบบการควบคุมฯ!C12</f>
        <v>20004 14000800 1000000</v>
      </c>
      <c r="D9" s="486">
        <f>+D10</f>
        <v>2930000</v>
      </c>
      <c r="E9" s="486">
        <f>+E10</f>
        <v>0</v>
      </c>
      <c r="F9" s="486">
        <f>+F10</f>
        <v>0</v>
      </c>
      <c r="G9" s="486">
        <f>+G10</f>
        <v>1060080</v>
      </c>
      <c r="H9" s="486">
        <f>+H10</f>
        <v>1869920</v>
      </c>
      <c r="I9" s="487"/>
    </row>
    <row r="10" spans="1:9" ht="74.400000000000006" x14ac:dyDescent="0.25">
      <c r="A10" s="488" t="str">
        <f>+[2]ระบบการควบคุมฯ!A14</f>
        <v>1.1.1</v>
      </c>
      <c r="B10" s="489" t="str">
        <f>+[2]ระบบการควบคุมฯ!B14</f>
        <v>ค่าตอบแทนพนักงานราชการ 26 อัตรา  5 เดือน(ต.ค.67 - มีค 68) 2,930,000 บาท</v>
      </c>
      <c r="C10" s="490" t="str">
        <f>+[2]ระบบการควบคุมฯ!C14</f>
        <v>ศธ 04002/ว5144 ลว.21 ต.ค.67 ครั้งที่ 2</v>
      </c>
      <c r="D10" s="491">
        <f>+[2]ระบบการควบคุมฯ!F14</f>
        <v>2930000</v>
      </c>
      <c r="E10" s="491">
        <f>+[2]ระบบการควบคุมฯ!G14+[2]ระบบการควบคุมฯ!H14</f>
        <v>0</v>
      </c>
      <c r="F10" s="491">
        <f>+[2]ระบบการควบคุมฯ!I14+[2]ระบบการควบคุมฯ!J14</f>
        <v>0</v>
      </c>
      <c r="G10" s="491">
        <f>+[2]ระบบการควบคุมฯ!K14+[2]ระบบการควบคุมฯ!L14</f>
        <v>1060080</v>
      </c>
      <c r="H10" s="492">
        <f>+D10-E10-F10-G10</f>
        <v>1869920</v>
      </c>
      <c r="I10" s="493" t="s">
        <v>14</v>
      </c>
    </row>
    <row r="11" spans="1:9" ht="93" hidden="1" x14ac:dyDescent="0.25">
      <c r="A11" s="494" t="str">
        <f>+[2]ระบบการควบคุมฯ!A15</f>
        <v>1.1.1.1</v>
      </c>
      <c r="B11" s="495" t="str">
        <f>+[2]ระบบการควบคุมฯ!B15</f>
        <v>ค่าตอบแทนพนักงานราชการ 27 อัตรา (เมย 67) 607,600 บาท เงินเลื่อนค่าตอบแทนพนักงานราชการ 6 เดือน (ตค 66 -มีค 67) 119,400</v>
      </c>
      <c r="C11" s="496" t="str">
        <f>+[2]ระบบการควบคุมฯ!C15</f>
        <v>ศธ 04002/ว1016 ลว.8 มีค 67 ครั้งที่ 210</v>
      </c>
      <c r="D11" s="497"/>
      <c r="E11" s="497"/>
      <c r="F11" s="497"/>
      <c r="G11" s="497"/>
      <c r="H11" s="498"/>
      <c r="I11" s="499"/>
    </row>
    <row r="12" spans="1:9" ht="74.400000000000006" hidden="1" x14ac:dyDescent="0.25">
      <c r="A12" s="494" t="str">
        <f>+[2]ระบบการควบคุมฯ!A16</f>
        <v>1.1.1.2</v>
      </c>
      <c r="B12" s="495" t="str">
        <f>+[2]ระบบการควบคุมฯ!B16</f>
        <v>ค่าตอบแทนพนักงานราชการ  อัตรา   3 เดือน (พฤษภาคม 2567 - กรกฎาคม 2567) 1823,000 บาท</v>
      </c>
      <c r="C12" s="496" t="str">
        <f>+[2]ระบบการควบคุมฯ!C16</f>
        <v>ศธ 04002/ว1775 ลว.3 พค 67 โอนครั้งที่ 3</v>
      </c>
      <c r="D12" s="497"/>
      <c r="E12" s="497"/>
      <c r="F12" s="497"/>
      <c r="G12" s="497"/>
      <c r="H12" s="498"/>
      <c r="I12" s="499"/>
    </row>
    <row r="13" spans="1:9" ht="55.8" hidden="1" x14ac:dyDescent="0.25">
      <c r="A13" s="500" t="str">
        <f>+[2]ระบบการควบคุมฯ!A17</f>
        <v>1.1.1.3</v>
      </c>
      <c r="B13" s="81" t="str">
        <f>+[2]ระบบการควบคุมฯ!B17</f>
        <v>ค่าตอบแทนพนักงานราชการ  อัตรา   1 เดือน (กันยายน 2567) 445,000 บาท</v>
      </c>
      <c r="C13" s="82" t="str">
        <f>+[2]ระบบการควบคุมฯ!C17</f>
        <v>ศธ 04002/ว3380 ลว. 5 สค 67 โอนครั้งที่284</v>
      </c>
      <c r="D13" s="501"/>
      <c r="E13" s="501"/>
      <c r="F13" s="501"/>
      <c r="G13" s="501"/>
      <c r="H13" s="502"/>
      <c r="I13" s="83"/>
    </row>
    <row r="14" spans="1:9" ht="55.8" hidden="1" x14ac:dyDescent="0.25">
      <c r="A14" s="500" t="str">
        <f>+[2]ระบบการควบคุมฯ!A18</f>
        <v>1.1.1.4</v>
      </c>
      <c r="B14" s="81" t="str">
        <f>+[2]ระบบการควบคุมฯ!B18</f>
        <v>ค่าตอบแทนพนักงานราชการ  อัตรา   1 เดือน (กันยายน 2567) 18,000 บาท</v>
      </c>
      <c r="C14" s="82" t="str">
        <f>+[2]ระบบการควบคุมฯ!C18</f>
        <v>ศธ 04002/ว3844/30 สค 67 ครั้งที่ 373</v>
      </c>
      <c r="D14" s="503"/>
      <c r="E14" s="503"/>
      <c r="F14" s="503"/>
      <c r="G14" s="503"/>
      <c r="H14" s="504"/>
      <c r="I14" s="86"/>
    </row>
    <row r="15" spans="1:9" ht="18.600000000000001" x14ac:dyDescent="0.25">
      <c r="A15" s="484">
        <f>+[2]ระบบการควบคุมฯ!A22</f>
        <v>0</v>
      </c>
      <c r="B15" s="485" t="str">
        <f>+[2]ระบบการควบคุมฯ!B22</f>
        <v xml:space="preserve"> งบดำเนินงาน 6811220</v>
      </c>
      <c r="C15" s="74" t="str">
        <f>+[2]ระบบการควบคุมฯ!C22</f>
        <v>20004 1420 0800 2000000</v>
      </c>
      <c r="D15" s="486">
        <f>SUM(D16:D21)</f>
        <v>841400</v>
      </c>
      <c r="E15" s="486">
        <f>SUM(E16:E21)</f>
        <v>0</v>
      </c>
      <c r="F15" s="486">
        <f>SUM(F16:F21)</f>
        <v>0</v>
      </c>
      <c r="G15" s="486">
        <f>SUM(G16:G21)</f>
        <v>254600</v>
      </c>
      <c r="H15" s="486">
        <f>SUM(H16:H21)</f>
        <v>586800</v>
      </c>
      <c r="I15" s="487"/>
    </row>
    <row r="16" spans="1:9" ht="111.6" x14ac:dyDescent="0.25">
      <c r="A16" s="505" t="str">
        <f>+[2]ระบบการควบคุมฯ!A24</f>
        <v>1.1.2</v>
      </c>
      <c r="B16" s="75" t="str">
        <f>+[2]ระบบการควบคุมฯ!B24</f>
        <v>เงินสมทบกองทุนประกันสังคมพนักงานราชการ 26 อัตรา (ต.ค.67 - มีค 68)98,000 บาท/เงินสมทบกองทุนทดแทน 12 เดือน (มค67 - ธค 68) จำนวนเงิน 15,000 บาท</v>
      </c>
      <c r="C16" s="76" t="str">
        <f>+[2]ระบบการควบคุมฯ!C24</f>
        <v>ศธ 04002/ว5144 ลว.21 ต.ค.67 ครั้งที่ 2</v>
      </c>
      <c r="D16" s="506">
        <f>+[2]ระบบการควบคุมฯ!F24</f>
        <v>113000</v>
      </c>
      <c r="E16" s="506">
        <f>+[2]ระบบการควบคุมฯ!G24+[2]ระบบการควบคุมฯ!H24</f>
        <v>0</v>
      </c>
      <c r="F16" s="506">
        <f>+[2]ระบบการควบคุมฯ!I24+[2]ระบบการควบคุมฯ!J24</f>
        <v>0</v>
      </c>
      <c r="G16" s="506">
        <f>+[2]ระบบการควบคุมฯ!K24+[2]ระบบการควบคุมฯ!L24</f>
        <v>34500</v>
      </c>
      <c r="H16" s="507">
        <f>+D16-E16-F16-G16</f>
        <v>78500</v>
      </c>
      <c r="I16" s="77" t="s">
        <v>14</v>
      </c>
    </row>
    <row r="17" spans="1:9" ht="55.8" x14ac:dyDescent="0.25">
      <c r="A17" s="508" t="str">
        <f>+[2]ระบบการควบคุมฯ!A25</f>
        <v>1.1.2.1</v>
      </c>
      <c r="B17" s="84" t="str">
        <f>+[2]ระบบการควบคุมฯ!B25</f>
        <v>เงินสมทบกองทุนประกันสังคม จำนวน 6 เดือน  (ตุลาคม 2566 - มีนาคม 2567) 20,300</v>
      </c>
      <c r="C17" s="85" t="str">
        <f>+[2]ระบบการควบคุมฯ!C25</f>
        <v>ศธ 04002/ว1016 ลว.8 มีค 67 โอนครั้งที่ 210</v>
      </c>
      <c r="D17" s="503"/>
      <c r="E17" s="503"/>
      <c r="F17" s="503"/>
      <c r="G17" s="503"/>
      <c r="H17" s="504"/>
      <c r="I17" s="86"/>
    </row>
    <row r="18" spans="1:9" ht="74.400000000000006" hidden="1" x14ac:dyDescent="0.25">
      <c r="A18" s="509" t="str">
        <f>+[2]ระบบการควบคุมฯ!A26</f>
        <v>1.1.2.2</v>
      </c>
      <c r="B18" s="89" t="str">
        <f>+[2]ระบบการควบคุมฯ!B26</f>
        <v>เงินสมทบกองทุนประกันสังคม จำนวน 3 เดือน  (พฤษภาคม 2567 - กรกฎาคม 2567) 61,000 บาท</v>
      </c>
      <c r="C18" s="105" t="str">
        <f>+[2]ระบบการควบคุมฯ!C26</f>
        <v>ศธ 04002/ว1775 ลว.3 พค 67 โอนครั้งที่ 3</v>
      </c>
      <c r="D18" s="510"/>
      <c r="E18" s="510"/>
      <c r="F18" s="510"/>
      <c r="G18" s="510"/>
      <c r="H18" s="511"/>
      <c r="I18" s="91"/>
    </row>
    <row r="19" spans="1:9" ht="55.8" hidden="1" x14ac:dyDescent="0.25">
      <c r="A19" s="508" t="str">
        <f>+[2]ระบบการควบคุมฯ!A27</f>
        <v>1.1.2.3</v>
      </c>
      <c r="B19" s="84" t="str">
        <f>+[2]ระบบการควบคุมฯ!B27</f>
        <v>เงินสมทบกองทุนประกันสังคม จำนวน 1 เดือน  (กย 2567) 750บาท</v>
      </c>
      <c r="C19" s="85" t="str">
        <f>+[2]ระบบการควบคุมฯ!C27</f>
        <v>ศธ 04002/ว3844/30 สค 67 ครั้งที่ 373</v>
      </c>
      <c r="D19" s="506"/>
      <c r="E19" s="503"/>
      <c r="F19" s="503"/>
      <c r="G19" s="503"/>
      <c r="H19" s="504"/>
      <c r="I19" s="86"/>
    </row>
    <row r="20" spans="1:9" ht="74.400000000000006" x14ac:dyDescent="0.25">
      <c r="A20" s="505" t="str">
        <f>+[2]ระบบการควบคุมฯ!A32</f>
        <v>1.1.3</v>
      </c>
      <c r="B20" s="75" t="str">
        <f>+[2]ระบบการควบคุมฯ!B32</f>
        <v xml:space="preserve">ค่าเช่าบ้าน  (ตุลาคม  2566 - กพ. 2567) ครั้งที่ 1 728,400 บาท </v>
      </c>
      <c r="C20" s="76" t="str">
        <f>+[2]ระบบการควบคุมฯ!C32</f>
        <v>ศธ 04002/ว5415 ลว4/11/2024 โอนครั้งที่ 42</v>
      </c>
      <c r="D20" s="506">
        <f>+[2]ระบบการควบคุมฯ!F32</f>
        <v>728400</v>
      </c>
      <c r="E20" s="506">
        <f>+[2]ระบบการควบคุมฯ!G32+[2]ระบบการควบคุมฯ!H32</f>
        <v>0</v>
      </c>
      <c r="F20" s="506">
        <f>+[2]ระบบการควบคุมฯ!I32+[2]ระบบการควบคุมฯ!J32</f>
        <v>0</v>
      </c>
      <c r="G20" s="506">
        <f>+[2]ระบบการควบคุมฯ!K32+[2]ระบบการควบคุมฯ!L32</f>
        <v>220100</v>
      </c>
      <c r="H20" s="507">
        <f>+D20-E20-F20-G20</f>
        <v>508300</v>
      </c>
      <c r="I20" s="77" t="s">
        <v>14</v>
      </c>
    </row>
    <row r="21" spans="1:9" ht="37.200000000000003" hidden="1" x14ac:dyDescent="0.25">
      <c r="A21" s="512" t="str">
        <f>+[2]ระบบการควบคุมฯ!A33</f>
        <v>1.1.3.1</v>
      </c>
      <c r="B21" s="78" t="str">
        <f>+[2]ระบบการควบคุมฯ!B33</f>
        <v>ค่าเช่าบ้านครั้งที่ 2 (เมย - กค 67) จำนวนเงิน 588,000 บาท</v>
      </c>
      <c r="C21" s="79" t="str">
        <f>+[2]ระบบการควบคุมฯ!C33</f>
        <v>ศธ 04002/ว1767 ลว. 3 พค 67 ครั้งที่ 4</v>
      </c>
      <c r="D21" s="513"/>
      <c r="E21" s="513"/>
      <c r="F21" s="513"/>
      <c r="G21" s="513"/>
      <c r="H21" s="514"/>
      <c r="I21" s="80"/>
    </row>
    <row r="22" spans="1:9" ht="37.200000000000003" hidden="1" x14ac:dyDescent="0.25">
      <c r="A22" s="500" t="str">
        <f>+[2]ระบบการควบคุมฯ!A34</f>
        <v>1.1.3.2</v>
      </c>
      <c r="B22" s="81" t="str">
        <f>+[2]ระบบการควบคุมฯ!B34</f>
        <v>ค่าเช่าบ้านครั้งที่ 3 (สค-กย 67) จำนวนเงิน 294,000 บาท</v>
      </c>
      <c r="C22" s="82" t="str">
        <f>+[2]ระบบการควบคุมฯ!C34</f>
        <v>ศธ 04002/ว4225 ลว. 10 กย 67 ครั้งที่ 395</v>
      </c>
      <c r="D22" s="501"/>
      <c r="E22" s="501"/>
      <c r="F22" s="501"/>
      <c r="G22" s="501"/>
      <c r="H22" s="502"/>
      <c r="I22" s="83"/>
    </row>
    <row r="23" spans="1:9" ht="37.200000000000003" x14ac:dyDescent="0.25">
      <c r="A23" s="473" t="str">
        <f>+[5]ระบบการควบคุมฯ!A30</f>
        <v>ข</v>
      </c>
      <c r="B23" s="117" t="str">
        <f>+[5]ระบบการควบคุมฯ!B30</f>
        <v xml:space="preserve">แผนงานยุทธศาสตร์พัฒนาคุณภาพการศึกษาและการเรียนรู้ </v>
      </c>
      <c r="C23" s="474" t="str">
        <f>+[2]ระบบการควบคุมฯ!C37</f>
        <v>20004 3300</v>
      </c>
      <c r="D23" s="475">
        <f>+D24+D58+D72+D146+D158</f>
        <v>11772400</v>
      </c>
      <c r="E23" s="475">
        <f t="shared" ref="E23:H23" si="1">+E24+E58+E72+E146+E158</f>
        <v>0</v>
      </c>
      <c r="F23" s="475">
        <f t="shared" si="1"/>
        <v>0</v>
      </c>
      <c r="G23" s="475">
        <f t="shared" si="1"/>
        <v>852774.19</v>
      </c>
      <c r="H23" s="475">
        <f t="shared" si="1"/>
        <v>10919625.809999999</v>
      </c>
      <c r="I23" s="475">
        <f>+I24+I72</f>
        <v>0</v>
      </c>
    </row>
    <row r="24" spans="1:9" ht="55.8" x14ac:dyDescent="0.25">
      <c r="A24" s="477">
        <f>+[5]ระบบการควบคุมฯ!A31</f>
        <v>1</v>
      </c>
      <c r="B24" s="478" t="str">
        <f>+[5]ระบบการควบคุมฯ!B31</f>
        <v>โครงการพัฒนาหลักสูตรกระบวนการเรียนการสอน การวัดและประเมินผล</v>
      </c>
      <c r="C24" s="478" t="str">
        <f>+[2]ระบบการควบคุมฯ!C43</f>
        <v>20004 3320 3300 2000000</v>
      </c>
      <c r="D24" s="479">
        <f>+D25+D28+D32+D37+D41+D45+D52+D55</f>
        <v>2400</v>
      </c>
      <c r="E24" s="479">
        <f t="shared" ref="E24:H24" si="2">+E25+E28+E32+E37+E41+E45+E52+E55</f>
        <v>0</v>
      </c>
      <c r="F24" s="479">
        <f t="shared" si="2"/>
        <v>0</v>
      </c>
      <c r="G24" s="479">
        <f t="shared" si="2"/>
        <v>0</v>
      </c>
      <c r="H24" s="479">
        <f t="shared" si="2"/>
        <v>2400</v>
      </c>
      <c r="I24" s="480"/>
    </row>
    <row r="25" spans="1:9" ht="55.8" x14ac:dyDescent="0.25">
      <c r="A25" s="481">
        <f>+[2]ระบบการควบคุมฯ!A47</f>
        <v>1.1000000000000001</v>
      </c>
      <c r="B25" s="72" t="str">
        <f>+[2]ระบบการควบคุมฯ!B47</f>
        <v>กิจกรรมการส่งเสริมและพัฒนาระบบการประกันคุณภาพภายในสถานศึกษา</v>
      </c>
      <c r="C25" s="73" t="str">
        <f>+[2]ระบบการควบคุมฯ!C47</f>
        <v>20004 68 00015 00000</v>
      </c>
      <c r="D25" s="482">
        <f>+D26</f>
        <v>0</v>
      </c>
      <c r="E25" s="482">
        <f>+E26</f>
        <v>0</v>
      </c>
      <c r="F25" s="482">
        <f>+F26</f>
        <v>0</v>
      </c>
      <c r="G25" s="482">
        <f>+G26</f>
        <v>0</v>
      </c>
      <c r="H25" s="482">
        <f>+H26</f>
        <v>0</v>
      </c>
      <c r="I25" s="483"/>
    </row>
    <row r="26" spans="1:9" ht="18.600000000000001" x14ac:dyDescent="0.25">
      <c r="A26" s="484"/>
      <c r="B26" s="87" t="str">
        <f>+[2]ระบบการควบคุมฯ!B48</f>
        <v>งบรายจ่ายอื่น   6811500</v>
      </c>
      <c r="C26" s="88" t="str">
        <f>+[2]ระบบการควบคุมฯ!C48</f>
        <v>20004 31003100 5000002</v>
      </c>
      <c r="D26" s="515">
        <f>SUM(D27:D28)</f>
        <v>0</v>
      </c>
      <c r="E26" s="515">
        <f>SUM(E27:E28)</f>
        <v>0</v>
      </c>
      <c r="F26" s="515">
        <f>SUM(F27:F28)</f>
        <v>0</v>
      </c>
      <c r="G26" s="515">
        <f>SUM(G27:G28)</f>
        <v>0</v>
      </c>
      <c r="H26" s="515">
        <f>SUM(H27:H28)</f>
        <v>0</v>
      </c>
      <c r="I26" s="487"/>
    </row>
    <row r="27" spans="1:9" ht="93" hidden="1" x14ac:dyDescent="0.25">
      <c r="A27" s="509" t="str">
        <f>+[2]ระบบการควบคุมฯ!A49</f>
        <v>1.1.1</v>
      </c>
      <c r="B27" s="90" t="str">
        <f>+[2]ระบบการควบคุมฯ!B49</f>
        <v>สำหรับสนับสนุนการคัดเลือกสถานศึกษาเพื่อรับรางวัล IQA AWARD ประจำปีการศึกษา 2566</v>
      </c>
      <c r="C27" s="105" t="str">
        <f>+[2]ระบบการควบคุมฯ!C49</f>
        <v>ศธ 04002/ว2416  ลว. 17 มิย 67 โอนครั้งที่ 142</v>
      </c>
      <c r="D27" s="510"/>
      <c r="E27" s="510"/>
      <c r="F27" s="510"/>
      <c r="G27" s="510"/>
      <c r="H27" s="511">
        <f>+D27-E27-F27-G27</f>
        <v>0</v>
      </c>
      <c r="I27" s="91" t="s">
        <v>50</v>
      </c>
    </row>
    <row r="28" spans="1:9" ht="55.8" x14ac:dyDescent="0.25">
      <c r="A28" s="481">
        <f>+[2]ระบบการควบคุมฯ!A53</f>
        <v>1.2</v>
      </c>
      <c r="B28" s="72" t="str">
        <f>+[2]ระบบการควบคุมฯ!B53</f>
        <v>กิจกรรมการยกระดับผลการทดสอบทางการศึกษาระดับชาติที่สอดคล้องกับบริบทพื้นที่</v>
      </c>
      <c r="C28" s="73" t="str">
        <f>+[2]ระบบการควบคุมฯ!C53</f>
        <v>20004 68 00040 00000</v>
      </c>
      <c r="D28" s="482">
        <f>+D29</f>
        <v>0</v>
      </c>
      <c r="E28" s="482">
        <f>+E29</f>
        <v>0</v>
      </c>
      <c r="F28" s="482">
        <f>+F29</f>
        <v>0</v>
      </c>
      <c r="G28" s="482">
        <f>+G29</f>
        <v>0</v>
      </c>
      <c r="H28" s="482">
        <f>+H29</f>
        <v>0</v>
      </c>
      <c r="I28" s="483"/>
    </row>
    <row r="29" spans="1:9" ht="18.600000000000001" x14ac:dyDescent="0.25">
      <c r="A29" s="484"/>
      <c r="B29" s="87" t="str">
        <f>+[2]ระบบการควบคุมฯ!B54</f>
        <v>งบรายจ่ายอื่น   6711500</v>
      </c>
      <c r="C29" s="88" t="str">
        <f>+[2]ระบบการควบคุมฯ!C54</f>
        <v>20004 31003170 5000003</v>
      </c>
      <c r="D29" s="515">
        <f>SUM(D30:D31)</f>
        <v>0</v>
      </c>
      <c r="E29" s="515">
        <f>SUM(E30:E31)</f>
        <v>0</v>
      </c>
      <c r="F29" s="515">
        <f>SUM(F30:F31)</f>
        <v>0</v>
      </c>
      <c r="G29" s="515">
        <f>SUM(G30:G31)</f>
        <v>0</v>
      </c>
      <c r="H29" s="515">
        <f>SUM(H30:H31)</f>
        <v>0</v>
      </c>
      <c r="I29" s="487"/>
    </row>
    <row r="30" spans="1:9" ht="316.2" hidden="1" x14ac:dyDescent="0.25">
      <c r="A30" s="509" t="str">
        <f>+[2]ระบบการควบคุมฯ!A55</f>
        <v>1.2.1</v>
      </c>
      <c r="B30" s="89" t="str">
        <f>+[2]ระบบการควบคุมฯ!B55</f>
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</c>
      <c r="C30" s="90" t="str">
        <f>+[2]ระบบการควบคุมฯ!C55</f>
        <v>ศธ 04002/ว1463  ลว. 11 เมย 66 โอนครั้งที่ 466</v>
      </c>
      <c r="D30" s="510">
        <f>+[2]ระบบการควบคุมฯ!F55</f>
        <v>0</v>
      </c>
      <c r="E30" s="510">
        <f>+[2]ระบบการควบคุมฯ!G55+[2]ระบบการควบคุมฯ!H55</f>
        <v>0</v>
      </c>
      <c r="F30" s="510">
        <f>+[2]ระบบการควบคุมฯ!I55+[2]ระบบการควบคุมฯ!J55</f>
        <v>0</v>
      </c>
      <c r="G30" s="510">
        <f>+[2]ระบบการควบคุมฯ!K55+[2]ระบบการควบคุมฯ!L55</f>
        <v>0</v>
      </c>
      <c r="H30" s="511">
        <f>+D30-E30-F30-G30</f>
        <v>0</v>
      </c>
      <c r="I30" s="91" t="s">
        <v>50</v>
      </c>
    </row>
    <row r="31" spans="1:9" ht="73.8" hidden="1" x14ac:dyDescent="0.25">
      <c r="A31" s="509" t="s">
        <v>83</v>
      </c>
      <c r="B31" s="89">
        <f>+[2]ระบบการควบคุมฯ!B56</f>
        <v>0</v>
      </c>
      <c r="C31" s="90">
        <f>+[2]ระบบการควบคุมฯ!C56</f>
        <v>0</v>
      </c>
      <c r="D31" s="510">
        <f>+[2]ระบบการควบคุมฯ!F56</f>
        <v>0</v>
      </c>
      <c r="E31" s="510">
        <f>+[2]ระบบการควบคุมฯ!G56+[2]ระบบการควบคุมฯ!H56</f>
        <v>0</v>
      </c>
      <c r="F31" s="510">
        <f>+[2]ระบบการควบคุมฯ!I56+[2]ระบบการควบคุมฯ!J56</f>
        <v>0</v>
      </c>
      <c r="G31" s="510">
        <f>+[2]ระบบการควบคุมฯ!K56+[2]ระบบการควบคุมฯ!L56</f>
        <v>0</v>
      </c>
      <c r="H31" s="511">
        <f>+D31-E31-F31-G31</f>
        <v>0</v>
      </c>
      <c r="I31" s="92" t="s">
        <v>84</v>
      </c>
    </row>
    <row r="32" spans="1:9" ht="55.8" x14ac:dyDescent="0.25">
      <c r="A32" s="516">
        <f>+[2]ระบบการควบคุมฯ!A59</f>
        <v>1.3</v>
      </c>
      <c r="B32" s="72" t="str">
        <f>+[2]ระบบการควบคุมฯ!B59</f>
        <v>กิจกรรมการขับเคลื่อนการจัดการเรียนรู้วิทยาการคำนวณและการออกแบบเทคโนโลยี</v>
      </c>
      <c r="C32" s="72" t="str">
        <f>+[2]ระบบการควบคุมฯ!C59</f>
        <v>20004 68 00075 00000</v>
      </c>
      <c r="D32" s="517">
        <f>+D33</f>
        <v>0</v>
      </c>
      <c r="E32" s="517">
        <f>+E33</f>
        <v>0</v>
      </c>
      <c r="F32" s="517">
        <f>+F33</f>
        <v>0</v>
      </c>
      <c r="G32" s="517">
        <f>+G33</f>
        <v>0</v>
      </c>
      <c r="H32" s="517">
        <f>+H33</f>
        <v>0</v>
      </c>
      <c r="I32" s="483"/>
    </row>
    <row r="33" spans="1:9" ht="18.600000000000001" x14ac:dyDescent="0.25">
      <c r="A33" s="484"/>
      <c r="B33" s="485" t="str">
        <f>+[2]ระบบการควบคุมฯ!B60</f>
        <v>งบดำเนินงาน   6811200</v>
      </c>
      <c r="C33" s="74" t="str">
        <f>+[2]ระบบการควบคุมฯ!C60</f>
        <v>20004 3320 3300 2000000</v>
      </c>
      <c r="D33" s="486">
        <f>SUM(D34:D36)</f>
        <v>0</v>
      </c>
      <c r="E33" s="486">
        <f t="shared" ref="E33:H33" si="3">SUM(E34:E36)</f>
        <v>0</v>
      </c>
      <c r="F33" s="486">
        <f t="shared" si="3"/>
        <v>0</v>
      </c>
      <c r="G33" s="486">
        <f t="shared" si="3"/>
        <v>0</v>
      </c>
      <c r="H33" s="486">
        <f t="shared" si="3"/>
        <v>0</v>
      </c>
      <c r="I33" s="487"/>
    </row>
    <row r="34" spans="1:9" ht="93" hidden="1" x14ac:dyDescent="0.25">
      <c r="A34" s="509" t="str">
        <f>+[2]ระบบการควบคุมฯ!A61</f>
        <v>1.3.1</v>
      </c>
      <c r="B34" s="89">
        <f>+[2]ระบบการควบคุมฯ!B61</f>
        <v>0</v>
      </c>
      <c r="C34" s="89">
        <f>+[2]ระบบการควบคุมฯ!C61</f>
        <v>0</v>
      </c>
      <c r="D34" s="510"/>
      <c r="E34" s="510"/>
      <c r="F34" s="510"/>
      <c r="G34" s="506"/>
      <c r="H34" s="511">
        <f>+D34-E34-F34-G34</f>
        <v>0</v>
      </c>
      <c r="I34" s="91" t="s">
        <v>50</v>
      </c>
    </row>
    <row r="35" spans="1:9" ht="409.6" hidden="1" x14ac:dyDescent="0.25">
      <c r="A35" s="509" t="str">
        <f>+[2]ระบบการควบคุมฯ!A62</f>
        <v>1.3.2</v>
      </c>
      <c r="B35" s="89" t="str">
        <f>+[2]ระบบการควบคุมฯ!B62</f>
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</c>
      <c r="C35" s="89" t="str">
        <f>+[2]ระบบการควบคุมฯ!C62</f>
        <v>ศธ 04002/ว2439 ลว. 17 มค 67 โอนครั้งที่ 139</v>
      </c>
      <c r="D35" s="510"/>
      <c r="E35" s="510"/>
      <c r="F35" s="510"/>
      <c r="G35" s="506"/>
      <c r="H35" s="511">
        <f>+D35-E35-F35-G35</f>
        <v>0</v>
      </c>
      <c r="I35" s="91" t="s">
        <v>50</v>
      </c>
    </row>
    <row r="36" spans="1:9" ht="93" hidden="1" x14ac:dyDescent="0.25">
      <c r="A36" s="509" t="str">
        <f>+[2]ระบบการควบคุมฯ!A63</f>
        <v>1.1.3</v>
      </c>
      <c r="B36" s="89" t="str">
        <f>+[2]ระบบการควบคุมฯ!B63</f>
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</c>
      <c r="C36" s="89" t="str">
        <f>+[2]ระบบการควบคุมฯ!C63</f>
        <v>ศธ 04002/ว3556  ลว. 15 สค 67 โอนครั้งที่ 324</v>
      </c>
      <c r="D36" s="510"/>
      <c r="E36" s="510"/>
      <c r="F36" s="510"/>
      <c r="G36" s="510"/>
      <c r="H36" s="511">
        <f>+D36-E36-F36-G36</f>
        <v>0</v>
      </c>
      <c r="I36" s="91" t="s">
        <v>50</v>
      </c>
    </row>
    <row r="37" spans="1:9" ht="55.8" x14ac:dyDescent="0.25">
      <c r="A37" s="481">
        <f>+[2]ระบบการควบคุมฯ!A66</f>
        <v>1.4</v>
      </c>
      <c r="B37" s="72" t="str">
        <f>+[2]ระบบการควบคุมฯ!B66</f>
        <v>กิจกรรมการพัฒนาระบบธนาคารหน่วยกิต และผลคะแนนการเรียนเฉลี่ยสะสม</v>
      </c>
      <c r="C37" s="72" t="str">
        <f>+[2]ระบบการควบคุมฯ!C66</f>
        <v>20004 68 00088 00000</v>
      </c>
      <c r="D37" s="482">
        <f>+D38</f>
        <v>0</v>
      </c>
      <c r="E37" s="482">
        <f>+E38</f>
        <v>0</v>
      </c>
      <c r="F37" s="482">
        <f>+F38</f>
        <v>0</v>
      </c>
      <c r="G37" s="482">
        <f>+G38</f>
        <v>0</v>
      </c>
      <c r="H37" s="482">
        <f>+H38</f>
        <v>0</v>
      </c>
      <c r="I37" s="483"/>
    </row>
    <row r="38" spans="1:9" ht="18.600000000000001" x14ac:dyDescent="0.25">
      <c r="A38" s="484"/>
      <c r="B38" s="485" t="str">
        <f>+[2]ระบบการควบคุมฯ!B67</f>
        <v>งบรายจ่ายอื่น   6811500</v>
      </c>
      <c r="C38" s="87" t="str">
        <f>+[3]ระบบการควบคุมฯ!C48</f>
        <v>20004 32003100 5000005</v>
      </c>
      <c r="D38" s="486">
        <f>SUM(D39:D40)</f>
        <v>0</v>
      </c>
      <c r="E38" s="486">
        <f>SUM(E39:E40)</f>
        <v>0</v>
      </c>
      <c r="F38" s="486">
        <f>SUM(F39:F40)</f>
        <v>0</v>
      </c>
      <c r="G38" s="486">
        <f>SUM(G39:G40)</f>
        <v>0</v>
      </c>
      <c r="H38" s="486">
        <f>SUM(H39:H40)</f>
        <v>0</v>
      </c>
      <c r="I38" s="487"/>
    </row>
    <row r="39" spans="1:9" ht="111.6" hidden="1" x14ac:dyDescent="0.25">
      <c r="A39" s="509" t="str">
        <f>+[2]ระบบการควบคุมฯ!A68</f>
        <v>1.4.1</v>
      </c>
      <c r="B39" s="89" t="str">
        <f>+[2]ระบบการควบคุมฯ!B68</f>
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</c>
      <c r="C39" s="93" t="str">
        <f>+[2]ระบบการควบคุมฯ!C68</f>
        <v>ศธ 04002/ว2345 ลว.11 มิย 67 โอนครั้งที่ 118</v>
      </c>
      <c r="D39" s="510"/>
      <c r="E39" s="510"/>
      <c r="F39" s="510"/>
      <c r="G39" s="510"/>
      <c r="H39" s="511">
        <f>+D39-E39-F39-G39</f>
        <v>0</v>
      </c>
      <c r="I39" s="91" t="s">
        <v>85</v>
      </c>
    </row>
    <row r="40" spans="1:9" ht="18.600000000000001" hidden="1" x14ac:dyDescent="0.25">
      <c r="A40" s="509"/>
      <c r="B40" s="89"/>
      <c r="C40" s="93"/>
      <c r="D40" s="510">
        <f>+[2]ระบบการควบคุมฯ!F69</f>
        <v>0</v>
      </c>
      <c r="E40" s="510">
        <f>+[2]ระบบการควบคุมฯ!G69+[2]ระบบการควบคุมฯ!H69</f>
        <v>0</v>
      </c>
      <c r="F40" s="510">
        <f>+[2]ระบบการควบคุมฯ!I69+[2]ระบบการควบคุมฯ!J69</f>
        <v>0</v>
      </c>
      <c r="G40" s="510">
        <f>+[2]ระบบการควบคุมฯ!K69+[2]ระบบการควบคุมฯ!L69</f>
        <v>0</v>
      </c>
      <c r="H40" s="511">
        <f>+D40-E40-F40-G40</f>
        <v>0</v>
      </c>
      <c r="I40" s="91"/>
    </row>
    <row r="41" spans="1:9" ht="55.8" x14ac:dyDescent="0.25">
      <c r="A41" s="481">
        <f>+[2]ระบบการควบคุมฯ!A70</f>
        <v>1.5</v>
      </c>
      <c r="B41" s="94" t="str">
        <f>+[2]ระบบการควบคุมฯ!B70</f>
        <v>กิจกรรมส่งเสริมและพัฒนาศักยภาพตามพหุปัญญาระดับการศึกษาขั้นพื้นฐาน</v>
      </c>
      <c r="C41" s="95" t="str">
        <f>+[2]ระบบการควบคุมฯ!C70</f>
        <v>20004 68 00107 00000</v>
      </c>
      <c r="D41" s="482">
        <f>+D42</f>
        <v>0</v>
      </c>
      <c r="E41" s="482"/>
      <c r="F41" s="482"/>
      <c r="G41" s="517">
        <f>+[3]ระบบการควบคุมฯ!K48+[3]ระบบการควบคุมฯ!L48</f>
        <v>0</v>
      </c>
      <c r="H41" s="518">
        <f>+D41-E41-F41-G41</f>
        <v>0</v>
      </c>
      <c r="I41" s="72"/>
    </row>
    <row r="42" spans="1:9" ht="18.600000000000001" x14ac:dyDescent="0.25">
      <c r="A42" s="484"/>
      <c r="B42" s="519" t="str">
        <f>+[2]ระบบการควบคุมฯ!B71</f>
        <v>งบรายจ่ายอื่น   6811500</v>
      </c>
      <c r="C42" s="87" t="str">
        <f>+[2]ระบบการควบคุมฯ!C71</f>
        <v>20004 31003100 5000007</v>
      </c>
      <c r="D42" s="486">
        <f>SUM(D43:D44)</f>
        <v>0</v>
      </c>
      <c r="E42" s="486">
        <f>SUM(E43:E44)</f>
        <v>0</v>
      </c>
      <c r="F42" s="486">
        <f>SUM(F43:F44)</f>
        <v>0</v>
      </c>
      <c r="G42" s="486">
        <f>SUM(G43:G44)</f>
        <v>0</v>
      </c>
      <c r="H42" s="486">
        <f>SUM(H43:H44)</f>
        <v>0</v>
      </c>
      <c r="I42" s="486"/>
    </row>
    <row r="43" spans="1:9" ht="130.19999999999999" hidden="1" x14ac:dyDescent="0.25">
      <c r="A43" s="509" t="str">
        <f>+[2]ระบบการควบคุมฯ!A72</f>
        <v>1.4.1</v>
      </c>
      <c r="B43" s="89" t="str">
        <f>+[2]ระบบการควบคุมฯ!B72</f>
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</c>
      <c r="C43" s="93" t="str">
        <f>+[2]ระบบการควบคุมฯ!C72</f>
        <v>ศธ 04002/ว2988  ลว. 20 ก.ค. 66 โอนครั้งที่ 688 งบ 10800 บาท</v>
      </c>
      <c r="D43" s="510">
        <f>+[2]ระบบการควบคุมฯ!F72</f>
        <v>0</v>
      </c>
      <c r="E43" s="510">
        <f>+[2]ระบบการควบคุมฯ!G72+[2]ระบบการควบคุมฯ!H72</f>
        <v>0</v>
      </c>
      <c r="F43" s="510">
        <f>+[2]ระบบการควบคุมฯ!I72+[2]ระบบการควบคุมฯ!J72</f>
        <v>0</v>
      </c>
      <c r="G43" s="511">
        <f>+[2]ระบบการควบคุมฯ!K72+[2]ระบบการควบคุมฯ!L72</f>
        <v>0</v>
      </c>
      <c r="H43" s="511">
        <f>+D43-E43-F43-G43</f>
        <v>0</v>
      </c>
      <c r="I43" s="520" t="s">
        <v>86</v>
      </c>
    </row>
    <row r="44" spans="1:9" ht="111.6" hidden="1" x14ac:dyDescent="0.25">
      <c r="A44" s="509" t="str">
        <f>+[2]ระบบการควบคุมฯ!A73</f>
        <v>1.4.2</v>
      </c>
      <c r="B44" s="89" t="str">
        <f>+[2]ระบบการควบคุมฯ!B73</f>
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</c>
      <c r="C44" s="93" t="str">
        <f>+[2]ระบบการควบคุมฯ!C73</f>
        <v xml:space="preserve">ศธ 04002/ว3528  ลว. 22 ส.ค. 66 โอนครั้งที่ 797 </v>
      </c>
      <c r="D44" s="510">
        <f>+[2]ระบบการควบคุมฯ!F73</f>
        <v>0</v>
      </c>
      <c r="E44" s="510">
        <f>+[2]ระบบการควบคุมฯ!G73+[2]ระบบการควบคุมฯ!H73</f>
        <v>0</v>
      </c>
      <c r="F44" s="510">
        <f>+[2]ระบบการควบคุมฯ!I73+[2]ระบบการควบคุมฯ!J73</f>
        <v>0</v>
      </c>
      <c r="G44" s="511">
        <f>+[2]ระบบการควบคุมฯ!K73+[2]ระบบการควบคุมฯ!L73</f>
        <v>0</v>
      </c>
      <c r="H44" s="511">
        <f>+D44-E44-F44-G44</f>
        <v>0</v>
      </c>
      <c r="I44" s="520" t="s">
        <v>86</v>
      </c>
    </row>
    <row r="45" spans="1:9" ht="93" x14ac:dyDescent="0.25">
      <c r="A45" s="481">
        <f>+[2]ระบบการควบคุมฯ!A75</f>
        <v>1.6</v>
      </c>
      <c r="B45" s="94" t="str">
        <f>+[2]ระบบการควบคุมฯ!B75</f>
        <v>กิจกรรมการขับเคลื่อนการจัดการเรียนรู้สตีมศึกษา</v>
      </c>
      <c r="C45" s="95" t="str">
        <f>+[3]ระบบการควบคุมฯ!C51</f>
        <v>20004 6686176 00000</v>
      </c>
      <c r="D45" s="482">
        <f>+D46</f>
        <v>2400</v>
      </c>
      <c r="E45" s="482">
        <f>+E46</f>
        <v>0</v>
      </c>
      <c r="F45" s="482">
        <f>+F46</f>
        <v>0</v>
      </c>
      <c r="G45" s="482">
        <f>+G46</f>
        <v>0</v>
      </c>
      <c r="H45" s="482">
        <f>+H46</f>
        <v>2400</v>
      </c>
      <c r="I45" s="72" t="s">
        <v>50</v>
      </c>
    </row>
    <row r="46" spans="1:9" ht="18.600000000000001" x14ac:dyDescent="0.25">
      <c r="A46" s="484"/>
      <c r="B46" s="519" t="str">
        <f>+[2]ระบบการควบคุมฯ!B76</f>
        <v>งบดำเนินงาน   68112xx</v>
      </c>
      <c r="C46" s="87" t="str">
        <f>+[2]ระบบการควบคุมฯ!C76</f>
        <v>20004 3320 3300 2000000</v>
      </c>
      <c r="D46" s="486">
        <f>SUM(D47:D51)</f>
        <v>2400</v>
      </c>
      <c r="E46" s="486">
        <f>SUM(E47:E51)</f>
        <v>0</v>
      </c>
      <c r="F46" s="486">
        <f>SUM(F47:F51)</f>
        <v>0</v>
      </c>
      <c r="G46" s="486">
        <f>SUM(G47:G51)</f>
        <v>0</v>
      </c>
      <c r="H46" s="486">
        <f>SUM(H47:H51)</f>
        <v>2400</v>
      </c>
      <c r="I46" s="486"/>
    </row>
    <row r="47" spans="1:9" ht="186" x14ac:dyDescent="0.25">
      <c r="A47" s="509" t="str">
        <f>+[2]ระบบการควบคุมฯ!A77</f>
        <v>1.6.1</v>
      </c>
      <c r="B47" s="89" t="str">
        <f>+[2]ระบบการควบคุมฯ!B77</f>
        <v>ค่าใช้จ่ายในการเดินทางเข้าร่วมประชุมเชิงปฏิบัติการฝึกอบรมและพัฒนาศักยภาพครูผู้สอนในประเทศไทยในการจัดการเรียนรู้สตีมศึกษาที่ส่งเสริมและพัฒนาผู้เรียนตามความถนัดและความสนใจ ระหว่างวันที่ 15 – 18 พฤศจิกายน 2567  ณ โรงแรมรอแยล เบญจา กรุงเทพมหานคร</v>
      </c>
      <c r="C47" s="93" t="str">
        <f>+[2]ระบบการควบคุมฯ!C77</f>
        <v>ศธ 04002/ว5614 ลว.18 พย 67 โอนครั้งที่ 67</v>
      </c>
      <c r="D47" s="506">
        <f>+[2]ระบบการควบคุมฯ!F77</f>
        <v>2400</v>
      </c>
      <c r="E47" s="506">
        <f>+[2]ระบบการควบคุมฯ!G77+[2]ระบบการควบคุมฯ!H77</f>
        <v>0</v>
      </c>
      <c r="F47" s="506">
        <f>+[2]ระบบการควบคุมฯ!I77+[2]ระบบการควบคุมฯ!J77</f>
        <v>0</v>
      </c>
      <c r="G47" s="506">
        <f>+[2]ระบบการควบคุมฯ!K77+[2]ระบบการควบคุมฯ!L77</f>
        <v>0</v>
      </c>
      <c r="H47" s="507">
        <f>+D47-E47-F47-G47</f>
        <v>2400</v>
      </c>
      <c r="I47" s="520" t="s">
        <v>50</v>
      </c>
    </row>
    <row r="48" spans="1:9" ht="167.4" x14ac:dyDescent="0.25">
      <c r="A48" s="509" t="str">
        <f>+[2]ระบบการควบคุมฯ!A78</f>
        <v>1.6.2</v>
      </c>
      <c r="B48" s="89" t="str">
        <f>+[2]ระบบการควบคุมฯ!B78</f>
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</c>
      <c r="C48" s="93" t="str">
        <f>+[2]ระบบการควบคุมฯ!C78</f>
        <v>ศธ 04002/ว244 ลว.17 มค 67 โอนครั้งที่ 195</v>
      </c>
      <c r="D48" s="510"/>
      <c r="E48" s="506"/>
      <c r="F48" s="506"/>
      <c r="G48" s="506"/>
      <c r="H48" s="511">
        <f>+D48-E48-F48-G48</f>
        <v>0</v>
      </c>
      <c r="I48" s="520" t="s">
        <v>50</v>
      </c>
    </row>
    <row r="49" spans="1:9" ht="223.2" hidden="1" x14ac:dyDescent="0.25">
      <c r="A49" s="509" t="str">
        <f>+[2]ระบบการควบคุมฯ!A80</f>
        <v>1.6.3</v>
      </c>
      <c r="B49" s="521" t="str">
        <f>+[2]ระบบการควบคุมฯ!B80</f>
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</c>
      <c r="C49" s="93" t="str">
        <f>+[2]ระบบการควบคุมฯ!C80</f>
        <v>ศธ 04002/ว2149 ลว.31 พ.ค.67โอนครั้งที่ 75</v>
      </c>
      <c r="D49" s="510"/>
      <c r="E49" s="510"/>
      <c r="F49" s="510"/>
      <c r="G49" s="511"/>
      <c r="H49" s="511">
        <f>+D49-E49-F49-G49</f>
        <v>0</v>
      </c>
      <c r="I49" s="520" t="s">
        <v>50</v>
      </c>
    </row>
    <row r="50" spans="1:9" ht="93" hidden="1" x14ac:dyDescent="0.25">
      <c r="A50" s="509" t="str">
        <f>+[2]ระบบการควบคุมฯ!A80</f>
        <v>1.6.3</v>
      </c>
      <c r="B50" s="89"/>
      <c r="C50" s="93"/>
      <c r="D50" s="510">
        <f>+[2]ระบบการควบคุมฯ!D80</f>
        <v>0</v>
      </c>
      <c r="E50" s="510">
        <f>+[2]ระบบการควบคุมฯ!G80+[2]ระบบการควบคุมฯ!H80</f>
        <v>0</v>
      </c>
      <c r="F50" s="510">
        <f>+[2]ระบบการควบคุมฯ!I80+[2]ระบบการควบคุมฯ!J80</f>
        <v>0</v>
      </c>
      <c r="G50" s="510">
        <f>+[2]ระบบการควบคุมฯ!K80+[2]ระบบการควบคุมฯ!L80</f>
        <v>0</v>
      </c>
      <c r="H50" s="511">
        <f>+D50-E50-F50-G50</f>
        <v>0</v>
      </c>
      <c r="I50" s="522" t="s">
        <v>50</v>
      </c>
    </row>
    <row r="51" spans="1:9" ht="18.600000000000001" hidden="1" x14ac:dyDescent="0.25">
      <c r="A51" s="509"/>
      <c r="B51" s="89"/>
      <c r="C51" s="93"/>
      <c r="D51" s="510">
        <f>+[3]ระบบการควบคุมฯ!F56</f>
        <v>0</v>
      </c>
      <c r="E51" s="510">
        <f>+[3]ระบบการควบคุมฯ!G56+[3]ระบบการควบคุมฯ!H56</f>
        <v>0</v>
      </c>
      <c r="F51" s="510">
        <f>+[3]ระบบการควบคุมฯ!I56+[3]ระบบการควบคุมฯ!J56</f>
        <v>0</v>
      </c>
      <c r="G51" s="511">
        <f>+[3]ระบบการควบคุมฯ!K56+[3]ระบบการควบคุมฯ!L56</f>
        <v>0</v>
      </c>
      <c r="H51" s="511">
        <f>+D51-E51-F51-G51</f>
        <v>0</v>
      </c>
      <c r="I51" s="523"/>
    </row>
    <row r="52" spans="1:9" ht="18.600000000000001" hidden="1" x14ac:dyDescent="0.25">
      <c r="A52" s="516"/>
      <c r="B52" s="524"/>
      <c r="C52" s="525"/>
      <c r="D52" s="517"/>
      <c r="E52" s="517"/>
      <c r="F52" s="517"/>
      <c r="G52" s="517"/>
      <c r="H52" s="517"/>
      <c r="I52" s="526"/>
    </row>
    <row r="53" spans="1:9" ht="18.600000000000001" x14ac:dyDescent="0.25">
      <c r="A53" s="527">
        <f>+[3]ระบบการควบคุมฯ!A58</f>
        <v>0</v>
      </c>
      <c r="B53" s="102" t="str">
        <f>+[3]ระบบการควบคุมฯ!B58</f>
        <v>งบรายจ่ายอื่น   6611500</v>
      </c>
      <c r="C53" s="528" t="str">
        <f>+[3]ระบบการควบคุมฯ!C58</f>
        <v>20004 31003100 5000003</v>
      </c>
      <c r="D53" s="486">
        <f>+D54</f>
        <v>0</v>
      </c>
      <c r="E53" s="486">
        <f t="shared" ref="E53:H56" si="4">+E54</f>
        <v>0</v>
      </c>
      <c r="F53" s="486">
        <f t="shared" si="4"/>
        <v>0</v>
      </c>
      <c r="G53" s="486">
        <f t="shared" si="4"/>
        <v>0</v>
      </c>
      <c r="H53" s="486">
        <f t="shared" si="4"/>
        <v>0</v>
      </c>
      <c r="I53" s="529"/>
    </row>
    <row r="54" spans="1:9" ht="18.600000000000001" hidden="1" x14ac:dyDescent="0.25">
      <c r="A54" s="509"/>
      <c r="B54" s="96"/>
      <c r="C54" s="93"/>
      <c r="D54" s="510"/>
      <c r="E54" s="510"/>
      <c r="F54" s="510"/>
      <c r="G54" s="511"/>
      <c r="H54" s="511"/>
      <c r="I54" s="520"/>
    </row>
    <row r="55" spans="1:9" ht="93" x14ac:dyDescent="0.25">
      <c r="A55" s="516">
        <f>+[2]ระบบการควบคุมฯ!A82</f>
        <v>1.7</v>
      </c>
      <c r="B55" s="97" t="str">
        <f>+[2]ระบบการควบคุมฯ!B82</f>
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v>
      </c>
      <c r="C55" s="95" t="str">
        <f>+[2]ระบบการควบคุมฯ!C82</f>
        <v>20004 68 00156 00000</v>
      </c>
      <c r="D55" s="517">
        <f>+D56</f>
        <v>0</v>
      </c>
      <c r="E55" s="517">
        <f t="shared" si="4"/>
        <v>0</v>
      </c>
      <c r="F55" s="517">
        <f t="shared" si="4"/>
        <v>0</v>
      </c>
      <c r="G55" s="517">
        <f t="shared" si="4"/>
        <v>0</v>
      </c>
      <c r="H55" s="517">
        <f t="shared" si="4"/>
        <v>0</v>
      </c>
      <c r="I55" s="526"/>
    </row>
    <row r="56" spans="1:9" ht="18.600000000000001" x14ac:dyDescent="0.25">
      <c r="A56" s="527"/>
      <c r="B56" s="102" t="str">
        <f>+[2]ระบบการควบคุมฯ!B83</f>
        <v>งบรายจ่ายอื่น   6811500</v>
      </c>
      <c r="C56" s="528" t="str">
        <f>+[2]ระบบการควบคุมฯ!C83</f>
        <v>20004 31003170 5000012</v>
      </c>
      <c r="D56" s="486">
        <f>+D57</f>
        <v>0</v>
      </c>
      <c r="E56" s="486">
        <f t="shared" si="4"/>
        <v>0</v>
      </c>
      <c r="F56" s="486">
        <f t="shared" si="4"/>
        <v>0</v>
      </c>
      <c r="G56" s="486">
        <f t="shared" si="4"/>
        <v>0</v>
      </c>
      <c r="H56" s="486">
        <f t="shared" si="4"/>
        <v>0</v>
      </c>
      <c r="I56" s="529"/>
    </row>
    <row r="57" spans="1:9" ht="186" hidden="1" x14ac:dyDescent="0.25">
      <c r="A57" s="509" t="str">
        <f>+[2]ระบบการควบคุมฯ!A84</f>
        <v>1.6.1</v>
      </c>
      <c r="B57" s="96" t="str">
        <f>+[2]ระบบการควบคุมฯ!B84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57" s="93" t="str">
        <f>+[2]ระบบการควบคุมฯ!C84</f>
        <v>ศธ 04002/ว5470 ลว.1 ธ.ค.65 โอนครั้งที่ 102</v>
      </c>
      <c r="D57" s="510">
        <f>+[2]ระบบการควบคุมฯ!F84</f>
        <v>0</v>
      </c>
      <c r="E57" s="510">
        <f>+[2]ระบบการควบคุมฯ!G84+[2]ระบบการควบคุมฯ!H84</f>
        <v>0</v>
      </c>
      <c r="F57" s="510">
        <f>+[2]ระบบการควบคุมฯ!I84+[2]ระบบการควบคุมฯ!J84</f>
        <v>0</v>
      </c>
      <c r="G57" s="511">
        <f>+[2]ระบบการควบคุมฯ!K84+[2]ระบบการควบคุมฯ!L84</f>
        <v>0</v>
      </c>
      <c r="H57" s="511">
        <f>+D57-E57-F57-G57</f>
        <v>0</v>
      </c>
      <c r="I57" s="520" t="s">
        <v>50</v>
      </c>
    </row>
    <row r="58" spans="1:9" ht="55.8" hidden="1" x14ac:dyDescent="0.25">
      <c r="A58" s="477">
        <f>+[2]ระบบการควบคุมฯ!A86</f>
        <v>2</v>
      </c>
      <c r="B58" s="478" t="str">
        <f>+[2]ระบบการควบคุมฯ!B86</f>
        <v>โครงการพัฒนาสมรรถนะครูและบุคลากรทางการศึกษาเพื่อความเป็นเลิศ</v>
      </c>
      <c r="C58" s="98" t="str">
        <f>+[2]ระบบการควบคุมฯ!C86</f>
        <v>20004 3300 4700</v>
      </c>
      <c r="D58" s="479">
        <f>+D59+D62+D65+D68</f>
        <v>0</v>
      </c>
      <c r="E58" s="479">
        <f t="shared" ref="E58:H58" si="5">+E59+E62+E65+E68</f>
        <v>0</v>
      </c>
      <c r="F58" s="479">
        <f t="shared" si="5"/>
        <v>0</v>
      </c>
      <c r="G58" s="479">
        <f t="shared" si="5"/>
        <v>0</v>
      </c>
      <c r="H58" s="479">
        <f t="shared" si="5"/>
        <v>0</v>
      </c>
      <c r="I58" s="479">
        <f t="shared" ref="E58:I59" si="6">+I59</f>
        <v>0</v>
      </c>
    </row>
    <row r="59" spans="1:9" ht="37.200000000000003" x14ac:dyDescent="0.25">
      <c r="A59" s="481">
        <f>+[5]ระบบการควบคุมฯ!A40</f>
        <v>2.1</v>
      </c>
      <c r="B59" s="530" t="str">
        <f>+[2]ระบบการควบคุมฯ!B88</f>
        <v xml:space="preserve">กิจกรรมพัฒนาการจัดการเรียนการสอนภาษาอังกฤษ </v>
      </c>
      <c r="C59" s="100" t="str">
        <f>+[3]ระบบการควบคุมฯ!C62</f>
        <v>20004 66000 7300000</v>
      </c>
      <c r="D59" s="482">
        <f>+D60</f>
        <v>0</v>
      </c>
      <c r="E59" s="482">
        <f t="shared" si="6"/>
        <v>0</v>
      </c>
      <c r="F59" s="482">
        <f t="shared" si="6"/>
        <v>0</v>
      </c>
      <c r="G59" s="482">
        <f t="shared" si="6"/>
        <v>0</v>
      </c>
      <c r="H59" s="482">
        <f t="shared" si="6"/>
        <v>0</v>
      </c>
      <c r="I59" s="482">
        <f t="shared" si="6"/>
        <v>0</v>
      </c>
    </row>
    <row r="60" spans="1:9" ht="18.600000000000001" x14ac:dyDescent="0.25">
      <c r="A60" s="484"/>
      <c r="B60" s="519" t="str">
        <f>+B56</f>
        <v>งบรายจ่ายอื่น   6811500</v>
      </c>
      <c r="C60" s="101"/>
      <c r="D60" s="486">
        <f t="shared" ref="D60:I60" si="7">SUM(D61)</f>
        <v>0</v>
      </c>
      <c r="E60" s="486">
        <f t="shared" si="7"/>
        <v>0</v>
      </c>
      <c r="F60" s="486">
        <f t="shared" si="7"/>
        <v>0</v>
      </c>
      <c r="G60" s="486">
        <f t="shared" si="7"/>
        <v>0</v>
      </c>
      <c r="H60" s="486">
        <f t="shared" si="7"/>
        <v>0</v>
      </c>
      <c r="I60" s="486">
        <f t="shared" si="7"/>
        <v>0</v>
      </c>
    </row>
    <row r="61" spans="1:9" ht="130.19999999999999" hidden="1" x14ac:dyDescent="0.25">
      <c r="A61" s="509" t="s">
        <v>31</v>
      </c>
      <c r="B61" s="89" t="str">
        <f>+[3]ระบบการควบคุมฯ!B64</f>
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</c>
      <c r="C61" s="89" t="str">
        <f>+[3]ระบบการควบคุมฯ!C64</f>
        <v>ศธ 04002/ว402 ลว.2 ก.พ.65 โอนครั้งที่ 181</v>
      </c>
      <c r="D61" s="510">
        <f>+[3]ระบบการควบคุมฯ!F64</f>
        <v>0</v>
      </c>
      <c r="E61" s="510"/>
      <c r="F61" s="510">
        <f>+[5]ระบบการควบคุมฯ!I42+[5]ระบบการควบคุมฯ!J42</f>
        <v>0</v>
      </c>
      <c r="G61" s="523">
        <f>+[3]ระบบการควบคุมฯ!K64+[3]ระบบการควบคุมฯ!L64</f>
        <v>0</v>
      </c>
      <c r="H61" s="523">
        <f>+D61-E61-F61-G61</f>
        <v>0</v>
      </c>
      <c r="I61" s="523" t="s">
        <v>45</v>
      </c>
    </row>
    <row r="62" spans="1:9" ht="37.200000000000003" x14ac:dyDescent="0.25">
      <c r="A62" s="516">
        <f>+[3]ระบบการควบคุมฯ!A65</f>
        <v>2.2000000000000002</v>
      </c>
      <c r="B62" s="94" t="str">
        <f>+[3]ระบบการควบคุมฯ!B65</f>
        <v xml:space="preserve">กิจกรรมการพัฒนาครูและบุคลากรทางการศึกษา           </v>
      </c>
      <c r="C62" s="94" t="str">
        <f>+[3]ระบบการควบคุมฯ!C65</f>
        <v>20004 66 00091 00000</v>
      </c>
      <c r="D62" s="517">
        <f>+D63</f>
        <v>0</v>
      </c>
      <c r="E62" s="517">
        <f t="shared" ref="E62:H69" si="8">+E63</f>
        <v>0</v>
      </c>
      <c r="F62" s="517">
        <f t="shared" si="8"/>
        <v>0</v>
      </c>
      <c r="G62" s="517">
        <f t="shared" si="8"/>
        <v>0</v>
      </c>
      <c r="H62" s="517">
        <f t="shared" si="8"/>
        <v>0</v>
      </c>
      <c r="I62" s="526"/>
    </row>
    <row r="63" spans="1:9" ht="18.600000000000001" x14ac:dyDescent="0.25">
      <c r="A63" s="527" t="s">
        <v>46</v>
      </c>
      <c r="B63" s="531" t="str">
        <f>+[2]ระบบการควบคุมฯ!B92</f>
        <v>งบดำเนินงาน   68112xx</v>
      </c>
      <c r="C63" s="102" t="str">
        <f>+[3]ระบบการควบคุมฯ!C66</f>
        <v>20004 32004500 2000000</v>
      </c>
      <c r="D63" s="486">
        <f>+D64</f>
        <v>0</v>
      </c>
      <c r="E63" s="486">
        <f t="shared" si="8"/>
        <v>0</v>
      </c>
      <c r="F63" s="486">
        <f t="shared" si="8"/>
        <v>0</v>
      </c>
      <c r="G63" s="486">
        <f t="shared" si="8"/>
        <v>0</v>
      </c>
      <c r="H63" s="529">
        <f>+D63-E63-F63-G63</f>
        <v>0</v>
      </c>
      <c r="I63" s="529"/>
    </row>
    <row r="64" spans="1:9" ht="93" hidden="1" x14ac:dyDescent="0.25">
      <c r="A64" s="509" t="s">
        <v>46</v>
      </c>
      <c r="B64" s="89" t="str">
        <f>+[3]ระบบการควบคุมฯ!B67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64" s="89" t="str">
        <f>+[3]ระบบการควบคุมฯ!C67</f>
        <v>ศธ 04002/ว2595 ลว.7 ก.ค.65 โอนครั้งที่ 604</v>
      </c>
      <c r="D64" s="510">
        <f>+[3]ระบบการควบคุมฯ!F67</f>
        <v>0</v>
      </c>
      <c r="E64" s="510">
        <f>+[3]ระบบการควบคุมฯ!G67+[3]ระบบการควบคุมฯ!H67</f>
        <v>0</v>
      </c>
      <c r="F64" s="510">
        <f>+[3]ระบบการควบคุมฯ!I67+[3]ระบบการควบคุมฯ!J67</f>
        <v>0</v>
      </c>
      <c r="G64" s="523">
        <f>+[3]ระบบการควบคุมฯ!K67+[3]ระบบการควบคุมฯ!L67</f>
        <v>0</v>
      </c>
      <c r="H64" s="523">
        <f>+D64-E64-F64-G64</f>
        <v>0</v>
      </c>
      <c r="I64" s="520" t="s">
        <v>50</v>
      </c>
    </row>
    <row r="65" spans="1:9" ht="18.600000000000001" x14ac:dyDescent="0.25">
      <c r="A65" s="516">
        <f>+[2]ระบบการควบคุมฯ!A94</f>
        <v>2.2999999999999998</v>
      </c>
      <c r="B65" s="94" t="str">
        <f>+[2]ระบบการควบคุมฯ!B94</f>
        <v xml:space="preserve">กิจกรรมพัฒนาศูนย์ HCEC </v>
      </c>
      <c r="C65" s="94" t="str">
        <f>+[2]ระบบการควบคุมฯ!C94</f>
        <v>20004 67 00103 00000</v>
      </c>
      <c r="D65" s="517">
        <f>+D66</f>
        <v>0</v>
      </c>
      <c r="E65" s="517">
        <f t="shared" si="8"/>
        <v>0</v>
      </c>
      <c r="F65" s="517">
        <f t="shared" si="8"/>
        <v>0</v>
      </c>
      <c r="G65" s="517">
        <f t="shared" si="8"/>
        <v>0</v>
      </c>
      <c r="H65" s="517">
        <f t="shared" si="8"/>
        <v>0</v>
      </c>
      <c r="I65" s="526"/>
    </row>
    <row r="66" spans="1:9" ht="18.600000000000001" x14ac:dyDescent="0.25">
      <c r="A66" s="527"/>
      <c r="B66" s="531" t="str">
        <f>+[2]ระบบการควบคุมฯ!B95</f>
        <v>งบดำเนินงาน   68112xx</v>
      </c>
      <c r="C66" s="103" t="str">
        <f>+[2]ระบบการควบคุมฯ!C95</f>
        <v>20004 31004500 2000000</v>
      </c>
      <c r="D66" s="486">
        <f>+D67</f>
        <v>0</v>
      </c>
      <c r="E66" s="486">
        <f t="shared" si="8"/>
        <v>0</v>
      </c>
      <c r="F66" s="486">
        <f t="shared" si="8"/>
        <v>0</v>
      </c>
      <c r="G66" s="486">
        <f t="shared" si="8"/>
        <v>0</v>
      </c>
      <c r="H66" s="529">
        <f>+D66-E66-F66-G66</f>
        <v>0</v>
      </c>
      <c r="I66" s="529"/>
    </row>
    <row r="67" spans="1:9" ht="111.6" hidden="1" x14ac:dyDescent="0.25">
      <c r="A67" s="509" t="str">
        <f>+[2]ระบบการควบคุมฯ!A96</f>
        <v>2.3.1</v>
      </c>
      <c r="B67" s="89" t="str">
        <f>+[2]ระบบการควบคุมฯ!B96</f>
        <v>ค่าใช้จ่ายในการเดินทางเข้าร่วมประชุมเชิงปฏิบัติการขับเคลื่อนการพัฒนาภาษาอังกฤษสู่ความเป็นเลิศ ระหว่างวันที่ 3 – 5 เมษายน 2567 ณ โรงแรมริเวอร์ไซด์ กรุงเทพมหานคร</v>
      </c>
      <c r="C67" s="90" t="str">
        <f>+[2]ระบบการควบคุมฯ!C96</f>
        <v>ศธ 04002/ว2163 ลว. 4 มิย 67 โอนครั้งที่ 87</v>
      </c>
      <c r="D67" s="510"/>
      <c r="E67" s="510"/>
      <c r="F67" s="510"/>
      <c r="G67" s="523"/>
      <c r="H67" s="523">
        <f>+D67-E67-F67-G67</f>
        <v>0</v>
      </c>
      <c r="I67" s="520" t="s">
        <v>50</v>
      </c>
    </row>
    <row r="68" spans="1:9" ht="37.200000000000003" x14ac:dyDescent="0.25">
      <c r="A68" s="516">
        <f>+[2]ระบบการควบคุมฯ!A98</f>
        <v>2.4</v>
      </c>
      <c r="B68" s="94" t="str">
        <f>+[2]ระบบการควบคุมฯ!B98</f>
        <v xml:space="preserve">กิจกรรมพัฒนาครูเพื่อการจัดการเรียนรู้สู่ฐานสมรรถนะ  </v>
      </c>
      <c r="C68" s="94" t="str">
        <f>+[2]ระบบการควบคุมฯ!C98</f>
        <v>20004 67 00104 00000</v>
      </c>
      <c r="D68" s="517">
        <f>+D69</f>
        <v>0</v>
      </c>
      <c r="E68" s="517">
        <f t="shared" si="8"/>
        <v>0</v>
      </c>
      <c r="F68" s="517">
        <f t="shared" si="8"/>
        <v>0</v>
      </c>
      <c r="G68" s="517">
        <f t="shared" si="8"/>
        <v>0</v>
      </c>
      <c r="H68" s="517">
        <f t="shared" si="8"/>
        <v>0</v>
      </c>
      <c r="I68" s="526"/>
    </row>
    <row r="69" spans="1:9" ht="18.600000000000001" x14ac:dyDescent="0.25">
      <c r="A69" s="527">
        <f>+[2]ระบบการควบคุมฯ!A99</f>
        <v>0</v>
      </c>
      <c r="B69" s="102" t="str">
        <f>+[2]ระบบการควบคุมฯ!B99</f>
        <v>งบดำเนินงาน   68112xx</v>
      </c>
      <c r="C69" s="102" t="str">
        <f>+[2]ระบบการควบคุมฯ!C99</f>
        <v>20004 31004500 2000000</v>
      </c>
      <c r="D69" s="486">
        <f>+D70</f>
        <v>0</v>
      </c>
      <c r="E69" s="486">
        <f t="shared" si="8"/>
        <v>0</v>
      </c>
      <c r="F69" s="486">
        <f t="shared" si="8"/>
        <v>0</v>
      </c>
      <c r="G69" s="486">
        <f t="shared" si="8"/>
        <v>0</v>
      </c>
      <c r="H69" s="529">
        <f>+D69-E69-F69-G69</f>
        <v>0</v>
      </c>
      <c r="I69" s="529"/>
    </row>
    <row r="70" spans="1:9" ht="148.80000000000001" hidden="1" x14ac:dyDescent="0.25">
      <c r="A70" s="509" t="str">
        <f>+[2]ระบบการควบคุมฯ!A100</f>
        <v>2.4.1</v>
      </c>
      <c r="B70" s="532" t="str">
        <f>+[2]ระบบการควบคุมฯ!B100</f>
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</c>
      <c r="C70" s="532" t="str">
        <f>+[2]ระบบการควบคุมฯ!C100</f>
        <v>ศธ 04002/ว2072 ลว. 27 พค 67 โอนครั้งที่ 59</v>
      </c>
      <c r="D70" s="533"/>
      <c r="E70" s="510"/>
      <c r="F70" s="510"/>
      <c r="G70" s="523"/>
      <c r="H70" s="534">
        <f>+D70-E70-F70-G70</f>
        <v>0</v>
      </c>
      <c r="I70" s="520" t="s">
        <v>50</v>
      </c>
    </row>
    <row r="71" spans="1:9" ht="18.600000000000001" hidden="1" x14ac:dyDescent="0.25">
      <c r="A71" s="509"/>
      <c r="B71" s="89"/>
      <c r="C71" s="104"/>
      <c r="D71" s="510"/>
      <c r="E71" s="510"/>
      <c r="F71" s="510"/>
      <c r="G71" s="523"/>
      <c r="H71" s="523"/>
      <c r="I71" s="523"/>
    </row>
    <row r="72" spans="1:9" ht="37.200000000000003" x14ac:dyDescent="0.25">
      <c r="A72" s="477">
        <f>+[2]ระบบการควบคุมฯ!A104</f>
        <v>3</v>
      </c>
      <c r="B72" s="478" t="str">
        <f>+[3]ระบบการควบคุมฯ!B71</f>
        <v>โครงการขับเคลื่อนการพัฒนาการศึกษาที่ยั่งยืน</v>
      </c>
      <c r="C72" s="98" t="str">
        <f>+[2]ระบบการควบคุมฯ!C104</f>
        <v xml:space="preserve">20004 3300630 </v>
      </c>
      <c r="D72" s="479">
        <f>+D73+D78+D81+D89+D92+D103+D109+D117+D128+D143</f>
        <v>11770000</v>
      </c>
      <c r="E72" s="479">
        <f t="shared" ref="E72:H72" si="9">+E73+E78+E81+E89+E92+E103+E109+E117+E128+E143</f>
        <v>0</v>
      </c>
      <c r="F72" s="479">
        <f t="shared" si="9"/>
        <v>0</v>
      </c>
      <c r="G72" s="479">
        <f t="shared" si="9"/>
        <v>852774.19</v>
      </c>
      <c r="H72" s="479">
        <f t="shared" si="9"/>
        <v>10917225.809999999</v>
      </c>
      <c r="I72" s="479"/>
    </row>
    <row r="73" spans="1:9" ht="37.200000000000003" x14ac:dyDescent="0.25">
      <c r="A73" s="481">
        <f>+[2]ระบบการควบคุมฯ!A110</f>
        <v>3.1</v>
      </c>
      <c r="B73" s="72" t="str">
        <f>+[2]ระบบการควบคุมฯ!B110</f>
        <v xml:space="preserve">กิจกรรมสานความร่วมมือภาคีเครือข่ายด้านการจัดการศึกษา </v>
      </c>
      <c r="C73" s="73" t="str">
        <f>+[2]ระบบการควบคุมฯ!C110</f>
        <v>20004 68 00078 00000</v>
      </c>
      <c r="D73" s="482">
        <f t="shared" ref="D73:I73" si="10">+D74</f>
        <v>0</v>
      </c>
      <c r="E73" s="482">
        <f t="shared" si="10"/>
        <v>0</v>
      </c>
      <c r="F73" s="482">
        <f t="shared" si="10"/>
        <v>0</v>
      </c>
      <c r="G73" s="482">
        <f t="shared" si="10"/>
        <v>0</v>
      </c>
      <c r="H73" s="482">
        <f t="shared" si="10"/>
        <v>0</v>
      </c>
      <c r="I73" s="482">
        <f t="shared" si="10"/>
        <v>0</v>
      </c>
    </row>
    <row r="74" spans="1:9" ht="18.600000000000001" x14ac:dyDescent="0.25">
      <c r="A74" s="484">
        <f>+[2]ระบบการควบคุมฯ!A111</f>
        <v>1</v>
      </c>
      <c r="B74" s="485" t="str">
        <f>+[2]ระบบการควบคุมฯ!B111</f>
        <v>งบรายจ่ายอื่น   6811500</v>
      </c>
      <c r="C74" s="87"/>
      <c r="D74" s="486">
        <f>SUM(D75:D77)</f>
        <v>0</v>
      </c>
      <c r="E74" s="486">
        <f t="shared" ref="E74:H74" si="11">SUM(E75:E77)</f>
        <v>0</v>
      </c>
      <c r="F74" s="486">
        <f t="shared" si="11"/>
        <v>0</v>
      </c>
      <c r="G74" s="486">
        <f t="shared" si="11"/>
        <v>0</v>
      </c>
      <c r="H74" s="486">
        <f t="shared" si="11"/>
        <v>0</v>
      </c>
      <c r="I74" s="486">
        <f>SUM(I75)</f>
        <v>0</v>
      </c>
    </row>
    <row r="75" spans="1:9" ht="148.80000000000001" hidden="1" x14ac:dyDescent="0.25">
      <c r="A75" s="509" t="str">
        <f>+[2]ระบบการควบคุมฯ!A113</f>
        <v>3.1.1.1</v>
      </c>
      <c r="B75" s="89" t="str">
        <f>+[2]ระบบการควบคุมฯ!B113</f>
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</c>
      <c r="C75" s="93" t="str">
        <f>+[2]ระบบการควบคุมฯ!C113</f>
        <v>ศธ 04002/ว1915 ลว.  11 พค 66 โอนครั้งที่ 515</v>
      </c>
      <c r="D75" s="510">
        <f>+[2]ระบบการควบคุมฯ!F113</f>
        <v>0</v>
      </c>
      <c r="E75" s="510">
        <f>+[2]ระบบการควบคุมฯ!G113+[2]ระบบการควบคุมฯ!H113</f>
        <v>0</v>
      </c>
      <c r="F75" s="510">
        <f>+[2]ระบบการควบคุมฯ!I113+[2]ระบบการควบคุมฯ!J113</f>
        <v>0</v>
      </c>
      <c r="G75" s="523">
        <f>+[2]ระบบการควบคุมฯ!K113+[2]ระบบการควบคุมฯ!L113</f>
        <v>0</v>
      </c>
      <c r="H75" s="523">
        <f>+D75-E75-F75-G75</f>
        <v>0</v>
      </c>
      <c r="I75" s="520" t="s">
        <v>87</v>
      </c>
    </row>
    <row r="76" spans="1:9" ht="130.19999999999999" hidden="1" x14ac:dyDescent="0.25">
      <c r="A76" s="509" t="str">
        <f>+[2]ระบบการควบคุมฯ!A114</f>
        <v>3.1.1</v>
      </c>
      <c r="B76" s="89" t="str">
        <f>+[2]ระบบการควบคุมฯ!B114</f>
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</c>
      <c r="C76" s="93" t="str">
        <f>+[2]ระบบการควบคุมฯ!C114</f>
        <v xml:space="preserve">ศธ 04002/ว5680 ลว.  27 ธค  66 โอนครั้งที่ 110 </v>
      </c>
      <c r="D76" s="510"/>
      <c r="E76" s="510"/>
      <c r="F76" s="510"/>
      <c r="G76" s="510"/>
      <c r="H76" s="523">
        <f>+D76-E76-F76-G76</f>
        <v>0</v>
      </c>
      <c r="I76" s="520"/>
    </row>
    <row r="77" spans="1:9" ht="148.80000000000001" hidden="1" x14ac:dyDescent="0.25">
      <c r="A77" s="509" t="str">
        <f>+[2]ระบบการควบคุมฯ!A115</f>
        <v>3.1.2</v>
      </c>
      <c r="B77" s="89" t="str">
        <f>+[2]ระบบการควบคุมฯ!B115</f>
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</c>
      <c r="C77" s="93" t="str">
        <f>+[2]ระบบการควบคุมฯ!C115</f>
        <v>ศธ 04002/ว3488 ลว.  9 สค 67 โอนครั้งที่ 297</v>
      </c>
      <c r="D77" s="510"/>
      <c r="E77" s="510"/>
      <c r="F77" s="510"/>
      <c r="G77" s="510"/>
      <c r="H77" s="523">
        <f>+D77-E77-F77-G77</f>
        <v>0</v>
      </c>
      <c r="I77" s="520" t="s">
        <v>164</v>
      </c>
    </row>
    <row r="78" spans="1:9" ht="74.400000000000006" x14ac:dyDescent="0.25">
      <c r="A78" s="481">
        <f>+[2]ระบบการควบคุมฯ!A116</f>
        <v>3.2</v>
      </c>
      <c r="B78" s="535" t="str">
        <f>+[2]ระบบการควบคุมฯ!B116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78" s="536" t="str">
        <f>+[2]ระบบการควบคุมฯ!C116</f>
        <v>20004 68 00085 00000</v>
      </c>
      <c r="D78" s="482">
        <f t="shared" ref="D78:I78" si="12">+D79</f>
        <v>0</v>
      </c>
      <c r="E78" s="482">
        <f t="shared" si="12"/>
        <v>0</v>
      </c>
      <c r="F78" s="482">
        <f t="shared" si="12"/>
        <v>0</v>
      </c>
      <c r="G78" s="482">
        <f t="shared" si="12"/>
        <v>0</v>
      </c>
      <c r="H78" s="482">
        <f t="shared" si="12"/>
        <v>0</v>
      </c>
      <c r="I78" s="482">
        <f t="shared" si="12"/>
        <v>0</v>
      </c>
    </row>
    <row r="79" spans="1:9" ht="18.600000000000001" x14ac:dyDescent="0.25">
      <c r="A79" s="484" t="str">
        <f>+[2]ระบบการควบคุมฯ!A117</f>
        <v>3.2.1</v>
      </c>
      <c r="B79" s="537" t="s">
        <v>165</v>
      </c>
      <c r="C79" s="87" t="str">
        <f>+[2]ระบบการควบคุมฯ!C117</f>
        <v>20004 33006300 50000xx</v>
      </c>
      <c r="D79" s="486">
        <f t="shared" ref="D79:I79" si="13">SUM(D80)</f>
        <v>0</v>
      </c>
      <c r="E79" s="486">
        <f t="shared" si="13"/>
        <v>0</v>
      </c>
      <c r="F79" s="486">
        <f t="shared" si="13"/>
        <v>0</v>
      </c>
      <c r="G79" s="486">
        <f t="shared" si="13"/>
        <v>0</v>
      </c>
      <c r="H79" s="486">
        <f t="shared" si="13"/>
        <v>0</v>
      </c>
      <c r="I79" s="486">
        <f t="shared" si="13"/>
        <v>0</v>
      </c>
    </row>
    <row r="80" spans="1:9" ht="111.6" hidden="1" x14ac:dyDescent="0.25">
      <c r="A80" s="509" t="str">
        <f>+[2]ระบบการควบคุมฯ!A118</f>
        <v>3.2.1.1</v>
      </c>
      <c r="B80" s="89" t="str">
        <f>+[2]ระบบการควบคุมฯ!B118</f>
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</c>
      <c r="C80" s="93" t="str">
        <f>+[2]ระบบการควบคุมฯ!C118</f>
        <v>ศธ 04002/ว2982 ลว.  11 กค 67 โอนครั้งที่ 206</v>
      </c>
      <c r="D80" s="510"/>
      <c r="E80" s="510"/>
      <c r="F80" s="510"/>
      <c r="G80" s="523"/>
      <c r="H80" s="523">
        <f>+D80-E80-F80-G80</f>
        <v>0</v>
      </c>
      <c r="I80" s="520" t="s">
        <v>12</v>
      </c>
    </row>
    <row r="81" spans="1:9" ht="55.8" x14ac:dyDescent="0.25">
      <c r="A81" s="481">
        <f>+[2]ระบบการควบคุมฯ!A123</f>
        <v>3.3</v>
      </c>
      <c r="B81" s="72" t="str">
        <f>+[2]ระบบการควบคุมฯ!B123</f>
        <v>กิจกรรมการยกระดับคุณภาพด้านวิทยาศาสตร์ศึกษาเพื่อความเป็นเลิศ</v>
      </c>
      <c r="C81" s="73" t="str">
        <f>+[2]ระบบการควบคุมฯ!C123</f>
        <v>20004 68 00093 00000</v>
      </c>
      <c r="D81" s="482">
        <f t="shared" ref="D81:I81" si="14">+D82</f>
        <v>30000</v>
      </c>
      <c r="E81" s="482">
        <f t="shared" si="14"/>
        <v>0</v>
      </c>
      <c r="F81" s="482">
        <f t="shared" si="14"/>
        <v>0</v>
      </c>
      <c r="G81" s="482">
        <f t="shared" si="14"/>
        <v>0</v>
      </c>
      <c r="H81" s="482">
        <f t="shared" si="14"/>
        <v>30000</v>
      </c>
      <c r="I81" s="482">
        <f t="shared" si="14"/>
        <v>0</v>
      </c>
    </row>
    <row r="82" spans="1:9" ht="18.600000000000001" x14ac:dyDescent="0.25">
      <c r="A82" s="484"/>
      <c r="B82" s="485" t="str">
        <f>+[2]ระบบการควบคุมฯ!B124</f>
        <v>งบดำเนินงาน   68112xx</v>
      </c>
      <c r="C82" s="87" t="str">
        <f>+[2]ระบบการควบคุมฯ!C124</f>
        <v>20004 3320 6300 2000000</v>
      </c>
      <c r="D82" s="486">
        <f>SUM(D83:D88)</f>
        <v>30000</v>
      </c>
      <c r="E82" s="486">
        <f>SUM(E83:E88)</f>
        <v>0</v>
      </c>
      <c r="F82" s="486">
        <f>SUM(F83:F88)</f>
        <v>0</v>
      </c>
      <c r="G82" s="486">
        <f>SUM(G83:G88)</f>
        <v>0</v>
      </c>
      <c r="H82" s="486">
        <f>SUM(H83:H88)</f>
        <v>30000</v>
      </c>
      <c r="I82" s="486">
        <f>SUM(I83)</f>
        <v>0</v>
      </c>
    </row>
    <row r="83" spans="1:9" ht="204.6" x14ac:dyDescent="0.25">
      <c r="A83" s="509" t="str">
        <f>+[2]ระบบการควบคุมฯ!A125</f>
        <v>3.3.1.1</v>
      </c>
      <c r="B83" s="105" t="str">
        <f>+[2]ระบบการควบคุมฯ!B125</f>
        <v xml:space="preserve">1.จัดสรรวัดเขียนเขต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20,000.-บาท  จำนวน 10 โรงเรียน  โรงเรียนละ 2,000.-บาท </v>
      </c>
      <c r="C83" s="93" t="str">
        <f>+[2]ระบบการควบคุมฯ!C125</f>
        <v>ศธ 04002/ว5375 ลว.  1 พย 67 โอนครั้งที่ 37</v>
      </c>
      <c r="D83" s="510">
        <f>+[2]ระบบการควบคุมฯ!F125</f>
        <v>30000</v>
      </c>
      <c r="E83" s="510"/>
      <c r="F83" s="510"/>
      <c r="G83" s="510"/>
      <c r="H83" s="523">
        <f t="shared" ref="H83:H88" si="15">+D83-E83-F83-G83</f>
        <v>30000</v>
      </c>
      <c r="I83" s="520" t="s">
        <v>166</v>
      </c>
    </row>
    <row r="84" spans="1:9" ht="93" hidden="1" x14ac:dyDescent="0.25">
      <c r="A84" s="509" t="str">
        <f>+[2]ระบบการควบคุมฯ!A126</f>
        <v>3.3.2</v>
      </c>
      <c r="B84" s="105">
        <f>+[2]ระบบการควบคุมฯ!B126</f>
        <v>0</v>
      </c>
      <c r="C84" s="93">
        <f>+[2]ระบบการควบคุมฯ!C126</f>
        <v>0</v>
      </c>
      <c r="D84" s="510"/>
      <c r="E84" s="510"/>
      <c r="F84" s="510"/>
      <c r="G84" s="523"/>
      <c r="H84" s="523">
        <f t="shared" si="15"/>
        <v>0</v>
      </c>
      <c r="I84" s="520" t="s">
        <v>50</v>
      </c>
    </row>
    <row r="85" spans="1:9" ht="297.60000000000002" hidden="1" x14ac:dyDescent="0.25">
      <c r="A85" s="509" t="str">
        <f>+[2]ระบบการควบคุมฯ!A128</f>
        <v>3.3.3</v>
      </c>
      <c r="B85" s="105" t="str">
        <f>+[2]ระบบการควบคุมฯ!B127</f>
        <v xml:space="preserve">1.จัดสรรวัดเขียนเขต จำนวน 10,000.-บาท 1.1 ค่าขยายผลการพัฒนาศักยภาพครู โรงเรียนเครือข่ายโครงการวิทยาศาสตร์พลังสิบ ระดับประถมศึกษา
ระดับประถมศึกษา ตามหลักสูตร ป. 6  จำนวนเงิน 10,000.-บาท 1.2  ค่าใช้จ่ายในการดำเนินงานของโรงเรียนศูนย์วิทยาศาสตร์พลังสิบ ระดับประถมศึกษา 
จำนวนเงิน 18,000.-บาท จัดสรรให้กับโรงเรียนเครือข่ายโครงการวิทยาศาสตร์พลังสิบ ระดับประถมศึกษา  จำนวน 10 โรงเรียน  โรงเรียนละ 1,800.-บาท </v>
      </c>
      <c r="C85" s="93" t="str">
        <f>+[2]ระบบการควบคุมฯ!C127</f>
        <v>ศธ 04002/ว2582 ลว.  25 มิย 67 โอนครั้งที่ 165</v>
      </c>
      <c r="D85" s="510"/>
      <c r="E85" s="510"/>
      <c r="F85" s="510"/>
      <c r="G85" s="523"/>
      <c r="H85" s="523">
        <f t="shared" si="15"/>
        <v>0</v>
      </c>
      <c r="I85" s="520" t="s">
        <v>167</v>
      </c>
    </row>
    <row r="86" spans="1:9" ht="74.400000000000006" hidden="1" x14ac:dyDescent="0.25">
      <c r="A86" s="509" t="str">
        <f>+[2]ระบบการควบคุมฯ!A129</f>
        <v>3.3.4</v>
      </c>
      <c r="B86" s="105">
        <f>+[2]ระบบการควบคุมฯ!B129</f>
        <v>0</v>
      </c>
      <c r="C86" s="93">
        <f>+[2]ระบบการควบคุมฯ!C129</f>
        <v>0</v>
      </c>
      <c r="D86" s="510">
        <f>+[2]ระบบการควบคุมฯ!F129</f>
        <v>0</v>
      </c>
      <c r="E86" s="510">
        <f>+[3]ระบบการควบคุมฯ!G94+[3]ระบบการควบคุมฯ!H94</f>
        <v>0</v>
      </c>
      <c r="F86" s="510">
        <f>+[3]ระบบการควบคุมฯ!I94+[3]ระบบการควบคุมฯ!J94</f>
        <v>0</v>
      </c>
      <c r="G86" s="523">
        <f>+[3]ระบบการควบคุมฯ!K94+[3]ระบบการควบคุมฯ!L94</f>
        <v>0</v>
      </c>
      <c r="H86" s="523">
        <f t="shared" si="15"/>
        <v>0</v>
      </c>
      <c r="I86" s="520" t="s">
        <v>88</v>
      </c>
    </row>
    <row r="87" spans="1:9" ht="37.200000000000003" hidden="1" x14ac:dyDescent="0.25">
      <c r="A87" s="509" t="str">
        <f>+[2]ระบบการควบคุมฯ!A130</f>
        <v>3.3.5</v>
      </c>
      <c r="B87" s="105">
        <f>+[2]ระบบการควบคุมฯ!B130</f>
        <v>0</v>
      </c>
      <c r="C87" s="93">
        <f>+[2]ระบบการควบคุมฯ!C130</f>
        <v>0</v>
      </c>
      <c r="D87" s="510">
        <f>+[2]ระบบการควบคุมฯ!F130</f>
        <v>0</v>
      </c>
      <c r="E87" s="510">
        <f>+[2]ระบบการควบคุมฯ!G130+[2]ระบบการควบคุมฯ!H130</f>
        <v>0</v>
      </c>
      <c r="F87" s="510">
        <f>+[2]ระบบการควบคุมฯ!I130+[2]ระบบการควบคุมฯ!J130</f>
        <v>0</v>
      </c>
      <c r="G87" s="523">
        <f>+[2]ระบบการควบคุมฯ!K130+[2]ระบบการควบคุมฯ!L130</f>
        <v>0</v>
      </c>
      <c r="H87" s="523">
        <f t="shared" si="15"/>
        <v>0</v>
      </c>
      <c r="I87" s="520" t="s">
        <v>89</v>
      </c>
    </row>
    <row r="88" spans="1:9" ht="223.2" hidden="1" x14ac:dyDescent="0.25">
      <c r="A88" s="509" t="str">
        <f>+[2]ระบบการควบคุมฯ!A131</f>
        <v>3.3.6</v>
      </c>
      <c r="B88" s="105" t="str">
        <f>+[2]ระบบการควบคุมฯ!B131</f>
        <v xml:space="preserve">ค่าใช้จ่ายในการดำเนินงานโครงการวิทยาศาสตร์พลังสิบระดับประถมศึกษา ดำเนินการเตรียมความพร้อมทางด้านบุคลากร สำหรับเข้ารับการพัฒนาศักยภาพด้านหลักสูตร ด้านการรับนักเรียน ด้านการเรียนรู้  วิทยาศาสตร์ คณิตศาสตร์ และเทคโนโลยีตามบทบาทของโรงเรียนเครือข่าย  จำนวน 10 ร.ร.ๆละ 3,000 บาท                 </v>
      </c>
      <c r="C88" s="93" t="str">
        <f>+[2]ระบบการควบคุมฯ!C131</f>
        <v>ศธ 04002/ว3389 ลว.  16 สค 66 โอนครั้งที่ 764 ยอด 75,000 บาท</v>
      </c>
      <c r="D88" s="510">
        <f>+[2]ระบบการควบคุมฯ!F131</f>
        <v>0</v>
      </c>
      <c r="E88" s="510">
        <f>+[2]ระบบการควบคุมฯ!G131+[2]ระบบการควบคุมฯ!H131</f>
        <v>0</v>
      </c>
      <c r="F88" s="510">
        <f>+[2]ระบบการควบคุมฯ!I131+[2]ระบบการควบคุมฯ!J131</f>
        <v>0</v>
      </c>
      <c r="G88" s="523">
        <f>+[2]ระบบการควบคุมฯ!K131+[2]ระบบการควบคุมฯ!L131</f>
        <v>0</v>
      </c>
      <c r="H88" s="523">
        <f t="shared" si="15"/>
        <v>0</v>
      </c>
      <c r="I88" s="520" t="s">
        <v>90</v>
      </c>
    </row>
    <row r="89" spans="1:9" ht="55.8" x14ac:dyDescent="0.25">
      <c r="A89" s="516">
        <f>+[2]ระบบการควบคุมฯ!A140</f>
        <v>3.4</v>
      </c>
      <c r="B89" s="72" t="str">
        <f>+[3]ระบบการควบคุมฯ!B83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89" s="73" t="s">
        <v>168</v>
      </c>
      <c r="D89" s="517">
        <f t="shared" ref="D89:I89" si="16">+D90</f>
        <v>0</v>
      </c>
      <c r="E89" s="517">
        <f t="shared" si="16"/>
        <v>0</v>
      </c>
      <c r="F89" s="517">
        <f t="shared" si="16"/>
        <v>0</v>
      </c>
      <c r="G89" s="517">
        <f t="shared" si="16"/>
        <v>0</v>
      </c>
      <c r="H89" s="517">
        <f t="shared" si="16"/>
        <v>0</v>
      </c>
      <c r="I89" s="517">
        <f t="shared" si="16"/>
        <v>0</v>
      </c>
    </row>
    <row r="90" spans="1:9" ht="18.600000000000001" x14ac:dyDescent="0.25">
      <c r="A90" s="484">
        <f>+[2]ระบบการควบคุมฯ!A141</f>
        <v>0</v>
      </c>
      <c r="B90" s="538" t="str">
        <f>+[2]ระบบการควบคุมฯ!B141</f>
        <v>งบรายจ่ายอื่น   6811500</v>
      </c>
      <c r="C90" s="87"/>
      <c r="D90" s="486">
        <f t="shared" ref="D90:I90" si="17">SUM(D91)</f>
        <v>0</v>
      </c>
      <c r="E90" s="486">
        <f t="shared" si="17"/>
        <v>0</v>
      </c>
      <c r="F90" s="486">
        <f t="shared" si="17"/>
        <v>0</v>
      </c>
      <c r="G90" s="486">
        <f t="shared" si="17"/>
        <v>0</v>
      </c>
      <c r="H90" s="486">
        <f t="shared" si="17"/>
        <v>0</v>
      </c>
      <c r="I90" s="486">
        <f t="shared" si="17"/>
        <v>0</v>
      </c>
    </row>
    <row r="91" spans="1:9" ht="409.2" hidden="1" x14ac:dyDescent="0.25">
      <c r="A91" s="539" t="str">
        <f>+[2]ระบบการควบคุมฯ!A142</f>
        <v>3.4.1</v>
      </c>
      <c r="B91" s="89" t="str">
        <f>+[3]ระบบการควบคุมฯ!B85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91" s="93" t="str">
        <f>+[3]ระบบการควบคุมฯ!C91</f>
        <v>20004 66 86178 00000</v>
      </c>
      <c r="D91" s="510"/>
      <c r="E91" s="510">
        <f>+[3]ระบบการควบคุมฯ!G91+[3]ระบบการควบคุมฯ!H91</f>
        <v>0</v>
      </c>
      <c r="F91" s="510">
        <f>+[2]ระบบการควบคุมฯ!I142+[2]ระบบการควบคุมฯ!J142</f>
        <v>0</v>
      </c>
      <c r="G91" s="523">
        <f>+[2]ระบบการควบคุมฯ!K142+[2]ระบบการควบคุมฯ!L142</f>
        <v>0</v>
      </c>
      <c r="H91" s="523">
        <f>+D91-E91-F91-G91</f>
        <v>0</v>
      </c>
      <c r="I91" s="520" t="s">
        <v>71</v>
      </c>
    </row>
    <row r="92" spans="1:9" ht="55.8" x14ac:dyDescent="0.25">
      <c r="A92" s="516">
        <f>+[2]ระบบการควบคุมฯ!A143</f>
        <v>3.5</v>
      </c>
      <c r="B92" s="72" t="str">
        <f>+[2]ระบบการควบคุมฯ!B143</f>
        <v>กิจกรรมหลักบ้านวิทยาศาสตร์น้อยประเทศไทย ระดับประถมศึกษา</v>
      </c>
      <c r="C92" s="73" t="str">
        <f>+[2]ระบบการควบคุมฯ!C143</f>
        <v>20004 68 00108 00000</v>
      </c>
      <c r="D92" s="517">
        <f t="shared" ref="D92:I92" si="18">+D93</f>
        <v>0</v>
      </c>
      <c r="E92" s="517">
        <f t="shared" si="18"/>
        <v>0</v>
      </c>
      <c r="F92" s="517">
        <f t="shared" si="18"/>
        <v>0</v>
      </c>
      <c r="G92" s="517">
        <f t="shared" si="18"/>
        <v>0</v>
      </c>
      <c r="H92" s="517">
        <f t="shared" si="18"/>
        <v>0</v>
      </c>
      <c r="I92" s="517">
        <f t="shared" si="18"/>
        <v>0</v>
      </c>
    </row>
    <row r="93" spans="1:9" ht="18.600000000000001" x14ac:dyDescent="0.25">
      <c r="A93" s="484">
        <f>+[2]ระบบการควบคุมฯ!A145</f>
        <v>1</v>
      </c>
      <c r="B93" s="538" t="str">
        <f>+[2]ระบบการควบคุมฯ!B145</f>
        <v>งบรายจ่ายอื่น   6811500</v>
      </c>
      <c r="C93" s="87"/>
      <c r="D93" s="486">
        <f>SUM(D94:D102)</f>
        <v>0</v>
      </c>
      <c r="E93" s="486">
        <f>SUM(E94:E102)</f>
        <v>0</v>
      </c>
      <c r="F93" s="486">
        <f>SUM(F94:F102)</f>
        <v>0</v>
      </c>
      <c r="G93" s="486">
        <f>SUM(G94:G102)</f>
        <v>0</v>
      </c>
      <c r="H93" s="486">
        <f>SUM(H94:H102)</f>
        <v>0</v>
      </c>
      <c r="I93" s="486">
        <f>SUM(I94)</f>
        <v>0</v>
      </c>
    </row>
    <row r="94" spans="1:9" ht="148.80000000000001" hidden="1" x14ac:dyDescent="0.25">
      <c r="A94" s="539" t="str">
        <f>+[2]ระบบการควบคุมฯ!A147</f>
        <v>3.5.1</v>
      </c>
      <c r="B94" s="89" t="str">
        <f>+[2]ระบบการควบคุมฯ!B147</f>
        <v xml:space="preserve">ค่าใช้จ่ายดำเนินงานโครงการบ้านนักวิทยาศาสตร์น้อย ประเทศไทย ระดับประถมศึกษา 1.ค่าใช้จ่ายในการนิเทศ ติดตาม และประเมินผล จำนวนเงิน 5,000.00 บาท 2. เพื่อประเมินขอรับตราพระราชทาน จำนวนเงิน 5,000.00 บาท                </v>
      </c>
      <c r="C94" s="93" t="str">
        <f>+[2]ระบบการควบคุมฯ!C147</f>
        <v xml:space="preserve">ศธ 04002/ว5680 ลว.  20 ธค  66 โอนครั้งที่ 100 </v>
      </c>
      <c r="D94" s="510"/>
      <c r="E94" s="510"/>
      <c r="F94" s="510"/>
      <c r="G94" s="510"/>
      <c r="H94" s="523">
        <f t="shared" ref="H94:H99" si="19">+D94-E94-F94-G94</f>
        <v>0</v>
      </c>
      <c r="I94" s="520" t="s">
        <v>169</v>
      </c>
    </row>
    <row r="95" spans="1:9" ht="241.8" hidden="1" x14ac:dyDescent="0.25">
      <c r="A95" s="539" t="str">
        <f>+[2]ระบบการควบคุมฯ!A148</f>
        <v>3.5.2</v>
      </c>
      <c r="B95" s="89" t="str">
        <f>+[2]ระบบการควบคุมฯ!B148</f>
        <v xml:space="preserve">ค่าใช้จ่ายในการเดินทางของเข้าร่วมการอบรมเชิงปฏิบัติการขั้นเฉพาะทาง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โครงการบ้านนักวิทยาศาสตร์น้อยประเทศไทย ระดับปฐมวัยและระดับประถมศึกษา ปีงบประมาณ พ.ศ. 2567  ระหว่างวันที่ 17 – 30 มีนาคม 2567   ณ โรงแรมบางกอกพาเลส กรุงเทพมหานคร </v>
      </c>
      <c r="C95" s="93" t="str">
        <f>+[2]ระบบการควบคุมฯ!C148</f>
        <v>ศธ 04002/ว920 ลว.  4 มีนาคม 67 โอนครั้งที่ 202</v>
      </c>
      <c r="D95" s="510"/>
      <c r="E95" s="510"/>
      <c r="F95" s="510"/>
      <c r="G95" s="510"/>
      <c r="H95" s="523">
        <f t="shared" si="19"/>
        <v>0</v>
      </c>
      <c r="I95" s="520" t="s">
        <v>170</v>
      </c>
    </row>
    <row r="96" spans="1:9" ht="167.4" hidden="1" x14ac:dyDescent="0.25">
      <c r="A96" s="539" t="str">
        <f>+[2]ระบบการควบคุมฯ!A149</f>
        <v>3.5.3</v>
      </c>
      <c r="B96" s="89" t="str">
        <f>+[2]ระบบการควบคุมฯ!B149</f>
        <v xml:space="preserve">ค่าใช้จ่ายในการขยายผลการฝึกอบรมเชิงปฏิบัติการขั้นเฉพาะทางในหัวข้อ Mathematics Number , Counting และ Arithmetic ระดับปฐมวัย จำนวนเงิน 10,000.-บาท ระดับประถมศึกษา จำนวนเงิน 10,000.-บาท </v>
      </c>
      <c r="C96" s="93" t="str">
        <f>+[2]ระบบการควบคุมฯ!C149</f>
        <v>ที่ ศธ 04002/ว2151/31 พค 67 ครั้งที่ 79</v>
      </c>
      <c r="D96" s="510"/>
      <c r="E96" s="510"/>
      <c r="F96" s="510"/>
      <c r="G96" s="510"/>
      <c r="H96" s="523">
        <f t="shared" si="19"/>
        <v>0</v>
      </c>
      <c r="I96" s="520" t="s">
        <v>50</v>
      </c>
    </row>
    <row r="97" spans="1:9" ht="111.6" hidden="1" x14ac:dyDescent="0.25">
      <c r="A97" s="539" t="str">
        <f>+[2]ระบบการควบคุมฯ!A150</f>
        <v>3.5.3</v>
      </c>
      <c r="B97" s="89" t="str">
        <f>+[2]ระบบการควบคุมฯ!B150</f>
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</c>
      <c r="C97" s="93" t="str">
        <f>+[2]ระบบการควบคุมฯ!C150</f>
        <v xml:space="preserve">ศธ 04002/ว248 ลว.  27 มกราคม 66 โอนครั้งที่ 248 </v>
      </c>
      <c r="D97" s="510">
        <f>+[2]ระบบการควบคุมฯ!F150</f>
        <v>0</v>
      </c>
      <c r="E97" s="510">
        <f>+[2]ระบบการควบคุมฯ!G150+[2]ระบบการควบคุมฯ!H150</f>
        <v>0</v>
      </c>
      <c r="F97" s="510">
        <f>+[2]ระบบการควบคุมฯ!I150+[2]ระบบการควบคุมฯ!J150</f>
        <v>0</v>
      </c>
      <c r="G97" s="523">
        <f>+[2]ระบบการควบคุมฯ!K150+[2]ระบบการควบคุมฯ!L150</f>
        <v>0</v>
      </c>
      <c r="H97" s="523">
        <f t="shared" si="19"/>
        <v>0</v>
      </c>
      <c r="I97" s="520" t="s">
        <v>50</v>
      </c>
    </row>
    <row r="98" spans="1:9" ht="204.6" hidden="1" x14ac:dyDescent="0.25">
      <c r="A98" s="539" t="str">
        <f>+[2]ระบบการควบคุมฯ!A151</f>
        <v>3.5.4</v>
      </c>
      <c r="B98" s="89" t="str">
        <f>+[2]ระบบการควบคุมฯ!B151</f>
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</c>
      <c r="C98" s="93" t="str">
        <f>+[2]ระบบการควบคุมฯ!C151</f>
        <v>ที่ ศธ 04002/ว1282 ลว 29 มีค 66 โอนครั้งที่ 438</v>
      </c>
      <c r="D98" s="510">
        <f>+[2]ระบบการควบคุมฯ!F151</f>
        <v>0</v>
      </c>
      <c r="E98" s="510">
        <f>+[2]ระบบการควบคุมฯ!G151+[2]ระบบการควบคุมฯ!H151</f>
        <v>0</v>
      </c>
      <c r="F98" s="510">
        <f>+[2]ระบบการควบคุมฯ!I151+[2]ระบบการควบคุมฯ!J151</f>
        <v>0</v>
      </c>
      <c r="G98" s="523">
        <f>+[2]ระบบการควบคุมฯ!K151+[2]ระบบการควบคุมฯ!L151</f>
        <v>0</v>
      </c>
      <c r="H98" s="523">
        <f t="shared" si="19"/>
        <v>0</v>
      </c>
      <c r="I98" s="520" t="s">
        <v>50</v>
      </c>
    </row>
    <row r="99" spans="1:9" ht="111.6" hidden="1" x14ac:dyDescent="0.25">
      <c r="A99" s="539" t="str">
        <f>+[2]ระบบการควบคุมฯ!A152</f>
        <v>3.5.5</v>
      </c>
      <c r="B99" s="89" t="str">
        <f>+[2]ระบบการควบคุมฯ!B152</f>
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</c>
      <c r="C99" s="93" t="str">
        <f>+[2]ระบบการควบคุมฯ!C152</f>
        <v>ที่ ศธ 04002/ว1479 ลว 12 เมย 66 โอนครั้งที่ 472</v>
      </c>
      <c r="D99" s="510">
        <f>+[2]ระบบการควบคุมฯ!F152</f>
        <v>0</v>
      </c>
      <c r="E99" s="510">
        <f>+[2]ระบบการควบคุมฯ!G152+[2]ระบบการควบคุมฯ!H152</f>
        <v>0</v>
      </c>
      <c r="F99" s="510">
        <f>+[2]ระบบการควบคุมฯ!I152+[2]ระบบการควบคุมฯ!J152</f>
        <v>0</v>
      </c>
      <c r="G99" s="523">
        <f>+[2]ระบบการควบคุมฯ!K152+[2]ระบบการควบคุมฯ!L152</f>
        <v>0</v>
      </c>
      <c r="H99" s="523">
        <f t="shared" si="19"/>
        <v>0</v>
      </c>
      <c r="I99" s="520" t="s">
        <v>50</v>
      </c>
    </row>
    <row r="100" spans="1:9" ht="167.4" hidden="1" x14ac:dyDescent="0.25">
      <c r="A100" s="539" t="str">
        <f>+[2]ระบบการควบคุมฯ!A153</f>
        <v>3.5.6</v>
      </c>
      <c r="B100" s="89" t="str">
        <f>+[2]ระบบการควบคุมฯ!B153</f>
        <v xml:space="preserve">ค่าใช้จ่ายพิธีรับตราพระราชทน “บ้านนักวิทยาศาสตร์น้อย ประเทศไทย” ประจำปีการศึกษา 2565 ระหว่างวันที่ 8 – 23 กรกฎาคม 2566 ณ ห้องแสงเดือน แสงเทียน ชั้น 2 อาคารพิพิธภัณฑ์พระรามเก้า องค์การพิพิธภัณฑ์วิทยาศาสตร์แห่งชาติ ตำบลคลองห้า อำเภอคลองหลวง </v>
      </c>
      <c r="C100" s="93" t="str">
        <f>+[2]ระบบการควบคุมฯ!C153</f>
        <v>ที่ ศธ04002/ว 2955 ลว. 18 กค 66 ครั้งที่ 683</v>
      </c>
      <c r="D100" s="510">
        <f>+[2]ระบบการควบคุมฯ!F153</f>
        <v>0</v>
      </c>
      <c r="E100" s="510">
        <f>+[2]ระบบการควบคุมฯ!G153+[2]ระบบการควบคุมฯ!H153</f>
        <v>0</v>
      </c>
      <c r="F100" s="510">
        <f>+[2]ระบบการควบคุมฯ!I153+[2]ระบบการควบคุมฯ!J153</f>
        <v>0</v>
      </c>
      <c r="G100" s="523">
        <f>+[2]ระบบการควบคุมฯ!K153+[2]ระบบการควบคุมฯ!L153</f>
        <v>0</v>
      </c>
      <c r="H100" s="523">
        <f>+D100-E100-F100-G100</f>
        <v>0</v>
      </c>
      <c r="I100" s="520" t="s">
        <v>50</v>
      </c>
    </row>
    <row r="101" spans="1:9" ht="111.6" hidden="1" x14ac:dyDescent="0.25">
      <c r="A101" s="539" t="str">
        <f>+[2]ระบบการควบคุมฯ!A154</f>
        <v>3.5.5</v>
      </c>
      <c r="B101" s="89" t="str">
        <f>+[2]ระบบการควบคุมฯ!B154</f>
        <v xml:space="preserve">ค่าใช้จ่ายในการดำเนินการจัดการเรียนรู้ตามแนวทางองโครงการบ้านนักวิทยาศาสตร์น้อยประเทศไทย ระดับประถมศึกษา โรงเรียนละ 3,000.-บาท  </v>
      </c>
      <c r="C101" s="93" t="str">
        <f>+[2]ระบบการควบคุมฯ!C154</f>
        <v>ที่ ศธ 04002/ว3310 ลว 15 สค 66 โอนครั้งที่ 748</v>
      </c>
      <c r="D101" s="510">
        <f>+[2]ระบบการควบคุมฯ!F154</f>
        <v>0</v>
      </c>
      <c r="E101" s="510">
        <f>+[2]ระบบการควบคุมฯ!G154+[2]ระบบการควบคุมฯ!H154</f>
        <v>0</v>
      </c>
      <c r="F101" s="510">
        <f>+[2]ระบบการควบคุมฯ!I154+[2]ระบบการควบคุมฯ!J154</f>
        <v>0</v>
      </c>
      <c r="G101" s="523">
        <f>+[2]ระบบการควบคุมฯ!K154+[2]ระบบการควบคุมฯ!L154</f>
        <v>0</v>
      </c>
      <c r="H101" s="523">
        <f>+D101-E101-F101-G101</f>
        <v>0</v>
      </c>
      <c r="I101" s="520" t="s">
        <v>90</v>
      </c>
    </row>
    <row r="102" spans="1:9" ht="223.2" hidden="1" x14ac:dyDescent="0.25">
      <c r="A102" s="539" t="str">
        <f>+[2]ระบบการควบคุมฯ!A155</f>
        <v>3.5.6</v>
      </c>
      <c r="B102" s="89" t="str">
        <f>+[2]ระบบการควบคุมฯ!B155</f>
        <v>ค่าใช้จ่ายดำเนินงานโครงการบ้านนักวิทยาศาสตร์น้อย ประเทศไทย ระดับประถมศึกษา 1. ค่าใช้จ่ายในการดำเนินงานของโรงเรียนศูนย์วิทยาศาสตร์พลังสิบ ระดับประถมศึกษา  วัดเขียนเขต 10,000 บาท 2. ค่าใช้จ่าย   ในการดำเนินงานของโรงเรียนเครือข่ายโครงการวิทยาศาสตร์พลังสิบ ระดับประถมศึกษา ร.ร.ละ 3,000 บาท จำนวน 10 ร.ร.</v>
      </c>
      <c r="C102" s="93" t="str">
        <f>+[2]ระบบการควบคุมฯ!C155</f>
        <v>ศธ 04002/ว3389 ลว.  16 สค 66 โอนครั้งที่ 764 ยอด 75,000 บาท</v>
      </c>
      <c r="D102" s="510">
        <f>+[2]ระบบการควบคุมฯ!F155</f>
        <v>0</v>
      </c>
      <c r="E102" s="510">
        <f>+[2]ระบบการควบคุมฯ!G155+[2]ระบบการควบคุมฯ!H155</f>
        <v>0</v>
      </c>
      <c r="F102" s="510">
        <f>+[2]ระบบการควบคุมฯ!I155+[2]ระบบการควบคุมฯ!J155</f>
        <v>0</v>
      </c>
      <c r="G102" s="523">
        <f>+[2]ระบบการควบคุมฯ!K155+[2]ระบบการควบคุมฯ!L155</f>
        <v>0</v>
      </c>
      <c r="H102" s="523">
        <f>+D102-E102-F102-G102</f>
        <v>0</v>
      </c>
      <c r="I102" s="520" t="s">
        <v>90</v>
      </c>
    </row>
    <row r="103" spans="1:9" ht="74.400000000000006" x14ac:dyDescent="0.25">
      <c r="A103" s="516">
        <f>+[2]ระบบการควบคุมฯ!A195</f>
        <v>3.6</v>
      </c>
      <c r="B103" s="72" t="str">
        <f>+[2]ระบบการควบคุมฯ!B195</f>
        <v xml:space="preserve">กิจกรรมจัดหาบุคลากรสนับสนุน การปฏิบัติงานให้ราชการ กิจกรรมย่อยครูผู้ทรงคุณค่าแห่งแผ่นดิน </v>
      </c>
      <c r="C103" s="72" t="str">
        <f>+[2]ระบบการควบคุมฯ!C195</f>
        <v>20004 68 00154 86190 00000</v>
      </c>
      <c r="D103" s="517">
        <f t="shared" ref="D103:I103" si="20">+D104</f>
        <v>85000</v>
      </c>
      <c r="E103" s="517">
        <f t="shared" si="20"/>
        <v>0</v>
      </c>
      <c r="F103" s="517">
        <f t="shared" si="20"/>
        <v>0</v>
      </c>
      <c r="G103" s="517">
        <f t="shared" si="20"/>
        <v>0</v>
      </c>
      <c r="H103" s="517">
        <f t="shared" si="20"/>
        <v>85000</v>
      </c>
      <c r="I103" s="517">
        <f t="shared" si="20"/>
        <v>0</v>
      </c>
    </row>
    <row r="104" spans="1:9" ht="18.600000000000001" x14ac:dyDescent="0.25">
      <c r="A104" s="484">
        <f>+[2]ระบบการควบคุมฯ!A196</f>
        <v>0</v>
      </c>
      <c r="B104" s="519" t="str">
        <f>+[2]ระบบการควบคุมฯ!B196</f>
        <v xml:space="preserve"> งบรายจ่ายอื่น 6811500</v>
      </c>
      <c r="C104" s="87" t="str">
        <f>+[2]ระบบการควบคุมฯ!C196</f>
        <v xml:space="preserve">20004 3300 6300 5000006 </v>
      </c>
      <c r="D104" s="486">
        <f t="shared" ref="D104:I104" si="21">SUM(D105)</f>
        <v>85000</v>
      </c>
      <c r="E104" s="486">
        <f t="shared" si="21"/>
        <v>0</v>
      </c>
      <c r="F104" s="486">
        <f t="shared" si="21"/>
        <v>0</v>
      </c>
      <c r="G104" s="486">
        <f t="shared" si="21"/>
        <v>0</v>
      </c>
      <c r="H104" s="486">
        <f t="shared" si="21"/>
        <v>85000</v>
      </c>
      <c r="I104" s="486">
        <f t="shared" si="21"/>
        <v>0</v>
      </c>
    </row>
    <row r="105" spans="1:9" ht="93" x14ac:dyDescent="0.25">
      <c r="A105" s="509" t="str">
        <f>+[2]ระบบการควบคุมฯ!A197</f>
        <v>3.6.1</v>
      </c>
      <c r="B105" s="532" t="str">
        <f>+[2]ระบบการควบคุมฯ!B197</f>
        <v>ค่าตอบแทนการจ้างอัตราจ้างครูผู้ทรงคุณค่าแห่งแผ่นดิน งวดที่ 1 ระยะเวลา 5 เดือน (พฤศจิกายน 2567 – มีนาคม 2568)  1 อัตรา 85,000 บาท</v>
      </c>
      <c r="C105" s="93" t="str">
        <f>+[2]ระบบการควบคุมฯ!C197</f>
        <v>ศธ 04002/ว5124 ลว.18/10/2024 โอนครั้งที่ 1</v>
      </c>
      <c r="D105" s="510">
        <f>+[2]ระบบการควบคุมฯ!F197</f>
        <v>85000</v>
      </c>
      <c r="E105" s="510">
        <f>+[2]ระบบการควบคุมฯ!G197+[2]ระบบการควบคุมฯ!H197</f>
        <v>0</v>
      </c>
      <c r="F105" s="510">
        <f>+[2]ระบบการควบคุมฯ!I197+[2]ระบบการควบคุมฯ!J197</f>
        <v>0</v>
      </c>
      <c r="G105" s="510">
        <f>+[2]ระบบการควบคุมฯ!K197+[2]ระบบการควบคุมฯ!L197</f>
        <v>0</v>
      </c>
      <c r="H105" s="523">
        <f>+D105-E105-F105-G105</f>
        <v>85000</v>
      </c>
      <c r="I105" s="520" t="s">
        <v>14</v>
      </c>
    </row>
    <row r="106" spans="1:9" ht="111.6" hidden="1" x14ac:dyDescent="0.25">
      <c r="A106" s="509" t="str">
        <f>+[2]ระบบการควบคุมฯ!A198</f>
        <v>3.7.1.1</v>
      </c>
      <c r="B106" s="532" t="str">
        <f>+[2]ระบบการควบคุมฯ!B198</f>
        <v>ค่าตอบแทนการจ้างอัตราจ้างครูผู้ทรงคุณค่าแห่งแผ่นดิน งวดที่ 2 ระยะเวลา 4 เดือน 15 วัน (พฤษภาคม 2567 (15 วัน) – มิถุนายน 2567)  จำนวนเงิน 76,500.-บาท</v>
      </c>
      <c r="C106" s="93" t="str">
        <f>+[2]ระบบการควบคุมฯ!C198</f>
        <v>ศธ 04002/ว1954 ลว.21/5/2024 โอนครั้งที่ 39</v>
      </c>
      <c r="D106" s="503"/>
      <c r="E106" s="503"/>
      <c r="F106" s="503"/>
      <c r="G106" s="540"/>
      <c r="H106" s="540"/>
      <c r="I106" s="541"/>
    </row>
    <row r="107" spans="1:9" ht="74.400000000000006" hidden="1" x14ac:dyDescent="0.25">
      <c r="A107" s="509" t="str">
        <f>+[2]ระบบการควบคุมฯ!A199</f>
        <v>3.3.1.2</v>
      </c>
      <c r="B107" s="532" t="str">
        <f>+[2]ระบบการควบคุมฯ!B199</f>
        <v>ค่าตอบแทนการจ้างอัตราจ้างครูผู้ทรงคุณค่าแห่งแผ่นดิน โอนกลับส่วนกลาง งวดที่ 1-2  23,500 บาท</v>
      </c>
      <c r="C107" s="93" t="str">
        <f>+[2]ระบบการควบคุมฯ!C199</f>
        <v>ศธ 04002/ว2665 ลว.5/7/2023 โอนครั้งที่ 636</v>
      </c>
      <c r="D107" s="503"/>
      <c r="E107" s="503"/>
      <c r="F107" s="503"/>
      <c r="G107" s="540"/>
      <c r="H107" s="540"/>
      <c r="I107" s="541"/>
    </row>
    <row r="108" spans="1:9" ht="74.400000000000006" hidden="1" x14ac:dyDescent="0.25">
      <c r="A108" s="509" t="str">
        <f>+[2]ระบบการควบคุมฯ!A200</f>
        <v>3.3.1.3</v>
      </c>
      <c r="B108" s="532" t="str">
        <f>+[2]ระบบการควบคุมฯ!B200</f>
        <v>ค่าตอบแทนการจ้างอัตราจ้างครูผู้ทรงคุณค่าแห่งแผ่นดิน งวดที่ 3 ระยะเวลา 3 เดือน (กค  – กันยายน 2566) 102,000 บาท</v>
      </c>
      <c r="C108" s="93" t="str">
        <f>+[2]ระบบการควบคุมฯ!C200</f>
        <v>ศธ 04002/ว2666 ลว.5/7/2023 โอนครั้งที่ 640</v>
      </c>
      <c r="D108" s="503"/>
      <c r="E108" s="503"/>
      <c r="F108" s="503"/>
      <c r="G108" s="540"/>
      <c r="H108" s="540"/>
      <c r="I108" s="541"/>
    </row>
    <row r="109" spans="1:9" ht="55.8" x14ac:dyDescent="0.25">
      <c r="A109" s="481">
        <f>+[2]ระบบการควบคุมฯ!A203</f>
        <v>3.7</v>
      </c>
      <c r="B109" s="72" t="str">
        <f>+[2]ระบบการควบคุมฯ!B203</f>
        <v>กิจกรรมจัดหาบุคลากรสนับสนุนการปฏิบัติงานให้ราชการ (คืนครูสำหรับเด็กพิการ)</v>
      </c>
      <c r="C109" s="72" t="str">
        <f>+[2]ระบบการควบคุมฯ!C203</f>
        <v>20004 68 00154 00122</v>
      </c>
      <c r="D109" s="482">
        <f t="shared" ref="D109:I109" si="22">+D110</f>
        <v>1674000</v>
      </c>
      <c r="E109" s="482">
        <f t="shared" si="22"/>
        <v>0</v>
      </c>
      <c r="F109" s="482">
        <f t="shared" si="22"/>
        <v>0</v>
      </c>
      <c r="G109" s="482">
        <f t="shared" si="22"/>
        <v>133258.06</v>
      </c>
      <c r="H109" s="482">
        <f t="shared" si="22"/>
        <v>1540741.94</v>
      </c>
      <c r="I109" s="482">
        <f t="shared" si="22"/>
        <v>0</v>
      </c>
    </row>
    <row r="110" spans="1:9" ht="18.600000000000001" x14ac:dyDescent="0.25">
      <c r="A110" s="484">
        <f>+[2]ระบบการควบคุมฯ!A204</f>
        <v>0</v>
      </c>
      <c r="B110" s="519" t="str">
        <f>+[2]ระบบการควบคุมฯ!B204</f>
        <v xml:space="preserve"> งบรายจ่ายอื่น 6811500</v>
      </c>
      <c r="C110" s="87" t="str">
        <f>+[2]ระบบการควบคุมฯ!C204</f>
        <v>20004 3300 6300 5000001</v>
      </c>
      <c r="D110" s="486">
        <f>SUM(D111:D115)</f>
        <v>1674000</v>
      </c>
      <c r="E110" s="486">
        <f>SUM(E111:E115)</f>
        <v>0</v>
      </c>
      <c r="F110" s="486">
        <f>SUM(F111:F115)</f>
        <v>0</v>
      </c>
      <c r="G110" s="486">
        <f>SUM(G111:G115)</f>
        <v>133258.06</v>
      </c>
      <c r="H110" s="486">
        <f>SUM(H111:H115)</f>
        <v>1540741.94</v>
      </c>
      <c r="I110" s="486">
        <f>SUM(I111)</f>
        <v>0</v>
      </c>
    </row>
    <row r="111" spans="1:9" ht="111.6" x14ac:dyDescent="0.25">
      <c r="A111" s="509" t="str">
        <f>+[2]ระบบการควบคุมฯ!A205</f>
        <v>3.7.1</v>
      </c>
      <c r="B111" s="532" t="str">
        <f>+[2]ระบบการควบคุมฯ!B205</f>
        <v>จ้างเหมาพี่เลี้ยงเด็กพิการ  จำนวน31 อัตรา ครั้งที่ 1 (ตุลาคม 67 -มีค 68) ค่าจ้าง1,674,000 บาท (จ้างชั่วคราวรายเดิม 15 ราย จ้างเหมา 16 ราย</v>
      </c>
      <c r="C111" s="93" t="str">
        <f>+[2]ระบบการควบคุมฯ!C205</f>
        <v>ศธ 04002/ว5326 ลว 30 ตค 66 ครั้งที่ 28</v>
      </c>
      <c r="D111" s="510">
        <f>+[2]ระบบการควบคุมฯ!F205</f>
        <v>1674000</v>
      </c>
      <c r="E111" s="510">
        <f>+[2]ระบบการควบคุมฯ!G205+[2]ระบบการควบคุมฯ!H205</f>
        <v>0</v>
      </c>
      <c r="F111" s="510">
        <f>+[2]ระบบการควบคุมฯ!I205+[2]ระบบการควบคุมฯ!J205</f>
        <v>0</v>
      </c>
      <c r="G111" s="510">
        <f>+[2]ระบบการควบคุมฯ!K205+[2]ระบบการควบคุมฯ!L205</f>
        <v>133258.06</v>
      </c>
      <c r="H111" s="523">
        <f>+D111-E111-F111-G111</f>
        <v>1540741.94</v>
      </c>
      <c r="I111" s="520" t="s">
        <v>14</v>
      </c>
    </row>
    <row r="112" spans="1:9" ht="93" hidden="1" x14ac:dyDescent="0.25">
      <c r="A112" s="509" t="str">
        <f>+[2]ระบบการควบคุมฯ!A206</f>
        <v>3.7.1.1</v>
      </c>
      <c r="B112" s="532" t="str">
        <f>+[2]ระบบการควบคุมฯ!B206</f>
        <v>พี่เลี้ยงเด็กพิการอัตราจ้างชั่วคราวรายเดือน จำนวน 15 อัตรา ครั้งที่ 2 (พค - สค 67) ค่าจ้าง 576,000 ค่าจ้าง  ประกัน 28,800 บาท</v>
      </c>
      <c r="C112" s="93"/>
      <c r="D112" s="510"/>
      <c r="E112" s="510"/>
      <c r="F112" s="510"/>
      <c r="G112" s="510"/>
      <c r="H112" s="523"/>
      <c r="I112" s="520"/>
    </row>
    <row r="113" spans="1:9" ht="74.400000000000006" hidden="1" x14ac:dyDescent="0.25">
      <c r="A113" s="509" t="str">
        <f>+[2]ระบบการควบคุมฯ!A208</f>
        <v>3.7.2</v>
      </c>
      <c r="B113" s="532" t="str">
        <f>+[2]ระบบการควบคุมฯ!B208</f>
        <v>ค่าพี่เลี้ยงเด็กพิการจ้างเหมาบริการ จำนวน 15 อัตรา ครั้งที่ 1  ตุลาคม 66- เมย 2567) อัตราละ 9,000 บาท  945,000</v>
      </c>
      <c r="C113" s="93" t="str">
        <f>+[2]ระบบการควบคุมฯ!C208</f>
        <v>ศธ 04002/ว4997 ลว 25 ตค 66 ครั้งที่ 9</v>
      </c>
      <c r="D113" s="510"/>
      <c r="E113" s="510"/>
      <c r="F113" s="510"/>
      <c r="G113" s="510"/>
      <c r="H113" s="523">
        <f>+D113-E113-F113-G113</f>
        <v>0</v>
      </c>
      <c r="I113" s="520" t="s">
        <v>14</v>
      </c>
    </row>
    <row r="114" spans="1:9" ht="93" hidden="1" x14ac:dyDescent="0.25">
      <c r="A114" s="509" t="str">
        <f>+[2]ระบบการควบคุมฯ!A209</f>
        <v>3.7.2.1</v>
      </c>
      <c r="B114" s="532" t="str">
        <f>+[2]ระบบการควบคุมฯ!B209</f>
        <v>พี่เลี้ยงเด็กพิการจ้างเหมาบริการจำนวน 18 อัตรา ครั้งที่ 2 (พค - สค 2567) อัตราละ 9,000 บาท 612,000 บาท ขาด  36,000 บาท</v>
      </c>
      <c r="C114" s="93" t="str">
        <f>+[2]ระบบการควบคุมฯ!C209</f>
        <v>ศธ 04002/ว1906 ลว 16 พค 67ครั้งที่ 26</v>
      </c>
      <c r="D114" s="503"/>
      <c r="E114" s="503"/>
      <c r="F114" s="503"/>
      <c r="G114" s="540"/>
      <c r="H114" s="540"/>
      <c r="I114" s="541"/>
    </row>
    <row r="115" spans="1:9" ht="130.19999999999999" hidden="1" x14ac:dyDescent="0.25">
      <c r="A115" s="509" t="str">
        <f>+[2]ระบบการควบคุมฯ!A210</f>
        <v>3.7.2.2</v>
      </c>
      <c r="B115" s="532" t="str">
        <f>+[2]ระบบการควบคุมฯ!B210</f>
        <v>พี่เลี้ยงเด็กพิการจ้างเหมาบริการจำนวน 15 อัตรา ครั้งที่ 3   กย 2567  อัตราละ 9,000 บาท  162,000 บาท อนุมัติครั้งนี้ 182,100 บาท จ้างเหมา 137,692.84 จ้างชั่วคราว 44,407.16</v>
      </c>
      <c r="C115" s="93" t="str">
        <f>+[2]ระบบการควบคุมฯ!C210</f>
        <v>ศธ 04002/ว3222   ลว 30 กค 67 ครั้งที่ 262</v>
      </c>
      <c r="D115" s="503"/>
      <c r="E115" s="503"/>
      <c r="F115" s="503"/>
      <c r="G115" s="540"/>
      <c r="H115" s="540"/>
      <c r="I115" s="541"/>
    </row>
    <row r="116" spans="1:9" ht="18.600000000000001" hidden="1" x14ac:dyDescent="0.25">
      <c r="A116" s="509">
        <f>+[2]ระบบการควบคุมฯ!A211</f>
        <v>0</v>
      </c>
      <c r="B116" s="532">
        <f>+[2]ระบบการควบคุมฯ!B211</f>
        <v>0</v>
      </c>
      <c r="C116" s="93">
        <f>+[2]ระบบการควบคุมฯ!C211</f>
        <v>0</v>
      </c>
      <c r="D116" s="503"/>
      <c r="E116" s="503"/>
      <c r="F116" s="503"/>
      <c r="G116" s="540"/>
      <c r="H116" s="540"/>
      <c r="I116" s="541"/>
    </row>
    <row r="117" spans="1:9" ht="74.400000000000006" x14ac:dyDescent="0.25">
      <c r="A117" s="481">
        <f>+[2]ระบบการควบคุมฯ!A212</f>
        <v>3.8</v>
      </c>
      <c r="B117" s="72" t="str">
        <f>+[2]ระบบการควบคุมฯ!B212</f>
        <v>กิจกรรมจัดหาบุคลากรสนับสนุนการปฏิบัติงานให้ราชการ (คืนครูสำหรับผู้จบการศึกษาขั้นพื้นฐาน)</v>
      </c>
      <c r="C117" s="72" t="str">
        <f>+[2]ระบบการควบคุมฯ!C212</f>
        <v>20004 68 00154 00153</v>
      </c>
      <c r="D117" s="482">
        <f t="shared" ref="D117:I117" si="23">+D118</f>
        <v>2646000</v>
      </c>
      <c r="E117" s="482">
        <f t="shared" si="23"/>
        <v>0</v>
      </c>
      <c r="F117" s="482">
        <f t="shared" si="23"/>
        <v>0</v>
      </c>
      <c r="G117" s="482">
        <f t="shared" si="23"/>
        <v>54000</v>
      </c>
      <c r="H117" s="482">
        <f t="shared" si="23"/>
        <v>2592000</v>
      </c>
      <c r="I117" s="482">
        <f t="shared" si="23"/>
        <v>0</v>
      </c>
    </row>
    <row r="118" spans="1:9" ht="18.600000000000001" x14ac:dyDescent="0.25">
      <c r="A118" s="484">
        <f>+[2]ระบบการควบคุมฯ!A223</f>
        <v>0</v>
      </c>
      <c r="B118" s="519" t="str">
        <f>+[2]ระบบการควบคุมฯ!B223</f>
        <v xml:space="preserve"> งบรายจ่ายอื่น 6811500</v>
      </c>
      <c r="C118" s="87" t="str">
        <f>+[2]ระบบการควบคุมฯ!C223</f>
        <v>20004 3300 6300 5000005</v>
      </c>
      <c r="D118" s="486">
        <f>SUM(D119:D127)</f>
        <v>2646000</v>
      </c>
      <c r="E118" s="486">
        <f>SUM(E119:E127)</f>
        <v>0</v>
      </c>
      <c r="F118" s="486">
        <f>SUM(F119:F127)</f>
        <v>0</v>
      </c>
      <c r="G118" s="486">
        <f>SUM(G119:G127)</f>
        <v>54000</v>
      </c>
      <c r="H118" s="486">
        <f>SUM(H119:H127)</f>
        <v>2592000</v>
      </c>
      <c r="I118" s="486">
        <f>SUM(I119)</f>
        <v>0</v>
      </c>
    </row>
    <row r="119" spans="1:9" ht="130.19999999999999" x14ac:dyDescent="0.25">
      <c r="A119" s="509" t="str">
        <f>+[2]ระบบการควบคุมฯ!A225</f>
        <v>3.8.1</v>
      </c>
      <c r="B119" s="532" t="str">
        <f>+[2]ระบบการควบคุมฯ!B225</f>
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(ต.ค.67 - มีค 68 ) จำนวนเงิน 216,000.-บาท</v>
      </c>
      <c r="C119" s="532" t="str">
        <f>+[2]ระบบการควบคุมฯ!C225</f>
        <v>ศธ 04002/ว5274 ลว.29/ต.ค./2024 โอนครั้งที่ 18</v>
      </c>
      <c r="D119" s="510">
        <f>+[2]ระบบการควบคุมฯ!F225</f>
        <v>216000</v>
      </c>
      <c r="E119" s="510"/>
      <c r="F119" s="510">
        <f>+[2]ระบบการควบคุมฯ!I225+[2]ระบบการควบคุมฯ!J225</f>
        <v>0</v>
      </c>
      <c r="G119" s="523">
        <f>+[2]ระบบการควบคุมฯ!K225+[2]ระบบการควบคุมฯ!L225</f>
        <v>9000</v>
      </c>
      <c r="H119" s="523">
        <f>+D119-E119-F119-G119</f>
        <v>207000</v>
      </c>
      <c r="I119" s="520" t="s">
        <v>14</v>
      </c>
    </row>
    <row r="120" spans="1:9" ht="93" hidden="1" x14ac:dyDescent="0.25">
      <c r="A120" s="509" t="str">
        <f>+[2]ระบบการควบคุมฯ!A226</f>
        <v>3.8.1.1</v>
      </c>
      <c r="B120" s="532" t="str">
        <f>+[2]ระบบการควบคุมฯ!B226</f>
        <v>ค่าจ้างบุคลากรปฏิบัติงานในสำนักงานเขตพื้นที่การศึกษาที่ขาดแคลน จำนวน 4 อัตรา   ครั้งที่ 2  (กพ - พค 67) จำนวนเงิน 111,600.-บาท</v>
      </c>
      <c r="C120" s="532" t="str">
        <f>+[2]ระบบการควบคุมฯ!C226</f>
        <v>ศธ 04002/ว507 ลว. 5 กพ 67 โอนครั้งที่ 166</v>
      </c>
      <c r="D120" s="510"/>
      <c r="E120" s="542"/>
      <c r="F120" s="542"/>
      <c r="G120" s="542"/>
      <c r="H120" s="523"/>
      <c r="I120" s="520"/>
    </row>
    <row r="121" spans="1:9" ht="93" hidden="1" x14ac:dyDescent="0.25">
      <c r="A121" s="509" t="str">
        <f>+[2]ระบบการควบคุมฯ!A227</f>
        <v>3.8.1.2</v>
      </c>
      <c r="B121" s="532" t="str">
        <f>+[2]ระบบการควบคุมฯ!B227</f>
        <v>ค่าจ้างบุคลากรปฏิบัติงานในสำนักงานเขตพื้นที่การศึกษาที่ขาดแคลน จำนวน 4 อัตรา   ครั้งที่ 3  (มิย - สค 67) จำนวนเงิน 110,700.-บาท</v>
      </c>
      <c r="C121" s="532" t="str">
        <f>+[2]ระบบการควบคุมฯ!C227</f>
        <v>ศธ 04002/ว1830 ลว.9 พค 67 โอนครั้งที่ 9</v>
      </c>
      <c r="D121" s="510"/>
      <c r="E121" s="510"/>
      <c r="F121" s="510"/>
      <c r="G121" s="523"/>
      <c r="H121" s="523"/>
      <c r="I121" s="520"/>
    </row>
    <row r="122" spans="1:9" ht="74.400000000000006" hidden="1" x14ac:dyDescent="0.25">
      <c r="A122" s="509" t="str">
        <f>+[2]ระบบการควบคุมฯ!A228</f>
        <v>3.8.1.3</v>
      </c>
      <c r="B122" s="532">
        <f>+[2]ระบบการควบคุมฯ!B228</f>
        <v>0</v>
      </c>
      <c r="C122" s="532">
        <f>+[2]ระบบการควบคุมฯ!C228</f>
        <v>0</v>
      </c>
      <c r="D122" s="510">
        <f>+[2]ระบบการควบคุมฯ!F228</f>
        <v>0</v>
      </c>
      <c r="E122" s="510">
        <f>+[2]ระบบการควบคุมฯ!G228+[2]ระบบการควบคุมฯ!H228</f>
        <v>0</v>
      </c>
      <c r="F122" s="510">
        <f>+[2]ระบบการควบคุมฯ!I228+[2]ระบบการควบคุมฯ!J228</f>
        <v>0</v>
      </c>
      <c r="G122" s="523">
        <f>+[2]ระบบการควบคุมฯ!K228+[2]ระบบการควบคุมฯ!L228</f>
        <v>0</v>
      </c>
      <c r="H122" s="523">
        <f t="shared" ref="H122:H124" si="24">+D122-E122-F122-G122</f>
        <v>0</v>
      </c>
      <c r="I122" s="520" t="s">
        <v>14</v>
      </c>
    </row>
    <row r="123" spans="1:9" ht="130.19999999999999" x14ac:dyDescent="0.25">
      <c r="A123" s="509" t="str">
        <f>+[2]ระบบการควบคุมฯ!A230</f>
        <v>3.8.2</v>
      </c>
      <c r="B123" s="532" t="str">
        <f>+[2]ระบบการควบคุมฯ!B230</f>
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1(ต.ค.67 - มีค 68)จำนวนเงิน 2,160,000.-บาท   จ้างเหมาเดิม 3 ราย จ้างชั่วคราวเดิม 21</v>
      </c>
      <c r="C123" s="532" t="str">
        <f>+[2]ระบบการควบคุมฯ!C230</f>
        <v>ศธ 04002/ว5274 ลว.29/ต.ค./2024 โอนครั้งที่ 18</v>
      </c>
      <c r="D123" s="510">
        <f>+[2]ระบบการควบคุมฯ!F230</f>
        <v>2160000</v>
      </c>
      <c r="E123" s="510">
        <f>+[2]ระบบการควบคุมฯ!G230+[2]ระบบการควบคุมฯ!H230</f>
        <v>0</v>
      </c>
      <c r="F123" s="510">
        <f>+[2]ระบบการควบคุมฯ!I230+[2]ระบบการควบคุมฯ!J230</f>
        <v>0</v>
      </c>
      <c r="G123" s="510">
        <f>+[2]ระบบการควบคุมฯ!K230+[2]ระบบการควบคุมฯ!L230</f>
        <v>45000</v>
      </c>
      <c r="H123" s="523">
        <f>+D123-E123-F123-G123</f>
        <v>2115000</v>
      </c>
      <c r="I123" s="520" t="s">
        <v>14</v>
      </c>
    </row>
    <row r="124" spans="1:9" ht="111.6" hidden="1" x14ac:dyDescent="0.25">
      <c r="A124" s="512" t="str">
        <f>+[2]ระบบการควบคุมฯ!A231</f>
        <v>3.8.2.1</v>
      </c>
      <c r="B124" s="543" t="str">
        <f>+[2]ระบบการควบคุมฯ!B231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(กพ - พค 67) จำนวนเงิน 1,410,000.-บาท </v>
      </c>
      <c r="C124" s="543" t="str">
        <f>+[2]ระบบการควบคุมฯ!C231</f>
        <v>ศธ 04002/ว5274 ลว.29/ต.ค./2024 โอนครั้งที่ 18</v>
      </c>
      <c r="D124" s="513">
        <f>+[2]ระบบการควบคุมฯ!F233</f>
        <v>0</v>
      </c>
      <c r="E124" s="513">
        <f>+[2]ระบบการควบคุมฯ!G233+[2]ระบบการควบคุมฯ!H233</f>
        <v>0</v>
      </c>
      <c r="F124" s="513">
        <f>+[2]ระบบการควบคุมฯ!I233+[2]ระบบการควบคุมฯ!J233</f>
        <v>0</v>
      </c>
      <c r="G124" s="544">
        <f>+[2]ระบบการควบคุมฯ!K233+[2]ระบบการควบคุมฯ!L233</f>
        <v>0</v>
      </c>
      <c r="H124" s="544">
        <f t="shared" si="24"/>
        <v>0</v>
      </c>
      <c r="I124" s="545" t="s">
        <v>14</v>
      </c>
    </row>
    <row r="125" spans="1:9" ht="111.6" hidden="1" x14ac:dyDescent="0.25">
      <c r="A125" s="494">
        <f>+[2]ระบบการควบคุมฯ!A232</f>
        <v>0</v>
      </c>
      <c r="B125" s="546" t="str">
        <f>+[2]ระบบการควบคุมฯ!B232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(มิย - สค 67) จำนวนเงิน 1,129,500.-บาท </v>
      </c>
      <c r="C125" s="546" t="str">
        <f>+[2]ระบบการควบคุมฯ!C232</f>
        <v>ศธ 04002/ว1830 ลว.9 พค 67 โอนครั้งที่ 9</v>
      </c>
      <c r="D125" s="497"/>
      <c r="E125" s="497"/>
      <c r="F125" s="497"/>
      <c r="G125" s="547"/>
      <c r="H125" s="547"/>
      <c r="I125" s="548"/>
    </row>
    <row r="126" spans="1:9" ht="111.6" hidden="1" x14ac:dyDescent="0.25">
      <c r="A126" s="500">
        <f>+[2]ระบบการควบคุมฯ!A233</f>
        <v>0</v>
      </c>
      <c r="B126" s="549" t="str">
        <f>+[2]ระบบการควบคุมฯ!B233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21 จ้างเหมา 3)ครั้งที่ 4  (กย 67) จำนวนเงิน 308,8850.-บาท </v>
      </c>
      <c r="C126" s="549" t="str">
        <f>+[2]ระบบการควบคุมฯ!C233</f>
        <v>ศธ 04002/ว3482 ลว.9 สค 67 โอนครั้งที่ 298</v>
      </c>
      <c r="D126" s="501"/>
      <c r="E126" s="501"/>
      <c r="F126" s="501"/>
      <c r="G126" s="550"/>
      <c r="H126" s="550"/>
      <c r="I126" s="551"/>
    </row>
    <row r="127" spans="1:9" ht="74.400000000000006" x14ac:dyDescent="0.25">
      <c r="A127" s="500" t="str">
        <f>+[2]ระบบการควบคุมฯ!A235</f>
        <v>3.8.3</v>
      </c>
      <c r="B127" s="549" t="str">
        <f>+[2]ระบบการควบคุมฯ!B235</f>
        <v xml:space="preserve">ค่าจ้างสำหรับโครงการครูคลังสมอง ครั้งที่ 1  ระยะเวลา     6 เดือน (ตุลาคม 2567 ถึง มีนาคม 2568) อัตราละ 15,000.-บาท </v>
      </c>
      <c r="C127" s="549" t="str">
        <f>+[2]ระบบการควบคุมฯ!C235</f>
        <v>ศธ 04002/ว5512 ลว. 11 พย 67 โอนครั้งที่ 55</v>
      </c>
      <c r="D127" s="501">
        <f>+[2]ระบบการควบคุมฯ!F235</f>
        <v>270000</v>
      </c>
      <c r="E127" s="501">
        <f>+[2]ระบบการควบคุมฯ!G235+[2]ระบบการควบคุมฯ!H235</f>
        <v>0</v>
      </c>
      <c r="F127" s="501">
        <f>+[2]ระบบการควบคุมฯ!I235+[2]ระบบการควบคุมฯ!J235</f>
        <v>0</v>
      </c>
      <c r="G127" s="550">
        <f>+[2]ระบบการควบคุมฯ!K235+[2]ระบบการควบคุมฯ!L235</f>
        <v>0</v>
      </c>
      <c r="H127" s="550">
        <f>+D127-E127-F127-G127</f>
        <v>270000</v>
      </c>
      <c r="I127" s="551"/>
    </row>
    <row r="128" spans="1:9" ht="74.400000000000006" x14ac:dyDescent="0.25">
      <c r="A128" s="481">
        <f>+[2]ระบบการควบคุมฯ!A245</f>
        <v>3.9</v>
      </c>
      <c r="B128" s="72" t="str">
        <f>+[2]ระบบการควบคุมฯ!B245</f>
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</c>
      <c r="C128" s="72" t="str">
        <f>+[2]ระบบการควบคุมฯ!C245</f>
        <v>20004 68 00154 87195</v>
      </c>
      <c r="D128" s="482">
        <f t="shared" ref="D128:I128" si="25">+D129</f>
        <v>7335000</v>
      </c>
      <c r="E128" s="482">
        <f t="shared" si="25"/>
        <v>0</v>
      </c>
      <c r="F128" s="482">
        <f t="shared" si="25"/>
        <v>0</v>
      </c>
      <c r="G128" s="482">
        <f t="shared" si="25"/>
        <v>665516.13</v>
      </c>
      <c r="H128" s="482">
        <f t="shared" si="25"/>
        <v>6669483.8700000001</v>
      </c>
      <c r="I128" s="482">
        <f t="shared" si="25"/>
        <v>0</v>
      </c>
    </row>
    <row r="129" spans="1:9" ht="18.600000000000001" x14ac:dyDescent="0.25">
      <c r="A129" s="484">
        <f>+[2]ระบบการควบคุมฯ!A247</f>
        <v>1</v>
      </c>
      <c r="B129" s="552" t="str">
        <f>+[2]ระบบการควบคุมฯ!B247</f>
        <v xml:space="preserve"> งบรายจ่ายอื่น 6811500</v>
      </c>
      <c r="C129" s="87" t="str">
        <f>+[2]ระบบการควบคุมฯ!C247</f>
        <v>20004 33006300 5000007</v>
      </c>
      <c r="D129" s="486">
        <f>SUM(D130:D139)</f>
        <v>7335000</v>
      </c>
      <c r="E129" s="486">
        <f t="shared" ref="E129:H129" si="26">SUM(E130:E139)</f>
        <v>0</v>
      </c>
      <c r="F129" s="486">
        <f t="shared" si="26"/>
        <v>0</v>
      </c>
      <c r="G129" s="486">
        <f t="shared" si="26"/>
        <v>665516.13</v>
      </c>
      <c r="H129" s="486">
        <f t="shared" si="26"/>
        <v>6669483.8700000001</v>
      </c>
      <c r="I129" s="486">
        <f>SUM(I130)</f>
        <v>0</v>
      </c>
    </row>
    <row r="130" spans="1:9" ht="130.19999999999999" x14ac:dyDescent="0.25">
      <c r="A130" s="509" t="str">
        <f>+[2]ระบบการควบคุมฯ!A249</f>
        <v>3.9.1</v>
      </c>
      <c r="B130" s="532" t="str">
        <f>+[2]ระบบการควบคุมฯ!B249</f>
        <v xml:space="preserve">ค่าจ้างเหมาธุรการโรงเรียนรายเดิมจ้างต่อเนื่อง  อัตราละ 15,000.00 บาท จำนวน 32 อัตรา  (รายเดิมมีประกันสังคม 29 อัตรา จ้างเหมาบริการ 3 อัตรา) ครั้งที่ 1  (ต.ค.67 - 31 มีค 68) จำนวนเงิน 1,080,100.-บาท </v>
      </c>
      <c r="C130" s="93" t="str">
        <f>+[2]ระบบการควบคุมฯ!C249</f>
        <v>ศธ 04002/ว4543ลว.31/ต.ค./2023 โอนครั้งที่ 14</v>
      </c>
      <c r="D130" s="510">
        <f>+[2]ระบบการควบคุมฯ!F249</f>
        <v>2880000</v>
      </c>
      <c r="E130" s="510">
        <f>+[2]ระบบการควบคุมฯ!G249+[2]ระบบการควบคุมฯ!H249</f>
        <v>0</v>
      </c>
      <c r="F130" s="510">
        <f>+[2]ระบบการควบคุมฯ!I249+[2]ระบบการควบคุมฯ!J249</f>
        <v>0</v>
      </c>
      <c r="G130" s="510">
        <f>+[2]ระบบการควบคุมฯ!K249+[2]ระบบการควบคุมฯ!L249</f>
        <v>134516.13</v>
      </c>
      <c r="H130" s="523">
        <f>+D130-E130-F130-G130</f>
        <v>2745483.87</v>
      </c>
      <c r="I130" s="520" t="s">
        <v>14</v>
      </c>
    </row>
    <row r="131" spans="1:9" ht="111.6" hidden="1" x14ac:dyDescent="0.25">
      <c r="A131" s="512" t="s">
        <v>171</v>
      </c>
      <c r="B131" s="543" t="str">
        <f>+[2]ระบบการควบคุมฯ!B250</f>
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(กพ - พค 67) จำนวนเงิน 1,977,000.-บาท </v>
      </c>
      <c r="C131" s="553" t="str">
        <f>+[2]ระบบการควบคุมฯ!C250</f>
        <v>ศธ 04002/ว507 ลว. 5 กพ 67 โอนครั้งที่ 166</v>
      </c>
      <c r="D131" s="513"/>
      <c r="E131" s="513"/>
      <c r="F131" s="513"/>
      <c r="G131" s="544"/>
      <c r="H131" s="544"/>
      <c r="I131" s="545"/>
    </row>
    <row r="132" spans="1:9" ht="111.6" hidden="1" x14ac:dyDescent="0.25">
      <c r="A132" s="500" t="str">
        <f>+[2]ระบบการควบคุมฯ!A251</f>
        <v>3.9.1.2</v>
      </c>
      <c r="B132" s="549" t="str">
        <f>+[2]ระบบการควบคุมฯ!B251</f>
        <v xml:space="preserve">ค่าจ้างธุรการโรงเรียนรายเดิมจ้างต่อเนื่อง  ค่าจ้าง 15,000.00 บาท จำนวน 32 อัตรา(รายเดิม 26 จ้างเหมา 6)ครั้งที่ 3  (พค - สค 67) จำนวนเงิน 1,498,500.-บาท </v>
      </c>
      <c r="C132" s="108" t="str">
        <f>+[2]ระบบการควบคุมฯ!C251</f>
        <v>ศธ 04002/ว1830 ลว.9 พค 67 โอนครั้งที่ 9</v>
      </c>
      <c r="D132" s="501"/>
      <c r="E132" s="501"/>
      <c r="F132" s="501"/>
      <c r="G132" s="550"/>
      <c r="H132" s="550"/>
      <c r="I132" s="551"/>
    </row>
    <row r="133" spans="1:9" ht="93" hidden="1" x14ac:dyDescent="0.25">
      <c r="A133" s="500" t="str">
        <f>+[2]ระบบการควบคุมฯ!A252</f>
        <v>3.9.1.3</v>
      </c>
      <c r="B133" s="549" t="str">
        <f>+[2]ระบบการควบคุมฯ!B252</f>
        <v xml:space="preserve">ค่าจ้างธุรการโรงเรียนรายเดิมจ้างต่อเนื่อง  ค่าจ้าง 15,000.00 บาท จำนวน 32 อัตราครั้งที่ 4  ( กย 67) จำนวนเงิน 411,000.-บาท </v>
      </c>
      <c r="C133" s="108" t="str">
        <f>+[2]ระบบการควบคุมฯ!C252</f>
        <v xml:space="preserve">ศธ 04002/ว3482 ลว.9 สค 67 โอนครั้งที่ 298 </v>
      </c>
      <c r="D133" s="554"/>
      <c r="E133" s="554"/>
      <c r="F133" s="554"/>
      <c r="G133" s="555"/>
      <c r="H133" s="555"/>
      <c r="I133" s="556"/>
    </row>
    <row r="134" spans="1:9" ht="93" x14ac:dyDescent="0.25">
      <c r="A134" s="488" t="str">
        <f>+[2]ระบบการควบคุมฯ!A253</f>
        <v>3.9.2</v>
      </c>
      <c r="B134" s="557" t="str">
        <f>+[2]ระบบการควบคุมฯ!B253</f>
        <v>ค่าจ้างเหมาธุรการโรงเรียนรายเดิมจ้างต่อเนื่อง อัตราละ 9,000.-บาท  จำนวน 20 อัตรา ครั้งที่ 1  (ตค 67 -มีค 68) จำนวนเงิน  1080,100.-บาท</v>
      </c>
      <c r="C134" s="106" t="str">
        <f>+[2]ระบบการควบคุมฯ!C253</f>
        <v>ศธ 04002/ว4236 ลว.25 ตค 67 โอนครั้งที่ 14</v>
      </c>
      <c r="D134" s="491">
        <f>+[2]ระบบการควบคุมฯ!F253</f>
        <v>1080000</v>
      </c>
      <c r="E134" s="491">
        <f>+[2]ระบบการควบคุมฯ!G253+[2]ระบบการควบคุมฯ!H253</f>
        <v>0</v>
      </c>
      <c r="F134" s="491">
        <f>+[2]ระบบการควบคุมฯ!I253+[2]ระบบการควบคุมฯ!J253</f>
        <v>0</v>
      </c>
      <c r="G134" s="491">
        <f>+[2]ระบบการควบคุมฯ!K253+[2]ระบบการควบคุมฯ!L253</f>
        <v>180000</v>
      </c>
      <c r="H134" s="558">
        <f>+D134-E134-F134-G134</f>
        <v>900000</v>
      </c>
      <c r="I134" s="559" t="s">
        <v>14</v>
      </c>
    </row>
    <row r="135" spans="1:9" ht="74.400000000000006" hidden="1" x14ac:dyDescent="0.25">
      <c r="A135" s="494" t="s">
        <v>172</v>
      </c>
      <c r="B135" s="546" t="str">
        <f>+[2]ระบบการควบคุมฯ!B254</f>
        <v>ค่าจ้างเหมาธุรการโรงเรียนรายเดิมจ้างต่อเนื่อง ค่าจ้าง 9,000.-บาท  จำนวน 20 อัตรา (กพ - พค 67) จำนวนเงิน  708,700.-บาท</v>
      </c>
      <c r="C135" s="107" t="str">
        <f>+[2]ระบบการควบคุมฯ!C254</f>
        <v>ศธ 04002/ว507 ลว. 5 กพ 67 โอนครั้งที่ 166</v>
      </c>
      <c r="D135" s="497"/>
      <c r="E135" s="497"/>
      <c r="F135" s="497"/>
      <c r="G135" s="547"/>
      <c r="H135" s="558">
        <f t="shared" ref="H135:H139" si="27">+D135-E135-F135-G135</f>
        <v>0</v>
      </c>
      <c r="I135" s="559" t="s">
        <v>14</v>
      </c>
    </row>
    <row r="136" spans="1:9" ht="93" hidden="1" x14ac:dyDescent="0.25">
      <c r="A136" s="500" t="s">
        <v>173</v>
      </c>
      <c r="B136" s="549" t="str">
        <f>+[2]ระบบการควบคุมฯ!B255</f>
        <v>ค่าจ้างเหมาธุรการโรงเรียนรายเดิมจ้างต่อเนื่อง ค่าจ้าง 9,000.-บาท  จำนวน 20 อัตรา ครั้งที่ 3  (พค - สค 67) จำนวนเงิน  540,000.-บาท</v>
      </c>
      <c r="C136" s="108" t="str">
        <f>+[2]ระบบการควบคุมฯ!C255</f>
        <v>ศธ 04002/ว4236 ลว.25 ตค 67 โอนครั้งที่ 14</v>
      </c>
      <c r="D136" s="501"/>
      <c r="E136" s="501"/>
      <c r="F136" s="501"/>
      <c r="G136" s="550"/>
      <c r="H136" s="558">
        <f t="shared" si="27"/>
        <v>0</v>
      </c>
      <c r="I136" s="559" t="s">
        <v>14</v>
      </c>
    </row>
    <row r="137" spans="1:9" ht="93" hidden="1" x14ac:dyDescent="0.25">
      <c r="A137" s="500" t="s">
        <v>174</v>
      </c>
      <c r="B137" s="549" t="str">
        <f>+[2]ระบบการควบคุมฯ!B256</f>
        <v>ค่าจ้างเหมาธุรการโรงเรียนรายเดิมจ้างต่อเนื่อง ค่าจ้าง 9,000.-บาท  จำนวน 20 อัตรา ครั้งที่ 4  (กย 67) จำนวนเงิน  157,100.-บาท</v>
      </c>
      <c r="C137" s="108" t="str">
        <f>+[2]ระบบการควบคุมฯ!C256</f>
        <v xml:space="preserve">ศธ 04002/ว3482 ลว.9 สค 67 โอนครั้งที่ 298 </v>
      </c>
      <c r="D137" s="501"/>
      <c r="E137" s="501"/>
      <c r="F137" s="501"/>
      <c r="G137" s="550"/>
      <c r="H137" s="558">
        <f t="shared" si="27"/>
        <v>0</v>
      </c>
      <c r="I137" s="559" t="s">
        <v>14</v>
      </c>
    </row>
    <row r="138" spans="1:9" ht="93" x14ac:dyDescent="0.25">
      <c r="A138" s="509" t="str">
        <f>+[2]ระบบการควบคุมฯ!A257</f>
        <v>3.9.3</v>
      </c>
      <c r="B138" s="532" t="str">
        <f>+[2]ระบบการควบคุมฯ!B257</f>
        <v>ค่าจ้างนักการภารโรง ค่าจ้าง 9,000.-บาท จำนวน 60 อัตรา (เดิม 14 จ้างเหมา 3 งบกลางเดิม 43) ครั้งที่ 1  (ตค67 - มีค 68) จำนวนเงิน 3,240,600บาท</v>
      </c>
      <c r="C138" s="93" t="str">
        <f>+[2]ระบบการควบคุมฯ!C257</f>
        <v>ศธ 04002/ว4236 ลว.25 ตค 67 โอนครั้งที่ 14</v>
      </c>
      <c r="D138" s="510">
        <f>+[2]ระบบการควบคุมฯ!F257</f>
        <v>3240000</v>
      </c>
      <c r="E138" s="510">
        <f>+[2]ระบบการควบคุมฯ!G257+[2]ระบบการควบคุมฯ!H257</f>
        <v>0</v>
      </c>
      <c r="F138" s="510">
        <f>+[2]ระบบการควบคุมฯ!I257+[2]ระบบการควบคุมฯ!J257</f>
        <v>0</v>
      </c>
      <c r="G138" s="523">
        <f>+[2]ระบบการควบคุมฯ!K257+[2]ระบบการควบคุมฯ!L257</f>
        <v>351000</v>
      </c>
      <c r="H138" s="523">
        <f t="shared" si="27"/>
        <v>2889000</v>
      </c>
      <c r="I138" s="520" t="s">
        <v>14</v>
      </c>
    </row>
    <row r="139" spans="1:9" ht="148.80000000000001" x14ac:dyDescent="0.25">
      <c r="A139" s="509" t="str">
        <f>+[2]ระบบการควบคุมฯ!A258</f>
        <v>3.9.4</v>
      </c>
      <c r="B139" s="532" t="str">
        <f>+[2]ระบบการควบคุมฯ!B258</f>
        <v>นักการภารโรง กรณีทดแทนลูกจ้างประจำเกษียณอายุและว่างโดยเหตุอื่นระหว่างปี เมื่อสิ้นปีงบประมาณ พ.ศ. 2567 ครั้งที่ 1 ระยะเวลา      5 เดือน (พฤศจิกายน 2567 - มีนาคม 2568) จำนวน 3 อัตราๆละ 9000 บาท</v>
      </c>
      <c r="C139" s="93" t="str">
        <f>+[2]ระบบการควบคุมฯ!C258</f>
        <v>ศธ 04002/ว5486 ลว. 8 พย 67 โอนครั้งที่ 50</v>
      </c>
      <c r="D139" s="510">
        <f>+[2]ระบบการควบคุมฯ!F258</f>
        <v>135000</v>
      </c>
      <c r="E139" s="510">
        <f>+[2]ระบบการควบคุมฯ!G258+[2]ระบบการควบคุมฯ!H258</f>
        <v>0</v>
      </c>
      <c r="F139" s="510">
        <f>+[2]ระบบการควบคุมฯ!I258+[2]ระบบการควบคุมฯ!J258</f>
        <v>0</v>
      </c>
      <c r="G139" s="523">
        <f>+[2]ระบบการควบคุมฯ!K258+[2]ระบบการควบคุมฯ!L258</f>
        <v>0</v>
      </c>
      <c r="H139" s="523">
        <f t="shared" si="27"/>
        <v>135000</v>
      </c>
      <c r="I139" s="520" t="s">
        <v>14</v>
      </c>
    </row>
    <row r="140" spans="1:9" ht="18.600000000000001" x14ac:dyDescent="0.25">
      <c r="A140" s="560">
        <f>+[2]ระบบการควบคุมฯ!A261</f>
        <v>2</v>
      </c>
      <c r="B140" s="561" t="str">
        <f>+[2]ระบบการควบคุมฯ!B261</f>
        <v xml:space="preserve"> งบรายจ่ายอื่น 6811500</v>
      </c>
      <c r="C140" s="109" t="str">
        <f>+[2]ระบบการควบคุมฯ!C261</f>
        <v>20004 31006100 5000027</v>
      </c>
      <c r="D140" s="562">
        <f>SUM(D141:D142)</f>
        <v>0</v>
      </c>
      <c r="E140" s="562">
        <f>SUM(E141:E142)</f>
        <v>0</v>
      </c>
      <c r="F140" s="562">
        <f>SUM(F141:F142)</f>
        <v>0</v>
      </c>
      <c r="G140" s="562">
        <f>SUM(G141:G142)</f>
        <v>0</v>
      </c>
      <c r="H140" s="562">
        <f>SUM(H141:H142)</f>
        <v>0</v>
      </c>
      <c r="I140" s="563"/>
    </row>
    <row r="141" spans="1:9" ht="55.8" x14ac:dyDescent="0.25">
      <c r="A141" s="500" t="str">
        <f>+[2]ระบบการควบคุมฯ!A262</f>
        <v>3.11.2.1</v>
      </c>
      <c r="B141" s="549" t="str">
        <f>+[2]ระบบการควบคุมฯ!B262</f>
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</c>
      <c r="C141" s="108" t="str">
        <f>+[2]ระบบการควบคุมฯ!C262</f>
        <v>ศธ 04002/ว3430 ลว. 17 สค 66 โอนครั้งที่ 770</v>
      </c>
      <c r="D141" s="501">
        <f>+[2]ระบบการควบคุมฯ!F262</f>
        <v>0</v>
      </c>
      <c r="E141" s="501">
        <f>+[2]ระบบการควบคุมฯ!G262+[2]ระบบการควบคุมฯ!H262</f>
        <v>0</v>
      </c>
      <c r="F141" s="501">
        <f>+[2]ระบบการควบคุมฯ!I262+[2]ระบบการควบคุมฯ!J262</f>
        <v>0</v>
      </c>
      <c r="G141" s="550">
        <f>+[2]ระบบการควบคุมฯ!K262+[2]ระบบการควบคุมฯ!L262</f>
        <v>0</v>
      </c>
      <c r="H141" s="550">
        <f>+D141-E141-F141-G141</f>
        <v>0</v>
      </c>
      <c r="I141" s="551" t="s">
        <v>91</v>
      </c>
    </row>
    <row r="142" spans="1:9" ht="93" x14ac:dyDescent="0.25">
      <c r="A142" s="500" t="str">
        <f>+[2]ระบบการควบคุมฯ!A263</f>
        <v>3.11.2.2</v>
      </c>
      <c r="B142" s="549" t="str">
        <f>+[2]ระบบการควบคุมฯ!B263</f>
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</c>
      <c r="C142" s="108" t="str">
        <f>+[2]ระบบการควบคุมฯ!C263</f>
        <v>ศธ 04002/ว3449 ลว. 17 สค 66 โอนครั้งที่ 777</v>
      </c>
      <c r="D142" s="501">
        <f>+[2]ระบบการควบคุมฯ!F263</f>
        <v>0</v>
      </c>
      <c r="E142" s="501">
        <f>+[2]ระบบการควบคุมฯ!G263+[2]ระบบการควบคุมฯ!H263</f>
        <v>0</v>
      </c>
      <c r="F142" s="501">
        <f>+[2]ระบบการควบคุมฯ!I263+[2]ระบบการควบคุมฯ!J263</f>
        <v>0</v>
      </c>
      <c r="G142" s="550">
        <f>+[2]ระบบการควบคุมฯ!K263+[2]ระบบการควบคุมฯ!L263</f>
        <v>0</v>
      </c>
      <c r="H142" s="550">
        <f>+D142-E142-F142-G142</f>
        <v>0</v>
      </c>
      <c r="I142" s="551" t="s">
        <v>91</v>
      </c>
    </row>
    <row r="143" spans="1:9" ht="37.200000000000003" x14ac:dyDescent="0.25">
      <c r="A143" s="564">
        <f>+[2]ระบบการควบคุมฯ!A265</f>
        <v>3.1</v>
      </c>
      <c r="B143" s="72" t="str">
        <f>+[2]ระบบการควบคุมฯ!B265</f>
        <v xml:space="preserve">กิจกรรมการยกระดับคุณภาพการเรียนรู้ภาษาไทย  </v>
      </c>
      <c r="C143" s="72" t="str">
        <f>+[2]ระบบการควบคุมฯ!C265</f>
        <v>20004 67 96778 00000</v>
      </c>
      <c r="D143" s="482">
        <f t="shared" ref="D143:I143" si="28">+D144</f>
        <v>0</v>
      </c>
      <c r="E143" s="482">
        <f t="shared" si="28"/>
        <v>0</v>
      </c>
      <c r="F143" s="482">
        <f t="shared" si="28"/>
        <v>0</v>
      </c>
      <c r="G143" s="482">
        <f t="shared" si="28"/>
        <v>0</v>
      </c>
      <c r="H143" s="482">
        <f t="shared" si="28"/>
        <v>0</v>
      </c>
      <c r="I143" s="482">
        <f t="shared" si="28"/>
        <v>0</v>
      </c>
    </row>
    <row r="144" spans="1:9" ht="18.600000000000001" x14ac:dyDescent="0.25">
      <c r="A144" s="484">
        <f>+[2]ระบบการควบคุมฯ!A266</f>
        <v>0</v>
      </c>
      <c r="B144" s="565" t="str">
        <f>+[2]ระบบการควบคุมฯ!B266</f>
        <v xml:space="preserve"> งบรายจ่ายอื่น 6811500</v>
      </c>
      <c r="C144" s="87" t="str">
        <f>+[2]ระบบการควบคุมฯ!C266</f>
        <v>20004 31006100 5000029</v>
      </c>
      <c r="D144" s="486">
        <f t="shared" ref="D144:I144" si="29">SUM(D145)</f>
        <v>0</v>
      </c>
      <c r="E144" s="486">
        <f t="shared" si="29"/>
        <v>0</v>
      </c>
      <c r="F144" s="486">
        <f t="shared" si="29"/>
        <v>0</v>
      </c>
      <c r="G144" s="486">
        <f t="shared" si="29"/>
        <v>0</v>
      </c>
      <c r="H144" s="486">
        <f t="shared" si="29"/>
        <v>0</v>
      </c>
      <c r="I144" s="486">
        <f t="shared" si="29"/>
        <v>0</v>
      </c>
    </row>
    <row r="145" spans="1:9" ht="186" hidden="1" x14ac:dyDescent="0.25">
      <c r="A145" s="509" t="str">
        <f>+[2]ระบบการควบคุมฯ!A267</f>
        <v>3.10.1</v>
      </c>
      <c r="B145" s="566" t="str">
        <f>+[2]ระบบการควบคุมฯ!B267</f>
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</c>
      <c r="C145" s="93" t="str">
        <f>+[2]ระบบการควบคุมฯ!C267</f>
        <v>ศธ 04002/ว2546 ลว 24 มิย 67 โอนครั้งที่ 152</v>
      </c>
      <c r="D145" s="510"/>
      <c r="E145" s="510"/>
      <c r="F145" s="510"/>
      <c r="G145" s="523"/>
      <c r="H145" s="523">
        <f>+D145-E145-F145-G145</f>
        <v>0</v>
      </c>
      <c r="I145" s="567" t="s">
        <v>175</v>
      </c>
    </row>
    <row r="146" spans="1:9" ht="55.8" x14ac:dyDescent="0.25">
      <c r="A146" s="568">
        <f>+[5]ระบบการควบคุมฯ!A62</f>
        <v>4</v>
      </c>
      <c r="B146" s="119" t="str">
        <f>+[5]ระบบการควบคุมฯ!B62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46" s="110" t="str">
        <f>+[3]ระบบการควบคุมฯ!C136</f>
        <v>20004 31006200</v>
      </c>
      <c r="D146" s="569">
        <f>+D147+D153</f>
        <v>0</v>
      </c>
      <c r="E146" s="569">
        <f>+E147+E153</f>
        <v>0</v>
      </c>
      <c r="F146" s="569">
        <f>+F147+F153</f>
        <v>0</v>
      </c>
      <c r="G146" s="569">
        <f>+G147+G153</f>
        <v>0</v>
      </c>
      <c r="H146" s="569">
        <f>+H147+H153</f>
        <v>0</v>
      </c>
      <c r="I146" s="111"/>
    </row>
    <row r="147" spans="1:9" ht="74.400000000000006" x14ac:dyDescent="0.25">
      <c r="A147" s="570">
        <f>+[3]ระบบการควบคุมฯ!A137</f>
        <v>4.0999999999999996</v>
      </c>
      <c r="B147" s="112" t="str">
        <f>+[3]ระบบการควบคุมฯ!B137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47" s="112" t="str">
        <f>+[3]ระบบการควบคุมฯ!C137</f>
        <v>20004 66 5203900000</v>
      </c>
      <c r="D147" s="571">
        <f>+D148+D151</f>
        <v>0</v>
      </c>
      <c r="E147" s="571">
        <f t="shared" ref="E147:H147" si="30">+E148+E151</f>
        <v>0</v>
      </c>
      <c r="F147" s="571">
        <f t="shared" si="30"/>
        <v>0</v>
      </c>
      <c r="G147" s="571">
        <f t="shared" si="30"/>
        <v>0</v>
      </c>
      <c r="H147" s="571">
        <f t="shared" si="30"/>
        <v>0</v>
      </c>
      <c r="I147" s="572"/>
    </row>
    <row r="148" spans="1:9" ht="18.600000000000001" x14ac:dyDescent="0.25">
      <c r="A148" s="573"/>
      <c r="B148" s="574" t="str">
        <f>+[3]ระบบการควบคุมฯ!B138</f>
        <v>งบรายจ่ายอื่น 6611500</v>
      </c>
      <c r="C148" s="113" t="str">
        <f>+[3]ระบบการควบคุมฯ!C138</f>
        <v xml:space="preserve">20004 31006200 </v>
      </c>
      <c r="D148" s="575">
        <f>SUM(D149:D150)</f>
        <v>0</v>
      </c>
      <c r="E148" s="575">
        <f>SUM(E149:E150)</f>
        <v>0</v>
      </c>
      <c r="F148" s="575">
        <f>SUM(F149:F150)</f>
        <v>0</v>
      </c>
      <c r="G148" s="575">
        <f>SUM(G149:G150)</f>
        <v>0</v>
      </c>
      <c r="H148" s="575">
        <f>SUM(H149:H150)</f>
        <v>0</v>
      </c>
      <c r="I148" s="114"/>
    </row>
    <row r="149" spans="1:9" ht="186" hidden="1" x14ac:dyDescent="0.25">
      <c r="A149" s="576" t="str">
        <f>+[3]ระบบการควบคุมฯ!A139</f>
        <v>4.1.1</v>
      </c>
      <c r="B149" s="115" t="str">
        <f>+[2]ระบบการควบคุมฯ!B275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49" s="115" t="str">
        <f>+[2]ระบบการควบคุมฯ!C275</f>
        <v xml:space="preserve">ศธ 04002/ว2221 ลว. 5 มิย 2567 โอนครั้งที่ 86  </v>
      </c>
      <c r="D149" s="577"/>
      <c r="E149" s="578"/>
      <c r="F149" s="578"/>
      <c r="G149" s="578"/>
      <c r="H149" s="578">
        <f>+D149-E149-F149-G149</f>
        <v>0</v>
      </c>
      <c r="I149" s="96" t="s">
        <v>73</v>
      </c>
    </row>
    <row r="150" spans="1:9" ht="111.6" hidden="1" x14ac:dyDescent="0.25">
      <c r="A150" s="576" t="str">
        <f>+[3]ระบบการควบคุมฯ!A140</f>
        <v>4.1.2</v>
      </c>
      <c r="B150" s="115" t="str">
        <f>+[2]ระบบการควบคุมฯ!B276</f>
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</c>
      <c r="C150" s="115" t="str">
        <f>+[2]ระบบการควบคุมฯ!C276</f>
        <v>ศธ 04002/ว2796 ลว.2 ก.ค. 2567 โอนครั้งที่ 175</v>
      </c>
      <c r="D150" s="577"/>
      <c r="E150" s="578"/>
      <c r="F150" s="578"/>
      <c r="G150" s="578"/>
      <c r="H150" s="578">
        <f>+D150-E150-F150-G150</f>
        <v>0</v>
      </c>
      <c r="I150" s="96" t="s">
        <v>73</v>
      </c>
    </row>
    <row r="151" spans="1:9" ht="18.600000000000001" x14ac:dyDescent="0.25">
      <c r="A151" s="484">
        <f>+[2]ระบบการควบคุมฯ!A277</f>
        <v>0</v>
      </c>
      <c r="B151" s="579" t="str">
        <f>+[2]ระบบการควบคุมฯ!B277</f>
        <v>งบรายจ่ายอื่น 6711500</v>
      </c>
      <c r="C151" s="87" t="str">
        <f>+[2]ระบบการควบคุมฯ!C277</f>
        <v>20004 31006200 5000001</v>
      </c>
      <c r="D151" s="486">
        <f>+D152</f>
        <v>0</v>
      </c>
      <c r="E151" s="486">
        <f t="shared" ref="E151:H151" si="31">+E152</f>
        <v>0</v>
      </c>
      <c r="F151" s="486">
        <f t="shared" si="31"/>
        <v>0</v>
      </c>
      <c r="G151" s="486">
        <f t="shared" si="31"/>
        <v>0</v>
      </c>
      <c r="H151" s="486">
        <f t="shared" si="31"/>
        <v>0</v>
      </c>
      <c r="I151" s="486">
        <f>SUM(I152)</f>
        <v>0</v>
      </c>
    </row>
    <row r="152" spans="1:9" ht="74.400000000000006" hidden="1" x14ac:dyDescent="0.25">
      <c r="A152" s="509" t="str">
        <f>+[2]ระบบการควบคุมฯ!A278</f>
        <v>4.1.3</v>
      </c>
      <c r="B152" s="532" t="str">
        <f>+[2]ระบบการควบคุมฯ!B278</f>
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</c>
      <c r="C152" s="93" t="str">
        <f>+[2]ระบบการควบคุมฯ!C278</f>
        <v>ศธ 04002/ว3577 ลว.15 ส.ค. 2567 โอนครั้งที่ 351</v>
      </c>
      <c r="D152" s="510"/>
      <c r="E152" s="510"/>
      <c r="F152" s="510"/>
      <c r="G152" s="510"/>
      <c r="H152" s="523">
        <f>+D152-E152-F152-G152</f>
        <v>0</v>
      </c>
      <c r="I152" s="520" t="s">
        <v>14</v>
      </c>
    </row>
    <row r="153" spans="1:9" ht="55.8" x14ac:dyDescent="0.25">
      <c r="A153" s="570">
        <f>+[3]ระบบการควบคุมฯ!A142</f>
        <v>4.2</v>
      </c>
      <c r="B153" s="153" t="str">
        <f>+[5]ระบบการควบคุมฯ!B63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53" s="153" t="str">
        <f>+[3]ระบบการควบคุมฯ!C142</f>
        <v>20004 66 86179 00000</v>
      </c>
      <c r="D153" s="571">
        <f t="shared" ref="D153:I153" si="32">+D154</f>
        <v>0</v>
      </c>
      <c r="E153" s="571">
        <f t="shared" si="32"/>
        <v>0</v>
      </c>
      <c r="F153" s="571">
        <f t="shared" si="32"/>
        <v>0</v>
      </c>
      <c r="G153" s="571">
        <f t="shared" si="32"/>
        <v>0</v>
      </c>
      <c r="H153" s="571">
        <f t="shared" si="32"/>
        <v>0</v>
      </c>
      <c r="I153" s="571">
        <f t="shared" ca="1" si="32"/>
        <v>0</v>
      </c>
    </row>
    <row r="154" spans="1:9" ht="18.600000000000001" x14ac:dyDescent="0.25">
      <c r="A154" s="580"/>
      <c r="B154" s="528" t="str">
        <f>+[2]ระบบการควบคุมฯ!B281</f>
        <v>งบรายจ่ายอื่น 6811500</v>
      </c>
      <c r="C154" s="528" t="str">
        <f>+[3]ระบบการควบคุมฯ!C143</f>
        <v>20004 31006200 5000007</v>
      </c>
      <c r="D154" s="581">
        <f>SUM(D155:D157)</f>
        <v>0</v>
      </c>
      <c r="E154" s="581">
        <f>SUM(E155:E157)</f>
        <v>0</v>
      </c>
      <c r="F154" s="581">
        <f>SUM(F155:F157)</f>
        <v>0</v>
      </c>
      <c r="G154" s="581">
        <f>SUM(G155:G157)</f>
        <v>0</v>
      </c>
      <c r="H154" s="581">
        <f>SUM(H155:H157)</f>
        <v>0</v>
      </c>
      <c r="I154" s="581">
        <f ca="1">+I154</f>
        <v>0</v>
      </c>
    </row>
    <row r="155" spans="1:9" ht="241.8" hidden="1" x14ac:dyDescent="0.25">
      <c r="A155" s="576" t="str">
        <f>+[2]ระบบการควบคุมฯ!A282</f>
        <v>4.2.1</v>
      </c>
      <c r="B155" s="115" t="str">
        <f>+[2]ระบบการควบคุมฯ!B282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55" s="115" t="str">
        <f>+[2]ระบบการควบคุมฯ!C282</f>
        <v>ศธ 04002/ว58 ลว. 9 มค 66 โอนครั้งที่ 176</v>
      </c>
      <c r="D155" s="577">
        <f>+[2]ระบบการควบคุมฯ!F282</f>
        <v>0</v>
      </c>
      <c r="E155" s="578">
        <f>+'[2]ยุทธศาสตร์เสริมสร้าง 31006200'!I37+'[2]ยุทธศาสตร์เสริมสร้าง 31006200'!J37</f>
        <v>0</v>
      </c>
      <c r="F155" s="578">
        <f>+[2]ระบบการควบคุมฯ!I282+[2]ระบบการควบคุมฯ!J282</f>
        <v>0</v>
      </c>
      <c r="G155" s="578">
        <f>+[2]ระบบการควบคุมฯ!K282+[2]ระบบการควบคุมฯ!L282</f>
        <v>0</v>
      </c>
      <c r="H155" s="578">
        <f>+D155-E155-F155-G155</f>
        <v>0</v>
      </c>
      <c r="I155" s="96" t="s">
        <v>75</v>
      </c>
    </row>
    <row r="156" spans="1:9" ht="167.4" hidden="1" x14ac:dyDescent="0.25">
      <c r="A156" s="576" t="str">
        <f>+[2]ระบบการควบคุมฯ!A283</f>
        <v>4.2.2</v>
      </c>
      <c r="B156" s="115" t="str">
        <f>+[2]ระบบการควบคุมฯ!B283</f>
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</c>
      <c r="C156" s="115" t="str">
        <f>+[2]ระบบการควบคุมฯ!C283</f>
        <v>ศธ 04002/ว3099 ลว. 3 สค 66 โอนครั้งที่ 719</v>
      </c>
      <c r="D156" s="577">
        <f>+[2]ระบบการควบคุมฯ!F283</f>
        <v>0</v>
      </c>
      <c r="E156" s="578">
        <f>+'[2]ยุทธศาสตร์เสริมสร้าง 31006200'!I38+'[2]ยุทธศาสตร์เสริมสร้าง 31006200'!J38</f>
        <v>0</v>
      </c>
      <c r="F156" s="578">
        <f>+[2]ระบบการควบคุมฯ!I283+[2]ระบบการควบคุมฯ!J283</f>
        <v>0</v>
      </c>
      <c r="G156" s="578">
        <f>+[2]ระบบการควบคุมฯ!K283+[2]ระบบการควบคุมฯ!L283</f>
        <v>0</v>
      </c>
      <c r="H156" s="578">
        <f>+D156-E156-F156-G156</f>
        <v>0</v>
      </c>
      <c r="I156" s="96" t="s">
        <v>92</v>
      </c>
    </row>
    <row r="157" spans="1:9" ht="111.6" hidden="1" x14ac:dyDescent="0.25">
      <c r="A157" s="576" t="str">
        <f>+[3]ระบบการควบคุมฯ!A146</f>
        <v>4.2.3</v>
      </c>
      <c r="B157" s="115" t="str">
        <f>+[3]ระบบการควบคุมฯ!B146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57" s="115" t="str">
        <f>+[3]ระบบการควบคุมฯ!C146</f>
        <v>ศธ 04002/ว1771 ลว.10/พ.ค./2565 โอนครั้งที่ 433</v>
      </c>
      <c r="D157" s="577">
        <f>+[3]ระบบการควบคุมฯ!F146</f>
        <v>0</v>
      </c>
      <c r="E157" s="578">
        <f>+[3]ระบบการควบคุมฯ!G146+[3]ระบบการควบคุมฯ!H146</f>
        <v>0</v>
      </c>
      <c r="F157" s="578">
        <f>+[3]ระบบการควบคุมฯ!I146+[3]ระบบการควบคุมฯ!J146</f>
        <v>0</v>
      </c>
      <c r="G157" s="578">
        <f>+[3]ระบบการควบคุมฯ!K146+[3]ระบบการควบคุมฯ!L146</f>
        <v>0</v>
      </c>
      <c r="H157" s="578">
        <f>+D157-E157-F157-G157</f>
        <v>0</v>
      </c>
      <c r="I157" s="96" t="s">
        <v>50</v>
      </c>
    </row>
    <row r="158" spans="1:9" ht="18.600000000000001" x14ac:dyDescent="0.25">
      <c r="A158" s="568">
        <f>+[2]ระบบการควบคุมฯ!A287</f>
        <v>5</v>
      </c>
      <c r="B158" s="582" t="str">
        <f>+[2]ระบบการควบคุมฯ!B287</f>
        <v>โครงการโรงเรียนคุณภาพ</v>
      </c>
      <c r="C158" s="583" t="str">
        <f>+[2]ระบบการควบคุมฯ!C287</f>
        <v>20004 3300B800</v>
      </c>
      <c r="D158" s="569">
        <f>+D159+D164+D167</f>
        <v>0</v>
      </c>
      <c r="E158" s="569">
        <f t="shared" ref="E158:I158" si="33">+E159+E164+E167</f>
        <v>0</v>
      </c>
      <c r="F158" s="569">
        <f t="shared" si="33"/>
        <v>0</v>
      </c>
      <c r="G158" s="569">
        <f t="shared" si="33"/>
        <v>0</v>
      </c>
      <c r="H158" s="569">
        <f t="shared" si="33"/>
        <v>0</v>
      </c>
      <c r="I158" s="569">
        <f t="shared" si="33"/>
        <v>0</v>
      </c>
    </row>
    <row r="159" spans="1:9" ht="55.8" x14ac:dyDescent="0.25">
      <c r="A159" s="570">
        <f>+[2]ระบบการควบคุมฯ!A291</f>
        <v>5.0999999999999996</v>
      </c>
      <c r="B159" s="153" t="str">
        <f>+[2]ระบบการควบคุมฯ!B291</f>
        <v>กิจกรรมการยกระดับคุณภาพการศึกษาเพื่อขับเคลื่อนโรงเรียนคุณภาพ</v>
      </c>
      <c r="C159" s="153" t="str">
        <f>+[2]ระบบการควบคุมฯ!C291</f>
        <v>20004 68 00133 00000</v>
      </c>
      <c r="D159" s="571">
        <f>+D160</f>
        <v>0</v>
      </c>
      <c r="E159" s="571">
        <f>+E160</f>
        <v>0</v>
      </c>
      <c r="F159" s="571">
        <f>+F160</f>
        <v>0</v>
      </c>
      <c r="G159" s="571">
        <f>+G160</f>
        <v>0</v>
      </c>
      <c r="H159" s="571">
        <f>+H160</f>
        <v>0</v>
      </c>
      <c r="I159" s="572"/>
    </row>
    <row r="160" spans="1:9" ht="18.600000000000001" x14ac:dyDescent="0.25">
      <c r="A160" s="580" t="str">
        <f>+[2]ระบบการควบคุมฯ!A307</f>
        <v>5.2.1</v>
      </c>
      <c r="B160" s="528" t="str">
        <f>+[2]ระบบการควบคุมฯ!B307</f>
        <v>งบรายจ่ายอื่น   6811500</v>
      </c>
      <c r="C160" s="528" t="str">
        <f>+[2]ระบบการควบคุมฯ!C307</f>
        <v>20004 3100B600 5000001</v>
      </c>
      <c r="D160" s="581">
        <f>SUM(D161:D163)</f>
        <v>0</v>
      </c>
      <c r="E160" s="581">
        <f>SUM(E161:E163)</f>
        <v>0</v>
      </c>
      <c r="F160" s="581">
        <f>SUM(F161:F163)</f>
        <v>0</v>
      </c>
      <c r="G160" s="581">
        <f>SUM(G161:G163)</f>
        <v>0</v>
      </c>
      <c r="H160" s="581">
        <f>SUM(H161:H163)</f>
        <v>0</v>
      </c>
      <c r="I160" s="584"/>
    </row>
    <row r="161" spans="1:9" ht="111.6" hidden="1" x14ac:dyDescent="0.25">
      <c r="A161" s="576" t="str">
        <f>+[2]ระบบการควบคุมฯ!A308</f>
        <v>5.1.1.1</v>
      </c>
      <c r="B161" s="93" t="str">
        <f>+[2]ระบบการควบคุมฯ!B308</f>
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</c>
      <c r="C161" s="93" t="str">
        <f>+[2]ระบบการควบคุมฯ!C308</f>
        <v>ศธ 04002/ว1964 ลว.23 พค 67 โอนครั้งที่ 42</v>
      </c>
      <c r="D161" s="577"/>
      <c r="E161" s="577"/>
      <c r="F161" s="577"/>
      <c r="G161" s="577"/>
      <c r="H161" s="577">
        <f>+D161-E161-F161-G161</f>
        <v>0</v>
      </c>
      <c r="I161" s="96" t="s">
        <v>93</v>
      </c>
    </row>
    <row r="162" spans="1:9" ht="93" hidden="1" x14ac:dyDescent="0.25">
      <c r="A162" s="576" t="str">
        <f>+[2]ระบบการควบคุมฯ!A309</f>
        <v>5.1.1.2</v>
      </c>
      <c r="B162" s="93" t="str">
        <f>+[2]ระบบการควบคุมฯ!B309</f>
        <v xml:space="preserve">ค่าใช้จ่ายในการบริหารโครงการโรงเรียนคุณภาพ ตามนโยบาย “1 อำเภอ 1 โรงเรียนคุณภาพ”  </v>
      </c>
      <c r="C162" s="93" t="str">
        <f>+[2]ระบบการควบคุมฯ!C309</f>
        <v>ศธ 04002/ว2152 ลว.31 พค โอนครั้งที่ 78</v>
      </c>
      <c r="D162" s="577"/>
      <c r="E162" s="577"/>
      <c r="F162" s="577"/>
      <c r="G162" s="577"/>
      <c r="H162" s="577">
        <f>+D162-E162-F162-G162</f>
        <v>0</v>
      </c>
      <c r="I162" s="96" t="s">
        <v>176</v>
      </c>
    </row>
    <row r="163" spans="1:9" ht="186" hidden="1" x14ac:dyDescent="0.25">
      <c r="A163" s="576" t="str">
        <f>+[2]ระบบการควบคุมฯ!A310</f>
        <v>5.1.1.3</v>
      </c>
      <c r="B163" s="93" t="str">
        <f>+[2]ระบบการควบคุมฯ!B310</f>
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</c>
      <c r="C163" s="93" t="str">
        <f>+[2]ระบบการควบคุมฯ!C310</f>
        <v>ศธ 04002/ว3401 ลว.6 ส.ค.2567 โอนครั้งที่ 289 กำหนดส่ง 31 สค 67</v>
      </c>
      <c r="D163" s="577"/>
      <c r="E163" s="577"/>
      <c r="F163" s="577"/>
      <c r="G163" s="577"/>
      <c r="H163" s="577">
        <f>+D163-E163-F163-G163</f>
        <v>0</v>
      </c>
      <c r="I163" s="137" t="s">
        <v>177</v>
      </c>
    </row>
    <row r="164" spans="1:9" ht="74.400000000000006" x14ac:dyDescent="0.25">
      <c r="A164" s="585" t="s">
        <v>60</v>
      </c>
      <c r="B164" s="153" t="str">
        <f>+[3]ระบบการควบคุมฯ!B190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64" s="153" t="str">
        <f>+[2]ระบบการควบคุมฯ!C300</f>
        <v>20004 68 00134 00000</v>
      </c>
      <c r="D164" s="571">
        <f>+D165</f>
        <v>0</v>
      </c>
      <c r="E164" s="571">
        <f>+E165</f>
        <v>0</v>
      </c>
      <c r="F164" s="571">
        <f>+F165</f>
        <v>0</v>
      </c>
      <c r="G164" s="571">
        <f>+G165</f>
        <v>0</v>
      </c>
      <c r="H164" s="571">
        <f>+H165</f>
        <v>0</v>
      </c>
      <c r="I164" s="572"/>
    </row>
    <row r="165" spans="1:9" ht="18.600000000000001" x14ac:dyDescent="0.25">
      <c r="A165" s="580"/>
      <c r="B165" s="528" t="s">
        <v>178</v>
      </c>
      <c r="C165" s="528"/>
      <c r="D165" s="581">
        <f>SUM(D166)</f>
        <v>0</v>
      </c>
      <c r="E165" s="581">
        <f>SUM(E166)</f>
        <v>0</v>
      </c>
      <c r="F165" s="581">
        <f>SUM(F166)</f>
        <v>0</v>
      </c>
      <c r="G165" s="581">
        <f>SUM(G166)</f>
        <v>0</v>
      </c>
      <c r="H165" s="581">
        <f>SUM(H166)</f>
        <v>0</v>
      </c>
      <c r="I165" s="584"/>
    </row>
    <row r="166" spans="1:9" ht="130.19999999999999" hidden="1" x14ac:dyDescent="0.25">
      <c r="A166" s="576" t="s">
        <v>61</v>
      </c>
      <c r="B166" s="93" t="str">
        <f>+[3]ระบบการควบคุมฯ!B192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66" s="93" t="str">
        <f>+[3]ระบบการควบคุมฯ!C192</f>
        <v>ศธ 04002/ว3001 ลว.5ส.ค. 2565 โอนครั้งที่ 721</v>
      </c>
      <c r="D166" s="577">
        <f>+[3]ระบบการควบคุมฯ!D192</f>
        <v>0</v>
      </c>
      <c r="E166" s="577">
        <f>+[3]ระบบการควบคุมฯ!G192+[3]ระบบการควบคุมฯ!H192</f>
        <v>0</v>
      </c>
      <c r="F166" s="577">
        <f>+[3]ระบบการควบคุมฯ!I192+[3]ระบบการควบคุมฯ!J192</f>
        <v>0</v>
      </c>
      <c r="G166" s="577">
        <f>+[3]ระบบการควบคุมฯ!K192+[3]ระบบการควบคุมฯ!L192</f>
        <v>0</v>
      </c>
      <c r="H166" s="577">
        <f>+D166-E166-F166-G166</f>
        <v>0</v>
      </c>
      <c r="I166" s="137"/>
    </row>
    <row r="167" spans="1:9" ht="74.400000000000006" x14ac:dyDescent="0.25">
      <c r="A167" s="586">
        <f>+[2]ระบบการควบคุมฯ!A392</f>
        <v>5.3</v>
      </c>
      <c r="B167" s="153" t="str">
        <f>+[2]ระบบการควบคุมฯ!B392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67" s="153" t="str">
        <f>+[2]ระบบการควบคุมฯ!C392</f>
        <v>20004 68 00079 00000</v>
      </c>
      <c r="D167" s="587">
        <f>+D168</f>
        <v>0</v>
      </c>
      <c r="E167" s="587">
        <f>+E168</f>
        <v>0</v>
      </c>
      <c r="F167" s="587">
        <f>+F168</f>
        <v>0</v>
      </c>
      <c r="G167" s="587">
        <f>+G168</f>
        <v>0</v>
      </c>
      <c r="H167" s="587">
        <f>+H168</f>
        <v>0</v>
      </c>
      <c r="I167" s="588"/>
    </row>
    <row r="168" spans="1:9" ht="18.600000000000001" x14ac:dyDescent="0.25">
      <c r="A168" s="589" t="str">
        <f>+[2]ระบบการควบคุมฯ!A404</f>
        <v>5.3.2.1</v>
      </c>
      <c r="B168" s="528" t="str">
        <f>+[2]ระบบการควบคุมฯ!B404</f>
        <v>งบรายจ่ายอื่น   6811500</v>
      </c>
      <c r="C168" s="528"/>
      <c r="D168" s="590">
        <f>SUM(D169)</f>
        <v>0</v>
      </c>
      <c r="E168" s="590">
        <f>SUM(E169)</f>
        <v>0</v>
      </c>
      <c r="F168" s="590">
        <f>SUM(F169)</f>
        <v>0</v>
      </c>
      <c r="G168" s="590">
        <f>SUM(G169)</f>
        <v>0</v>
      </c>
      <c r="H168" s="590">
        <f>SUM(H169)</f>
        <v>0</v>
      </c>
      <c r="I168" s="591"/>
    </row>
    <row r="169" spans="1:9" ht="186" hidden="1" x14ac:dyDescent="0.25">
      <c r="A169" s="576" t="str">
        <f>+[2]ระบบการควบคุมฯ!A406</f>
        <v>5.3.2.1.1</v>
      </c>
      <c r="B169" s="93" t="str">
        <f>+[2]ระบบการควบคุมฯ!B406</f>
        <v xml:space="preserve">ค่าใช้จ่ายในการบริหารจัดการสอบและการพิมพ์แบบทดสอบการประเมินความสามารถด้านการอ่านของผู้เรียน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2566 ของโรงเรียนคุณภาพตามนโยบาย “1 อำเภอ 1 โรงเรียนคุณภาพ” </v>
      </c>
      <c r="C169" s="93" t="str">
        <f>+[2]ระบบการควบคุมฯ!C406</f>
        <v xml:space="preserve">ศธ 04002/ว518 ลว.5 กพ 67 โอนครั้งที่ 167 </v>
      </c>
      <c r="D169" s="577"/>
      <c r="E169" s="577"/>
      <c r="F169" s="577"/>
      <c r="G169" s="577"/>
      <c r="H169" s="577">
        <f>+D169-E169-F169-G169</f>
        <v>0</v>
      </c>
      <c r="I169" s="96" t="s">
        <v>50</v>
      </c>
    </row>
    <row r="170" spans="1:9" ht="37.200000000000003" x14ac:dyDescent="0.25">
      <c r="A170" s="473" t="str">
        <f>+[3]ระบบการควบคุมฯ!A196</f>
        <v>ค</v>
      </c>
      <c r="B170" s="169" t="str">
        <f>+[3]ระบบการควบคุมฯ!B196</f>
        <v>แผนงานยุทธศาสตร์ : สร้างความเสมอภาคทางการศึกษา</v>
      </c>
      <c r="C170" s="169"/>
      <c r="D170" s="475">
        <f>+D171+D214+D220</f>
        <v>35866384</v>
      </c>
      <c r="E170" s="475">
        <f>+E171+E214+E220</f>
        <v>0</v>
      </c>
      <c r="F170" s="475">
        <f>+F171+F214+F220</f>
        <v>0</v>
      </c>
      <c r="G170" s="475">
        <f>+G171+G214+G220</f>
        <v>35866384</v>
      </c>
      <c r="H170" s="475">
        <f>+H171+H214+H220</f>
        <v>0</v>
      </c>
      <c r="I170" s="118"/>
    </row>
    <row r="171" spans="1:9" ht="74.400000000000006" x14ac:dyDescent="0.25">
      <c r="A171" s="592">
        <f>+[2]ระบบการควบคุมฯ!A418</f>
        <v>1</v>
      </c>
      <c r="B171" s="119" t="str">
        <f>+[2]ระบบการควบคุมฯ!B418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171" s="119" t="str">
        <f>+[2]ระบบการควบคุมฯ!C418</f>
        <v>20004 45002400</v>
      </c>
      <c r="D171" s="569">
        <f t="shared" ref="D171:H173" si="34">+D172</f>
        <v>35866384</v>
      </c>
      <c r="E171" s="569">
        <f t="shared" si="34"/>
        <v>0</v>
      </c>
      <c r="F171" s="569">
        <f t="shared" si="34"/>
        <v>0</v>
      </c>
      <c r="G171" s="569">
        <f t="shared" si="34"/>
        <v>35866384</v>
      </c>
      <c r="H171" s="569">
        <f t="shared" si="34"/>
        <v>0</v>
      </c>
      <c r="I171" s="120"/>
    </row>
    <row r="172" spans="1:9" ht="37.200000000000003" x14ac:dyDescent="0.25">
      <c r="A172" s="570">
        <f>+[2]ระบบการควบคุมฯ!A420</f>
        <v>1.1000000000000001</v>
      </c>
      <c r="B172" s="153" t="str">
        <f>+[2]ระบบการควบคุมฯ!B420</f>
        <v xml:space="preserve">กิจกรรมการสนับสนุนค่าใช้จ่ายในการจัดการศึกษาขั้นพื้นฐาน </v>
      </c>
      <c r="C172" s="593" t="str">
        <f>+[2]ระบบการควบคุมฯ!C420</f>
        <v>20004 68 51993 00000</v>
      </c>
      <c r="D172" s="571">
        <f t="shared" si="34"/>
        <v>35866384</v>
      </c>
      <c r="E172" s="571">
        <f t="shared" si="34"/>
        <v>0</v>
      </c>
      <c r="F172" s="571">
        <f t="shared" si="34"/>
        <v>0</v>
      </c>
      <c r="G172" s="571">
        <f t="shared" si="34"/>
        <v>35866384</v>
      </c>
      <c r="H172" s="571">
        <f t="shared" si="34"/>
        <v>0</v>
      </c>
      <c r="I172" s="123"/>
    </row>
    <row r="173" spans="1:9" ht="18.600000000000001" x14ac:dyDescent="0.25">
      <c r="A173" s="580"/>
      <c r="B173" s="528" t="str">
        <f>+[2]ระบบการควบคุมฯ!B422</f>
        <v xml:space="preserve"> งบเงินอุดหนุน 6811410</v>
      </c>
      <c r="C173" s="162" t="str">
        <f>+[2]ระบบการควบคุมฯ!C422</f>
        <v>20004 45002400</v>
      </c>
      <c r="D173" s="581">
        <f t="shared" si="34"/>
        <v>35866384</v>
      </c>
      <c r="E173" s="581">
        <f t="shared" si="34"/>
        <v>0</v>
      </c>
      <c r="F173" s="581">
        <f t="shared" si="34"/>
        <v>0</v>
      </c>
      <c r="G173" s="581">
        <f t="shared" si="34"/>
        <v>35866384</v>
      </c>
      <c r="H173" s="581">
        <f t="shared" si="34"/>
        <v>0</v>
      </c>
      <c r="I173" s="122"/>
    </row>
    <row r="174" spans="1:9" ht="55.8" x14ac:dyDescent="0.25">
      <c r="A174" s="594" t="str">
        <f>+[2]ระบบการควบคุมฯ!A423</f>
        <v>1.1.1</v>
      </c>
      <c r="B174" s="595" t="str">
        <f>+[2]ระบบการควบคุมฯ!B423</f>
        <v xml:space="preserve">เงินอุดหนุนทั่วไป รายการค่าใช้จ่ายในการจัดการศึกษาขั้นพื้นฐาน </v>
      </c>
      <c r="C174" s="596">
        <f>+[2]ระบบการควบคุมฯ!C423</f>
        <v>0</v>
      </c>
      <c r="D174" s="597">
        <f>+D175+D181+D185+D190+D196+D200+D206+D208+D211</f>
        <v>35866384</v>
      </c>
      <c r="E174" s="597">
        <f t="shared" ref="E174:H174" si="35">+E175+E181+E185+E190+E196+E200+E206+E208+E211</f>
        <v>0</v>
      </c>
      <c r="F174" s="597">
        <f t="shared" si="35"/>
        <v>0</v>
      </c>
      <c r="G174" s="597">
        <f t="shared" si="35"/>
        <v>35866384</v>
      </c>
      <c r="H174" s="597">
        <f t="shared" si="35"/>
        <v>0</v>
      </c>
      <c r="I174" s="598"/>
    </row>
    <row r="175" spans="1:9" ht="111.6" hidden="1" x14ac:dyDescent="0.25">
      <c r="A175" s="599" t="str">
        <f>+[2]ระบบการควบคุมฯ!A424</f>
        <v>1.1.1.1</v>
      </c>
      <c r="B175" s="600" t="str">
        <f>+[2]ระบบการควบคุมฯ!B424</f>
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</c>
      <c r="C175" s="600" t="str">
        <f>+[2]ระบบการควบคุมฯ!C424</f>
        <v>ศธ 04002/ว1018 ลว.8/3/2024โอนครั้งที่ 209</v>
      </c>
      <c r="D175" s="601">
        <f>SUM(D176:D180)</f>
        <v>0</v>
      </c>
      <c r="E175" s="601">
        <f t="shared" ref="E175:I175" si="36">SUM(E176:E180)</f>
        <v>0</v>
      </c>
      <c r="F175" s="601">
        <f t="shared" si="36"/>
        <v>0</v>
      </c>
      <c r="G175" s="601">
        <f t="shared" si="36"/>
        <v>0</v>
      </c>
      <c r="H175" s="601">
        <f t="shared" si="36"/>
        <v>0</v>
      </c>
      <c r="I175" s="601">
        <f t="shared" si="36"/>
        <v>0</v>
      </c>
    </row>
    <row r="176" spans="1:9" ht="46.8" hidden="1" x14ac:dyDescent="0.25">
      <c r="A176" s="576" t="str">
        <f>+[2]ระบบการควบคุมฯ!A426</f>
        <v>1)</v>
      </c>
      <c r="B176" s="115" t="str">
        <f>+[2]ระบบการควบคุมฯ!B426</f>
        <v>ค่าหนังสือเรียน รหัสบัญชีย่อย 0022001/10,931,200</v>
      </c>
      <c r="C176" s="115" t="str">
        <f>+[2]ระบบการควบคุมฯ!C426</f>
        <v>20004 42002270 4100040</v>
      </c>
      <c r="D176" s="602"/>
      <c r="E176" s="510"/>
      <c r="F176" s="603"/>
      <c r="G176" s="510"/>
      <c r="H176" s="603">
        <f>+D176-E176-F176-G176</f>
        <v>0</v>
      </c>
      <c r="I176" s="124" t="s">
        <v>14</v>
      </c>
    </row>
    <row r="177" spans="1:9" ht="46.8" hidden="1" x14ac:dyDescent="0.25">
      <c r="A177" s="576" t="str">
        <f>+[2]ระบบการควบคุมฯ!A428</f>
        <v>2)</v>
      </c>
      <c r="B177" s="115" t="str">
        <f>+[2]ระบบการควบคุมฯ!B428</f>
        <v>ค่าอุปกรณ์การเรียน รหัสบัญชีย่อย 0022002/3,421,000</v>
      </c>
      <c r="C177" s="115" t="str">
        <f>+[2]ระบบการควบคุมฯ!C428</f>
        <v>20004 42002270 4100117</v>
      </c>
      <c r="D177" s="602"/>
      <c r="E177" s="510"/>
      <c r="F177" s="603"/>
      <c r="G177" s="510"/>
      <c r="H177" s="603">
        <f t="shared" ref="H177:H180" si="37">+D177-E177-F177-G177</f>
        <v>0</v>
      </c>
      <c r="I177" s="124" t="s">
        <v>14</v>
      </c>
    </row>
    <row r="178" spans="1:9" ht="46.8" hidden="1" x14ac:dyDescent="0.25">
      <c r="A178" s="576" t="str">
        <f>+[2]ระบบการควบคุมฯ!A429</f>
        <v>3)</v>
      </c>
      <c r="B178" s="115" t="str">
        <f>+[2]ระบบการควบคุมฯ!B429</f>
        <v>ค่าเครื่องแบบนักเรียน รหัสบัญชีย่อย 0022003/6,461,500</v>
      </c>
      <c r="C178" s="115" t="str">
        <f>+[2]ระบบการควบคุมฯ!C429</f>
        <v>20004 42002270 4100194</v>
      </c>
      <c r="D178" s="602"/>
      <c r="E178" s="510"/>
      <c r="F178" s="603"/>
      <c r="G178" s="510"/>
      <c r="H178" s="603">
        <f t="shared" si="37"/>
        <v>0</v>
      </c>
      <c r="I178" s="124" t="s">
        <v>14</v>
      </c>
    </row>
    <row r="179" spans="1:9" ht="55.8" hidden="1" x14ac:dyDescent="0.25">
      <c r="A179" s="576" t="str">
        <f>+[2]ระบบการควบคุมฯ!A431</f>
        <v>4)</v>
      </c>
      <c r="B179" s="115" t="str">
        <f>+[2]ระบบการควบคุมฯ!B431</f>
        <v>ค่ากิจกรรมพัฒนาคุณภาพผู้เรียน รหัสบัญชีย่อย 0022004/2,636,400</v>
      </c>
      <c r="C179" s="115" t="str">
        <f>+[2]ระบบการควบคุมฯ!C431</f>
        <v>20005 42002270 4100271</v>
      </c>
      <c r="D179" s="602"/>
      <c r="E179" s="510"/>
      <c r="F179" s="603"/>
      <c r="G179" s="510"/>
      <c r="H179" s="603">
        <f t="shared" si="37"/>
        <v>0</v>
      </c>
      <c r="I179" s="124" t="s">
        <v>14</v>
      </c>
    </row>
    <row r="180" spans="1:9" ht="46.8" hidden="1" x14ac:dyDescent="0.25">
      <c r="A180" s="576" t="str">
        <f>+[2]ระบบการควบคุมฯ!A433</f>
        <v>5)</v>
      </c>
      <c r="B180" s="115" t="str">
        <f>+[2]ระบบการควบคุมฯ!B433</f>
        <v>ค่าจัดการเรียนการสอน รหัสบัญชีย่อย 0022005/4,713,100</v>
      </c>
      <c r="C180" s="115" t="str">
        <f>+[2]ระบบการควบคุมฯ!C433</f>
        <v>20006 42002270 4100348</v>
      </c>
      <c r="D180" s="602"/>
      <c r="E180" s="510"/>
      <c r="F180" s="603"/>
      <c r="G180" s="510"/>
      <c r="H180" s="603">
        <f t="shared" si="37"/>
        <v>0</v>
      </c>
      <c r="I180" s="124" t="s">
        <v>14</v>
      </c>
    </row>
    <row r="181" spans="1:9" ht="111.6" x14ac:dyDescent="0.25">
      <c r="A181" s="599" t="str">
        <f>+[2]ระบบการควบคุมฯ!A435</f>
        <v>1.1.1.2</v>
      </c>
      <c r="B181" s="604" t="str">
        <f>+[2]ระบบการควบคุมฯ!B435</f>
        <v>เงินอุดหนุนทั่วไป รายการค่าใช้จ่ายในการจัดการศึกษาขั้นพื้นฐาน ภาคเรียนที่ 2/2567 70%  รหัสเจ้าของบัญชีย่อย 2000400000 จำนวน 35,866,384‬.00 บาท</v>
      </c>
      <c r="C181" s="604" t="str">
        <f>+[2]ระบบการควบคุมฯ!C435</f>
        <v>ศธ 04002/ว5233 ลว.25/10/2022 โอนครั้งที่ 9</v>
      </c>
      <c r="D181" s="605">
        <f t="shared" ref="D181:I181" si="38">SUM(D182:D184)</f>
        <v>35866384</v>
      </c>
      <c r="E181" s="605">
        <f t="shared" si="38"/>
        <v>0</v>
      </c>
      <c r="F181" s="605">
        <f t="shared" si="38"/>
        <v>0</v>
      </c>
      <c r="G181" s="605">
        <f t="shared" si="38"/>
        <v>35866384</v>
      </c>
      <c r="H181" s="605">
        <f t="shared" si="38"/>
        <v>0</v>
      </c>
      <c r="I181" s="605">
        <f t="shared" si="38"/>
        <v>0</v>
      </c>
    </row>
    <row r="182" spans="1:9" ht="46.8" x14ac:dyDescent="0.25">
      <c r="A182" s="576" t="str">
        <f>+[2]ระบบการควบคุมฯ!A436</f>
        <v>1)</v>
      </c>
      <c r="B182" s="140" t="str">
        <f>+[2]ระบบการควบคุมฯ!B436</f>
        <v>ค่าจัดการเรียนการสอน รหัสบัญชีย่อย 0024315/25,377,708</v>
      </c>
      <c r="C182" s="140" t="str">
        <f>+[2]ระบบการควบคุมฯ!C436</f>
        <v>20006 45002400 4100348</v>
      </c>
      <c r="D182" s="577">
        <f>+[2]ระบบการควบคุมฯ!F436</f>
        <v>25377708</v>
      </c>
      <c r="E182" s="578">
        <f>+[2]ระบบการควบคุมฯ!G436+[2]ระบบการควบคุมฯ!H436</f>
        <v>0</v>
      </c>
      <c r="F182" s="578">
        <f>+[2]ระบบการควบคุมฯ!I436+[2]ระบบการควบคุมฯ!J436</f>
        <v>0</v>
      </c>
      <c r="G182" s="578">
        <f>+[2]ระบบการควบคุมฯ!K436+[2]ระบบการควบคุมฯ!L436</f>
        <v>25377708</v>
      </c>
      <c r="H182" s="578">
        <f>+D182-E182-F182-G182</f>
        <v>0</v>
      </c>
      <c r="I182" s="124" t="s">
        <v>14</v>
      </c>
    </row>
    <row r="183" spans="1:9" ht="46.8" x14ac:dyDescent="0.25">
      <c r="A183" s="576" t="str">
        <f>+[2]ระบบการควบคุมฯ!A437</f>
        <v>2)</v>
      </c>
      <c r="B183" s="140" t="str">
        <f>+[2]ระบบการควบคุมฯ!B437</f>
        <v>ค่าอุปกรณ์การเรียน รหัสบัญชีย่อย 0024084/4,293,970</v>
      </c>
      <c r="C183" s="140" t="str">
        <f>+[2]ระบบการควบคุมฯ!C437</f>
        <v>20004 45002400 4100117</v>
      </c>
      <c r="D183" s="577">
        <f>+[2]ระบบการควบคุมฯ!F437</f>
        <v>4293970</v>
      </c>
      <c r="E183" s="578">
        <f>+[2]ระบบการควบคุมฯ!G437+[2]ระบบการควบคุมฯ!H437</f>
        <v>0</v>
      </c>
      <c r="F183" s="578">
        <f>+[2]ระบบการควบคุมฯ!I437+[2]ระบบการควบคุมฯ!J437</f>
        <v>0</v>
      </c>
      <c r="G183" s="578">
        <f>+[2]ระบบการควบคุมฯ!K437+[2]ระบบการควบคุมฯ!L437</f>
        <v>4293970</v>
      </c>
      <c r="H183" s="578">
        <f>+D183-E183-F183-G183</f>
        <v>0</v>
      </c>
      <c r="I183" s="124" t="s">
        <v>14</v>
      </c>
    </row>
    <row r="184" spans="1:9" ht="55.8" x14ac:dyDescent="0.25">
      <c r="A184" s="576" t="str">
        <f>+[2]ระบบการควบคุมฯ!A439</f>
        <v>3)</v>
      </c>
      <c r="B184" s="140" t="str">
        <f>+[2]ระบบการควบคุมฯ!B439</f>
        <v>ค่ากิจกรรมพัฒนาคุณภาพผู้เรียน รหัสบัญชีย่อย 0024238/6194706</v>
      </c>
      <c r="C184" s="140" t="str">
        <f>+[2]ระบบการควบคุมฯ!C439</f>
        <v>20005 45002400 4100271</v>
      </c>
      <c r="D184" s="577">
        <f>+[2]ระบบการควบคุมฯ!F439</f>
        <v>6194706</v>
      </c>
      <c r="E184" s="578">
        <f>+[2]ระบบการควบคุมฯ!G439+[2]ระบบการควบคุมฯ!H439</f>
        <v>0</v>
      </c>
      <c r="F184" s="578">
        <f>+[2]ระบบการควบคุมฯ!I439+[2]ระบบการควบคุมฯ!J439</f>
        <v>0</v>
      </c>
      <c r="G184" s="578">
        <f>+[2]ระบบการควบคุมฯ!K439+[2]ระบบการควบคุมฯ!L439</f>
        <v>6194706</v>
      </c>
      <c r="H184" s="578">
        <f>+D184-E184-F184-G184</f>
        <v>0</v>
      </c>
      <c r="I184" s="124" t="s">
        <v>14</v>
      </c>
    </row>
    <row r="185" spans="1:9" ht="111.6" hidden="1" x14ac:dyDescent="0.25">
      <c r="A185" s="599" t="str">
        <f>+[2]ระบบการควบคุมฯ!A440</f>
        <v>1.1.1.3</v>
      </c>
      <c r="B185" s="600" t="str">
        <f>+[2]ระบบการควบคุมฯ!B440</f>
        <v xml:space="preserve">งบเงินอุดหนุน เงินอุดหนุนทั่วไป ค่าใช้จ่ายในการจัดการศึกษาขั้นพื้นฐาน ภาคเรียน      ที่ 2/2566 (30%) จำนวน 3 รายการ  จำนวนเงิน 13,680,740‬.00  บาท </v>
      </c>
      <c r="C185" s="600" t="str">
        <f>+[2]ระบบการควบคุมฯ!C440</f>
        <v xml:space="preserve">ศธ 04002/ว5681 ลว.20/12/2023 โอนครั้งที่ 99 จำนวน13,680,740‬.00บาท </v>
      </c>
      <c r="D185" s="601">
        <f t="shared" ref="D185:I185" si="39">SUM(D186:D189)</f>
        <v>0</v>
      </c>
      <c r="E185" s="601">
        <f t="shared" si="39"/>
        <v>0</v>
      </c>
      <c r="F185" s="601">
        <f t="shared" si="39"/>
        <v>0</v>
      </c>
      <c r="G185" s="601">
        <f t="shared" si="39"/>
        <v>0</v>
      </c>
      <c r="H185" s="601">
        <f t="shared" si="39"/>
        <v>0</v>
      </c>
      <c r="I185" s="601">
        <f t="shared" si="39"/>
        <v>0</v>
      </c>
    </row>
    <row r="186" spans="1:9" ht="46.8" hidden="1" x14ac:dyDescent="0.25">
      <c r="A186" s="576" t="str">
        <f>+[2]ระบบการควบคุมฯ!A441</f>
        <v>1)</v>
      </c>
      <c r="B186" s="115" t="str">
        <f>+[2]ระบบการควบคุมฯ!B441</f>
        <v>ค่าอุปกรณ์การเรียน รหัสบัญชีย่อย 0022002/1745120</v>
      </c>
      <c r="C186" s="115" t="str">
        <f>+[2]ระบบการควบคุมฯ!C441</f>
        <v>20004 42002270 4100117</v>
      </c>
      <c r="D186" s="602"/>
      <c r="E186" s="603"/>
      <c r="F186" s="603"/>
      <c r="G186" s="603"/>
      <c r="H186" s="603">
        <f>+D186-E186-F186-G186</f>
        <v>0</v>
      </c>
      <c r="I186" s="124" t="s">
        <v>14</v>
      </c>
    </row>
    <row r="187" spans="1:9" ht="37.200000000000003" hidden="1" x14ac:dyDescent="0.25">
      <c r="A187" s="576"/>
      <c r="B187" s="115" t="str">
        <f>+[2]ระบบการควบคุมฯ!B443</f>
        <v>31 กค 67 โอนคืนส่วนกลาง ครั้ง 212 6700</v>
      </c>
      <c r="C187" s="115"/>
      <c r="D187" s="602"/>
      <c r="E187" s="603"/>
      <c r="F187" s="603"/>
      <c r="G187" s="603"/>
      <c r="H187" s="603"/>
      <c r="I187" s="124"/>
    </row>
    <row r="188" spans="1:9" ht="55.8" hidden="1" x14ac:dyDescent="0.25">
      <c r="A188" s="576" t="str">
        <f>+[2]ระบบการควบคุมฯ!A444</f>
        <v>2)</v>
      </c>
      <c r="B188" s="115" t="str">
        <f>+[2]ระบบการควบคุมฯ!B444</f>
        <v>ค่ากิจกรรมพัฒนาคุณภาพผู้เรียน รหัสบัญชีย่อย 0022004/2379548</v>
      </c>
      <c r="C188" s="115" t="str">
        <f>+[2]ระบบการควบคุมฯ!C444</f>
        <v>20005 42002270 4100271</v>
      </c>
      <c r="D188" s="602">
        <f>+[2]ระบบการควบคุมฯ!F444</f>
        <v>0</v>
      </c>
      <c r="E188" s="603">
        <f>+[2]ระบบการควบคุมฯ!G444+[2]ระบบการควบคุมฯ!H444</f>
        <v>0</v>
      </c>
      <c r="F188" s="603">
        <f>+[2]ระบบการควบคุมฯ!I444+[2]ระบบการควบคุมฯ!J444</f>
        <v>0</v>
      </c>
      <c r="G188" s="603">
        <f>+[2]ระบบการควบคุมฯ!K444+[2]ระบบการควบคุมฯ!L444</f>
        <v>0</v>
      </c>
      <c r="H188" s="603">
        <f>+D188-E188-F188-G188</f>
        <v>0</v>
      </c>
      <c r="I188" s="124" t="s">
        <v>14</v>
      </c>
    </row>
    <row r="189" spans="1:9" ht="46.8" hidden="1" x14ac:dyDescent="0.25">
      <c r="A189" s="576" t="str">
        <f>+[2]ระบบการควบคุมฯ!A445</f>
        <v>3)</v>
      </c>
      <c r="B189" s="115" t="str">
        <f>+[2]ระบบการควบคุมฯ!B445</f>
        <v>ค่าจัดการเรียนการสอน รหัสบัญชีย่อย 0022005/9556072</v>
      </c>
      <c r="C189" s="115" t="str">
        <f>+[2]ระบบการควบคุมฯ!C445</f>
        <v>20006 42002270 4100348</v>
      </c>
      <c r="D189" s="602">
        <f>+[2]ระบบการควบคุมฯ!F445</f>
        <v>0</v>
      </c>
      <c r="E189" s="603">
        <f>+[2]ระบบการควบคุมฯ!G445+[2]ระบบการควบคุมฯ!H445</f>
        <v>0</v>
      </c>
      <c r="F189" s="603">
        <f>+[2]ระบบการควบคุมฯ!I445+[2]ระบบการควบคุมฯ!J445</f>
        <v>0</v>
      </c>
      <c r="G189" s="603">
        <f>+[2]ระบบการควบคุมฯ!K445+[2]ระบบการควบคุมฯ!L445</f>
        <v>0</v>
      </c>
      <c r="H189" s="603">
        <f>+D189-E189-F189-G189</f>
        <v>0</v>
      </c>
      <c r="I189" s="124" t="s">
        <v>14</v>
      </c>
    </row>
    <row r="190" spans="1:9" ht="111.6" hidden="1" x14ac:dyDescent="0.25">
      <c r="A190" s="599" t="str">
        <f>+[2]ระบบการควบคุมฯ!A446</f>
        <v>1.1.1.4</v>
      </c>
      <c r="B190" s="600" t="str">
        <f>+[2]ระบบการควบคุมฯ!B446</f>
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</c>
      <c r="C190" s="600" t="str">
        <f>+[2]ระบบการควบคุมฯ!C446</f>
        <v>ศธ 04002/ว3172 ลว.22 กค 67 โอนครั้งที่ 253 จำนวน 23,956,921.00  บาท</v>
      </c>
      <c r="D190" s="601">
        <f>SUM(D191:D195)</f>
        <v>0</v>
      </c>
      <c r="E190" s="601">
        <f t="shared" ref="E190:H190" si="40">SUM(E191:E195)</f>
        <v>0</v>
      </c>
      <c r="F190" s="601">
        <f t="shared" si="40"/>
        <v>0</v>
      </c>
      <c r="G190" s="601">
        <f t="shared" si="40"/>
        <v>0</v>
      </c>
      <c r="H190" s="601">
        <f t="shared" si="40"/>
        <v>0</v>
      </c>
      <c r="I190" s="606" t="s">
        <v>14</v>
      </c>
    </row>
    <row r="191" spans="1:9" ht="46.8" hidden="1" x14ac:dyDescent="0.25">
      <c r="A191" s="576" t="str">
        <f>+[2]ระบบการควบคุมฯ!A447</f>
        <v>1)</v>
      </c>
      <c r="B191" s="115" t="str">
        <f>+[2]ระบบการควบคุมฯ!B447</f>
        <v>ค่าหนังสือเรียน 5,720,936 รหัสกิจกรรมย่อย 0022001</v>
      </c>
      <c r="C191" s="115" t="str">
        <f>+[2]ระบบการควบคุมฯ!C447</f>
        <v>20004 42002200 4100037</v>
      </c>
      <c r="D191" s="602"/>
      <c r="E191" s="603"/>
      <c r="F191" s="603"/>
      <c r="G191" s="603"/>
      <c r="H191" s="603">
        <f>+D191-E191-F191-G191</f>
        <v>0</v>
      </c>
      <c r="I191" s="124" t="s">
        <v>14</v>
      </c>
    </row>
    <row r="192" spans="1:9" ht="46.8" hidden="1" x14ac:dyDescent="0.25">
      <c r="A192" s="576" t="str">
        <f>+[2]ระบบการควบคุมฯ!A448</f>
        <v>2)</v>
      </c>
      <c r="B192" s="140" t="str">
        <f>+[2]ระบบการควบคุมฯ!B448</f>
        <v>ค่าอุปกรณ์การเรียน รหัสบัญชีย่อย 0022002/2,632,890บาท</v>
      </c>
      <c r="C192" s="140" t="str">
        <f>+[2]ระบบการควบคุมฯ!C448</f>
        <v>20004 42002200 4100114</v>
      </c>
      <c r="D192" s="577"/>
      <c r="E192" s="578"/>
      <c r="F192" s="578"/>
      <c r="G192" s="578"/>
      <c r="H192" s="578">
        <f t="shared" ref="H192:H195" si="41">+D192-E192-F192-G192</f>
        <v>0</v>
      </c>
      <c r="I192" s="124" t="s">
        <v>14</v>
      </c>
    </row>
    <row r="193" spans="1:9" ht="46.8" hidden="1" x14ac:dyDescent="0.25">
      <c r="A193" s="576" t="str">
        <f>+[2]ระบบการควบคุมฯ!A449</f>
        <v>3)</v>
      </c>
      <c r="B193" s="115" t="str">
        <f>+[2]ระบบการควบคุมฯ!B449</f>
        <v>ค่าเครื่องแบบนักเรียน รหัสบัญชีย่อย 0022003/3,360,875</v>
      </c>
      <c r="C193" s="115" t="str">
        <f>+[2]ระบบการควบคุมฯ!C449</f>
        <v>20004 42002200 4100191</v>
      </c>
      <c r="D193" s="602"/>
      <c r="E193" s="603"/>
      <c r="F193" s="603"/>
      <c r="G193" s="603"/>
      <c r="H193" s="603">
        <f t="shared" si="41"/>
        <v>0</v>
      </c>
      <c r="I193" s="124" t="s">
        <v>14</v>
      </c>
    </row>
    <row r="194" spans="1:9" ht="55.8" hidden="1" x14ac:dyDescent="0.25">
      <c r="A194" s="576" t="str">
        <f>+[2]ระบบการควบคุมฯ!A450</f>
        <v>4)</v>
      </c>
      <c r="B194" s="115" t="str">
        <f>+[2]ระบบการควบคุมฯ!B450</f>
        <v>ค่ากิจกรรมพัฒนาคุณภาพผู้เรียน รหัสบัญชีย่อย 0022004/2,436,510</v>
      </c>
      <c r="C194" s="115" t="str">
        <f>+[2]ระบบการควบคุมฯ!C450</f>
        <v>20005 42002200 4100268</v>
      </c>
      <c r="D194" s="602"/>
      <c r="E194" s="603"/>
      <c r="F194" s="603"/>
      <c r="G194" s="603"/>
      <c r="H194" s="603">
        <f t="shared" si="41"/>
        <v>0</v>
      </c>
      <c r="I194" s="124" t="s">
        <v>14</v>
      </c>
    </row>
    <row r="195" spans="1:9" ht="46.8" hidden="1" x14ac:dyDescent="0.25">
      <c r="A195" s="576" t="str">
        <f>+[2]ระบบการควบคุมฯ!A451</f>
        <v>5)</v>
      </c>
      <c r="B195" s="115" t="str">
        <f>+[2]ระบบการควบคุมฯ!B451</f>
        <v>ค่าจัดการเรียนการสอน รหัสบัญชีย่อย 0022005/9,805,710</v>
      </c>
      <c r="C195" s="115" t="str">
        <f>+[2]ระบบการควบคุมฯ!C451</f>
        <v>20006 42002200 4100345</v>
      </c>
      <c r="D195" s="602"/>
      <c r="E195" s="603"/>
      <c r="F195" s="603"/>
      <c r="G195" s="603"/>
      <c r="H195" s="603">
        <f t="shared" si="41"/>
        <v>0</v>
      </c>
      <c r="I195" s="124" t="s">
        <v>14</v>
      </c>
    </row>
    <row r="196" spans="1:9" ht="130.19999999999999" hidden="1" x14ac:dyDescent="0.25">
      <c r="A196" s="599" t="str">
        <f>+[2]ระบบการควบคุมฯ!A464</f>
        <v>1.1.2</v>
      </c>
      <c r="B196" s="600" t="str">
        <f>+[2]ระบบการควบคุมฯ!B464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จำนวน 3 รายการ รหัสเจ้าของบัญชีย่อย 2000400000</v>
      </c>
      <c r="C196" s="600" t="str">
        <f>+[2]ระบบการควบคุมฯ!C465</f>
        <v>ศธ 04002/ว55552 ลว.12/12/2022 โอนครั้งที่ 83</v>
      </c>
      <c r="D196" s="601">
        <f t="shared" ref="D196:I196" si="42">SUM(D197:D199)</f>
        <v>0</v>
      </c>
      <c r="E196" s="601">
        <f t="shared" si="42"/>
        <v>0</v>
      </c>
      <c r="F196" s="601">
        <f t="shared" si="42"/>
        <v>0</v>
      </c>
      <c r="G196" s="601">
        <f t="shared" si="42"/>
        <v>0</v>
      </c>
      <c r="H196" s="601">
        <f t="shared" si="42"/>
        <v>0</v>
      </c>
      <c r="I196" s="601">
        <f t="shared" si="42"/>
        <v>0</v>
      </c>
    </row>
    <row r="197" spans="1:9" ht="46.8" hidden="1" x14ac:dyDescent="0.25">
      <c r="A197" s="576" t="str">
        <f>+[2]ระบบการควบคุมฯ!A466</f>
        <v>1)</v>
      </c>
      <c r="B197" s="115" t="str">
        <f>+[2]ระบบการควบคุมฯ!B466</f>
        <v>ค่าอุปกรณ์การเรียน รหัสบัญชีย่อย 0022002</v>
      </c>
      <c r="C197" s="115" t="str">
        <f>+[2]ระบบการควบคุมฯ!C466</f>
        <v>20004 42002270 4100117</v>
      </c>
      <c r="D197" s="602"/>
      <c r="E197" s="603"/>
      <c r="F197" s="603"/>
      <c r="G197" s="603"/>
      <c r="H197" s="603">
        <f>+D197-E197-F197-G197</f>
        <v>0</v>
      </c>
      <c r="I197" s="124" t="s">
        <v>14</v>
      </c>
    </row>
    <row r="198" spans="1:9" ht="46.8" hidden="1" x14ac:dyDescent="0.25">
      <c r="A198" s="576" t="str">
        <f>+[2]ระบบการควบคุมฯ!A468</f>
        <v>2)</v>
      </c>
      <c r="B198" s="115" t="str">
        <f>+[2]ระบบการควบคุมฯ!B468</f>
        <v>ค่ากิจกรรมพัฒนาคุณภาพผู้เรียน รหัสบัญชีย่อย 0022004</v>
      </c>
      <c r="C198" s="115" t="str">
        <f>+[2]ระบบการควบคุมฯ!C468</f>
        <v>20004 42002270 4100271</v>
      </c>
      <c r="D198" s="602"/>
      <c r="E198" s="603"/>
      <c r="F198" s="603"/>
      <c r="G198" s="603"/>
      <c r="H198" s="603">
        <f>+D198-E198-F198-G198</f>
        <v>0</v>
      </c>
      <c r="I198" s="124" t="s">
        <v>14</v>
      </c>
    </row>
    <row r="199" spans="1:9" ht="46.8" hidden="1" x14ac:dyDescent="0.25">
      <c r="A199" s="576" t="str">
        <f>+[2]ระบบการควบคุมฯ!A471</f>
        <v>3)</v>
      </c>
      <c r="B199" s="115" t="str">
        <f>+[2]ระบบการควบคุมฯ!B471</f>
        <v>ค่าจัดกิจกรรมการเรียนการสอน รหัสบัญชีย่อย 0022005</v>
      </c>
      <c r="C199" s="115" t="str">
        <f>+[2]ระบบการควบคุมฯ!C471</f>
        <v>20004 42002270 4100348</v>
      </c>
      <c r="D199" s="602"/>
      <c r="E199" s="603"/>
      <c r="F199" s="603"/>
      <c r="G199" s="603"/>
      <c r="H199" s="603">
        <f>+D199-E199-F199-G199</f>
        <v>0</v>
      </c>
      <c r="I199" s="124" t="s">
        <v>14</v>
      </c>
    </row>
    <row r="200" spans="1:9" ht="186" hidden="1" x14ac:dyDescent="0.25">
      <c r="A200" s="599" t="str">
        <f>+[2]ระบบการควบคุมฯ!A474</f>
        <v>1.1.2.2</v>
      </c>
      <c r="B200" s="600" t="str">
        <f>+[2]ระบบการควบคุมฯ!B474</f>
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</c>
      <c r="C200" s="600" t="str">
        <f>+[2]ระบบการควบคุมฯ!C474</f>
        <v>ศธ 04002/ว3530 ลว.14/08/2024 โอนครั้งที่ 320</v>
      </c>
      <c r="D200" s="601">
        <f>SUM(D201:D205)</f>
        <v>0</v>
      </c>
      <c r="E200" s="601">
        <f t="shared" ref="E200:G200" si="43">SUM(E201:E205)</f>
        <v>0</v>
      </c>
      <c r="F200" s="601">
        <f t="shared" si="43"/>
        <v>0</v>
      </c>
      <c r="G200" s="601">
        <f t="shared" si="43"/>
        <v>0</v>
      </c>
      <c r="H200" s="601">
        <f>+D200-E200-F200-G200</f>
        <v>0</v>
      </c>
      <c r="I200" s="601">
        <f t="shared" ref="I200" si="44">SUM(I201:I203)</f>
        <v>0</v>
      </c>
    </row>
    <row r="201" spans="1:9" ht="37.200000000000003" hidden="1" x14ac:dyDescent="0.25">
      <c r="A201" s="576" t="str">
        <f>+[2]ระบบการควบคุมฯ!A475</f>
        <v>1.1.2.2.1</v>
      </c>
      <c r="B201" s="136" t="str">
        <f>+[2]ระบบการควบคุมฯ!B475</f>
        <v>หนังสือเรียน รหัสบัญชีย่อย 0022001</v>
      </c>
      <c r="C201" s="136" t="str">
        <f>+[2]ระบบการควบคุมฯ!C475</f>
        <v>20004 42002200 4100037</v>
      </c>
      <c r="D201" s="602"/>
      <c r="E201" s="602"/>
      <c r="F201" s="602"/>
      <c r="G201" s="602"/>
      <c r="H201" s="602">
        <f t="shared" ref="H201:H207" si="45">+D201-E201-F201-G201</f>
        <v>0</v>
      </c>
      <c r="I201" s="602">
        <f t="shared" ref="I201" si="46">SUM(I202:I208)</f>
        <v>0</v>
      </c>
    </row>
    <row r="202" spans="1:9" ht="37.200000000000003" hidden="1" x14ac:dyDescent="0.25">
      <c r="A202" s="576" t="str">
        <f>+[2]ระบบการควบคุมฯ!A476</f>
        <v>1.1.2.2.2</v>
      </c>
      <c r="B202" s="136" t="str">
        <f>+[2]ระบบการควบคุมฯ!B476</f>
        <v>ค่าอุปกรณ์การเรียน รหัสบัญชีย่อย 0022002</v>
      </c>
      <c r="C202" s="136" t="str">
        <f>+[2]ระบบการควบคุมฯ!C476</f>
        <v>20004 42002200 4100114</v>
      </c>
      <c r="D202" s="602"/>
      <c r="E202" s="602"/>
      <c r="F202" s="602"/>
      <c r="G202" s="602"/>
      <c r="H202" s="602">
        <f t="shared" si="45"/>
        <v>0</v>
      </c>
      <c r="I202" s="602">
        <f t="shared" ref="I202" si="47">SUM(I203:I209)</f>
        <v>0</v>
      </c>
    </row>
    <row r="203" spans="1:9" ht="37.200000000000003" hidden="1" x14ac:dyDescent="0.25">
      <c r="A203" s="576" t="str">
        <f>+[2]ระบบการควบคุมฯ!A477</f>
        <v>1.1.2.2.3</v>
      </c>
      <c r="B203" s="136" t="str">
        <f>+[2]ระบบการควบคุมฯ!B477</f>
        <v>ค่าเครื่องแบบนักเรียน รหัสบัญชีย่อย 0022003</v>
      </c>
      <c r="C203" s="136" t="str">
        <f>+[2]ระบบการควบคุมฯ!C477</f>
        <v>20004 42002200 4100191</v>
      </c>
      <c r="D203" s="602"/>
      <c r="E203" s="602"/>
      <c r="F203" s="602"/>
      <c r="G203" s="602"/>
      <c r="H203" s="602">
        <f t="shared" si="45"/>
        <v>0</v>
      </c>
      <c r="I203" s="602">
        <f t="shared" ref="I203" si="48">SUM(I208:I210)</f>
        <v>0</v>
      </c>
    </row>
    <row r="204" spans="1:9" ht="37.200000000000003" hidden="1" x14ac:dyDescent="0.25">
      <c r="A204" s="576" t="str">
        <f>+[2]ระบบการควบคุมฯ!A478</f>
        <v>1.1.2.2.4</v>
      </c>
      <c r="B204" s="136" t="str">
        <f>+[2]ระบบการควบคุมฯ!B478</f>
        <v>ค่ากิจกรรมพัฒนาคุณภาพผู้เรียน รหัสบัญชีย่อย 0022004</v>
      </c>
      <c r="C204" s="136" t="str">
        <f>+[2]ระบบการควบคุมฯ!C478</f>
        <v>20005 42002200 4100268</v>
      </c>
      <c r="D204" s="602"/>
      <c r="E204" s="602"/>
      <c r="F204" s="602"/>
      <c r="G204" s="602"/>
      <c r="H204" s="602">
        <f t="shared" si="45"/>
        <v>0</v>
      </c>
      <c r="I204" s="602">
        <f>SUM(I205:I214)</f>
        <v>0</v>
      </c>
    </row>
    <row r="205" spans="1:9" ht="37.200000000000003" hidden="1" x14ac:dyDescent="0.25">
      <c r="A205" s="576" t="str">
        <f>+[2]ระบบการควบคุมฯ!A479</f>
        <v>1.1.2.2.5</v>
      </c>
      <c r="B205" s="136" t="str">
        <f>+[2]ระบบการควบคุมฯ!B479</f>
        <v>ค่าจัดการเรียนการสอน รหัสบัญชีย่อย 0022005</v>
      </c>
      <c r="C205" s="136" t="str">
        <f>+[2]ระบบการควบคุมฯ!C479</f>
        <v>20006 42002200 4100345</v>
      </c>
      <c r="D205" s="602"/>
      <c r="E205" s="602"/>
      <c r="F205" s="602"/>
      <c r="G205" s="602"/>
      <c r="H205" s="602">
        <f t="shared" si="45"/>
        <v>0</v>
      </c>
      <c r="I205" s="602">
        <f>SUM(I210:I215)</f>
        <v>0</v>
      </c>
    </row>
    <row r="206" spans="1:9" ht="148.80000000000001" hidden="1" x14ac:dyDescent="0.25">
      <c r="A206" s="599" t="str">
        <f>+[2]ระบบการควบคุมฯ!A480</f>
        <v>1.1.2.2</v>
      </c>
      <c r="B206" s="600" t="str">
        <f>+[2]ระบบการควบคุมฯ!B480</f>
        <v xml:space="preserve">งบเงินอุดหนุน เงินอุดหนุนทั่วไป รายการค่าใช้จ่ายในการจัดการศึกษาขั้นพื้นฐาน  รายการค่าเครื่องแบบนักเรียน สำหรับจัดสรรงบประมาณให้กับนักเรียนผู้ที่ได้รับการสนับสนุนงบประมาณ  ค่าเครื่องแบบนักเรียน (เพิ่มเติม) </v>
      </c>
      <c r="C206" s="600" t="str">
        <f>+[2]ระบบการควบคุมฯ!C480</f>
        <v>ศธ 04002/ว4369 ลว.16/09/2024 โอนครั้งที่ 406</v>
      </c>
      <c r="D206" s="601">
        <f>SUM(D207)</f>
        <v>0</v>
      </c>
      <c r="E206" s="601">
        <f t="shared" ref="E206:G206" si="49">SUM(E207)</f>
        <v>0</v>
      </c>
      <c r="F206" s="601">
        <f t="shared" si="49"/>
        <v>0</v>
      </c>
      <c r="G206" s="601">
        <f t="shared" si="49"/>
        <v>0</v>
      </c>
      <c r="H206" s="601">
        <f t="shared" si="45"/>
        <v>0</v>
      </c>
      <c r="I206" s="601">
        <f>SUM(I211:I216)</f>
        <v>0</v>
      </c>
    </row>
    <row r="207" spans="1:9" ht="37.200000000000003" hidden="1" x14ac:dyDescent="0.25">
      <c r="A207" s="576" t="str">
        <f>+[2]ระบบการควบคุมฯ!A481</f>
        <v>1.1.2.2.1</v>
      </c>
      <c r="B207" s="136" t="str">
        <f>+[2]ระบบการควบคุมฯ!B481</f>
        <v>ค่าเครื่องแบบนักเรียน รหัสบัญชีย่อย 0022003</v>
      </c>
      <c r="C207" s="136" t="str">
        <f>+[2]ระบบการควบคุมฯ!C481</f>
        <v>20004 42002200 4100191</v>
      </c>
      <c r="D207" s="602"/>
      <c r="E207" s="602"/>
      <c r="F207" s="602"/>
      <c r="G207" s="602"/>
      <c r="H207" s="602">
        <f t="shared" si="45"/>
        <v>0</v>
      </c>
      <c r="I207" s="602">
        <f>SUM(I212:I217)</f>
        <v>0</v>
      </c>
    </row>
    <row r="208" spans="1:9" ht="74.400000000000006" hidden="1" x14ac:dyDescent="0.25">
      <c r="A208" s="599" t="str">
        <f>+[2]ระบบการควบคุมฯ!A482</f>
        <v>1.1.3</v>
      </c>
      <c r="B208" s="600" t="str">
        <f>+[2]ระบบการควบคุมฯ!B482</f>
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</c>
      <c r="C208" s="600" t="str">
        <f>+[2]ระบบการควบคุมฯ!C482</f>
        <v xml:space="preserve">20004 42002270 4100348 </v>
      </c>
      <c r="D208" s="601">
        <f>SUM(D209)</f>
        <v>0</v>
      </c>
      <c r="E208" s="601">
        <f t="shared" ref="E208:H208" si="50">SUM(E209)</f>
        <v>0</v>
      </c>
      <c r="F208" s="601">
        <f t="shared" si="50"/>
        <v>0</v>
      </c>
      <c r="G208" s="601">
        <f t="shared" si="50"/>
        <v>0</v>
      </c>
      <c r="H208" s="601">
        <f t="shared" si="50"/>
        <v>0</v>
      </c>
      <c r="I208" s="601">
        <f t="shared" ref="I208" si="51">SUM(I209:I215)</f>
        <v>0</v>
      </c>
    </row>
    <row r="209" spans="1:9" ht="204.6" hidden="1" x14ac:dyDescent="0.25">
      <c r="A209" s="576" t="str">
        <f>+[2]ระบบการควบคุมฯ!A484</f>
        <v>1.1.3.1</v>
      </c>
      <c r="B209" s="140" t="str">
        <f>+[2]ระบบการควบคุมฯ!B484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514 ราย จำนวนเงิน 257,000.00 บาท ระดับมัธยมศึกษาตอนต้น รายละ 1,500.-บาท จำนวน 139 ราย จำนวนเงิน 208,500.00 บาท </v>
      </c>
      <c r="C209" s="140" t="str">
        <f>+[2]ระบบการควบคุมฯ!C484</f>
        <v>ศธ 04002/ว417 ลว.30/1/2023 โอนครั้งที่ 159</v>
      </c>
      <c r="D209" s="577"/>
      <c r="E209" s="578"/>
      <c r="F209" s="578"/>
      <c r="G209" s="578"/>
      <c r="H209" s="578">
        <f>+D209-E209-F209-G209</f>
        <v>0</v>
      </c>
      <c r="I209" s="124" t="s">
        <v>14</v>
      </c>
    </row>
    <row r="210" spans="1:9" ht="55.8" hidden="1" x14ac:dyDescent="0.25">
      <c r="A210" s="576"/>
      <c r="B210" s="140" t="str">
        <f>+[2]ระบบการควบคุมฯ!B486</f>
        <v>โอนกลับส่วนกลาง ที่ ศธ 04002/ว3206/ 15 กค 67 ครั้งที่ 212</v>
      </c>
      <c r="C210" s="140"/>
      <c r="D210" s="577"/>
      <c r="E210" s="578"/>
      <c r="F210" s="578"/>
      <c r="G210" s="578"/>
      <c r="H210" s="578"/>
      <c r="I210" s="124"/>
    </row>
    <row r="211" spans="1:9" ht="37.200000000000003" hidden="1" x14ac:dyDescent="0.25">
      <c r="A211" s="599" t="str">
        <f>+[2]ระบบการควบคุมฯ!A489</f>
        <v>1.1.3.2</v>
      </c>
      <c r="B211" s="600" t="str">
        <f>+[2]ระบบการควบคุมฯ!B489</f>
        <v xml:space="preserve">รายการค่าจัดการเรียนการสอน (ปัจจัยพื้นฐานนักเรียนยากจน) </v>
      </c>
      <c r="C211" s="600" t="str">
        <f>+[2]ระบบการควบคุมฯ!C489</f>
        <v xml:space="preserve">20004 42002200 4100345 </v>
      </c>
      <c r="D211" s="601">
        <f>SUM(D212:D213)</f>
        <v>0</v>
      </c>
      <c r="E211" s="601">
        <f t="shared" ref="E211:H211" si="52">SUM(E212:E213)</f>
        <v>0</v>
      </c>
      <c r="F211" s="601">
        <f t="shared" si="52"/>
        <v>0</v>
      </c>
      <c r="G211" s="601">
        <f t="shared" si="52"/>
        <v>0</v>
      </c>
      <c r="H211" s="601">
        <f t="shared" si="52"/>
        <v>0</v>
      </c>
      <c r="I211" s="601">
        <f t="shared" ref="I211" si="53">SUM(I212:I218)</f>
        <v>0</v>
      </c>
    </row>
    <row r="212" spans="1:9" ht="223.2" hidden="1" x14ac:dyDescent="0.25">
      <c r="A212" s="576" t="str">
        <f>+[2]ระบบการควบคุมฯ!A490</f>
        <v>1.1.3.2.1</v>
      </c>
      <c r="B212" s="140" t="str">
        <f>+[2]ระบบการควบคุมฯ!B490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301 ราย จำนวนเงิน 150,500.00 บาท ระดับมัธยมศึกษาตอนต้น รายละ 1,500.-บาท จำนวน 77 ราย จำนวนเงิน 115,500.00 บาท รวมเป็นเงินทั้งสิ้น 266,000‬.00 บาท </v>
      </c>
      <c r="C212" s="140" t="str">
        <f>+[2]ระบบการควบคุมฯ!C490</f>
        <v>ศธ 04002/ว3558 ลว.15 สค 67 โอนครั้งที่ 321</v>
      </c>
      <c r="D212" s="577"/>
      <c r="E212" s="578"/>
      <c r="F212" s="578"/>
      <c r="G212" s="578"/>
      <c r="H212" s="578">
        <f>+D212-E212-F212-G212</f>
        <v>0</v>
      </c>
      <c r="I212" s="124" t="s">
        <v>14</v>
      </c>
    </row>
    <row r="213" spans="1:9" ht="223.2" hidden="1" x14ac:dyDescent="0.25">
      <c r="A213" s="576" t="str">
        <f>+[2]ระบบการควบคุมฯ!A491</f>
        <v>1.1.3.2.2</v>
      </c>
      <c r="B213" s="140" t="str">
        <f>+[2]ระบบการควบคุมฯ!B491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457 ราย จำนวนเงิน 228,500.00 บาท ระดับมัธยมศึกษาตอนต้น รายละ 1,500.-บาท จำนวน 152 ราย จำนวนเงิน 228,000.00 บาท รวมเป็นเงินทั้งสิ้น 456,500‬.00 บาท </v>
      </c>
      <c r="C213" s="140" t="str">
        <f>+[2]ระบบการควบคุมฯ!C491</f>
        <v>ศธ 04002/ว3973 ลว.3 กย 67 โอนครั้งที่ 379</v>
      </c>
      <c r="D213" s="577"/>
      <c r="E213" s="578"/>
      <c r="F213" s="578"/>
      <c r="G213" s="578"/>
      <c r="H213" s="578">
        <f>+D213-E213-F213-G213</f>
        <v>0</v>
      </c>
      <c r="I213" s="124" t="s">
        <v>14</v>
      </c>
    </row>
    <row r="214" spans="1:9" ht="55.8" hidden="1" x14ac:dyDescent="0.25">
      <c r="A214" s="592">
        <f>+[2]ระบบการควบคุมฯ!A511</f>
        <v>2</v>
      </c>
      <c r="B214" s="582" t="str">
        <f>+[2]ระบบการควบคุมฯ!B511</f>
        <v xml:space="preserve">โครงการพัฒนาสื่อและเทคโนโลยีสารสนเทศเพื่อการศึกษา </v>
      </c>
      <c r="C214" s="582" t="str">
        <f>+[2]ระบบการควบคุมฯ!C511</f>
        <v>20004 420047002 000000</v>
      </c>
      <c r="D214" s="569">
        <f>+D215</f>
        <v>0</v>
      </c>
      <c r="E214" s="607">
        <f t="shared" ref="E214:H215" si="54">+E216</f>
        <v>0</v>
      </c>
      <c r="F214" s="607">
        <f t="shared" si="54"/>
        <v>0</v>
      </c>
      <c r="G214" s="607">
        <f t="shared" si="54"/>
        <v>0</v>
      </c>
      <c r="H214" s="607">
        <f t="shared" si="54"/>
        <v>0</v>
      </c>
      <c r="I214" s="120"/>
    </row>
    <row r="215" spans="1:9" ht="18.600000000000001" hidden="1" x14ac:dyDescent="0.25">
      <c r="A215" s="580"/>
      <c r="B215" s="528" t="str">
        <f>+[2]ระบบการควบคุมฯ!B512</f>
        <v xml:space="preserve"> งบดำเนินงาน 67112xx</v>
      </c>
      <c r="C215" s="162"/>
      <c r="D215" s="581">
        <f>+D217</f>
        <v>0</v>
      </c>
      <c r="E215" s="581">
        <f t="shared" si="54"/>
        <v>0</v>
      </c>
      <c r="F215" s="581">
        <f t="shared" si="54"/>
        <v>0</v>
      </c>
      <c r="G215" s="581">
        <f t="shared" si="54"/>
        <v>0</v>
      </c>
      <c r="H215" s="581">
        <f t="shared" si="54"/>
        <v>0</v>
      </c>
      <c r="I215" s="122"/>
    </row>
    <row r="216" spans="1:9" ht="37.200000000000003" hidden="1" x14ac:dyDescent="0.25">
      <c r="A216" s="570">
        <f>+[2]ระบบการควบคุมฯ!A514</f>
        <v>2.1</v>
      </c>
      <c r="B216" s="153" t="str">
        <f>+[2]ระบบการควบคุมฯ!B514</f>
        <v xml:space="preserve">กิจกรรมการส่งเสริมการจัดการศึกษาทางไกล </v>
      </c>
      <c r="C216" s="593" t="str">
        <f>+[2]ระบบการควบคุมฯ!C514</f>
        <v xml:space="preserve">20004 67 86184 00000  </v>
      </c>
      <c r="D216" s="571">
        <f>+D217</f>
        <v>0</v>
      </c>
      <c r="E216" s="608">
        <f t="shared" ref="E216:H216" si="55">+E217</f>
        <v>0</v>
      </c>
      <c r="F216" s="608">
        <f t="shared" si="55"/>
        <v>0</v>
      </c>
      <c r="G216" s="608">
        <f t="shared" si="55"/>
        <v>0</v>
      </c>
      <c r="H216" s="608">
        <f t="shared" si="55"/>
        <v>0</v>
      </c>
      <c r="I216" s="123"/>
    </row>
    <row r="217" spans="1:9" ht="18.600000000000001" hidden="1" x14ac:dyDescent="0.25">
      <c r="A217" s="609" t="str">
        <f>+[2]ระบบการควบคุมฯ!A515</f>
        <v>2.1.1</v>
      </c>
      <c r="B217" s="528" t="str">
        <f>+[2]ระบบการควบคุมฯ!B515</f>
        <v xml:space="preserve"> งบดำเนินงาน 67112xx</v>
      </c>
      <c r="C217" s="162" t="str">
        <f>+[2]ระบบการควบคุมฯ!C515</f>
        <v xml:space="preserve">20004 42004700 2000000 </v>
      </c>
      <c r="D217" s="581">
        <f>SUM(D218:D219)</f>
        <v>0</v>
      </c>
      <c r="E217" s="581">
        <f t="shared" ref="E217:H217" si="56">SUM(E218:E219)</f>
        <v>0</v>
      </c>
      <c r="F217" s="581">
        <f t="shared" si="56"/>
        <v>0</v>
      </c>
      <c r="G217" s="581">
        <f t="shared" si="56"/>
        <v>0</v>
      </c>
      <c r="H217" s="581">
        <f t="shared" si="56"/>
        <v>0</v>
      </c>
      <c r="I217" s="122"/>
    </row>
    <row r="218" spans="1:9" ht="93.6" hidden="1" x14ac:dyDescent="0.3">
      <c r="A218" s="576" t="str">
        <f>+[2]ระบบการควบคุมฯ!A516</f>
        <v>2.1.1.1</v>
      </c>
      <c r="B218" s="140" t="str">
        <f>+[2]ระบบการควบคุมฯ!B516</f>
        <v>ค่าใช้จ่ายในการติดตามโรงเรียนที่จัดการเรียนการสอนโดยใช้การศึกษาทางไกลผ่านดาวเทียม (DLTV)</v>
      </c>
      <c r="C218" s="140" t="str">
        <f>+[2]ระบบการควบคุมฯ!C516</f>
        <v>ศธ 04002/ว2359 ลว.12 มิย 67 โอนครั้งที่ 122</v>
      </c>
      <c r="D218" s="577"/>
      <c r="E218" s="578"/>
      <c r="F218" s="578"/>
      <c r="G218" s="578"/>
      <c r="H218" s="578">
        <f>+D218-E218-F218-G218</f>
        <v>0</v>
      </c>
      <c r="I218" s="610" t="s">
        <v>179</v>
      </c>
    </row>
    <row r="219" spans="1:9" ht="372" hidden="1" x14ac:dyDescent="0.25">
      <c r="A219" s="576" t="str">
        <f>+[2]ระบบการควบคุมฯ!A517</f>
        <v>2.1.1.2</v>
      </c>
      <c r="B219" s="140" t="str">
        <f>+[2]ระบบการควบคุมฯ!B517</f>
        <v>1. ค่าใช้จ่ายในการเดินทางเข้าร่วมอบรมโครงการพัฒนาครูมืออาชีพสู่การสร้างสรรค์นวัตกรรมการจัดการเรียนรู้ผ่านการวิจัยปฏิบัติการในชั้นเรียน เพื่อพัฒนาคุณภาพการศึกษาด้วยเทคโนโลยีการศึกษาทางไกลผ่านดาวเทียม ระหว่างวันที่ 19  – 20 สิงหาคม 2567   ณ โรงแรมนนทบุรี พาเลซ จังหวัดนนทบุรี     จำนวน 12,000.00 บาท 2.ค่าใช้จ่ายในการนำเสนอโรงเรียนที่มีวิธีปฏิบัติที่เป็นเลิศ (Best Practices) ระดับชาติ ค่าเดินทาง ค่าบริหารการจัดการเรียนการสอนโดยใช้การศึกษาทางไกลผ่านดาวเทียม (DLTV) และเป็นค่าใช้จ่ายในการซ่อมบำรุงอุปกรณ์ DLTV จำนวนเน 10,000 บาท</v>
      </c>
      <c r="C219" s="140" t="str">
        <f>+[2]ระบบการควบคุมฯ!C517</f>
        <v>ศธ 04002/ว3510 ลว.13 สค 67 โอนครั้งที่ 310</v>
      </c>
      <c r="D219" s="577"/>
      <c r="E219" s="578"/>
      <c r="F219" s="578"/>
      <c r="G219" s="578"/>
      <c r="H219" s="578">
        <f>+D219-E219-F219-G219</f>
        <v>0</v>
      </c>
      <c r="I219" s="611" t="s">
        <v>179</v>
      </c>
    </row>
    <row r="220" spans="1:9" ht="55.8" hidden="1" x14ac:dyDescent="0.25">
      <c r="A220" s="592">
        <f>+[2]ระบบการควบคุมฯ!A535</f>
        <v>3</v>
      </c>
      <c r="B220" s="582" t="str">
        <f>+[2]ระบบการควบคุมฯ!B535</f>
        <v>โครงการสร้างโอกาสและลดความเหลื่อมล้ำทางการศึกษาในระดับพื้นที่</v>
      </c>
      <c r="C220" s="582" t="str">
        <f>+[2]ระบบการควบคุมฯ!C535</f>
        <v>20004 42006700 2000000</v>
      </c>
      <c r="D220" s="569">
        <f>+D221+D225</f>
        <v>0</v>
      </c>
      <c r="E220" s="569">
        <f t="shared" ref="E220:H220" si="57">+E221+E225</f>
        <v>0</v>
      </c>
      <c r="F220" s="569">
        <f t="shared" si="57"/>
        <v>0</v>
      </c>
      <c r="G220" s="569">
        <f t="shared" si="57"/>
        <v>0</v>
      </c>
      <c r="H220" s="569">
        <f t="shared" si="57"/>
        <v>0</v>
      </c>
      <c r="I220" s="120"/>
    </row>
    <row r="221" spans="1:9" ht="37.200000000000003" hidden="1" x14ac:dyDescent="0.25">
      <c r="A221" s="570">
        <f>+[2]ระบบการควบคุมฯ!A536</f>
        <v>3.1</v>
      </c>
      <c r="B221" s="153" t="str">
        <f>+[2]ระบบการควบคุมฯ!B536</f>
        <v xml:space="preserve">กิจกรรมการยกระดับคุณภาพโรงเรียนขยายโอกาส </v>
      </c>
      <c r="C221" s="593" t="str">
        <f>+[2]ระบบการควบคุมฯ!C536</f>
        <v xml:space="preserve">20004 67 00106 00000 </v>
      </c>
      <c r="D221" s="571">
        <f>+D222</f>
        <v>0</v>
      </c>
      <c r="E221" s="608">
        <f t="shared" ref="E221:H221" si="58">+E222</f>
        <v>0</v>
      </c>
      <c r="F221" s="608">
        <f t="shared" si="58"/>
        <v>0</v>
      </c>
      <c r="G221" s="608">
        <f t="shared" si="58"/>
        <v>0</v>
      </c>
      <c r="H221" s="608">
        <f t="shared" si="58"/>
        <v>0</v>
      </c>
      <c r="I221" s="123"/>
    </row>
    <row r="222" spans="1:9" ht="18.600000000000001" hidden="1" x14ac:dyDescent="0.25">
      <c r="A222" s="580"/>
      <c r="B222" s="528" t="str">
        <f>+[2]ระบบการควบคุมฯ!B537</f>
        <v xml:space="preserve"> งบดำเนินงาน 67112xx</v>
      </c>
      <c r="C222" s="162" t="str">
        <f>+[2]ระบบการควบคุมฯ!C537</f>
        <v>20004 42006770 2000000</v>
      </c>
      <c r="D222" s="581">
        <f>SUM(D223:D224)</f>
        <v>0</v>
      </c>
      <c r="E222" s="581">
        <f t="shared" ref="E222:H222" si="59">SUM(E223:E224)</f>
        <v>0</v>
      </c>
      <c r="F222" s="581">
        <f t="shared" si="59"/>
        <v>0</v>
      </c>
      <c r="G222" s="581">
        <f t="shared" si="59"/>
        <v>0</v>
      </c>
      <c r="H222" s="581">
        <f t="shared" si="59"/>
        <v>0</v>
      </c>
      <c r="I222" s="122"/>
    </row>
    <row r="223" spans="1:9" ht="148.80000000000001" hidden="1" x14ac:dyDescent="0.25">
      <c r="A223" s="612" t="str">
        <f>+[2]ระบบการควบคุมฯ!A539</f>
        <v>3.1.1.1</v>
      </c>
      <c r="B223" s="140" t="str">
        <f>+[2]ระบบการควบคุมฯ!B539</f>
        <v xml:space="preserve">ค่าใช้จ่ายเข้าอบรมเชิงปฏิบัติการพัฒนาศักยภาพจัดการเรียนรู้ในการส่งเสริมสมรรถนะและความฉลาดรู้ของผู้เรียน ตามแนวทางการประเมินระดับนานาชาติ (PISA) ระหว่างวันที่ 28 -30 เมษายน 2567  ณ โรงแรมเอวาน่า กรุงเทพมหานคร   </v>
      </c>
      <c r="C223" s="140" t="str">
        <f>+[2]ระบบการควบคุมฯ!C539</f>
        <v>ศธ 04002/ว2048 ลว.24 พค 67 โอนครั้งที่ 53</v>
      </c>
      <c r="D223" s="577"/>
      <c r="E223" s="578"/>
      <c r="F223" s="578"/>
      <c r="G223" s="578"/>
      <c r="H223" s="578">
        <f>+D223-E223-F223-G223</f>
        <v>0</v>
      </c>
      <c r="I223" s="124" t="s">
        <v>180</v>
      </c>
    </row>
    <row r="224" spans="1:9" ht="130.19999999999999" hidden="1" x14ac:dyDescent="0.25">
      <c r="A224" s="612" t="str">
        <f>+[2]ระบบการควบคุมฯ!A540</f>
        <v>3.1.1.2</v>
      </c>
      <c r="B224" s="140" t="str">
        <f>+[2]ระบบการควบคุมฯ!B540</f>
        <v xml:space="preserve">ค่าใช้จ่ายในการเดินทางเข้าร่วมประชุมสัมมนาผู้อำนวยการสำนักงานเขตพื้นที่การศึกษาและรองผู้อำนวยการสำนักงานเขตพื้นที่การศึกษา ทั่วประเทศ ระหว่างวันที่ 14 – 16 กันยายน 2567 ณ สวนนงนุชพัทยา ชลบุรี </v>
      </c>
      <c r="C224" s="140" t="str">
        <f>+[2]ระบบการควบคุมฯ!C540</f>
        <v>ศธ 04002/ว4277 ลว.12 กย 67 โอนครั้งที่ 402</v>
      </c>
      <c r="D224" s="577"/>
      <c r="E224" s="578"/>
      <c r="F224" s="578"/>
      <c r="G224" s="578"/>
      <c r="H224" s="578">
        <f>+D224-E224-F224-G224</f>
        <v>0</v>
      </c>
      <c r="I224" s="125" t="s">
        <v>16</v>
      </c>
    </row>
    <row r="225" spans="1:9" ht="55.8" hidden="1" x14ac:dyDescent="0.25">
      <c r="A225" s="570">
        <f>+[2]ระบบการควบคุมฯ!A541</f>
        <v>4</v>
      </c>
      <c r="B225" s="153" t="str">
        <f>+[2]ระบบการควบคุมฯ!B541</f>
        <v>กิจกรรมพัฒนาการจัดการศึกษาโรงเรียนที่ตั้งในพื้นที่ลักษณะพิเศษ</v>
      </c>
      <c r="C225" s="593" t="str">
        <f>+[2]ระบบการควบคุมฯ!C541</f>
        <v>20004 67 00017 00000</v>
      </c>
      <c r="D225" s="571">
        <f>+D226</f>
        <v>0</v>
      </c>
      <c r="E225" s="608">
        <f>+E226</f>
        <v>0</v>
      </c>
      <c r="F225" s="608">
        <f>+F226</f>
        <v>0</v>
      </c>
      <c r="G225" s="608">
        <f>+G226</f>
        <v>0</v>
      </c>
      <c r="H225" s="608">
        <f>+H226</f>
        <v>0</v>
      </c>
      <c r="I225" s="123"/>
    </row>
    <row r="226" spans="1:9" ht="18.600000000000001" hidden="1" x14ac:dyDescent="0.25">
      <c r="A226" s="580"/>
      <c r="B226" s="528" t="str">
        <f>+[2]ระบบการควบคุมฯ!B542</f>
        <v xml:space="preserve"> งบดำเนินงาน 67112xx</v>
      </c>
      <c r="C226" s="162" t="str">
        <f>+[2]ระบบการควบคุมฯ!C542</f>
        <v xml:space="preserve">20004 42006700 2000000 </v>
      </c>
      <c r="D226" s="581">
        <f>SUM(D227:D228)</f>
        <v>0</v>
      </c>
      <c r="E226" s="581">
        <f>SUM(E227:E228)</f>
        <v>0</v>
      </c>
      <c r="F226" s="581">
        <f>SUM(F227:F228)</f>
        <v>0</v>
      </c>
      <c r="G226" s="581">
        <f>SUM(G227:G228)</f>
        <v>0</v>
      </c>
      <c r="H226" s="581">
        <f>SUM(H227:H228)</f>
        <v>0</v>
      </c>
      <c r="I226" s="122"/>
    </row>
    <row r="227" spans="1:9" ht="167.4" hidden="1" x14ac:dyDescent="0.25">
      <c r="A227" s="576">
        <f>+[2]ระบบการควบคุมฯ!A543</f>
        <v>4.0999999999999996</v>
      </c>
      <c r="B227" s="613" t="str">
        <f>+[2]ระบบการควบคุมฯ!B543</f>
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</c>
      <c r="C227" s="140" t="str">
        <f>+[2]ระบบการควบคุมฯ!C543</f>
        <v>ศธ 04002/ว2091 ลว.28 พค 67 โอนครั้งที่ 60</v>
      </c>
      <c r="D227" s="577"/>
      <c r="E227" s="578"/>
      <c r="F227" s="578"/>
      <c r="G227" s="578"/>
      <c r="H227" s="578">
        <f>+D227-E227-F227-G227</f>
        <v>0</v>
      </c>
      <c r="I227" s="611" t="s">
        <v>181</v>
      </c>
    </row>
    <row r="228" spans="1:9" ht="18.600000000000001" hidden="1" x14ac:dyDescent="0.25">
      <c r="A228" s="576"/>
      <c r="B228" s="140"/>
      <c r="C228" s="140"/>
      <c r="D228" s="577"/>
      <c r="E228" s="578"/>
      <c r="F228" s="578"/>
      <c r="G228" s="578"/>
      <c r="H228" s="578"/>
      <c r="I228" s="124"/>
    </row>
    <row r="229" spans="1:9" ht="55.8" x14ac:dyDescent="0.25">
      <c r="A229" s="473" t="str">
        <f>+[5]ระบบการควบคุมฯ!A152</f>
        <v>ง</v>
      </c>
      <c r="B229" s="169" t="str">
        <f>+[5]ระบบการควบคุมฯ!B152</f>
        <v>แผนงานพื้นฐานด้านการพัฒนาและเสริมสร้างศักยภาพทรัพยากรมนุษย์</v>
      </c>
      <c r="C229" s="169"/>
      <c r="D229" s="475">
        <f>+D230+D240</f>
        <v>416400</v>
      </c>
      <c r="E229" s="475">
        <f>+E230+E240</f>
        <v>0</v>
      </c>
      <c r="F229" s="475">
        <f>+F230+F240</f>
        <v>0</v>
      </c>
      <c r="G229" s="475">
        <f>+G230+G240</f>
        <v>1200</v>
      </c>
      <c r="H229" s="475">
        <f>+H230+H240</f>
        <v>415200</v>
      </c>
      <c r="I229" s="118"/>
    </row>
    <row r="230" spans="1:9" ht="37.200000000000003" hidden="1" x14ac:dyDescent="0.25">
      <c r="A230" s="568">
        <f>+[5]ระบบการควบคุมฯ!A153</f>
        <v>1</v>
      </c>
      <c r="B230" s="582" t="str">
        <f>+[2]ระบบการควบคุมฯ!B549</f>
        <v xml:space="preserve">ผลผลิตผู้จบการศึกษาก่อนประถมศึกษา </v>
      </c>
      <c r="C230" s="614" t="str">
        <f>+[2]ระบบการควบคุมฯ!C551</f>
        <v>20004 3720 1000 2000000</v>
      </c>
      <c r="D230" s="569">
        <f>+D231</f>
        <v>0</v>
      </c>
      <c r="E230" s="569">
        <f t="shared" ref="E230:H231" si="60">+E231</f>
        <v>0</v>
      </c>
      <c r="F230" s="569">
        <f t="shared" si="60"/>
        <v>0</v>
      </c>
      <c r="G230" s="569">
        <f t="shared" si="60"/>
        <v>0</v>
      </c>
      <c r="H230" s="569">
        <f t="shared" si="60"/>
        <v>0</v>
      </c>
      <c r="I230" s="569"/>
    </row>
    <row r="231" spans="1:9" ht="18.600000000000001" hidden="1" x14ac:dyDescent="0.25">
      <c r="A231" s="580"/>
      <c r="B231" s="528" t="str">
        <f>+[2]ระบบการควบคุมฯ!B548</f>
        <v xml:space="preserve"> งบดำเนินงาน 68112xx</v>
      </c>
      <c r="C231" s="162"/>
      <c r="D231" s="581">
        <f>+D232</f>
        <v>0</v>
      </c>
      <c r="E231" s="581">
        <f t="shared" si="60"/>
        <v>0</v>
      </c>
      <c r="F231" s="581">
        <f t="shared" si="60"/>
        <v>0</v>
      </c>
      <c r="G231" s="581">
        <f t="shared" si="60"/>
        <v>0</v>
      </c>
      <c r="H231" s="581">
        <f t="shared" si="60"/>
        <v>0</v>
      </c>
      <c r="I231" s="122"/>
    </row>
    <row r="232" spans="1:9" ht="18.600000000000001" hidden="1" x14ac:dyDescent="0.25">
      <c r="A232" s="615">
        <f>+[2]ระบบการควบคุมฯ!A594</f>
        <v>1</v>
      </c>
      <c r="B232" s="616" t="str">
        <f>+[2]ระบบการควบคุมฯ!B594</f>
        <v>งบสพฐ.</v>
      </c>
      <c r="C232" s="617"/>
      <c r="D232" s="618">
        <f>+D233+D236</f>
        <v>0</v>
      </c>
      <c r="E232" s="618">
        <f>+E233+E236</f>
        <v>0</v>
      </c>
      <c r="F232" s="618">
        <f>+F233+F236</f>
        <v>0</v>
      </c>
      <c r="G232" s="618">
        <f>+G233+G236</f>
        <v>0</v>
      </c>
      <c r="H232" s="618">
        <f>+H233+H236</f>
        <v>0</v>
      </c>
      <c r="I232" s="126"/>
    </row>
    <row r="233" spans="1:9" ht="37.200000000000003" hidden="1" x14ac:dyDescent="0.25">
      <c r="A233" s="570">
        <f>+[2]ระบบการควบคุมฯ!A555</f>
        <v>1.1000000000000001</v>
      </c>
      <c r="B233" s="153" t="str">
        <f>+[2]ระบบการควบคุมฯ!B555</f>
        <v xml:space="preserve">กิจกรรมการจัดการศึกษาก่อนประถมศึกษา  </v>
      </c>
      <c r="C233" s="593" t="str">
        <f>+[2]ระบบการควบคุมฯ!C555</f>
        <v>20004 68 05162 00000</v>
      </c>
      <c r="D233" s="571">
        <f>+D235</f>
        <v>0</v>
      </c>
      <c r="E233" s="571">
        <f>+E235</f>
        <v>0</v>
      </c>
      <c r="F233" s="571">
        <f>+F235</f>
        <v>0</v>
      </c>
      <c r="G233" s="571">
        <f>+G235</f>
        <v>0</v>
      </c>
      <c r="H233" s="571">
        <f>+H235</f>
        <v>0</v>
      </c>
      <c r="I233" s="123"/>
    </row>
    <row r="234" spans="1:9" ht="18.600000000000001" hidden="1" x14ac:dyDescent="0.25">
      <c r="A234" s="580"/>
      <c r="B234" s="528" t="str">
        <f>+[2]ระบบการควบคุมฯ!B557</f>
        <v xml:space="preserve"> งบดำเนินงาน 68112xx</v>
      </c>
      <c r="C234" s="486">
        <f>+[2]ระบบการควบคุมฯ!C631</f>
        <v>0</v>
      </c>
      <c r="D234" s="581">
        <f>+D235</f>
        <v>0</v>
      </c>
      <c r="E234" s="581">
        <f t="shared" ref="E234:H236" si="61">+E235</f>
        <v>0</v>
      </c>
      <c r="F234" s="581">
        <f t="shared" si="61"/>
        <v>0</v>
      </c>
      <c r="G234" s="581">
        <f t="shared" si="61"/>
        <v>0</v>
      </c>
      <c r="H234" s="581">
        <f t="shared" si="61"/>
        <v>0</v>
      </c>
      <c r="I234" s="122"/>
    </row>
    <row r="235" spans="1:9" ht="18.600000000000001" hidden="1" x14ac:dyDescent="0.25">
      <c r="A235" s="619"/>
      <c r="B235" s="620"/>
      <c r="C235" s="620">
        <f>+[2]ระบบการควบคุมฯ!C595</f>
        <v>0</v>
      </c>
      <c r="D235" s="578">
        <f>+[2]ระบบการควบคุมฯ!F595</f>
        <v>0</v>
      </c>
      <c r="E235" s="578">
        <f>+[2]ระบบการควบคุมฯ!G595+[2]ระบบการควบคุมฯ!H595</f>
        <v>0</v>
      </c>
      <c r="F235" s="578">
        <f>+[2]ระบบการควบคุมฯ!I595+[2]ระบบการควบคุมฯ!J595</f>
        <v>0</v>
      </c>
      <c r="G235" s="578">
        <f>+[2]ระบบการควบคุมฯ!K595+[2]ระบบการควบคุมฯ!L595</f>
        <v>0</v>
      </c>
      <c r="H235" s="578">
        <f>+D235-E235-F235-G235</f>
        <v>0</v>
      </c>
      <c r="I235" s="125"/>
    </row>
    <row r="236" spans="1:9" ht="74.400000000000006" hidden="1" x14ac:dyDescent="0.25">
      <c r="A236" s="570">
        <f>+[2]ระบบการควบคุมฯ!A633</f>
        <v>1.2</v>
      </c>
      <c r="B236" s="153" t="str">
        <f>+[2]ระบบการควบคุมฯ!B633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236" s="593" t="str">
        <f>+[2]ระบบการควบคุมฯ!C633</f>
        <v>20004 67 00080  00000</v>
      </c>
      <c r="D236" s="571">
        <f>+D237</f>
        <v>0</v>
      </c>
      <c r="E236" s="571">
        <f t="shared" si="61"/>
        <v>0</v>
      </c>
      <c r="F236" s="571">
        <f t="shared" si="61"/>
        <v>0</v>
      </c>
      <c r="G236" s="571">
        <f t="shared" si="61"/>
        <v>0</v>
      </c>
      <c r="H236" s="571">
        <f t="shared" si="61"/>
        <v>0</v>
      </c>
      <c r="I236" s="123"/>
    </row>
    <row r="237" spans="1:9" ht="18.600000000000001" hidden="1" x14ac:dyDescent="0.25">
      <c r="A237" s="580"/>
      <c r="B237" s="528" t="str">
        <f>+[2]ระบบการควบคุมฯ!B634</f>
        <v xml:space="preserve"> งบดำเนินงาน 68112xx</v>
      </c>
      <c r="C237" s="162" t="str">
        <f>+[2]ระบบการควบคุมฯ!C634</f>
        <v>20004 3720 1000 2000000</v>
      </c>
      <c r="D237" s="581">
        <f>SUM(D238:D239)</f>
        <v>0</v>
      </c>
      <c r="E237" s="581">
        <f t="shared" ref="E237:H237" si="62">SUM(E238:E239)</f>
        <v>0</v>
      </c>
      <c r="F237" s="581">
        <f t="shared" si="62"/>
        <v>0</v>
      </c>
      <c r="G237" s="581">
        <f t="shared" si="62"/>
        <v>0</v>
      </c>
      <c r="H237" s="581">
        <f t="shared" si="62"/>
        <v>0</v>
      </c>
      <c r="I237" s="122"/>
    </row>
    <row r="238" spans="1:9" ht="167.4" hidden="1" x14ac:dyDescent="0.25">
      <c r="A238" s="576" t="str">
        <f>+[2]ระบบการควบคุมฯ!A635</f>
        <v>1.2.1</v>
      </c>
      <c r="B238" s="93" t="str">
        <f>+[2]ระบบการควบคุมฯ!B635</f>
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</c>
      <c r="C238" s="93" t="str">
        <f>+[2]ระบบการควบคุมฯ!C635</f>
        <v>ที่ ศธ04002/ว5680 ลว 20 ธค 66 ครั้งที่ 100</v>
      </c>
      <c r="D238" s="577"/>
      <c r="E238" s="578"/>
      <c r="F238" s="578"/>
      <c r="G238" s="578"/>
      <c r="H238" s="578">
        <f>+D238-E238-F238-G238</f>
        <v>0</v>
      </c>
      <c r="I238" s="148" t="s">
        <v>169</v>
      </c>
    </row>
    <row r="239" spans="1:9" ht="167.4" hidden="1" x14ac:dyDescent="0.25">
      <c r="A239" s="576" t="str">
        <f>+[2]ระบบการควบคุมฯ!A636</f>
        <v>1.2.2</v>
      </c>
      <c r="B239" s="93" t="str">
        <f>+[2]ระบบการควบคุมฯ!B636</f>
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</c>
      <c r="C239" s="93" t="str">
        <f>+[2]ระบบการควบคุมฯ!C636</f>
        <v>ที่ ศธ04002/ว3094 ลว 18 กค 67 ครั้งที่ 230</v>
      </c>
      <c r="D239" s="577"/>
      <c r="E239" s="578"/>
      <c r="F239" s="578"/>
      <c r="G239" s="578"/>
      <c r="H239" s="578">
        <f>+D239-E239-F239-G239</f>
        <v>0</v>
      </c>
      <c r="I239" s="621" t="s">
        <v>182</v>
      </c>
    </row>
    <row r="240" spans="1:9" ht="18.600000000000001" x14ac:dyDescent="0.25">
      <c r="A240" s="568">
        <f>+[2]ระบบการควบคุมฯ!A641</f>
        <v>1</v>
      </c>
      <c r="B240" s="582" t="str">
        <f>+[2]ระบบการควบคุมฯ!B641</f>
        <v>ผลผลิตผู้จบการศึกษาขั้นพื้นฐาน</v>
      </c>
      <c r="C240" s="622" t="str">
        <f>+[2]ระบบการควบคุมฯ!C641</f>
        <v>20004 3720 1000 2000000</v>
      </c>
      <c r="D240" s="569">
        <f>+D241+D242+D243+D246+D248+D310+D314+D317+D323+D328</f>
        <v>416400</v>
      </c>
      <c r="E240" s="569">
        <f t="shared" ref="E240:H240" si="63">+E241+E242+E243+E246+E248+E310+E314+E317+E323+E328</f>
        <v>0</v>
      </c>
      <c r="F240" s="569">
        <f t="shared" si="63"/>
        <v>0</v>
      </c>
      <c r="G240" s="569">
        <f t="shared" si="63"/>
        <v>1200</v>
      </c>
      <c r="H240" s="569">
        <f t="shared" si="63"/>
        <v>415200</v>
      </c>
      <c r="I240" s="120"/>
    </row>
    <row r="241" spans="1:9" ht="74.400000000000006" x14ac:dyDescent="0.25">
      <c r="A241" s="570">
        <f>+[2]ระบบการควบคุมฯ!A647</f>
        <v>1.1000000000000001</v>
      </c>
      <c r="B241" s="153" t="str">
        <f>+[2]ระบบการควบคุมฯ!B647</f>
        <v>กิจกรรมการยกระดับคุณภาพการศึกษาตามแนวทางโครงการบ้านนักวิทยาศาสตร์น้อยประเทศไทย</v>
      </c>
      <c r="C241" s="623" t="str">
        <f>+[2]ระบบการควบคุมฯ!C647</f>
        <v>20004 68 00080 00000</v>
      </c>
      <c r="D241" s="571"/>
      <c r="E241" s="571"/>
      <c r="F241" s="571"/>
      <c r="G241" s="571"/>
      <c r="H241" s="571"/>
      <c r="I241" s="123"/>
    </row>
    <row r="242" spans="1:9" ht="37.200000000000003" x14ac:dyDescent="0.25">
      <c r="A242" s="570">
        <f>+[2]ระบบการควบคุมฯ!A648</f>
        <v>1.2</v>
      </c>
      <c r="B242" s="153" t="str">
        <f>+[2]ระบบการควบคุมฯ!B648</f>
        <v>กิจกรรมการสนับสนุนการศึกษาขั้นพื้นฐาน</v>
      </c>
      <c r="C242" s="623" t="str">
        <f>+[2]ระบบการควบคุมฯ!C648</f>
        <v>20004 68 00146 00000</v>
      </c>
      <c r="D242" s="571"/>
      <c r="E242" s="571"/>
      <c r="F242" s="571"/>
      <c r="G242" s="571"/>
      <c r="H242" s="571"/>
      <c r="I242" s="123"/>
    </row>
    <row r="243" spans="1:9" ht="18.600000000000001" x14ac:dyDescent="0.25">
      <c r="A243" s="570">
        <f>+[2]ระบบการควบคุมฯ!A649</f>
        <v>1.3</v>
      </c>
      <c r="B243" s="153" t="str">
        <f>+[2]ระบบการควบคุมฯ!B649</f>
        <v>กิจกรรมส่งเสริมการอ่าน</v>
      </c>
      <c r="C243" s="623" t="str">
        <f>+[2]ระบบการควบคุมฯ!C649</f>
        <v>20004 68 00147 00000</v>
      </c>
      <c r="D243" s="571">
        <f>+D244</f>
        <v>800</v>
      </c>
      <c r="E243" s="571">
        <f t="shared" ref="E243:H244" si="64">+E244</f>
        <v>0</v>
      </c>
      <c r="F243" s="571">
        <f t="shared" si="64"/>
        <v>0</v>
      </c>
      <c r="G243" s="571">
        <f t="shared" si="64"/>
        <v>0</v>
      </c>
      <c r="H243" s="571">
        <f t="shared" si="64"/>
        <v>800</v>
      </c>
      <c r="I243" s="123"/>
    </row>
    <row r="244" spans="1:9" ht="111.6" x14ac:dyDescent="0.25">
      <c r="A244" s="580"/>
      <c r="B244" s="528" t="str">
        <f>+[2]ระบบการควบคุมฯ!B651</f>
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</c>
      <c r="C244" s="486" t="str">
        <f>+C237</f>
        <v>20004 3720 1000 2000000</v>
      </c>
      <c r="D244" s="581">
        <f>+D245</f>
        <v>800</v>
      </c>
      <c r="E244" s="581">
        <f t="shared" si="64"/>
        <v>0</v>
      </c>
      <c r="F244" s="581">
        <f t="shared" si="64"/>
        <v>0</v>
      </c>
      <c r="G244" s="581">
        <f t="shared" si="64"/>
        <v>0</v>
      </c>
      <c r="H244" s="581">
        <f t="shared" si="64"/>
        <v>800</v>
      </c>
      <c r="I244" s="122"/>
    </row>
    <row r="245" spans="1:9" ht="130.19999999999999" x14ac:dyDescent="0.25">
      <c r="A245" s="576" t="str">
        <f>+[2]ระบบการควบคุมฯ!A651</f>
        <v>1.3.1</v>
      </c>
      <c r="B245" s="140" t="str">
        <f>+[2]ระบบการควบคุมฯ!B651</f>
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</c>
      <c r="C245" s="140" t="str">
        <f>+[2]ระบบการควบคุมฯ!C651</f>
        <v>ศธ04002/ว5817 ลว.28 พย 67 ครั้งที่ 91</v>
      </c>
      <c r="D245" s="577">
        <f>+[2]ระบบการควบคุมฯ!F651</f>
        <v>800</v>
      </c>
      <c r="E245" s="578">
        <f>+[2]ระบบการควบคุมฯ!G651+[2]ระบบการควบคุมฯ!H651</f>
        <v>0</v>
      </c>
      <c r="F245" s="578">
        <f>+[2]ระบบการควบคุมฯ!I651+[2]ระบบการควบคุมฯ!J651</f>
        <v>0</v>
      </c>
      <c r="G245" s="578">
        <f>+[2]ระบบการควบคุมฯ!K651+[2]ระบบการควบคุมฯ!L651</f>
        <v>0</v>
      </c>
      <c r="H245" s="578">
        <f t="shared" ref="H245" si="65">+D245-E245-F245-G245</f>
        <v>800</v>
      </c>
      <c r="I245" s="125" t="s">
        <v>94</v>
      </c>
    </row>
    <row r="246" spans="1:9" ht="37.200000000000003" x14ac:dyDescent="0.25">
      <c r="A246" s="624">
        <f>+[2]ระบบการควบคุมฯ!A652</f>
        <v>1.4</v>
      </c>
      <c r="B246" s="153" t="str">
        <f>+[2]ระบบการควบคุมฯ!B652</f>
        <v>กิจกรรมการบริหารจัดการในเขตพื้นที่การศึกษา</v>
      </c>
      <c r="C246" s="623" t="str">
        <f>+[2]ระบบการควบคุมฯ!C652</f>
        <v>20004 68 00148 00000</v>
      </c>
      <c r="D246" s="571">
        <f>+D247</f>
        <v>0</v>
      </c>
      <c r="E246" s="571">
        <f>+E247</f>
        <v>0</v>
      </c>
      <c r="F246" s="571">
        <f>+F247</f>
        <v>0</v>
      </c>
      <c r="G246" s="571">
        <f>+G247</f>
        <v>0</v>
      </c>
      <c r="H246" s="571">
        <f>+H247</f>
        <v>0</v>
      </c>
      <c r="I246" s="123"/>
    </row>
    <row r="247" spans="1:9" ht="18.600000000000001" x14ac:dyDescent="0.25">
      <c r="A247" s="580"/>
      <c r="B247" s="528" t="str">
        <f>+[2]ระบบการควบคุมฯ!B654</f>
        <v xml:space="preserve"> งบดำเนินงาน 68112xx </v>
      </c>
      <c r="C247" s="486" t="str">
        <f>+C240</f>
        <v>20004 3720 1000 2000000</v>
      </c>
      <c r="D247" s="581"/>
      <c r="E247" s="581"/>
      <c r="F247" s="581"/>
      <c r="G247" s="581"/>
      <c r="H247" s="581"/>
      <c r="I247" s="122"/>
    </row>
    <row r="248" spans="1:9" ht="55.8" x14ac:dyDescent="0.25">
      <c r="A248" s="624">
        <f>+[2]ระบบการควบคุมฯ!A763</f>
        <v>1.5</v>
      </c>
      <c r="B248" s="153" t="str">
        <f>+[2]ระบบการควบคุมฯ!B763</f>
        <v>กิจกรรมการจัดการศึกษาประถมศึกษาสำหรับโรงเรียนปกติ</v>
      </c>
      <c r="C248" s="625">
        <f>+[2]ระบบการควบคุมฯ!C763</f>
        <v>2.00046805164E+16</v>
      </c>
      <c r="D248" s="571">
        <f>+D249</f>
        <v>312000</v>
      </c>
      <c r="E248" s="571">
        <f>+E249</f>
        <v>0</v>
      </c>
      <c r="F248" s="571">
        <f>+F249</f>
        <v>0</v>
      </c>
      <c r="G248" s="571">
        <f>+G249</f>
        <v>0</v>
      </c>
      <c r="H248" s="571">
        <f>+H249</f>
        <v>312000</v>
      </c>
      <c r="I248" s="123"/>
    </row>
    <row r="249" spans="1:9" ht="18.600000000000001" x14ac:dyDescent="0.25">
      <c r="A249" s="580"/>
      <c r="B249" s="528" t="str">
        <f>+[2]ระบบการควบคุมฯ!B764</f>
        <v>งบดำเนินงาน  68112xx</v>
      </c>
      <c r="C249" s="486"/>
      <c r="D249" s="581">
        <f>+D250</f>
        <v>312000</v>
      </c>
      <c r="E249" s="581">
        <f t="shared" ref="E249:H249" si="66">+E250</f>
        <v>0</v>
      </c>
      <c r="F249" s="581">
        <f t="shared" si="66"/>
        <v>0</v>
      </c>
      <c r="G249" s="581">
        <f t="shared" si="66"/>
        <v>0</v>
      </c>
      <c r="H249" s="581">
        <f t="shared" si="66"/>
        <v>312000</v>
      </c>
      <c r="I249" s="122"/>
    </row>
    <row r="250" spans="1:9" ht="130.19999999999999" x14ac:dyDescent="0.25">
      <c r="A250" s="576" t="str">
        <f>+[2]ระบบการควบคุมฯ!A765</f>
        <v>1)</v>
      </c>
      <c r="B250" s="140" t="str">
        <f>+[2]ระบบการควบคุมฯ!B765</f>
        <v>รอหนังสือโอนจากสพฐ.</v>
      </c>
      <c r="C250" s="140" t="str">
        <f>+[2]ระบบการควบคุมฯ!C765</f>
        <v>ศธ 04002/ว  ลว 29 พย67 โอนครั้งที่</v>
      </c>
      <c r="D250" s="577">
        <f>+[2]ระบบการควบคุมฯ!F765</f>
        <v>312000</v>
      </c>
      <c r="E250" s="578">
        <f>+[2]ระบบการควบคุมฯ!G765+[2]ระบบการควบคุมฯ!H765</f>
        <v>0</v>
      </c>
      <c r="F250" s="578">
        <f>+[2]ระบบการควบคุมฯ!I765+[2]ระบบการควบคุมฯ!J765</f>
        <v>0</v>
      </c>
      <c r="G250" s="578">
        <f>+[2]ระบบการควบคุมฯ!K765+[2]ระบบการควบคุมฯ!L765</f>
        <v>0</v>
      </c>
      <c r="H250" s="578">
        <f t="shared" ref="H250:H261" si="67">+D250-E250-F250-G250</f>
        <v>312000</v>
      </c>
      <c r="I250" s="125" t="s">
        <v>94</v>
      </c>
    </row>
    <row r="251" spans="1:9" ht="148.80000000000001" hidden="1" x14ac:dyDescent="0.25">
      <c r="A251" s="576" t="str">
        <f>+[2]ระบบการควบคุมฯ!A712</f>
        <v>3.1)</v>
      </c>
      <c r="B251" s="140" t="str">
        <f>+[2]ระบบการควบคุมฯ!B712</f>
        <v>ค่าตอบแทนวิทยากรสอนอิสลามศึกษารายชั่วโมง ภาค 1/67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</c>
      <c r="C251" s="140" t="str">
        <f>+[2]ระบบการควบคุมฯ!C712</f>
        <v>ศธ 04002/ว2690 ลว 27 มิถุนายน โอนครั้งที่ 176</v>
      </c>
      <c r="D251" s="577"/>
      <c r="E251" s="578"/>
      <c r="F251" s="578"/>
      <c r="G251" s="578"/>
      <c r="H251" s="578"/>
      <c r="I251" s="125"/>
    </row>
    <row r="252" spans="1:9" ht="130.19999999999999" hidden="1" x14ac:dyDescent="0.25">
      <c r="A252" s="576" t="str">
        <f>+[2]ระบบการควบคุมฯ!A713</f>
        <v>3.2)</v>
      </c>
      <c r="B252" s="140" t="str">
        <f>+[2]ระบบการควบคุมฯ!B713</f>
        <v>ค่าตอบแทนวิทยากรสอนอิสลามศึกษารายชั่วโมง ภาค 1/66 จำนวน 312,000บาท ร่วมใจ 48000  ร่วมจิตประสาท 48000 รวมราษฎร์ 96000 บาท ราษฎร์สงเคราะห์ 48000 วัดธัญญะผล 8000 บาท</v>
      </c>
      <c r="C252" s="140" t="str">
        <f>+[2]ระบบการควบคุมฯ!C713</f>
        <v>ศธ 04002/ว2783 ลว 11 กค 66 โอนครั้งที่ 661</v>
      </c>
      <c r="D252" s="577"/>
      <c r="E252" s="578"/>
      <c r="F252" s="578"/>
      <c r="G252" s="578"/>
      <c r="H252" s="578"/>
      <c r="I252" s="125"/>
    </row>
    <row r="253" spans="1:9" ht="167.4" hidden="1" x14ac:dyDescent="0.25">
      <c r="A253" s="576" t="str">
        <f>+[2]ระบบการควบคุมฯ!A715</f>
        <v>2.1.3.2</v>
      </c>
      <c r="B253" s="140" t="str">
        <f>+[2]ระบบการควบคุมฯ!B715</f>
        <v xml:space="preserve">ค่าพาหนะในการเดินทางเข้าร่วมการประชุมคณะกรรมการพิจารณาคำขอรับการจัดสรรงบประมาณรายจ่าย ประจำปีงบประมาณ พ.ศ. 2567 งบดำเนินงาน รายการค่าปรับปรุงซ่อมแซมระบบไฟฟ้า ประปา ของสพฐ. ครั้งที่ 1/2567 ในวันที่ 21 มีนาคม 2567  </v>
      </c>
      <c r="C253" s="140" t="str">
        <f>+[2]ระบบการควบคุมฯ!C715</f>
        <v>ศธ 04002/ว1333 ลว 26 มีค 67 โอนครั้งที่ 239</v>
      </c>
      <c r="D253" s="577"/>
      <c r="E253" s="578"/>
      <c r="F253" s="578"/>
      <c r="G253" s="578"/>
      <c r="H253" s="578">
        <f t="shared" si="67"/>
        <v>0</v>
      </c>
      <c r="I253" s="125" t="s">
        <v>15</v>
      </c>
    </row>
    <row r="254" spans="1:9" ht="130.19999999999999" hidden="1" x14ac:dyDescent="0.25">
      <c r="A254" s="576" t="str">
        <f>+[2]ระบบการควบคุมฯ!A716</f>
        <v>2.1.3.3</v>
      </c>
      <c r="B254" s="140" t="str">
        <f>+[2]ระบบการควบคุมฯ!B716</f>
        <v xml:space="preserve">ค่าใช้จ่ายในการเดินทางไปราชการของคณะกรรมการพิจารณาคำขอรับการจัดสรรงบประมาณรายจ่ายประจำปีบประมาณ พ.ศ. 2567 รายการค่าปรับปรุงซ่อมแซมระบบไฟฟ้า ประปา ของสพฐ. </v>
      </c>
      <c r="C254" s="140" t="str">
        <f>+[2]ระบบการควบคุมฯ!C716</f>
        <v>ศธ 04002/ว2360 ลว 12 มิย 67 โอนครั้งที่ 123</v>
      </c>
      <c r="D254" s="577"/>
      <c r="E254" s="578"/>
      <c r="F254" s="578"/>
      <c r="G254" s="578"/>
      <c r="H254" s="578">
        <f t="shared" si="67"/>
        <v>0</v>
      </c>
      <c r="I254" s="128" t="s">
        <v>183</v>
      </c>
    </row>
    <row r="255" spans="1:9" ht="74.400000000000006" hidden="1" x14ac:dyDescent="0.25">
      <c r="A255" s="576" t="str">
        <f>+[2]ระบบการควบคุมฯ!A717</f>
        <v>2.1.3.4</v>
      </c>
      <c r="B255" s="140" t="str">
        <f>+[2]ระบบการควบคุมฯ!B717</f>
        <v xml:space="preserve">สนับสนุนการดำเนินงานการบริหารงานบุคคลและค่าใช้จ่ายในการประชุม อ.ก.ค.ศ. เขตพื้นที่การศึกษา </v>
      </c>
      <c r="C255" s="140" t="str">
        <f>+[2]ระบบการควบคุมฯ!C717</f>
        <v>ศธ 04002/ว3252 ลว 31 กค 67 โอนครั้งที่ 271</v>
      </c>
      <c r="D255" s="577"/>
      <c r="E255" s="578"/>
      <c r="F255" s="578"/>
      <c r="G255" s="578"/>
      <c r="H255" s="578">
        <f t="shared" si="67"/>
        <v>0</v>
      </c>
      <c r="I255" s="134" t="s">
        <v>17</v>
      </c>
    </row>
    <row r="256" spans="1:9" ht="74.400000000000006" hidden="1" x14ac:dyDescent="0.25">
      <c r="A256" s="576" t="str">
        <f>+[2]ระบบการควบคุมฯ!A718</f>
        <v>2.1.3.4</v>
      </c>
      <c r="B256" s="140" t="str">
        <f>+[2]ระบบการควบคุมฯ!B718</f>
        <v>ค่าติดตั้งหม้อแปลงไฟฟ้าสพป.ปทุมธานี เขต 2</v>
      </c>
      <c r="C256" s="140" t="str">
        <f>+[2]ระบบการควบคุมฯ!C718</f>
        <v>ศธ 04002/ว4650 ลว 24 กย 67 โอนครั้งที่ 440</v>
      </c>
      <c r="D256" s="577"/>
      <c r="E256" s="578"/>
      <c r="F256" s="578"/>
      <c r="G256" s="578"/>
      <c r="H256" s="578">
        <f t="shared" si="67"/>
        <v>0</v>
      </c>
      <c r="I256" s="134" t="s">
        <v>14</v>
      </c>
    </row>
    <row r="257" spans="1:9" ht="74.400000000000006" hidden="1" x14ac:dyDescent="0.25">
      <c r="A257" s="568" t="str">
        <f>+[2]ระบบการควบคุมฯ!A726</f>
        <v>2.1.4</v>
      </c>
      <c r="B257" s="582" t="str">
        <f>+[2]ระบบการควบคุมฯ!B726</f>
        <v>ค่าปรับปรุงซ่อมแซมระบบไฟฟ้า ประปา</v>
      </c>
      <c r="C257" s="582" t="str">
        <f>+[2]ระบบการควบคุมฯ!C726</f>
        <v>ศธ 04002/ว1353 ลว 28 มีค 67 โอนครั้งที่ 242</v>
      </c>
      <c r="D257" s="569">
        <f>SUM(D258:D261)</f>
        <v>0</v>
      </c>
      <c r="E257" s="569">
        <f t="shared" ref="E257:H257" si="68">SUM(E258:E261)</f>
        <v>0</v>
      </c>
      <c r="F257" s="569">
        <f t="shared" si="68"/>
        <v>0</v>
      </c>
      <c r="G257" s="569">
        <f t="shared" si="68"/>
        <v>0</v>
      </c>
      <c r="H257" s="569">
        <f t="shared" si="68"/>
        <v>0</v>
      </c>
      <c r="I257" s="626" t="s">
        <v>14</v>
      </c>
    </row>
    <row r="258" spans="1:9" ht="37.200000000000003" hidden="1" x14ac:dyDescent="0.25">
      <c r="A258" s="576" t="str">
        <f>+[2]ระบบการควบคุมฯ!A727</f>
        <v>1)</v>
      </c>
      <c r="B258" s="140" t="str">
        <f>+[2]ระบบการควบคุมฯ!B727</f>
        <v xml:space="preserve">โรงเรียนวัดจุฬาจินดาราม </v>
      </c>
      <c r="C258" s="140" t="str">
        <f>+[2]ระบบการควบคุมฯ!C726</f>
        <v>ศธ 04002/ว1353 ลว 28 มีค 67 โอนครั้งที่ 242</v>
      </c>
      <c r="D258" s="577"/>
      <c r="E258" s="578"/>
      <c r="F258" s="578"/>
      <c r="G258" s="578"/>
      <c r="H258" s="578">
        <f t="shared" si="67"/>
        <v>0</v>
      </c>
      <c r="I258" s="134"/>
    </row>
    <row r="259" spans="1:9" ht="37.200000000000003" hidden="1" x14ac:dyDescent="0.25">
      <c r="A259" s="576" t="str">
        <f>+[2]ระบบการควบคุมฯ!A729</f>
        <v>2)</v>
      </c>
      <c r="B259" s="140" t="str">
        <f>+[2]ระบบการควบคุมฯ!B729</f>
        <v xml:space="preserve">โรงเรียนแสนจำหน่ายวิทยา </v>
      </c>
      <c r="C259" s="140" t="str">
        <f>+C257</f>
        <v>ศธ 04002/ว1353 ลว 28 มีค 67 โอนครั้งที่ 242</v>
      </c>
      <c r="D259" s="577"/>
      <c r="E259" s="578"/>
      <c r="F259" s="578"/>
      <c r="G259" s="578"/>
      <c r="H259" s="578">
        <f t="shared" si="67"/>
        <v>0</v>
      </c>
      <c r="I259" s="134"/>
    </row>
    <row r="260" spans="1:9" ht="37.200000000000003" hidden="1" x14ac:dyDescent="0.25">
      <c r="A260" s="576" t="str">
        <f>+[2]ระบบการควบคุมฯ!A731</f>
        <v>3)</v>
      </c>
      <c r="B260" s="140" t="str">
        <f>+[2]ระบบการควบคุมฯ!B731</f>
        <v xml:space="preserve"> โรงเรียนวัดจตุพิธวราวาส </v>
      </c>
      <c r="C260" s="140" t="str">
        <f>+C257</f>
        <v>ศธ 04002/ว1353 ลว 28 มีค 67 โอนครั้งที่ 242</v>
      </c>
      <c r="D260" s="577"/>
      <c r="E260" s="578"/>
      <c r="F260" s="578"/>
      <c r="G260" s="578"/>
      <c r="H260" s="578">
        <f t="shared" si="67"/>
        <v>0</v>
      </c>
      <c r="I260" s="134"/>
    </row>
    <row r="261" spans="1:9" ht="37.200000000000003" hidden="1" x14ac:dyDescent="0.25">
      <c r="A261" s="576" t="str">
        <f>+[2]ระบบการควบคุมฯ!A733</f>
        <v>4)</v>
      </c>
      <c r="B261" s="140" t="str">
        <f>+[2]ระบบการควบคุมฯ!B733</f>
        <v>โรงเรียนชุมชนประชานิกรณ์อำนวยเวท์</v>
      </c>
      <c r="C261" s="140" t="str">
        <f>+C257</f>
        <v>ศธ 04002/ว1353 ลว 28 มีค 67 โอนครั้งที่ 242</v>
      </c>
      <c r="D261" s="577"/>
      <c r="E261" s="578"/>
      <c r="F261" s="578"/>
      <c r="G261" s="578"/>
      <c r="H261" s="578">
        <f t="shared" si="67"/>
        <v>0</v>
      </c>
      <c r="I261" s="125"/>
    </row>
    <row r="262" spans="1:9" ht="74.400000000000006" hidden="1" x14ac:dyDescent="0.25">
      <c r="A262" s="570" t="str">
        <f>+[2]ระบบการควบคุมฯ!A895</f>
        <v>2.1.1</v>
      </c>
      <c r="B262" s="153" t="str">
        <f>+[2]ระบบการควบคุมฯ!B895</f>
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</c>
      <c r="C262" s="153" t="str">
        <f>+[2]ระบบการควบคุมฯ!C895</f>
        <v>20004 67 05164 00034</v>
      </c>
      <c r="D262" s="571">
        <f>+D263</f>
        <v>0</v>
      </c>
      <c r="E262" s="571">
        <f>+E263</f>
        <v>0</v>
      </c>
      <c r="F262" s="571">
        <f>+F263</f>
        <v>0</v>
      </c>
      <c r="G262" s="571">
        <f>+G263</f>
        <v>0</v>
      </c>
      <c r="H262" s="571">
        <f>+H263</f>
        <v>0</v>
      </c>
      <c r="I262" s="123"/>
    </row>
    <row r="263" spans="1:9" ht="18.600000000000001" hidden="1" x14ac:dyDescent="0.25">
      <c r="A263" s="580"/>
      <c r="B263" s="528" t="str">
        <f>+[2]ระบบการควบคุมฯ!B896</f>
        <v xml:space="preserve"> งบดำเนินงาน 68112xx </v>
      </c>
      <c r="C263" s="162" t="str">
        <f>+[2]ระบบการควบคุมฯ!C896</f>
        <v>20004 35000200 2000000</v>
      </c>
      <c r="D263" s="581">
        <f>SUM(D264)</f>
        <v>0</v>
      </c>
      <c r="E263" s="581">
        <f>SUM(E264)</f>
        <v>0</v>
      </c>
      <c r="F263" s="581">
        <f>SUM(F264)</f>
        <v>0</v>
      </c>
      <c r="G263" s="581">
        <f>SUM(G264)</f>
        <v>0</v>
      </c>
      <c r="H263" s="581">
        <f>SUM(H264)</f>
        <v>0</v>
      </c>
      <c r="I263" s="122"/>
    </row>
    <row r="264" spans="1:9" ht="148.80000000000001" hidden="1" x14ac:dyDescent="0.25">
      <c r="A264" s="576" t="str">
        <f>+[2]ระบบการควบคุมฯ!A897</f>
        <v>2.1.1.1</v>
      </c>
      <c r="B264" s="140" t="str">
        <f>+[2]ระบบการควบคุมฯ!B897</f>
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</c>
      <c r="C264" s="140" t="str">
        <f>+[2]ระบบการควบคุมฯ!C897</f>
        <v>ศธ 04002/ว743 ลว 28 กพ 66 โอนครั้งที่ 343</v>
      </c>
      <c r="D264" s="577">
        <f>+[2]ระบบการควบคุมฯ!F897</f>
        <v>0</v>
      </c>
      <c r="E264" s="578">
        <f>+[2]ระบบการควบคุมฯ!G897+[2]ระบบการควบคุมฯ!H897</f>
        <v>0</v>
      </c>
      <c r="F264" s="578">
        <f>+[2]ระบบการควบคุมฯ!I897+[2]ระบบการควบคุมฯ!J897</f>
        <v>0</v>
      </c>
      <c r="G264" s="578">
        <f>+[2]ระบบการควบคุมฯ!K897+[2]ระบบการควบคุมฯ!L897</f>
        <v>0</v>
      </c>
      <c r="H264" s="578">
        <f>+D264-E264-F264-G264</f>
        <v>0</v>
      </c>
      <c r="I264" s="128" t="s">
        <v>95</v>
      </c>
    </row>
    <row r="265" spans="1:9" ht="37.200000000000003" hidden="1" x14ac:dyDescent="0.25">
      <c r="A265" s="570" t="str">
        <f>+[2]ระบบการควบคุมฯ!A900</f>
        <v>2.1.1</v>
      </c>
      <c r="B265" s="153" t="str">
        <f>+[2]ระบบการควบคุมฯ!B900</f>
        <v xml:space="preserve">กิจกรรมรองเทคโนโลยีดิจิทัลเพื่อการศึกษาขั้นพื้นฐาน </v>
      </c>
      <c r="C265" s="153" t="str">
        <f>+[2]ระบบการควบคุมฯ!C900</f>
        <v>20004 67 05164 00063</v>
      </c>
      <c r="D265" s="571">
        <f t="shared" ref="D265:I265" si="69">+D266</f>
        <v>0</v>
      </c>
      <c r="E265" s="571">
        <f t="shared" si="69"/>
        <v>0</v>
      </c>
      <c r="F265" s="571">
        <f t="shared" si="69"/>
        <v>0</v>
      </c>
      <c r="G265" s="571">
        <f t="shared" si="69"/>
        <v>0</v>
      </c>
      <c r="H265" s="571">
        <f t="shared" si="69"/>
        <v>0</v>
      </c>
      <c r="I265" s="571">
        <f t="shared" si="69"/>
        <v>0</v>
      </c>
    </row>
    <row r="266" spans="1:9" ht="18.600000000000001" hidden="1" x14ac:dyDescent="0.25">
      <c r="A266" s="580"/>
      <c r="B266" s="528" t="str">
        <f>+[2]ระบบการควบคุมฯ!B901</f>
        <v xml:space="preserve"> งบดำเนินงาน 67112xx</v>
      </c>
      <c r="C266" s="528" t="str">
        <f>+[2]ระบบการควบคุมฯ!C901</f>
        <v>20004 35000200 2000000</v>
      </c>
      <c r="D266" s="581">
        <f>SUM(D267:D270)</f>
        <v>0</v>
      </c>
      <c r="E266" s="581">
        <f>SUM(E267:E270)</f>
        <v>0</v>
      </c>
      <c r="F266" s="581">
        <f>SUM(F267:F270)</f>
        <v>0</v>
      </c>
      <c r="G266" s="581">
        <f>SUM(G267:G270)</f>
        <v>0</v>
      </c>
      <c r="H266" s="581">
        <f>SUM(H267:H270)</f>
        <v>0</v>
      </c>
      <c r="I266" s="581"/>
    </row>
    <row r="267" spans="1:9" ht="148.80000000000001" hidden="1" x14ac:dyDescent="0.25">
      <c r="A267" s="576" t="str">
        <f>+[2]ระบบการควบคุมฯ!A902</f>
        <v>2.1.1.1</v>
      </c>
      <c r="B267" s="93" t="str">
        <f>+[2]ระบบการควบคุมฯ!B902</f>
        <v xml:space="preserve">ค่าใช้จ่ายในการดำเนินการกิจกรรมที่ 3 การพัฒนา ส่งเสริม สนับสนุน และขับเคลื่อนการใช้เทคโนโลยีดิจิทัลในการจัดการเรียนรู้ในการขับเคลื่อนระบบคลังสื่อเทคโนโลยีดิจิทัล ระดับการศึกษาขั้นพื้นฐาน (OBEC Content Center) </v>
      </c>
      <c r="C267" s="627" t="str">
        <f>+[2]ระบบการควบคุมฯ!C902</f>
        <v>ศธ 04002/ว1003 ลว 7 มีค 67โอนครั้งที่ 207</v>
      </c>
      <c r="D267" s="627"/>
      <c r="E267" s="578"/>
      <c r="F267" s="627"/>
      <c r="G267" s="578"/>
      <c r="H267" s="627">
        <f>+D267-E267-F267-G267</f>
        <v>0</v>
      </c>
      <c r="I267" s="137" t="s">
        <v>76</v>
      </c>
    </row>
    <row r="268" spans="1:9" ht="148.80000000000001" hidden="1" x14ac:dyDescent="0.25">
      <c r="A268" s="576" t="str">
        <f>+[2]ระบบการควบคุมฯ!A903</f>
        <v>2.1.1.2</v>
      </c>
      <c r="B268" s="93" t="str">
        <f>+[2]ระบบการควบคุมฯ!B903</f>
        <v xml:space="preserve">ค่าใช้จ่ายในการเดินทางเข้าร่วมประชุมเชิงปฏิบัติการพัฒนาบุคลากรด้านเทคโนโลยีดิจิทัล ปีงบประมาณ พ.ศ. 2567  ระหว่างวันที่ 15 – 18 กันยายน 2567  ณ โรงแรมดิไอเดิล โฮเทล แอนด์ เรสซิเดนซ์ จังหวัดปทุมธานี </v>
      </c>
      <c r="C268" s="627" t="str">
        <f>+[2]ระบบการควบคุมฯ!C903</f>
        <v>ศธ 04002/ว3577 ลว 15 สค 67 โอนครั้งที่ 334</v>
      </c>
      <c r="D268" s="627"/>
      <c r="E268" s="578"/>
      <c r="F268" s="627"/>
      <c r="G268" s="578"/>
      <c r="H268" s="627">
        <f>+D268-E268-F268-G268</f>
        <v>0</v>
      </c>
      <c r="I268" s="137" t="s">
        <v>76</v>
      </c>
    </row>
    <row r="269" spans="1:9" ht="93" hidden="1" x14ac:dyDescent="0.25">
      <c r="A269" s="576"/>
      <c r="B269" s="93"/>
      <c r="C269" s="627"/>
      <c r="D269" s="627">
        <f>+[2]ระบบการควบคุมฯ!F904</f>
        <v>0</v>
      </c>
      <c r="E269" s="627">
        <f>+[2]ระบบการควบคุมฯ!G904+[2]ระบบการควบคุมฯ!H904</f>
        <v>0</v>
      </c>
      <c r="F269" s="627">
        <f>+[2]ระบบการควบคุมฯ!I904+[2]ระบบการควบคุมฯ!J904</f>
        <v>0</v>
      </c>
      <c r="G269" s="627">
        <f>+[2]ระบบการควบคุมฯ!K904+[2]ระบบการควบคุมฯ!L904</f>
        <v>0</v>
      </c>
      <c r="H269" s="627">
        <f>+D269-E269-F269-G269</f>
        <v>0</v>
      </c>
      <c r="I269" s="96" t="s">
        <v>50</v>
      </c>
    </row>
    <row r="270" spans="1:9" ht="93" hidden="1" x14ac:dyDescent="0.55000000000000004">
      <c r="A270" s="576">
        <f>+[2]ระบบการควบคุมฯ!A905</f>
        <v>0</v>
      </c>
      <c r="B270" s="93">
        <f>+[2]ระบบการควบคุมฯ!B905</f>
        <v>0</v>
      </c>
      <c r="C270" s="627">
        <f>+[2]ระบบการควบคุมฯ!C905</f>
        <v>0</v>
      </c>
      <c r="D270" s="627">
        <f>+[2]ระบบการควบคุมฯ!F905</f>
        <v>0</v>
      </c>
      <c r="E270" s="627">
        <f>+[2]ระบบการควบคุมฯ!G905+[2]ระบบการควบคุมฯ!H905</f>
        <v>0</v>
      </c>
      <c r="F270" s="627">
        <f>+[2]ระบบการควบคุมฯ!I905+[2]ระบบการควบคุมฯ!J905</f>
        <v>0</v>
      </c>
      <c r="G270" s="627">
        <f>+[2]ระบบการควบคุมฯ!K905+[2]ระบบการควบคุมฯ!L905</f>
        <v>0</v>
      </c>
      <c r="H270" s="627">
        <f>+D270-E270-F270-G270</f>
        <v>0</v>
      </c>
      <c r="I270" s="138" t="s">
        <v>64</v>
      </c>
    </row>
    <row r="271" spans="1:9" ht="93" hidden="1" x14ac:dyDescent="0.25">
      <c r="A271" s="570" t="str">
        <f>+[2]ระบบการควบคุมฯ!A911</f>
        <v>2.1.3</v>
      </c>
      <c r="B271" s="153" t="str">
        <f>+[2]ระบบการควบคุมฯ!B911</f>
        <v xml:space="preserve">กิจกรรมรองพัฒนาระบบการวัดและประเมินผลส่งเสริมเครือข่ายความร่วมมือในการประเมินคุณภาพการศึกษาขั้นพื้นฐาน  </v>
      </c>
      <c r="C271" s="153" t="str">
        <f>+[2]ระบบการควบคุมฯ!C911</f>
        <v>20004 66 05164 36263</v>
      </c>
      <c r="D271" s="571">
        <f>+D272</f>
        <v>0</v>
      </c>
      <c r="E271" s="571">
        <f t="shared" ref="E271:I272" si="70">+E272</f>
        <v>0</v>
      </c>
      <c r="F271" s="571">
        <f t="shared" si="70"/>
        <v>0</v>
      </c>
      <c r="G271" s="571">
        <f t="shared" si="70"/>
        <v>0</v>
      </c>
      <c r="H271" s="571">
        <f t="shared" si="70"/>
        <v>0</v>
      </c>
      <c r="I271" s="628"/>
    </row>
    <row r="272" spans="1:9" ht="55.8" hidden="1" x14ac:dyDescent="0.25">
      <c r="A272" s="580"/>
      <c r="B272" s="135" t="str">
        <f>+[2]ระบบการควบคุมฯ!B912</f>
        <v xml:space="preserve"> งบดำเนินงาน 66112xx </v>
      </c>
      <c r="C272" s="135" t="str">
        <f>+[2]ระบบการควบคุมฯ!C912</f>
        <v>20004 35000200 2000000</v>
      </c>
      <c r="D272" s="581">
        <f>SUM(D273:D274)</f>
        <v>0</v>
      </c>
      <c r="E272" s="581">
        <f>SUM(E273:E274)</f>
        <v>0</v>
      </c>
      <c r="F272" s="581">
        <f>SUM(F273:F274)</f>
        <v>0</v>
      </c>
      <c r="G272" s="581">
        <f>SUM(G273:G274)</f>
        <v>0</v>
      </c>
      <c r="H272" s="581">
        <f>SUM(H273:H274)</f>
        <v>0</v>
      </c>
      <c r="I272" s="629" t="str">
        <f t="shared" si="70"/>
        <v>กลุ่มส่งเสริมการจัดการศึกษา</v>
      </c>
    </row>
    <row r="273" spans="1:9" ht="55.8" hidden="1" x14ac:dyDescent="0.25">
      <c r="A273" s="576"/>
      <c r="B273" s="136"/>
      <c r="C273" s="630"/>
      <c r="D273" s="630">
        <f>+[2]ระบบการควบคุมฯ!F913</f>
        <v>0</v>
      </c>
      <c r="E273" s="630">
        <f>+[2]ระบบการควบคุมฯ!G913+[2]ระบบการควบคุมฯ!H913</f>
        <v>0</v>
      </c>
      <c r="F273" s="630">
        <f>+[2]ระบบการควบคุมฯ!I913+[2]ระบบการควบคุมฯ!J913</f>
        <v>0</v>
      </c>
      <c r="G273" s="630">
        <f>+[2]ระบบการควบคุมฯ!K913+[2]ระบบการควบคุมฯ!L913</f>
        <v>0</v>
      </c>
      <c r="H273" s="630">
        <f>+D273-E273-F273-G273</f>
        <v>0</v>
      </c>
      <c r="I273" s="96" t="s">
        <v>12</v>
      </c>
    </row>
    <row r="274" spans="1:9" ht="55.8" hidden="1" x14ac:dyDescent="0.25">
      <c r="A274" s="576"/>
      <c r="B274" s="136"/>
      <c r="C274" s="630"/>
      <c r="D274" s="630">
        <f>+[2]ระบบการควบคุมฯ!F914</f>
        <v>0</v>
      </c>
      <c r="E274" s="630">
        <f>+[2]ระบบการควบคุมฯ!G914+[2]ระบบการควบคุมฯ!H914</f>
        <v>0</v>
      </c>
      <c r="F274" s="630">
        <f>+[2]ระบบการควบคุมฯ!I914+[2]ระบบการควบคุมฯ!J914</f>
        <v>0</v>
      </c>
      <c r="G274" s="630">
        <f>+[2]ระบบการควบคุมฯ!K914+[2]ระบบการควบคุมฯ!L914</f>
        <v>0</v>
      </c>
      <c r="H274" s="630">
        <f>+D274-E274-F274-G274</f>
        <v>0</v>
      </c>
      <c r="I274" s="96" t="s">
        <v>12</v>
      </c>
    </row>
    <row r="275" spans="1:9" ht="37.200000000000003" hidden="1" x14ac:dyDescent="0.25">
      <c r="A275" s="570" t="str">
        <f>+[2]ระบบการควบคุมฯ!A915</f>
        <v>2.1.2</v>
      </c>
      <c r="B275" s="112" t="str">
        <f>+[2]ระบบการควบคุมฯ!B915</f>
        <v xml:space="preserve">กิจกรรมรองการสนับสนุนการศึกษาภาคบังคับ  </v>
      </c>
      <c r="C275" s="112" t="str">
        <f>+[2]ระบบการควบคุมฯ!C915</f>
        <v>20004 66 05164 05272</v>
      </c>
      <c r="D275" s="571">
        <f>+D276</f>
        <v>0</v>
      </c>
      <c r="E275" s="571">
        <f>+E276</f>
        <v>0</v>
      </c>
      <c r="F275" s="571">
        <f>+F276</f>
        <v>0</v>
      </c>
      <c r="G275" s="571">
        <f>+G276</f>
        <v>0</v>
      </c>
      <c r="H275" s="571">
        <f>+H276</f>
        <v>0</v>
      </c>
      <c r="I275" s="123"/>
    </row>
    <row r="276" spans="1:9" ht="18.600000000000001" hidden="1" x14ac:dyDescent="0.25">
      <c r="A276" s="631">
        <f>+[2]ระบบการควบคุมฯ!A939</f>
        <v>0</v>
      </c>
      <c r="B276" s="135" t="str">
        <f>+[2]ระบบการควบคุมฯ!B939</f>
        <v xml:space="preserve"> งบดำเนินงาน 67112xx </v>
      </c>
      <c r="C276" s="135" t="str">
        <f>+[2]ระบบการควบคุมฯ!C939</f>
        <v>20004 3500020 2000000</v>
      </c>
      <c r="D276" s="581">
        <f>SUM(D277:D282)</f>
        <v>0</v>
      </c>
      <c r="E276" s="581">
        <f t="shared" ref="E276:H276" si="71">SUM(E277:E282)</f>
        <v>0</v>
      </c>
      <c r="F276" s="581">
        <f t="shared" si="71"/>
        <v>0</v>
      </c>
      <c r="G276" s="581">
        <f t="shared" si="71"/>
        <v>0</v>
      </c>
      <c r="H276" s="581">
        <f t="shared" si="71"/>
        <v>0</v>
      </c>
      <c r="I276" s="122"/>
    </row>
    <row r="277" spans="1:9" ht="204.6" hidden="1" x14ac:dyDescent="0.25">
      <c r="A277" s="576" t="str">
        <f>+[2]ระบบการควบคุมฯ!A941</f>
        <v>2.1.2.1</v>
      </c>
      <c r="B277" s="115" t="str">
        <f>+[2]ระบบการควบคุมฯ!B941</f>
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</c>
      <c r="C277" s="115" t="str">
        <f>+[2]ระบบการควบคุมฯ!C941</f>
        <v>ศธ 04002/ว5700 ลว 21 ธค 66 โอนครั้งที่ 103</v>
      </c>
      <c r="D277" s="577"/>
      <c r="E277" s="578"/>
      <c r="F277" s="578"/>
      <c r="G277" s="578"/>
      <c r="H277" s="578">
        <f>+D277-E277-F277-G277</f>
        <v>0</v>
      </c>
      <c r="I277" s="125" t="s">
        <v>14</v>
      </c>
    </row>
    <row r="278" spans="1:9" ht="74.400000000000006" hidden="1" x14ac:dyDescent="0.25">
      <c r="A278" s="632" t="str">
        <f>+[2]ระบบการควบคุมฯ!A942</f>
        <v>2.1.2.2</v>
      </c>
      <c r="B278" s="633" t="str">
        <f>+[2]ระบบการควบคุมฯ!B942</f>
        <v xml:space="preserve">เงินสมทบกองทุนเงินทดแทน ประจำปี พ.ศ. 2567 (มกราคม - ธันวาคม 2567)                             </v>
      </c>
      <c r="C278" s="633" t="str">
        <f>+[2]ระบบการควบคุมฯ!C942</f>
        <v>ศธ 04002/ว35 ลว 4 มค 67 โอนครั้งที่ 117</v>
      </c>
      <c r="D278" s="602"/>
      <c r="E278" s="578"/>
      <c r="F278" s="603"/>
      <c r="G278" s="578"/>
      <c r="H278" s="603">
        <f>+D278-E278-F278-G278</f>
        <v>0</v>
      </c>
      <c r="I278" s="128" t="s">
        <v>14</v>
      </c>
    </row>
    <row r="279" spans="1:9" ht="74.400000000000006" hidden="1" x14ac:dyDescent="0.25">
      <c r="A279" s="634" t="str">
        <f>+[2]ระบบการควบคุมฯ!A943</f>
        <v>2.1.2.3</v>
      </c>
      <c r="B279" s="129" t="str">
        <f>+[2]ระบบการควบคุมฯ!B943</f>
        <v>ค่าเช่าใช้บริการสัญญาณอินเทอร์เน็ต 6 เดือน (ตุลาคม 2566 – มีนาคม 2567)   1,208,700.-บาท</v>
      </c>
      <c r="C279" s="129" t="str">
        <f>+[2]ระบบการควบคุมฯ!C943</f>
        <v>ศธ 04002/ว277ลว 18 มค 66 โอนครั้งที่ 142</v>
      </c>
      <c r="D279" s="577"/>
      <c r="E279" s="578"/>
      <c r="F279" s="578"/>
      <c r="G279" s="578"/>
      <c r="H279" s="578">
        <f>+D279-E279-F279-G279</f>
        <v>0</v>
      </c>
      <c r="I279" s="125" t="s">
        <v>14</v>
      </c>
    </row>
    <row r="280" spans="1:9" ht="55.8" hidden="1" x14ac:dyDescent="0.25">
      <c r="A280" s="634"/>
      <c r="B280" s="129" t="str">
        <f>+[2]ระบบการควบคุมฯ!B944</f>
        <v>ค่าเช่าใช้บริการสัญญาณอินเทอร์เน็ต 6 เดือน (เมย-มิย 66)   603600บาท</v>
      </c>
      <c r="C280" s="129" t="str">
        <f>+[2]ระบบการควบคุมฯ!C944</f>
        <v>ศธ 04002/ว1923   ลว 20 พค 67 โอนครั้งที่ 30</v>
      </c>
      <c r="D280" s="577"/>
      <c r="E280" s="578"/>
      <c r="F280" s="578"/>
      <c r="G280" s="578"/>
      <c r="H280" s="578">
        <f>+D280-E280-F280-G280</f>
        <v>0</v>
      </c>
      <c r="I280" s="125"/>
    </row>
    <row r="281" spans="1:9" ht="74.400000000000006" hidden="1" x14ac:dyDescent="0.25">
      <c r="A281" s="576"/>
      <c r="B281" s="140" t="str">
        <f>+[2]ระบบการควบคุมฯ!B945</f>
        <v>ค่าเช่าใช้บริการสัญญาณอินเทอร์เน็ต 3 เดือน (กรกฎาคม 2567 – กันยายน 2567)   514,3500บาท</v>
      </c>
      <c r="C281" s="140" t="str">
        <f>+[2]ระบบการควบคุมฯ!C945</f>
        <v>ศธ 04002/ว2864 ลว 2 กรกฎาคม 2567 โอนครั้งที่ 185</v>
      </c>
      <c r="D281" s="577"/>
      <c r="E281" s="578"/>
      <c r="F281" s="578"/>
      <c r="G281" s="578"/>
      <c r="H281" s="578"/>
      <c r="I281" s="125"/>
    </row>
    <row r="282" spans="1:9" ht="93" hidden="1" x14ac:dyDescent="0.25">
      <c r="A282" s="576" t="str">
        <f>+[2]ระบบการควบคุมฯ!A946</f>
        <v>2.1.3.2</v>
      </c>
      <c r="B282" s="635" t="str">
        <f>+[2]ระบบการควบคุมฯ!B946</f>
        <v>ค่าใช้จ่ายในการซ่อมแซม ทำความสะอาด ฟื้นฟูอาคารเรียน สิ่งปลูกสร้าง ห้องน้ำ ห้องส้วม และสภาพแวดล้อมภายในโรงเรียน</v>
      </c>
      <c r="C282" s="635" t="str">
        <f>+[2]ระบบการควบคุมฯ!C946</f>
        <v>ศธ 04002/ว4582 ลว 20 กย 67 โอนครั้งที่ 433</v>
      </c>
      <c r="D282" s="602"/>
      <c r="E282" s="603"/>
      <c r="F282" s="603"/>
      <c r="G282" s="603"/>
      <c r="H282" s="603">
        <f>+D282-E282-F282-G282</f>
        <v>0</v>
      </c>
      <c r="I282" s="128" t="s">
        <v>184</v>
      </c>
    </row>
    <row r="283" spans="1:9" ht="37.200000000000003" hidden="1" x14ac:dyDescent="0.25">
      <c r="A283" s="570" t="str">
        <f>+[2]ระบบการควบคุมฯ!A973</f>
        <v>2.1.3</v>
      </c>
      <c r="B283" s="153" t="str">
        <f>+[2]ระบบการควบคุมฯ!B973</f>
        <v xml:space="preserve">กิจกรรมรองการพัฒนาประสิทธิภาพการบริหารจัดการ </v>
      </c>
      <c r="C283" s="153" t="str">
        <f>+[2]ระบบการควบคุมฯ!C974</f>
        <v>20004 67 05164 06317</v>
      </c>
      <c r="D283" s="571">
        <f>+D284</f>
        <v>0</v>
      </c>
      <c r="E283" s="571">
        <f>+E284</f>
        <v>0</v>
      </c>
      <c r="F283" s="571">
        <f>+F284</f>
        <v>0</v>
      </c>
      <c r="G283" s="571">
        <f>+G284</f>
        <v>0</v>
      </c>
      <c r="H283" s="571">
        <f>+H284</f>
        <v>0</v>
      </c>
      <c r="I283" s="123"/>
    </row>
    <row r="284" spans="1:9" ht="18.600000000000001" hidden="1" x14ac:dyDescent="0.25">
      <c r="A284" s="631">
        <f>+[2]ระบบการควบคุมฯ!A975</f>
        <v>0</v>
      </c>
      <c r="B284" s="528" t="str">
        <f>+[2]ระบบการควบคุมฯ!B975</f>
        <v xml:space="preserve"> งบดำเนินงาน 68112xx </v>
      </c>
      <c r="C284" s="528" t="str">
        <f>+[2]ระบบการควบคุมฯ!C976</f>
        <v>20004 35000200 2000000</v>
      </c>
      <c r="D284" s="581">
        <f>SUM(D285:D290)</f>
        <v>0</v>
      </c>
      <c r="E284" s="581">
        <f>SUM(E285:E290)</f>
        <v>0</v>
      </c>
      <c r="F284" s="581">
        <f>SUM(F285:F290)</f>
        <v>0</v>
      </c>
      <c r="G284" s="581">
        <f>SUM(G285:G290)</f>
        <v>0</v>
      </c>
      <c r="H284" s="581">
        <f>SUM(H285:H290)</f>
        <v>0</v>
      </c>
      <c r="I284" s="122"/>
    </row>
    <row r="285" spans="1:9" ht="186" hidden="1" x14ac:dyDescent="0.25">
      <c r="A285" s="576" t="str">
        <f>+[2]ระบบการควบคุมฯ!A977</f>
        <v>2.1.3.1</v>
      </c>
      <c r="B285" s="140" t="str">
        <f>+[2]ระบบการควบคุมฯ!B977</f>
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</c>
      <c r="C285" s="140" t="str">
        <f>+[2]ระบบการควบคุมฯ!C977</f>
        <v>ศธ 04002/ว5407 ลว 27 พย 66 โอนครั้งที่ 66</v>
      </c>
      <c r="D285" s="577"/>
      <c r="E285" s="578"/>
      <c r="F285" s="578"/>
      <c r="G285" s="578"/>
      <c r="H285" s="578">
        <f>+D285-E285-F285-G285</f>
        <v>0</v>
      </c>
      <c r="I285" s="125" t="s">
        <v>14</v>
      </c>
    </row>
    <row r="286" spans="1:9" ht="18.600000000000001" hidden="1" x14ac:dyDescent="0.25">
      <c r="A286" s="632"/>
      <c r="B286" s="633"/>
      <c r="C286" s="633"/>
      <c r="D286" s="602"/>
      <c r="E286" s="603"/>
      <c r="F286" s="603"/>
      <c r="G286" s="603"/>
      <c r="H286" s="603"/>
      <c r="I286" s="128"/>
    </row>
    <row r="287" spans="1:9" ht="18.600000000000001" hidden="1" x14ac:dyDescent="0.25">
      <c r="A287" s="576"/>
      <c r="B287" s="115"/>
      <c r="C287" s="115"/>
      <c r="D287" s="602"/>
      <c r="E287" s="603">
        <f>+'[3]ประถม มัธยมต้น'!I1544+'[3]ประถม มัธยมต้น'!J1544</f>
        <v>0</v>
      </c>
      <c r="F287" s="603">
        <f>+'[3]ประถม มัธยมต้น'!K1544+'[3]ประถม มัธยมต้น'!L1544</f>
        <v>0</v>
      </c>
      <c r="G287" s="603">
        <f>+'[3]ประถม มัธยมต้น'!M1544+'[3]ประถม มัธยมต้น'!N1544</f>
        <v>0</v>
      </c>
      <c r="H287" s="603">
        <f t="shared" ref="H287:H304" si="72">+D287-E287-F287-G287</f>
        <v>0</v>
      </c>
      <c r="I287" s="139"/>
    </row>
    <row r="288" spans="1:9" ht="18.600000000000001" hidden="1" x14ac:dyDescent="0.25">
      <c r="A288" s="576"/>
      <c r="B288" s="115"/>
      <c r="C288" s="140"/>
      <c r="D288" s="636">
        <f>+[3]ระบบการควบคุมฯ!D394</f>
        <v>0</v>
      </c>
      <c r="E288" s="636">
        <f>+[3]ระบบการควบคุมฯ!G394+[3]ระบบการควบคุมฯ!H394</f>
        <v>0</v>
      </c>
      <c r="F288" s="636">
        <f>+[3]ระบบการควบคุมฯ!I394+[3]ระบบการควบคุมฯ!J394</f>
        <v>0</v>
      </c>
      <c r="G288" s="636">
        <f>+[3]ระบบการควบคุมฯ!K394+[3]ระบบการควบคุมฯ!L394</f>
        <v>0</v>
      </c>
      <c r="H288" s="603">
        <f t="shared" si="72"/>
        <v>0</v>
      </c>
      <c r="I288" s="127"/>
    </row>
    <row r="289" spans="1:9" ht="18.600000000000001" hidden="1" x14ac:dyDescent="0.25">
      <c r="A289" s="576"/>
      <c r="B289" s="115"/>
      <c r="C289" s="140"/>
      <c r="D289" s="636">
        <f>+[3]ระบบการควบคุมฯ!F397</f>
        <v>0</v>
      </c>
      <c r="E289" s="636">
        <f>+[3]ระบบการควบคุมฯ!G397+[3]ระบบการควบคุมฯ!H397</f>
        <v>0</v>
      </c>
      <c r="F289" s="636">
        <f>+[3]ระบบการควบคุมฯ!I397+[3]ระบบการควบคุมฯ!J397</f>
        <v>0</v>
      </c>
      <c r="G289" s="636">
        <f>+[3]ระบบการควบคุมฯ!K397+[3]ระบบการควบคุมฯ!L397</f>
        <v>0</v>
      </c>
      <c r="H289" s="603">
        <f t="shared" si="72"/>
        <v>0</v>
      </c>
      <c r="I289" s="127"/>
    </row>
    <row r="290" spans="1:9" ht="18.600000000000001" hidden="1" x14ac:dyDescent="0.25">
      <c r="A290" s="634"/>
      <c r="B290" s="141"/>
      <c r="C290" s="142"/>
      <c r="D290" s="637">
        <f>+[3]ระบบการควบคุมฯ!F398</f>
        <v>0</v>
      </c>
      <c r="E290" s="637">
        <f>+[3]ระบบการควบคุมฯ!G396+[3]ระบบการควบคุมฯ!H396</f>
        <v>0</v>
      </c>
      <c r="F290" s="637">
        <f>+[3]ระบบการควบคุมฯ!I396+[3]ระบบการควบคุมฯ!J396</f>
        <v>0</v>
      </c>
      <c r="G290" s="637">
        <f>+[3]ระบบการควบคุมฯ!K398+[3]ระบบการควบคุมฯ!L398</f>
        <v>0</v>
      </c>
      <c r="H290" s="638">
        <f t="shared" si="72"/>
        <v>0</v>
      </c>
      <c r="I290" s="143"/>
    </row>
    <row r="291" spans="1:9" ht="18.600000000000001" hidden="1" x14ac:dyDescent="0.25">
      <c r="A291" s="639"/>
      <c r="B291" s="131"/>
      <c r="C291" s="144"/>
      <c r="D291" s="640">
        <f>+[3]ระบบการควบคุมฯ!F399</f>
        <v>0</v>
      </c>
      <c r="E291" s="640">
        <f>+[3]ระบบการควบคุมฯ!G397+[3]ระบบการควบคุมฯ!H397</f>
        <v>0</v>
      </c>
      <c r="F291" s="640">
        <f>+[3]ระบบการควบคุมฯ!I397+[3]ระบบการควบคุมฯ!J397</f>
        <v>0</v>
      </c>
      <c r="G291" s="640">
        <f>+[3]ระบบการควบคุมฯ!K399+[3]ระบบการควบคุมฯ!L399</f>
        <v>0</v>
      </c>
      <c r="H291" s="641">
        <f t="shared" si="72"/>
        <v>0</v>
      </c>
      <c r="I291" s="132"/>
    </row>
    <row r="292" spans="1:9" ht="18.600000000000001" hidden="1" x14ac:dyDescent="0.25">
      <c r="A292" s="639"/>
      <c r="B292" s="131"/>
      <c r="C292" s="144"/>
      <c r="D292" s="640">
        <f>+[3]ระบบการควบคุมฯ!F400</f>
        <v>0</v>
      </c>
      <c r="E292" s="640">
        <f>+[3]ระบบการควบคุมฯ!G398+[3]ระบบการควบคุมฯ!H398</f>
        <v>0</v>
      </c>
      <c r="F292" s="640">
        <f>+[3]ระบบการควบคุมฯ!I398+[3]ระบบการควบคุมฯ!J398</f>
        <v>0</v>
      </c>
      <c r="G292" s="640">
        <f>+[3]ระบบการควบคุมฯ!K400+[3]ระบบการควบคุมฯ!L400</f>
        <v>0</v>
      </c>
      <c r="H292" s="641">
        <f t="shared" si="72"/>
        <v>0</v>
      </c>
      <c r="I292" s="145"/>
    </row>
    <row r="293" spans="1:9" ht="18.600000000000001" hidden="1" x14ac:dyDescent="0.25">
      <c r="A293" s="639"/>
      <c r="B293" s="131"/>
      <c r="C293" s="144"/>
      <c r="D293" s="640">
        <f>+[3]ระบบการควบคุมฯ!F401</f>
        <v>0</v>
      </c>
      <c r="E293" s="640">
        <f>+[3]ระบบการควบคุมฯ!G399+[3]ระบบการควบคุมฯ!H399</f>
        <v>0</v>
      </c>
      <c r="F293" s="640">
        <f>+[3]ระบบการควบคุมฯ!I399+[3]ระบบการควบคุมฯ!J399</f>
        <v>0</v>
      </c>
      <c r="G293" s="640">
        <f>+[3]ระบบการควบคุมฯ!K401+[3]ระบบการควบคุมฯ!L401</f>
        <v>0</v>
      </c>
      <c r="H293" s="641">
        <f t="shared" si="72"/>
        <v>0</v>
      </c>
      <c r="I293" s="145"/>
    </row>
    <row r="294" spans="1:9" ht="18.600000000000001" hidden="1" x14ac:dyDescent="0.25">
      <c r="A294" s="639"/>
      <c r="B294" s="131"/>
      <c r="C294" s="144"/>
      <c r="D294" s="640">
        <f>+[3]ระบบการควบคุมฯ!F402</f>
        <v>0</v>
      </c>
      <c r="E294" s="640">
        <f>+[3]ระบบการควบคุมฯ!G400+[3]ระบบการควบคุมฯ!H400</f>
        <v>0</v>
      </c>
      <c r="F294" s="640">
        <f>+[3]ระบบการควบคุมฯ!I400+[3]ระบบการควบคุมฯ!J400</f>
        <v>0</v>
      </c>
      <c r="G294" s="640">
        <f>+[3]ระบบการควบคุมฯ!K402+[3]ระบบการควบคุมฯ!L402</f>
        <v>0</v>
      </c>
      <c r="H294" s="641">
        <f t="shared" si="72"/>
        <v>0</v>
      </c>
      <c r="I294" s="145"/>
    </row>
    <row r="295" spans="1:9" ht="18.600000000000001" hidden="1" x14ac:dyDescent="0.25">
      <c r="A295" s="639"/>
      <c r="B295" s="131"/>
      <c r="C295" s="144"/>
      <c r="D295" s="640">
        <f>+[3]ระบบการควบคุมฯ!F403</f>
        <v>0</v>
      </c>
      <c r="E295" s="640">
        <f>+[3]ระบบการควบคุมฯ!G401+[3]ระบบการควบคุมฯ!H401</f>
        <v>0</v>
      </c>
      <c r="F295" s="640">
        <f>+[3]ระบบการควบคุมฯ!I401+[3]ระบบการควบคุมฯ!J401</f>
        <v>0</v>
      </c>
      <c r="G295" s="640">
        <f>+[3]ระบบการควบคุมฯ!K403+[3]ระบบการควบคุมฯ!L403</f>
        <v>0</v>
      </c>
      <c r="H295" s="641">
        <f t="shared" si="72"/>
        <v>0</v>
      </c>
      <c r="I295" s="132"/>
    </row>
    <row r="296" spans="1:9" ht="18.600000000000001" hidden="1" x14ac:dyDescent="0.25">
      <c r="A296" s="639"/>
      <c r="B296" s="131"/>
      <c r="C296" s="144"/>
      <c r="D296" s="640">
        <f>+[3]ระบบการควบคุมฯ!F404</f>
        <v>0</v>
      </c>
      <c r="E296" s="640">
        <f>+[3]ระบบการควบคุมฯ!G402+[3]ระบบการควบคุมฯ!H402</f>
        <v>0</v>
      </c>
      <c r="F296" s="640">
        <f>+[3]ระบบการควบคุมฯ!I402+[3]ระบบการควบคุมฯ!J402</f>
        <v>0</v>
      </c>
      <c r="G296" s="640">
        <f>+[3]ระบบการควบคุมฯ!K404+[3]ระบบการควบคุมฯ!L404</f>
        <v>0</v>
      </c>
      <c r="H296" s="641">
        <f t="shared" si="72"/>
        <v>0</v>
      </c>
      <c r="I296" s="132"/>
    </row>
    <row r="297" spans="1:9" ht="18.600000000000001" hidden="1" x14ac:dyDescent="0.25">
      <c r="A297" s="639"/>
      <c r="B297" s="133"/>
      <c r="C297" s="146"/>
      <c r="D297" s="642">
        <f>+[3]ระบบการควบคุมฯ!F405</f>
        <v>0</v>
      </c>
      <c r="E297" s="642">
        <f>+[3]ระบบการควบคุมฯ!G403+[3]ระบบการควบคุมฯ!H403</f>
        <v>0</v>
      </c>
      <c r="F297" s="642">
        <f>+[3]ระบบการควบคุมฯ!I403+[3]ระบบการควบคุมฯ!J403</f>
        <v>0</v>
      </c>
      <c r="G297" s="642">
        <f>+[3]ระบบการควบคุมฯ!K405+[3]ระบบการควบคุมฯ!L405</f>
        <v>0</v>
      </c>
      <c r="H297" s="643">
        <f t="shared" si="72"/>
        <v>0</v>
      </c>
      <c r="I297" s="134"/>
    </row>
    <row r="298" spans="1:9" ht="18.600000000000001" hidden="1" x14ac:dyDescent="0.25">
      <c r="A298" s="639"/>
      <c r="B298" s="133"/>
      <c r="C298" s="146"/>
      <c r="D298" s="642">
        <f>+[3]ระบบการควบคุมฯ!F406</f>
        <v>0</v>
      </c>
      <c r="E298" s="642">
        <f>+[3]ระบบการควบคุมฯ!G404+[3]ระบบการควบคุมฯ!H404</f>
        <v>0</v>
      </c>
      <c r="F298" s="642">
        <f>+[3]ระบบการควบคุมฯ!I404+[3]ระบบการควบคุมฯ!J404</f>
        <v>0</v>
      </c>
      <c r="G298" s="642">
        <f>+[3]ระบบการควบคุมฯ!K406+[3]ระบบการควบคุมฯ!L406</f>
        <v>0</v>
      </c>
      <c r="H298" s="643">
        <f t="shared" si="72"/>
        <v>0</v>
      </c>
      <c r="I298" s="134"/>
    </row>
    <row r="299" spans="1:9" ht="18.600000000000001" hidden="1" x14ac:dyDescent="0.25">
      <c r="A299" s="639"/>
      <c r="B299" s="133"/>
      <c r="C299" s="146"/>
      <c r="D299" s="642">
        <f>+[3]ระบบการควบคุมฯ!F407</f>
        <v>0</v>
      </c>
      <c r="E299" s="642">
        <f>+[3]ระบบการควบคุมฯ!G405+[3]ระบบการควบคุมฯ!H405</f>
        <v>0</v>
      </c>
      <c r="F299" s="642">
        <f>+[3]ระบบการควบคุมฯ!I405+[3]ระบบการควบคุมฯ!J405</f>
        <v>0</v>
      </c>
      <c r="G299" s="642">
        <f>+[3]ระบบการควบคุมฯ!K407+[3]ระบบการควบคุมฯ!L407</f>
        <v>0</v>
      </c>
      <c r="H299" s="643">
        <f t="shared" si="72"/>
        <v>0</v>
      </c>
      <c r="I299" s="134"/>
    </row>
    <row r="300" spans="1:9" ht="18.600000000000001" hidden="1" x14ac:dyDescent="0.25">
      <c r="A300" s="576"/>
      <c r="B300" s="115"/>
      <c r="C300" s="140"/>
      <c r="D300" s="636">
        <f>+[3]ระบบการควบคุมฯ!F408</f>
        <v>0</v>
      </c>
      <c r="E300" s="636">
        <f>+[3]ระบบการควบคุมฯ!G399+[3]ระบบการควบคุมฯ!H399</f>
        <v>0</v>
      </c>
      <c r="F300" s="636">
        <f>+[3]ระบบการควบคุมฯ!I399+[3]ระบบการควบคุมฯ!J399</f>
        <v>0</v>
      </c>
      <c r="G300" s="636">
        <f>+[3]ระบบการควบคุมฯ!K408+[3]ระบบการควบคุมฯ!L408</f>
        <v>0</v>
      </c>
      <c r="H300" s="603">
        <f t="shared" si="72"/>
        <v>0</v>
      </c>
      <c r="I300" s="125"/>
    </row>
    <row r="301" spans="1:9" ht="18.600000000000001" hidden="1" x14ac:dyDescent="0.25">
      <c r="A301" s="576"/>
      <c r="B301" s="115"/>
      <c r="C301" s="140"/>
      <c r="D301" s="636">
        <f>+[3]ระบบการควบคุมฯ!F409</f>
        <v>0</v>
      </c>
      <c r="E301" s="636">
        <f>+[3]ระบบการควบคุมฯ!G400+[3]ระบบการควบคุมฯ!H400</f>
        <v>0</v>
      </c>
      <c r="F301" s="636">
        <f>+[3]ระบบการควบคุมฯ!I400+[3]ระบบการควบคุมฯ!J400</f>
        <v>0</v>
      </c>
      <c r="G301" s="636">
        <f>+[3]ระบบการควบคุมฯ!K409+[3]ระบบการควบคุมฯ!L409</f>
        <v>0</v>
      </c>
      <c r="H301" s="603">
        <f t="shared" si="72"/>
        <v>0</v>
      </c>
      <c r="I301" s="125"/>
    </row>
    <row r="302" spans="1:9" ht="18.600000000000001" hidden="1" x14ac:dyDescent="0.25">
      <c r="A302" s="576"/>
      <c r="B302" s="136"/>
      <c r="C302" s="140"/>
      <c r="D302" s="636">
        <f>+[3]ระบบการควบคุมฯ!F410</f>
        <v>0</v>
      </c>
      <c r="E302" s="636">
        <f>+[3]ระบบการควบคุมฯ!G401+[3]ระบบการควบคุมฯ!H401</f>
        <v>0</v>
      </c>
      <c r="F302" s="636">
        <f>+[3]ระบบการควบคุมฯ!I401+[3]ระบบการควบคุมฯ!J401</f>
        <v>0</v>
      </c>
      <c r="G302" s="636">
        <f>+[3]ระบบการควบคุมฯ!K410+[3]ระบบการควบคุมฯ!L410</f>
        <v>0</v>
      </c>
      <c r="H302" s="603">
        <f t="shared" si="72"/>
        <v>0</v>
      </c>
      <c r="I302" s="125"/>
    </row>
    <row r="303" spans="1:9" ht="18.600000000000001" hidden="1" x14ac:dyDescent="0.25">
      <c r="A303" s="576"/>
      <c r="B303" s="136"/>
      <c r="C303" s="140"/>
      <c r="D303" s="636">
        <f>+[3]ระบบการควบคุมฯ!F411</f>
        <v>0</v>
      </c>
      <c r="E303" s="636">
        <f>+[3]ระบบการควบคุมฯ!G402+[3]ระบบการควบคุมฯ!H402</f>
        <v>0</v>
      </c>
      <c r="F303" s="636">
        <f>+[3]ระบบการควบคุมฯ!I402+[3]ระบบการควบคุมฯ!J402</f>
        <v>0</v>
      </c>
      <c r="G303" s="636">
        <f>+[3]ระบบการควบคุมฯ!K411+[3]ระบบการควบคุมฯ!L411</f>
        <v>0</v>
      </c>
      <c r="H303" s="603">
        <f t="shared" si="72"/>
        <v>0</v>
      </c>
      <c r="I303" s="125"/>
    </row>
    <row r="304" spans="1:9" ht="18.600000000000001" hidden="1" x14ac:dyDescent="0.25">
      <c r="A304" s="576"/>
      <c r="B304" s="136"/>
      <c r="C304" s="140"/>
      <c r="D304" s="636">
        <f>+[3]ระบบการควบคุมฯ!F412</f>
        <v>0</v>
      </c>
      <c r="E304" s="636">
        <f>+[3]ระบบการควบคุมฯ!G403+[3]ระบบการควบคุมฯ!H403</f>
        <v>0</v>
      </c>
      <c r="F304" s="636">
        <f>+[3]ระบบการควบคุมฯ!I403+[3]ระบบการควบคุมฯ!J403</f>
        <v>0</v>
      </c>
      <c r="G304" s="636">
        <f>+[3]ระบบการควบคุมฯ!K412+[3]ระบบการควบคุมฯ!L412</f>
        <v>0</v>
      </c>
      <c r="H304" s="603">
        <f t="shared" si="72"/>
        <v>0</v>
      </c>
      <c r="I304" s="125"/>
    </row>
    <row r="305" spans="1:9" ht="55.8" hidden="1" x14ac:dyDescent="0.25">
      <c r="A305" s="586" t="str">
        <f>+[2]ระบบการควบคุมฯ!A980</f>
        <v>2.1.4</v>
      </c>
      <c r="B305" s="112" t="str">
        <f>+[2]ระบบการควบคุมฯ!B980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305" s="112" t="str">
        <f>+[2]ระบบการควบคุมฯ!C981</f>
        <v>20004 67 05164 52034</v>
      </c>
      <c r="D305" s="571">
        <f>+D306</f>
        <v>0</v>
      </c>
      <c r="E305" s="608">
        <f>+E306</f>
        <v>0</v>
      </c>
      <c r="F305" s="608">
        <f>+F306</f>
        <v>0</v>
      </c>
      <c r="G305" s="608">
        <f>+G306</f>
        <v>0</v>
      </c>
      <c r="H305" s="608">
        <f>+H306</f>
        <v>0</v>
      </c>
      <c r="I305" s="123"/>
    </row>
    <row r="306" spans="1:9" ht="18.600000000000001" hidden="1" x14ac:dyDescent="0.25">
      <c r="A306" s="631">
        <f>+[2]ระบบการควบคุมฯ!A982</f>
        <v>0</v>
      </c>
      <c r="B306" s="135" t="str">
        <f>+[2]ระบบการควบคุมฯ!B982</f>
        <v xml:space="preserve"> งบดำเนินงาน 67112xx </v>
      </c>
      <c r="C306" s="121" t="str">
        <f>+[2]ระบบการควบคุมฯ!C983</f>
        <v>20004 35000200 0000000</v>
      </c>
      <c r="D306" s="581">
        <f>SUM(D307:D309)</f>
        <v>0</v>
      </c>
      <c r="E306" s="581">
        <f>SUM(E307:E309)</f>
        <v>0</v>
      </c>
      <c r="F306" s="581">
        <f>SUM(F307:F309)</f>
        <v>0</v>
      </c>
      <c r="G306" s="581">
        <f>SUM(G307:G309)</f>
        <v>0</v>
      </c>
      <c r="H306" s="581">
        <f>SUM(H307:H309)</f>
        <v>0</v>
      </c>
      <c r="I306" s="122"/>
    </row>
    <row r="307" spans="1:9" ht="55.8" hidden="1" x14ac:dyDescent="0.25">
      <c r="A307" s="644" t="str">
        <f>+[2]ระบบการควบคุมฯ!A984</f>
        <v>2.1.4.1</v>
      </c>
      <c r="B307" s="136" t="str">
        <f>+[2]ระบบการควบคุมฯ!B984</f>
        <v xml:space="preserve">ค่าใช้จ่ายในการจัดการแข่งขันงานศิลปหัตถกรรมนักเรียน ครั้งที่ 71 ปีการศึกษา 2566 </v>
      </c>
      <c r="C307" s="136" t="str">
        <f>+[2]ระบบการควบคุมฯ!C984</f>
        <v>ที่ ศธ 04002/ว    /9 กพ 67  ครั้งที่ 165</v>
      </c>
      <c r="D307" s="645"/>
      <c r="E307" s="578"/>
      <c r="F307" s="602"/>
      <c r="G307" s="578"/>
      <c r="H307" s="602">
        <f>+D307-E307-F307-G307</f>
        <v>0</v>
      </c>
      <c r="I307" s="125" t="s">
        <v>12</v>
      </c>
    </row>
    <row r="308" spans="1:9" ht="93" hidden="1" x14ac:dyDescent="0.25">
      <c r="A308" s="644" t="str">
        <f>+[2]ระบบการควบคุมฯ!A985</f>
        <v>2.1.4.2</v>
      </c>
      <c r="B308" s="136" t="str">
        <f>+[2]ระบบการควบคุมฯ!B985</f>
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</c>
      <c r="C308" s="136" t="str">
        <f>+[2]ระบบการควบคุมฯ!C985</f>
        <v>ศธ04002/ว2276 ลว. 7 มิย 67 โอนครั้งที่ 102</v>
      </c>
      <c r="D308" s="645"/>
      <c r="E308" s="578"/>
      <c r="F308" s="602"/>
      <c r="G308" s="578"/>
      <c r="H308" s="602">
        <f>+D308-E308-F308-G308</f>
        <v>0</v>
      </c>
      <c r="I308" s="125" t="s">
        <v>72</v>
      </c>
    </row>
    <row r="309" spans="1:9" ht="186" hidden="1" x14ac:dyDescent="0.25">
      <c r="A309" s="644" t="str">
        <f>+[2]ระบบการควบคุมฯ!A986</f>
        <v>2.1.4.3</v>
      </c>
      <c r="B309" s="136" t="str">
        <f>+[2]ระบบการควบคุมฯ!B986</f>
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</c>
      <c r="C309" s="136" t="str">
        <f>+[2]ระบบการควบคุมฯ!C986</f>
        <v>ศธ04002/ว3560 ลว. 15 สค 67 โอนครั้งที่ 323</v>
      </c>
      <c r="D309" s="602"/>
      <c r="E309" s="602"/>
      <c r="F309" s="602"/>
      <c r="G309" s="602"/>
      <c r="H309" s="602">
        <f>+D309-E309-F309-G309</f>
        <v>0</v>
      </c>
      <c r="I309" s="125" t="s">
        <v>72</v>
      </c>
    </row>
    <row r="310" spans="1:9" ht="74.400000000000006" x14ac:dyDescent="0.25">
      <c r="A310" s="586" t="str">
        <f>+[2]ระบบการควบคุมฯ!A987</f>
        <v>1.5.1</v>
      </c>
      <c r="B310" s="112" t="str">
        <f>+[2]ระบบการควบคุมฯ!B987</f>
        <v xml:space="preserve">กิจกรรมรองพัฒนาระบบการวัดและประเมินผลส่งเสริมเครือข่ายความร่วมในการประเมินคุณภาพการศึกษา </v>
      </c>
      <c r="C310" s="112" t="str">
        <f>+[2]ระบบการควบคุมฯ!C987</f>
        <v>200046805164 36263</v>
      </c>
      <c r="D310" s="571">
        <f>+D311</f>
        <v>28000</v>
      </c>
      <c r="E310" s="608">
        <f>+E311</f>
        <v>0</v>
      </c>
      <c r="F310" s="608">
        <f>+F311</f>
        <v>0</v>
      </c>
      <c r="G310" s="608">
        <f>+G311</f>
        <v>1200</v>
      </c>
      <c r="H310" s="608">
        <f>+H311</f>
        <v>26800</v>
      </c>
      <c r="I310" s="123"/>
    </row>
    <row r="311" spans="1:9" ht="18.600000000000001" x14ac:dyDescent="0.25">
      <c r="A311" s="631"/>
      <c r="B311" s="135" t="str">
        <f>+[2]ระบบการควบคุมฯ!B988</f>
        <v xml:space="preserve"> งบดำเนินงาน 68112xx</v>
      </c>
      <c r="C311" s="121" t="str">
        <f>+[2]ระบบการควบคุมฯ!C988</f>
        <v>20004 3720 1000 2000000</v>
      </c>
      <c r="D311" s="581">
        <f>SUM(D312:D315)</f>
        <v>28000</v>
      </c>
      <c r="E311" s="581">
        <f>SUM(E312:E315)</f>
        <v>0</v>
      </c>
      <c r="F311" s="581">
        <f>SUM(F312:F315)</f>
        <v>0</v>
      </c>
      <c r="G311" s="581">
        <f>SUM(G312:G315)</f>
        <v>1200</v>
      </c>
      <c r="H311" s="581">
        <f>SUM(H312:H315)</f>
        <v>26800</v>
      </c>
      <c r="I311" s="122"/>
    </row>
    <row r="312" spans="1:9" ht="93" x14ac:dyDescent="0.25">
      <c r="A312" s="646">
        <f>+[2]ระบบการควบคุมฯ!A989</f>
        <v>1</v>
      </c>
      <c r="B312" s="136" t="str">
        <f>+[2]ระบบการควบคุมฯ!B989</f>
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ระดับเขตพื้นที่การศึกษา</v>
      </c>
      <c r="C312" s="136" t="str">
        <f>+[2]ระบบการควบคุมฯ!C989</f>
        <v>ศธ04002/ว5487ว.8 พย 67 โอนครั้งที่ 47</v>
      </c>
      <c r="D312" s="645">
        <f>+[2]ระบบการควบคุมฯ!F989</f>
        <v>5000</v>
      </c>
      <c r="E312" s="578">
        <f>+[2]ระบบการควบคุมฯ!G989+[2]ระบบการควบคุมฯ!H989</f>
        <v>0</v>
      </c>
      <c r="F312" s="602">
        <f>+[2]ระบบการควบคุมฯ!I989+[2]ระบบการควบคุมฯ!J989</f>
        <v>0</v>
      </c>
      <c r="G312" s="578">
        <f>+[2]ระบบการควบคุมฯ!K989+[2]ระบบการควบคุมฯ!L989</f>
        <v>1200</v>
      </c>
      <c r="H312" s="602">
        <f>+D312-E312-F312-G312</f>
        <v>3800</v>
      </c>
      <c r="I312" s="125" t="s">
        <v>12</v>
      </c>
    </row>
    <row r="313" spans="1:9" ht="93" x14ac:dyDescent="0.25">
      <c r="A313" s="646">
        <f>+[2]ระบบการควบคุมฯ!A990</f>
        <v>2</v>
      </c>
      <c r="B313" s="136" t="str">
        <f>+[2]ระบบการควบคุมฯ!B990</f>
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ระดับจังหวัด</v>
      </c>
      <c r="C313" s="136" t="str">
        <f>+[2]ระบบการควบคุมฯ!C990</f>
        <v>ศธ04002/ว5487ว.8 พย 67 โอนครั้งที่ 47</v>
      </c>
      <c r="D313" s="645">
        <f>+[2]ระบบการควบคุมฯ!F990</f>
        <v>23000</v>
      </c>
      <c r="E313" s="578">
        <f>+[2]ระบบการควบคุมฯ!G990+[2]ระบบการควบคุมฯ!H990</f>
        <v>0</v>
      </c>
      <c r="F313" s="602">
        <f>+[2]ระบบการควบคุมฯ!I990+[2]ระบบการควบคุมฯ!J990</f>
        <v>0</v>
      </c>
      <c r="G313" s="578">
        <f>+[2]ระบบการควบคุมฯ!K990+[2]ระบบการควบคุมฯ!L990</f>
        <v>0</v>
      </c>
      <c r="H313" s="602">
        <f>+D313-E313-F313-G313</f>
        <v>23000</v>
      </c>
      <c r="I313" s="125" t="s">
        <v>12</v>
      </c>
    </row>
    <row r="314" spans="1:9" ht="55.8" x14ac:dyDescent="0.25">
      <c r="A314" s="586">
        <f>+[2]ระบบการควบคุมฯ!A993</f>
        <v>1.6</v>
      </c>
      <c r="B314" s="647" t="str">
        <f>+[2]ระบบการควบคุมฯ!B993</f>
        <v xml:space="preserve">กิจกรรมการจัดการศึกษามัธยมศึกษาตอนต้นสำหรับโรงเรียนปกติ  </v>
      </c>
      <c r="C314" s="147" t="str">
        <f>+[2]ระบบการควบคุมฯ!C993</f>
        <v>20004 68 0516500000</v>
      </c>
      <c r="D314" s="571">
        <f>+D315</f>
        <v>0</v>
      </c>
      <c r="E314" s="608">
        <f>+E315</f>
        <v>0</v>
      </c>
      <c r="F314" s="608">
        <f>+F315</f>
        <v>0</v>
      </c>
      <c r="G314" s="608">
        <f>+G315</f>
        <v>0</v>
      </c>
      <c r="H314" s="608">
        <f>+H315</f>
        <v>0</v>
      </c>
      <c r="I314" s="123"/>
    </row>
    <row r="315" spans="1:9" ht="18.600000000000001" x14ac:dyDescent="0.25">
      <c r="A315" s="631" t="str">
        <f>+[2]ระบบการควบคุมฯ!A994</f>
        <v>1.6.1</v>
      </c>
      <c r="B315" s="648" t="str">
        <f>+[2]ระบบการควบคุมฯ!B994</f>
        <v xml:space="preserve"> งบดำเนินงาน 68112xx</v>
      </c>
      <c r="C315" s="590" t="str">
        <f>+[2]ระบบการควบคุมฯ!C994</f>
        <v>20004 3720 1000 2000000</v>
      </c>
      <c r="D315" s="581"/>
      <c r="E315" s="581"/>
      <c r="F315" s="581"/>
      <c r="G315" s="581"/>
      <c r="H315" s="581"/>
      <c r="I315" s="122"/>
    </row>
    <row r="316" spans="1:9" ht="93" hidden="1" x14ac:dyDescent="0.25">
      <c r="A316" s="644"/>
      <c r="B316" s="649"/>
      <c r="C316" s="136"/>
      <c r="D316" s="645">
        <f>+[2]ระบบการควบคุมฯ!F994</f>
        <v>0</v>
      </c>
      <c r="E316" s="602">
        <f>+[2]ระบบการควบคุมฯ!G994+[2]ระบบการควบคุมฯ!H994</f>
        <v>0</v>
      </c>
      <c r="F316" s="602">
        <f>+[2]ระบบการควบคุมฯ!I994+[2]ระบบการควบคุมฯ!J994</f>
        <v>0</v>
      </c>
      <c r="G316" s="602">
        <f>+[2]ระบบการควบคุมฯ!K994+[2]ระบบการควบคุมฯ!L994</f>
        <v>0</v>
      </c>
      <c r="H316" s="602">
        <f>+D316-E316-F316-G316</f>
        <v>0</v>
      </c>
      <c r="I316" s="125" t="s">
        <v>72</v>
      </c>
    </row>
    <row r="317" spans="1:9" ht="55.8" x14ac:dyDescent="0.25">
      <c r="A317" s="586" t="str">
        <f>+[2]ระบบการควบคุมฯ!A1069</f>
        <v>1.6.1</v>
      </c>
      <c r="B317" s="647" t="str">
        <f>+[2]ระบบการควบคุมฯ!B1069</f>
        <v>กิจกรรมรองสนับสนุนเสริมสร้างความเข้มแข็งในการพัฒนาครูอย่างมีประสิทธิภาพ</v>
      </c>
      <c r="C317" s="147" t="str">
        <f>+[2]ระบบการควบคุมฯ!C1069</f>
        <v>20004 68 05165 51999</v>
      </c>
      <c r="D317" s="571">
        <f>+D318</f>
        <v>60000</v>
      </c>
      <c r="E317" s="608">
        <f>+E318</f>
        <v>0</v>
      </c>
      <c r="F317" s="608">
        <f>+F318</f>
        <v>0</v>
      </c>
      <c r="G317" s="608">
        <f>+G318</f>
        <v>0</v>
      </c>
      <c r="H317" s="608">
        <f>+H318</f>
        <v>60000</v>
      </c>
      <c r="I317" s="123"/>
    </row>
    <row r="318" spans="1:9" ht="18.600000000000001" x14ac:dyDescent="0.25">
      <c r="A318" s="631">
        <f>+[2]ระบบการควบคุมฯ!A1070</f>
        <v>0</v>
      </c>
      <c r="B318" s="648" t="str">
        <f>+[2]ระบบการควบคุมฯ!B1070</f>
        <v xml:space="preserve"> งบดำเนินงาน 68112xx </v>
      </c>
      <c r="C318" s="590" t="str">
        <f>+[2]ระบบการควบคุมฯ!C1070</f>
        <v>20004 3720 1000 2000000</v>
      </c>
      <c r="D318" s="581">
        <f>SUM(D319:D322)</f>
        <v>60000</v>
      </c>
      <c r="E318" s="581">
        <f t="shared" ref="E318:H318" si="73">SUM(E319:E322)</f>
        <v>0</v>
      </c>
      <c r="F318" s="581">
        <f t="shared" si="73"/>
        <v>0</v>
      </c>
      <c r="G318" s="581">
        <f t="shared" si="73"/>
        <v>0</v>
      </c>
      <c r="H318" s="581">
        <f t="shared" si="73"/>
        <v>60000</v>
      </c>
      <c r="I318" s="122"/>
    </row>
    <row r="319" spans="1:9" ht="111.6" x14ac:dyDescent="0.25">
      <c r="A319" s="644" t="str">
        <f>+[2]ระบบการควบคุมฯ!A1071</f>
        <v>1.6.1.1</v>
      </c>
      <c r="B319" s="136" t="str">
        <f>+[2]ระบบการควบคุมฯ!B1071</f>
        <v xml:space="preserve">ค่าใช้จ่ายในการดำเนินการตรวจรับ – จ่ายเครื่องราชอิสริยาภรณ์ชั้นต่ำกว่าสายสะพายและเหรียญจักรพรรดิมาลา ประจำปี 2565 – 2567 ระหว่างวันที่ 2 - 10 ตุลาคม 2567 </v>
      </c>
      <c r="C319" s="136" t="str">
        <f>+[2]ระบบการควบคุมฯ!C1071</f>
        <v>ศธ04002/5373 ลว. 1 พย 67 โอนครั้งที่ 36</v>
      </c>
      <c r="D319" s="645">
        <f>+[2]ระบบการควบคุมฯ!D1071</f>
        <v>60000</v>
      </c>
      <c r="E319" s="602">
        <f>+[2]ระบบการควบคุมฯ!G1071+[2]ระบบการควบคุมฯ!H1071</f>
        <v>0</v>
      </c>
      <c r="F319" s="602">
        <f>+[2]ระบบการควบคุมฯ!I1071+[2]ระบบการควบคุมฯ!J1071</f>
        <v>0</v>
      </c>
      <c r="G319" s="602">
        <f>+[2]ระบบการควบคุมฯ!K1071+[2]ระบบการควบคุมฯ!L1071</f>
        <v>0</v>
      </c>
      <c r="H319" s="602">
        <f>+D319-E319-F319-G319</f>
        <v>60000</v>
      </c>
      <c r="I319" s="125" t="s">
        <v>17</v>
      </c>
    </row>
    <row r="320" spans="1:9" ht="111.6" hidden="1" x14ac:dyDescent="0.25">
      <c r="A320" s="644" t="str">
        <f>+[2]ระบบการควบคุมฯ!A1072</f>
        <v>2.2.1.2</v>
      </c>
      <c r="B320" s="136" t="str">
        <f>+[2]ระบบการควบคุมฯ!B1072</f>
        <v>ค่าใช้จ่ายในการเดินทางเข้าร่วมการประชุมเชิงปฏิบัติการขับเคลื่อนนโยบายเรียนดี มีความสุข สู่การนิเทศอย่างมีประสิทธิภาพ 19-21 กพ 67 รร.รอยัล ซิตี้ กรุงเทพมหานคร</v>
      </c>
      <c r="C320" s="136">
        <f>+[2]ระบบการควบคุมฯ!C1072</f>
        <v>0</v>
      </c>
      <c r="D320" s="645">
        <f>+[2]ระบบการควบคุมฯ!D1072</f>
        <v>0</v>
      </c>
      <c r="E320" s="602">
        <f>+[2]ระบบการควบคุมฯ!G1072+[2]ระบบการควบคุมฯ!H1072</f>
        <v>0</v>
      </c>
      <c r="F320" s="602">
        <f>+[2]ระบบการควบคุมฯ!I1072+[2]ระบบการควบคุมฯ!J1072</f>
        <v>0</v>
      </c>
      <c r="G320" s="602">
        <f>+[2]ระบบการควบคุมฯ!K1072+[2]ระบบการควบคุมฯ!L1072</f>
        <v>0</v>
      </c>
      <c r="H320" s="602">
        <f>+D320-E320-F320-G320</f>
        <v>0</v>
      </c>
      <c r="I320" s="125" t="s">
        <v>72</v>
      </c>
    </row>
    <row r="321" spans="1:9" ht="93" hidden="1" x14ac:dyDescent="0.25">
      <c r="A321" s="644" t="str">
        <f>+[2]ระบบการควบคุมฯ!A1073</f>
        <v>2.2.1.3</v>
      </c>
      <c r="B321" s="136" t="str">
        <f>+[2]ระบบการควบคุมฯ!B1073</f>
        <v>ค่าใช้จ่ายสำหรับการดำเนินงานพัฒนาการนิเทศการศึกษาของเครือข่ายการนิเทศการศึกษาขั้นพื้นฐาน</v>
      </c>
      <c r="C321" s="136" t="str">
        <f>+[2]ระบบการควบคุมฯ!C1073</f>
        <v>ศธ04002/ว1918 ลว 17 พค 67 โอนครั้งที่ 27</v>
      </c>
      <c r="D321" s="645"/>
      <c r="E321" s="602"/>
      <c r="F321" s="602"/>
      <c r="G321" s="602"/>
      <c r="H321" s="602">
        <f>+D321-E321-G321</f>
        <v>0</v>
      </c>
      <c r="I321" s="148" t="s">
        <v>50</v>
      </c>
    </row>
    <row r="322" spans="1:9" ht="130.19999999999999" hidden="1" x14ac:dyDescent="0.25">
      <c r="A322" s="644" t="str">
        <f>+[2]ระบบการควบคุมฯ!A1074</f>
        <v>2.2.1.4</v>
      </c>
      <c r="B322" s="136" t="str">
        <f>+[2]ระบบการควบคุมฯ!B1074</f>
        <v xml:space="preserve">ค่าใช้จ่ายการคัดเลือกบุคคลเพื่อบรรจุแต่งตั้งให้ดำรงตำแหน่งรองผู้อำนวยการสถานศึกษาและ    ผู้อำนวยการสถานศึกษา สังกัดสำนักงานคณะกรรมการการศึกาษาขั้นพื้นฐาน ปี พ.ศ. 2567 </v>
      </c>
      <c r="C322" s="136" t="str">
        <f>+[2]ระบบการควบคุมฯ!C1074</f>
        <v>ศธ04002/ว2110 ลว 31 พค 67 โอนครั้งที่ 67</v>
      </c>
      <c r="D322" s="645"/>
      <c r="E322" s="602"/>
      <c r="F322" s="602"/>
      <c r="G322" s="602"/>
      <c r="H322" s="602">
        <f>+D322-E322-G322</f>
        <v>0</v>
      </c>
      <c r="I322" s="125" t="s">
        <v>17</v>
      </c>
    </row>
    <row r="323" spans="1:9" ht="93" x14ac:dyDescent="0.25">
      <c r="A323" s="586">
        <f>+[2]ระบบการควบคุมฯ!A1133</f>
        <v>1.7</v>
      </c>
      <c r="B323" s="153" t="str">
        <f>+[2]ระบบการควบคุมฯ!B1133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23" s="153" t="str">
        <f>+[2]ระบบการควบคุมฯ!C1133</f>
        <v>20004 68 5201500000</v>
      </c>
      <c r="D323" s="571">
        <f>+D324</f>
        <v>15600</v>
      </c>
      <c r="E323" s="608">
        <f>+E324</f>
        <v>0</v>
      </c>
      <c r="F323" s="608">
        <f>+F324</f>
        <v>0</v>
      </c>
      <c r="G323" s="608">
        <f>+G324</f>
        <v>0</v>
      </c>
      <c r="H323" s="608">
        <f>+H324</f>
        <v>15600</v>
      </c>
      <c r="I323" s="123"/>
    </row>
    <row r="324" spans="1:9" ht="18.600000000000001" x14ac:dyDescent="0.25">
      <c r="A324" s="631"/>
      <c r="B324" s="528" t="str">
        <f>+[2]ระบบการควบคุมฯ!B1134</f>
        <v xml:space="preserve"> งบดำเนินงาน 68112xx</v>
      </c>
      <c r="C324" s="162" t="str">
        <f>+[2]ระบบการควบคุมฯ!C1134</f>
        <v>20004 3720 1000 2000000</v>
      </c>
      <c r="D324" s="581">
        <f>SUM(D325:D327)</f>
        <v>15600</v>
      </c>
      <c r="E324" s="581">
        <f>SUM(E325:E327)</f>
        <v>0</v>
      </c>
      <c r="F324" s="581">
        <f>SUM(F325:F327)</f>
        <v>0</v>
      </c>
      <c r="G324" s="581">
        <f>SUM(G325:G327)</f>
        <v>0</v>
      </c>
      <c r="H324" s="581">
        <f>SUM(H325:H327)</f>
        <v>15600</v>
      </c>
      <c r="I324" s="122"/>
    </row>
    <row r="325" spans="1:9" ht="111.6" x14ac:dyDescent="0.25">
      <c r="A325" s="644" t="str">
        <f>+[2]ระบบการควบคุมฯ!A1135</f>
        <v>1.7.1</v>
      </c>
      <c r="B325" s="93" t="str">
        <f>+[2]ระบบการควบคุมฯ!B1135</f>
        <v>ค่าใช้จ่ายในการจัดบูธนิทรรศการผลงานแนวปฏิบัติที่ดีที่ได้รับการคัดเลือกและจัดบูธนิทรรศการแสดงสินค้าของหน่วยงานบูธนิทรรศการแสดงสินค้าของหน่วยงานที่เกิดจากการปฏิบัติที่ดี</v>
      </c>
      <c r="C325" s="93" t="str">
        <f>+[2]ระบบการควบคุมฯ!C1135</f>
        <v>ศธ 04002/ว5490 ลว8 พย 67 ครั้งที่ 51</v>
      </c>
      <c r="D325" s="577">
        <f>+[2]ระบบการควบคุมฯ!F1135</f>
        <v>5600</v>
      </c>
      <c r="E325" s="577">
        <f>+[2]ระบบการควบคุมฯ!G1135+[2]ระบบการควบคุมฯ!H1135</f>
        <v>0</v>
      </c>
      <c r="F325" s="577">
        <f>+[2]ระบบการควบคุมฯ!I1135+[2]ระบบการควบคุมฯ!J1135</f>
        <v>0</v>
      </c>
      <c r="G325" s="577">
        <f>+[2]ระบบการควบคุมฯ!K1135+[2]ระบบการควบคุมฯ!L1135</f>
        <v>0</v>
      </c>
      <c r="H325" s="577">
        <f>+D325-E325-F325-G325</f>
        <v>5600</v>
      </c>
      <c r="I325" s="125" t="s">
        <v>185</v>
      </c>
    </row>
    <row r="326" spans="1:9" ht="74.400000000000006" x14ac:dyDescent="0.25">
      <c r="A326" s="644" t="str">
        <f>+[2]ระบบการควบคุมฯ!A1136</f>
        <v>1.7.2</v>
      </c>
      <c r="B326" s="93" t="str">
        <f>+[2]ระบบการควบคุมฯ!B1136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</c>
      <c r="C326" s="93" t="str">
        <f>+[2]ระบบการควบคุมฯ!C1136</f>
        <v>ศธ 04002/ว5655 ลว 19 พย 67 โอนครั้งที่ 71</v>
      </c>
      <c r="D326" s="577">
        <f>+[2]ระบบการควบคุมฯ!F1136</f>
        <v>10000</v>
      </c>
      <c r="E326" s="577">
        <f>+[2]ระบบการควบคุมฯ!G1136+[2]ระบบการควบคุมฯ!H1136</f>
        <v>0</v>
      </c>
      <c r="F326" s="577">
        <f>+[2]ระบบการควบคุมฯ!I1136+[2]ระบบการควบคุมฯ!J1136</f>
        <v>0</v>
      </c>
      <c r="G326" s="577">
        <f>+[2]ระบบการควบคุมฯ!K1136+[2]ระบบการควบคุมฯ!L1136</f>
        <v>0</v>
      </c>
      <c r="H326" s="577">
        <f>+D326-E326-F326-G326</f>
        <v>10000</v>
      </c>
      <c r="I326" s="125" t="s">
        <v>185</v>
      </c>
    </row>
    <row r="327" spans="1:9" ht="18.600000000000001" hidden="1" x14ac:dyDescent="0.25">
      <c r="A327" s="644"/>
      <c r="B327" s="136"/>
      <c r="C327" s="136"/>
      <c r="D327" s="602"/>
      <c r="E327" s="602"/>
      <c r="F327" s="602"/>
      <c r="G327" s="602"/>
      <c r="H327" s="602"/>
      <c r="I327" s="125"/>
    </row>
    <row r="328" spans="1:9" ht="74.400000000000006" x14ac:dyDescent="0.25">
      <c r="A328" s="586" t="str">
        <f>+[2]ระบบการควบคุมฯ!A1084</f>
        <v>2.2.3</v>
      </c>
      <c r="B328" s="112" t="str">
        <f>+[2]ระบบการควบคุมฯ!B1084</f>
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</c>
      <c r="C328" s="112" t="str">
        <f>+[2]ระบบการควบคุมฯ!C1084</f>
        <v>20004 66 05165 90691</v>
      </c>
      <c r="D328" s="571">
        <f>+D329</f>
        <v>0</v>
      </c>
      <c r="E328" s="608">
        <f>+E329</f>
        <v>0</v>
      </c>
      <c r="F328" s="608">
        <f>+F329</f>
        <v>0</v>
      </c>
      <c r="G328" s="608">
        <f>+G329</f>
        <v>0</v>
      </c>
      <c r="H328" s="608">
        <f>+H329</f>
        <v>0</v>
      </c>
      <c r="I328" s="123"/>
    </row>
    <row r="329" spans="1:9" ht="18.600000000000001" x14ac:dyDescent="0.25">
      <c r="A329" s="580"/>
      <c r="B329" s="135" t="str">
        <f>+[2]ระบบการควบคุมฯ!B1085</f>
        <v xml:space="preserve"> งบดำเนินงาน 66112xx </v>
      </c>
      <c r="C329" s="121" t="str">
        <f>+[2]ระบบการควบคุมฯ!C1085</f>
        <v>20004 35000200 2000000</v>
      </c>
      <c r="D329" s="581">
        <f>SUM(D330:D331)</f>
        <v>0</v>
      </c>
      <c r="E329" s="581">
        <f>SUM(E330:E331)</f>
        <v>0</v>
      </c>
      <c r="F329" s="581">
        <f>SUM(F330:F331)</f>
        <v>0</v>
      </c>
      <c r="G329" s="581">
        <f>SUM(G330:G331)</f>
        <v>0</v>
      </c>
      <c r="H329" s="581">
        <f>SUM(H330:H331)</f>
        <v>0</v>
      </c>
      <c r="I329" s="122"/>
    </row>
    <row r="330" spans="1:9" ht="93" hidden="1" x14ac:dyDescent="0.25">
      <c r="A330" s="644" t="str">
        <f>+[2]ระบบการควบคุมฯ!A1086</f>
        <v>2.2.3.1</v>
      </c>
      <c r="B330" s="650" t="str">
        <f>+[2]ระบบการควบคุมฯ!B1086</f>
        <v xml:space="preserve">ค่าใช้จ่าย  รณรงค์ และติดตาม การใช้หนังสือพระราชนิพนธ์  </v>
      </c>
      <c r="C330" s="651" t="str">
        <f>+[2]ระบบการควบคุมฯ!C1086</f>
        <v>ศธ 04002/ว2953/25 กค 66 ครั้งที่ 689 จำนวนเงิน 61,055 บาท</v>
      </c>
      <c r="D330" s="636">
        <f>+[2]ระบบการควบคุมฯ!F1086</f>
        <v>0</v>
      </c>
      <c r="E330" s="368">
        <f>+[2]ระบบการควบคุมฯ!G1086-[2]ระบบการควบคุมฯ!H1086</f>
        <v>0</v>
      </c>
      <c r="F330" s="368">
        <f>+[2]ระบบการควบคุมฯ!I1086+[2]ระบบการควบคุมฯ!J1086</f>
        <v>0</v>
      </c>
      <c r="G330" s="368">
        <f>+[2]ระบบการควบคุมฯ!K1086+[2]ระบบการควบคุมฯ!L1086</f>
        <v>0</v>
      </c>
      <c r="H330" s="355">
        <f>+D330-E330-F330-G330</f>
        <v>0</v>
      </c>
      <c r="I330" s="652" t="s">
        <v>50</v>
      </c>
    </row>
    <row r="331" spans="1:9" ht="167.4" hidden="1" x14ac:dyDescent="0.25">
      <c r="A331" s="644" t="str">
        <f>+[2]ระบบการควบคุมฯ!A1087</f>
        <v>2.2.3.2</v>
      </c>
      <c r="B331" s="650" t="str">
        <f>+[2]ระบบการควบคุมฯ!B1087</f>
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</c>
      <c r="C331" s="651" t="str">
        <f>+[2]ระบบการควบคุมฯ!C1087</f>
        <v>ศธ 04002/ว3089/29 กค 66 ครั้งที่ 712 จำนวนเงิน 1,200.-บาท เขียนเขต</v>
      </c>
      <c r="D331" s="636">
        <f>+[2]ระบบการควบคุมฯ!F1087</f>
        <v>0</v>
      </c>
      <c r="E331" s="368">
        <f>+[2]ระบบการควบคุมฯ!G1087-[2]ระบบการควบคุมฯ!H1087</f>
        <v>0</v>
      </c>
      <c r="F331" s="368">
        <f>+[2]ระบบการควบคุมฯ!I1087+[2]ระบบการควบคุมฯ!J1087</f>
        <v>0</v>
      </c>
      <c r="G331" s="368">
        <f>+[2]ระบบการควบคุมฯ!K1087+[2]ระบบการควบคุมฯ!L1087</f>
        <v>0</v>
      </c>
      <c r="H331" s="355">
        <f>+D331-E331-F331-G331</f>
        <v>0</v>
      </c>
      <c r="I331" s="652" t="s">
        <v>96</v>
      </c>
    </row>
    <row r="332" spans="1:9" ht="93" x14ac:dyDescent="0.25">
      <c r="A332" s="586">
        <f>+[5]ระบบการควบคุมฯ!A718</f>
        <v>2.2999999999999998</v>
      </c>
      <c r="B332" s="112" t="str">
        <f>+[5]ระบบการควบคุมฯ!B718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32" s="112" t="str">
        <f>+[3]ระบบการควบคุมฯ!C890</f>
        <v>20004 66 5201500000</v>
      </c>
      <c r="D332" s="571">
        <f>+D333</f>
        <v>0</v>
      </c>
      <c r="E332" s="608">
        <f>+E333</f>
        <v>0</v>
      </c>
      <c r="F332" s="608">
        <f>+F333</f>
        <v>0</v>
      </c>
      <c r="G332" s="608">
        <f>+G333</f>
        <v>0</v>
      </c>
      <c r="H332" s="608">
        <f>+H333</f>
        <v>0</v>
      </c>
      <c r="I332" s="123"/>
    </row>
    <row r="333" spans="1:9" ht="18.600000000000001" x14ac:dyDescent="0.25">
      <c r="A333" s="580"/>
      <c r="B333" s="135" t="str">
        <f>+[2]ระบบการควบคุมฯ!B1134</f>
        <v xml:space="preserve"> งบดำเนินงาน 68112xx</v>
      </c>
      <c r="C333" s="121"/>
      <c r="D333" s="581">
        <f>SUM(D334:D339)</f>
        <v>0</v>
      </c>
      <c r="E333" s="581">
        <f t="shared" ref="E333:H333" si="74">SUM(E334:E339)</f>
        <v>0</v>
      </c>
      <c r="F333" s="581">
        <f t="shared" si="74"/>
        <v>0</v>
      </c>
      <c r="G333" s="581">
        <f t="shared" si="74"/>
        <v>0</v>
      </c>
      <c r="H333" s="581">
        <f t="shared" si="74"/>
        <v>0</v>
      </c>
      <c r="I333" s="122"/>
    </row>
    <row r="334" spans="1:9" ht="130.19999999999999" hidden="1" x14ac:dyDescent="0.25">
      <c r="A334" s="644" t="str">
        <f>+[2]ระบบการควบคุมฯ!A1135</f>
        <v>1.7.1</v>
      </c>
      <c r="B334" s="650" t="str">
        <f>+[2]ระบบการควบคุมฯ!B1135</f>
        <v>ค่าใช้จ่ายในการจัดบูธนิทรรศการผลงานแนวปฏิบัติที่ดีที่ได้รับการคัดเลือกและจัดบูธนิทรรศการแสดงสินค้าของหน่วยงานบูธนิทรรศการแสดงสินค้าของหน่วยงานที่เกิดจากการปฏิบัติที่ดี</v>
      </c>
      <c r="C334" s="651" t="str">
        <f>+[2]ระบบการควบคุมฯ!C1135</f>
        <v>ศธ 04002/ว5490 ลว8 พย 67 ครั้งที่ 51</v>
      </c>
      <c r="D334" s="636"/>
      <c r="E334" s="578"/>
      <c r="F334" s="368"/>
      <c r="G334" s="578"/>
      <c r="H334" s="355">
        <f t="shared" ref="H334:H342" si="75">+D334-E334-F334-G334</f>
        <v>0</v>
      </c>
      <c r="I334" s="652" t="s">
        <v>186</v>
      </c>
    </row>
    <row r="335" spans="1:9" ht="74.400000000000006" hidden="1" x14ac:dyDescent="0.25">
      <c r="A335" s="644" t="str">
        <f>+[2]ระบบการควบคุมฯ!A1136</f>
        <v>1.7.2</v>
      </c>
      <c r="B335" s="650" t="str">
        <f>+[2]ระบบการควบคุมฯ!B1136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</c>
      <c r="C335" s="651" t="str">
        <f>+[2]ระบบการควบคุมฯ!C1136</f>
        <v>ศธ 04002/ว5655 ลว 19 พย 67 โอนครั้งที่ 71</v>
      </c>
      <c r="D335" s="636"/>
      <c r="E335" s="578"/>
      <c r="F335" s="368"/>
      <c r="G335" s="578"/>
      <c r="H335" s="355">
        <f>+D335-E335-F335-G335</f>
        <v>0</v>
      </c>
      <c r="I335" s="652" t="s">
        <v>12</v>
      </c>
    </row>
    <row r="336" spans="1:9" ht="316.2" hidden="1" x14ac:dyDescent="0.25">
      <c r="A336" s="644" t="str">
        <f>+[2]ระบบการควบคุมฯ!A1137</f>
        <v>2.3.3</v>
      </c>
      <c r="B336" s="650" t="str">
        <f>+[2]ระบบการควบคุมฯ!B1137</f>
        <v xml:space="preserve">ค่าใช้จ่ายในการเดินทางเข้าร่วมประชุมหารือแก้ไขปัญหาแนวทางการดำเนินงานตามกฎกระทรวงว่าด้วยสิทธิ  ในการจัดการศึกษาขั้นพื้นฐานโดยครอบครัว พ.ศ. 2547 ระหว่างวันที่ 23 – 24 พฤษภาคม  2567  ณ ห้องประชุม 2 อาคารสพฐ. 5 ชั้น 9 และค่าใช้จ่ายในการเดินทางเข้าร่วมประชุมเชิงปฏิบัติการยกร่างและแก้ไขแนวทางการจัดการศึกษาขั้นพื้นฐานโดยครอบครัว พ.ศ. 2547 ระหว่างวันที่ 28 – 31   พฤษภาคม 2567 ณ ห้องประชุม สนผ. 1 อาคารสพฐ. 5 ชั้น 8 สพฐ. กระทรวงศึกษาธิการ </v>
      </c>
      <c r="C336" s="651" t="str">
        <f>+[2]ระบบการควบคุมฯ!C1137</f>
        <v xml:space="preserve">ศธ 04002/ว2241  ลว 6 มิย 67 ครั้งที่ 95   </v>
      </c>
      <c r="D336" s="636"/>
      <c r="E336" s="578"/>
      <c r="F336" s="368"/>
      <c r="G336" s="578"/>
      <c r="H336" s="355">
        <f t="shared" si="75"/>
        <v>0</v>
      </c>
      <c r="I336" s="652" t="s">
        <v>12</v>
      </c>
    </row>
    <row r="337" spans="1:9" ht="111.6" hidden="1" x14ac:dyDescent="0.25">
      <c r="A337" s="644" t="str">
        <f>+[2]ระบบการควบคุมฯ!A1138</f>
        <v>2.3.4</v>
      </c>
      <c r="B337" s="650" t="str">
        <f>+[2]ระบบการควบคุมฯ!B1138</f>
        <v xml:space="preserve">ค่าใช้จ่ายในการดำเนินงานต่างๆ เกี่ยวกับการจัดการศึกษาขั้นพื้นฐานโดยบุคคลล ครอบครัว องค์กรชุมชน องค์กรเอกชน องค์กรวิชาชีพ และสถานประกอบการ </v>
      </c>
      <c r="C337" s="651" t="str">
        <f>+[2]ระบบการควบคุมฯ!C1138</f>
        <v>ศธ 04002/ว2569  ลว 25 มิย 67 ครั้งที่ 160</v>
      </c>
      <c r="D337" s="636"/>
      <c r="E337" s="368"/>
      <c r="F337" s="368"/>
      <c r="G337" s="368"/>
      <c r="H337" s="355">
        <f t="shared" si="75"/>
        <v>0</v>
      </c>
      <c r="I337" s="652" t="s">
        <v>12</v>
      </c>
    </row>
    <row r="338" spans="1:9" ht="241.8" hidden="1" x14ac:dyDescent="0.25">
      <c r="A338" s="644" t="str">
        <f>+[2]ระบบการควบคุมฯ!A1139</f>
        <v>2.3.5</v>
      </c>
      <c r="B338" s="650" t="str">
        <f>+[2]ระบบการควบคุมฯ!B1139</f>
        <v>ค่าใช้จ่ายนการแข่งขันทักษะวิชาการนักเรียน ในการประชุมวิชาการการพัฒนาเด็กและเยาวชนในถิ่นทุรกันดารตามพระราชดำริสมเด็จพระกนิษฐาธิราชเจ้า กรมสมเด็จพระเทพรัตนราชสุดาฯ สยามบรมราชกุมารี ประจำปี 2567 ระดับเขตพื้นที่การศึกษา เพื่อคัดเลือกผลงานทักษะวิชาการนักเรียน และคัดเลือกแนวปฏิบัติที่ดีรายด้านระดับสำนักงานเขตพื้นที่การศึกษา</v>
      </c>
      <c r="C338" s="651" t="str">
        <f>+[2]ระบบการควบคุมฯ!C1139</f>
        <v>ศธ 04002/ว3035 ลว 15 กค 67 ครั้งที่ 226</v>
      </c>
      <c r="D338" s="636"/>
      <c r="E338" s="368"/>
      <c r="F338" s="368"/>
      <c r="G338" s="368"/>
      <c r="H338" s="355">
        <f t="shared" si="75"/>
        <v>0</v>
      </c>
      <c r="I338" s="652" t="s">
        <v>12</v>
      </c>
    </row>
    <row r="339" spans="1:9" ht="167.4" hidden="1" x14ac:dyDescent="0.25">
      <c r="A339" s="644" t="str">
        <f>+[2]ระบบการควบคุมฯ!A1140</f>
        <v>2.3.6</v>
      </c>
      <c r="B339" s="650" t="str">
        <f>+[2]ระบบการควบคุมฯ!B1140</f>
        <v>ค่าใช้จ่ายในการเดินทางเข้าร่วมประชุมวิชาการการพัฒนาเด็กและเยาวชนในถิ่นทุรกันดารตามพระราชดำริ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สยามบรมราชกุมารี ระหว่างวันที่ 19 – 21 สิงหาคม 2567 ณ โรงแรมเอวาน่า บางนา กรุงเทพมหานคร</v>
      </c>
      <c r="C339" s="651" t="str">
        <f>+[2]ระบบการควบคุมฯ!C1140</f>
        <v>ศธ 04002/ว3603 ลว 16 สค 67 ครั้งที่ 338</v>
      </c>
      <c r="D339" s="636"/>
      <c r="E339" s="368"/>
      <c r="F339" s="368"/>
      <c r="G339" s="368"/>
      <c r="H339" s="355">
        <f t="shared" si="75"/>
        <v>0</v>
      </c>
      <c r="I339" s="652" t="s">
        <v>12</v>
      </c>
    </row>
    <row r="340" spans="1:9" ht="55.8" hidden="1" x14ac:dyDescent="0.25">
      <c r="A340" s="653">
        <f>+[2]ระบบการควบคุมฯ!A1141</f>
        <v>0</v>
      </c>
      <c r="B340" s="654">
        <f>+[2]ระบบการควบคุมฯ!B1141</f>
        <v>0</v>
      </c>
      <c r="C340" s="655"/>
      <c r="D340" s="656"/>
      <c r="E340" s="657"/>
      <c r="F340" s="657"/>
      <c r="G340" s="657"/>
      <c r="H340" s="658">
        <f t="shared" si="75"/>
        <v>0</v>
      </c>
      <c r="I340" s="659" t="s">
        <v>12</v>
      </c>
    </row>
    <row r="341" spans="1:9" ht="18.600000000000001" x14ac:dyDescent="0.25">
      <c r="A341" s="660"/>
      <c r="B341" s="661" t="s">
        <v>187</v>
      </c>
      <c r="C341" s="662"/>
      <c r="D341" s="590">
        <f>+D342</f>
        <v>0</v>
      </c>
      <c r="E341" s="590">
        <f t="shared" ref="E341:H341" si="76">+E342</f>
        <v>0</v>
      </c>
      <c r="F341" s="590">
        <f t="shared" si="76"/>
        <v>0</v>
      </c>
      <c r="G341" s="590">
        <f t="shared" si="76"/>
        <v>0</v>
      </c>
      <c r="H341" s="590">
        <f t="shared" si="76"/>
        <v>0</v>
      </c>
      <c r="I341" s="663"/>
    </row>
    <row r="342" spans="1:9" ht="55.8" hidden="1" x14ac:dyDescent="0.25">
      <c r="A342" s="644">
        <f>+[2]ระบบการควบคุมฯ!A1142</f>
        <v>0</v>
      </c>
      <c r="B342" s="650" t="str">
        <f>+[2]ระบบการควบคุมฯ!B1142</f>
        <v>งบบริหารจัดการ สพป.ปท.2</v>
      </c>
      <c r="C342" s="651" t="str">
        <f>+[2]ระบบการควบคุมฯ!C1142</f>
        <v>20004 35000200 00000</v>
      </c>
      <c r="D342" s="636"/>
      <c r="E342" s="368"/>
      <c r="F342" s="368"/>
      <c r="G342" s="368"/>
      <c r="H342" s="355">
        <f t="shared" si="75"/>
        <v>0</v>
      </c>
      <c r="I342" s="652" t="s">
        <v>12</v>
      </c>
    </row>
    <row r="343" spans="1:9" ht="18.600000000000001" hidden="1" x14ac:dyDescent="0.25">
      <c r="A343" s="644"/>
      <c r="B343" s="664"/>
      <c r="C343" s="651"/>
      <c r="D343" s="636"/>
      <c r="E343" s="368"/>
      <c r="F343" s="368"/>
      <c r="G343" s="368"/>
      <c r="H343" s="355"/>
      <c r="I343" s="652"/>
    </row>
    <row r="344" spans="1:9" ht="18.600000000000001" hidden="1" x14ac:dyDescent="0.25">
      <c r="A344" s="644"/>
      <c r="B344" s="664"/>
      <c r="C344" s="651"/>
      <c r="D344" s="636"/>
      <c r="E344" s="368"/>
      <c r="F344" s="368"/>
      <c r="G344" s="368"/>
      <c r="H344" s="355"/>
      <c r="I344" s="652"/>
    </row>
    <row r="345" spans="1:9" ht="37.200000000000003" hidden="1" x14ac:dyDescent="0.25">
      <c r="A345" s="586">
        <f>+[2]ระบบการควบคุมฯ!A1149</f>
        <v>0</v>
      </c>
      <c r="B345" s="153">
        <f>+[2]ระบบการควบคุมฯ!B1149</f>
        <v>0</v>
      </c>
      <c r="C345" s="153" t="str">
        <f>+[2]ระบบการควบคุมฯ!C1149</f>
        <v>20004 1300 Q2669/20004 65 0005400000</v>
      </c>
      <c r="D345" s="571">
        <f>+D346</f>
        <v>0</v>
      </c>
      <c r="E345" s="608">
        <f>+E346</f>
        <v>0</v>
      </c>
      <c r="F345" s="608">
        <f>+F346</f>
        <v>0</v>
      </c>
      <c r="G345" s="608">
        <f>+G346</f>
        <v>0</v>
      </c>
      <c r="H345" s="608">
        <f>+H346</f>
        <v>0</v>
      </c>
      <c r="I345" s="123"/>
    </row>
    <row r="346" spans="1:9" ht="18.600000000000001" hidden="1" x14ac:dyDescent="0.25">
      <c r="A346" s="580"/>
      <c r="B346" s="528" t="str">
        <f>+[2]ระบบการควบคุมฯ!B1150</f>
        <v xml:space="preserve"> งบดำเนินงาน 68112xx</v>
      </c>
      <c r="C346" s="162"/>
      <c r="D346" s="581">
        <f>SUM(D347)</f>
        <v>0</v>
      </c>
      <c r="E346" s="581">
        <f>SUM(E347)</f>
        <v>0</v>
      </c>
      <c r="F346" s="581">
        <f>SUM(F347)</f>
        <v>0</v>
      </c>
      <c r="G346" s="581">
        <f>SUM(G347)</f>
        <v>0</v>
      </c>
      <c r="H346" s="581">
        <f>SUM(H347)</f>
        <v>0</v>
      </c>
      <c r="I346" s="122"/>
    </row>
    <row r="347" spans="1:9" ht="260.39999999999998" hidden="1" x14ac:dyDescent="0.25">
      <c r="A347" s="665" t="s">
        <v>57</v>
      </c>
      <c r="B347" s="150" t="str">
        <f>+[5]ระบบการควบคุมฯ!B727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347" s="150" t="str">
        <f>+[5]ระบบการควบคุมฯ!C727</f>
        <v>ศธ 04002/ว135 ลว 12 ม.ค.65 โอนครั้งที่ 147</v>
      </c>
      <c r="D347" s="666">
        <f>+[3]ระบบการควบคุมฯ!F909</f>
        <v>0</v>
      </c>
      <c r="E347" s="666">
        <f>+[3]ระบบการควบคุมฯ!G909+[3]ระบบการควบคุมฯ!H909</f>
        <v>0</v>
      </c>
      <c r="F347" s="666">
        <f>+[3]ระบบการควบคุมฯ!I909+[3]ระบบการควบคุมฯ!J909</f>
        <v>0</v>
      </c>
      <c r="G347" s="666">
        <f>+[3]ระบบการควบคุมฯ!K909+[3]ระบบการควบคุมฯ!L909</f>
        <v>0</v>
      </c>
      <c r="H347" s="666">
        <f>+D347-E347-F347-G347</f>
        <v>0</v>
      </c>
      <c r="I347" s="151" t="s">
        <v>12</v>
      </c>
    </row>
    <row r="348" spans="1:9" ht="37.200000000000003" hidden="1" x14ac:dyDescent="0.25">
      <c r="A348" s="586">
        <v>2.4</v>
      </c>
      <c r="B348" s="112" t="str">
        <f>+[3]ระบบการควบคุมฯ!B910</f>
        <v xml:space="preserve">กิจกรรมช่วยเหลือกลุ่มเป้าหมายทางสังคม  </v>
      </c>
      <c r="C348" s="112" t="str">
        <f>+[3]ระบบการควบคุมฯ!C910</f>
        <v>20004 66 62408 00000</v>
      </c>
      <c r="D348" s="571">
        <f>+D349</f>
        <v>0</v>
      </c>
      <c r="E348" s="608">
        <f>+E349</f>
        <v>0</v>
      </c>
      <c r="F348" s="608">
        <f>+F349</f>
        <v>0</v>
      </c>
      <c r="G348" s="608">
        <f>+G349</f>
        <v>0</v>
      </c>
      <c r="H348" s="608">
        <f>+H349</f>
        <v>0</v>
      </c>
      <c r="I348" s="123"/>
    </row>
    <row r="349" spans="1:9" ht="18.600000000000001" hidden="1" x14ac:dyDescent="0.25">
      <c r="A349" s="580"/>
      <c r="B349" s="135" t="str">
        <f>+[2]ระบบการควบคุมฯ!C642</f>
        <v>20004 3720 1000 2000000</v>
      </c>
      <c r="C349" s="121"/>
      <c r="D349" s="581">
        <f>SUM(D350:D355)</f>
        <v>0</v>
      </c>
      <c r="E349" s="581">
        <f>SUM(E350:E355)</f>
        <v>0</v>
      </c>
      <c r="F349" s="581">
        <f>SUM(F350:F355)</f>
        <v>0</v>
      </c>
      <c r="G349" s="581">
        <f>SUM(G350:G355)</f>
        <v>0</v>
      </c>
      <c r="H349" s="581">
        <f>SUM(H350:H355)</f>
        <v>0</v>
      </c>
      <c r="I349" s="122"/>
    </row>
    <row r="350" spans="1:9" ht="167.4" hidden="1" x14ac:dyDescent="0.25">
      <c r="A350" s="576" t="str">
        <f>+[2]ระบบการควบคุมฯ!A1157</f>
        <v>2.6.1</v>
      </c>
      <c r="B350" s="140" t="str">
        <f>+[2]ระบบการควบคุมฯ!B1157</f>
        <v xml:space="preserve">ค่าใช้จ่ายในการดำเนินโครงการพัฒนาครูและบุคลากรทางการศึกษา เพื่อปฏิบัติหน้าที่เครือข่ายนักจิตวิทยาประจำโรงเรียน สังกัดสำนักงานคณะกรรมการการศึกษาขั้นพื้นฐาน ระหว่างวันที่ 22 – 24 ธันวาคม 2566 ณ โรงแรมบางกอกพาเลซ กรุงเทพมหานคร </v>
      </c>
      <c r="C350" s="140" t="str">
        <f>+[2]ระบบการควบคุมฯ!C1157</f>
        <v>ศธ 04002/ว5666 ลว 19 ธ.ค.66 ครั้งที่ 97</v>
      </c>
      <c r="D350" s="577">
        <f>+[2]ระบบการควบคุมฯ!F1157</f>
        <v>0</v>
      </c>
      <c r="E350" s="577">
        <f>+[2]ระบบการควบคุมฯ!G1157+[2]ระบบการควบคุมฯ!H1157</f>
        <v>0</v>
      </c>
      <c r="F350" s="577">
        <f>+[2]ระบบการควบคุมฯ!I1157+[2]ระบบการควบคุมฯ!J1157</f>
        <v>0</v>
      </c>
      <c r="G350" s="577">
        <f>+[2]ระบบการควบคุมฯ!K1157+[2]ระบบการควบคุมฯ!L1157</f>
        <v>0</v>
      </c>
      <c r="H350" s="577">
        <f t="shared" ref="H350:H355" si="77">+D350-E350-F350-G350</f>
        <v>0</v>
      </c>
      <c r="I350" s="152" t="s">
        <v>12</v>
      </c>
    </row>
    <row r="351" spans="1:9" ht="148.80000000000001" hidden="1" x14ac:dyDescent="0.25">
      <c r="A351" s="576" t="str">
        <f>+[2]ระบบการควบคุมฯ!A1158</f>
        <v>2.6.2</v>
      </c>
      <c r="B351" s="140" t="str">
        <f>+[2]ระบบการควบคุมฯ!B1158</f>
        <v xml:space="preserve">ค่าใช้จ่ายในการเดินทางเข้าร่วมประชุมปฏิบัติการพัฒนาครูแนะแนวแกนนำและการ Coaching เป้าหมายชีวิต ตามนโยบายเรียนดีมีความสุข ระหว่างวันที่ 21 – 24 มกราคม 2567 ณ โรงแรมบางกอกพาเลส เขตราชเทวี  กรุงเทพมหานคร </v>
      </c>
      <c r="C351" s="140" t="str">
        <f>+[2]ระบบการควบคุมฯ!C1158</f>
        <v>ศธ 04002/ว161 (2/2) ลว 1 กพ 67 ครั้งที่ 161</v>
      </c>
      <c r="D351" s="577">
        <f>+[2]ระบบการควบคุมฯ!F1158</f>
        <v>0</v>
      </c>
      <c r="E351" s="577">
        <f>+[2]ระบบการควบคุมฯ!G1158+[2]ระบบการควบคุมฯ!H1158</f>
        <v>0</v>
      </c>
      <c r="F351" s="577">
        <f>+[2]ระบบการควบคุมฯ!I1158+[2]ระบบการควบคุมฯ!J1158</f>
        <v>0</v>
      </c>
      <c r="G351" s="577">
        <f>+[2]ระบบการควบคุมฯ!K1158+[2]ระบบการควบคุมฯ!L1158</f>
        <v>0</v>
      </c>
      <c r="H351" s="577">
        <f t="shared" si="77"/>
        <v>0</v>
      </c>
      <c r="I351" s="152" t="s">
        <v>12</v>
      </c>
    </row>
    <row r="352" spans="1:9" ht="74.400000000000006" hidden="1" x14ac:dyDescent="0.25">
      <c r="A352" s="576" t="str">
        <f>+[2]ระบบการควบคุมฯ!A1159</f>
        <v>2.4.1.2</v>
      </c>
      <c r="B352" s="140" t="str">
        <f>+[2]ระบบการควบคุมฯ!B1159</f>
        <v xml:space="preserve">ค่าใช้จ่ายในการดูแลช่วยเหลือและคุ้มครองนักเรียนของสำนักงานคณะกรรมการการศึกษาขั้นพื้นฐาน </v>
      </c>
      <c r="C352" s="140" t="str">
        <f>+[2]ระบบการควบคุมฯ!C1159</f>
        <v>ศธ 04002/ว3402 ลว 6 สค 67 ครั้งที่290</v>
      </c>
      <c r="D352" s="577"/>
      <c r="E352" s="577"/>
      <c r="F352" s="577"/>
      <c r="G352" s="577"/>
      <c r="H352" s="577">
        <f t="shared" si="77"/>
        <v>0</v>
      </c>
      <c r="I352" s="152" t="s">
        <v>12</v>
      </c>
    </row>
    <row r="353" spans="1:9" ht="55.8" hidden="1" x14ac:dyDescent="0.25">
      <c r="A353" s="576" t="str">
        <f>+[2]ระบบการควบคุมฯ!A1161</f>
        <v>2.4.4</v>
      </c>
      <c r="B353" s="140"/>
      <c r="C353" s="140"/>
      <c r="D353" s="577">
        <f>+[2]ระบบการควบคุมฯ!F1161</f>
        <v>0</v>
      </c>
      <c r="E353" s="577">
        <f>+[2]ระบบการควบคุมฯ!G1161+[2]ระบบการควบคุมฯ!H1161</f>
        <v>0</v>
      </c>
      <c r="F353" s="577">
        <f>+[2]ระบบการควบคุมฯ!I1161+[2]ระบบการควบคุมฯ!J1161</f>
        <v>0</v>
      </c>
      <c r="G353" s="577">
        <f>+[2]ระบบการควบคุมฯ!K1161+[2]ระบบการควบคุมฯ!L1161</f>
        <v>0</v>
      </c>
      <c r="H353" s="577">
        <f t="shared" si="77"/>
        <v>0</v>
      </c>
      <c r="I353" s="152" t="s">
        <v>12</v>
      </c>
    </row>
    <row r="354" spans="1:9" ht="37.200000000000003" hidden="1" x14ac:dyDescent="0.25">
      <c r="A354" s="576" t="str">
        <f>+[2]ระบบการควบคุมฯ!A1162</f>
        <v>2.4.5</v>
      </c>
      <c r="B354" s="140"/>
      <c r="C354" s="140"/>
      <c r="D354" s="577">
        <f>+[2]ระบบการควบคุมฯ!F1162</f>
        <v>0</v>
      </c>
      <c r="E354" s="577">
        <f>+[2]ระบบการควบคุมฯ!G1162+[2]ระบบการควบคุมฯ!H1162</f>
        <v>0</v>
      </c>
      <c r="F354" s="577">
        <f>+[2]ระบบการควบคุมฯ!I1162+[2]ระบบการควบคุมฯ!J1162</f>
        <v>0</v>
      </c>
      <c r="G354" s="577">
        <f>+[2]ระบบการควบคุมฯ!K1162+[2]ระบบการควบคุมฯ!L1162</f>
        <v>0</v>
      </c>
      <c r="H354" s="577">
        <f t="shared" si="77"/>
        <v>0</v>
      </c>
      <c r="I354" s="152" t="s">
        <v>89</v>
      </c>
    </row>
    <row r="355" spans="1:9" ht="93" hidden="1" x14ac:dyDescent="0.25">
      <c r="A355" s="576" t="str">
        <f>+[2]ระบบการควบคุมฯ!A1163</f>
        <v>2.4.6</v>
      </c>
      <c r="B355" s="140"/>
      <c r="C355" s="140"/>
      <c r="D355" s="577">
        <f>+[2]ระบบการควบคุมฯ!F1163</f>
        <v>0</v>
      </c>
      <c r="E355" s="577">
        <f>+[2]ระบบการควบคุมฯ!G1163+[2]ระบบการควบคุมฯ!H1163</f>
        <v>0</v>
      </c>
      <c r="F355" s="577">
        <f>+[2]ระบบการควบคุมฯ!I1163+[2]ระบบการควบคุมฯ!J1163</f>
        <v>0</v>
      </c>
      <c r="G355" s="577">
        <f>+[2]ระบบการควบคุมฯ!K1163+[2]ระบบการควบคุมฯ!L1163</f>
        <v>0</v>
      </c>
      <c r="H355" s="577">
        <f t="shared" si="77"/>
        <v>0</v>
      </c>
      <c r="I355" s="152" t="s">
        <v>50</v>
      </c>
    </row>
    <row r="356" spans="1:9" ht="37.200000000000003" hidden="1" x14ac:dyDescent="0.25">
      <c r="A356" s="586">
        <v>2.5</v>
      </c>
      <c r="B356" s="153" t="str">
        <f>+[3]ระบบการควบคุมฯ!B1063</f>
        <v xml:space="preserve">กิจกรรมการขับเคลื่อนหลักสูตรแกนกลางการศึกษาขั้นพื้นฐาน </v>
      </c>
      <c r="C356" s="153" t="str">
        <f>+[3]ระบบการควบคุมฯ!C1063</f>
        <v>20004 65 00092 00000</v>
      </c>
      <c r="D356" s="571">
        <f>+D357</f>
        <v>0</v>
      </c>
      <c r="E356" s="571">
        <f>+E357</f>
        <v>0</v>
      </c>
      <c r="F356" s="571">
        <f>+F357</f>
        <v>0</v>
      </c>
      <c r="G356" s="571">
        <f>+G357</f>
        <v>0</v>
      </c>
      <c r="H356" s="571">
        <f>+H357</f>
        <v>0</v>
      </c>
      <c r="I356" s="154"/>
    </row>
    <row r="357" spans="1:9" ht="18.600000000000001" hidden="1" x14ac:dyDescent="0.25">
      <c r="A357" s="580"/>
      <c r="B357" s="135" t="str">
        <f>+[2]ระบบการควบคุมฯ!B1436</f>
        <v xml:space="preserve"> งบดำเนินงาน 66112xx</v>
      </c>
      <c r="C357" s="121" t="str">
        <f>+[3]ระบบการควบคุมฯ!C1064</f>
        <v>20004 35000200 200000</v>
      </c>
      <c r="D357" s="581"/>
      <c r="E357" s="581">
        <f>SUM(E358)</f>
        <v>0</v>
      </c>
      <c r="F357" s="581">
        <f>SUM(F358)</f>
        <v>0</v>
      </c>
      <c r="G357" s="581">
        <f>SUM(G358)</f>
        <v>0</v>
      </c>
      <c r="H357" s="581">
        <f>SUM(H358)</f>
        <v>0</v>
      </c>
      <c r="I357" s="122"/>
    </row>
    <row r="358" spans="1:9" ht="74.400000000000006" hidden="1" x14ac:dyDescent="0.25">
      <c r="A358" s="634" t="s">
        <v>62</v>
      </c>
      <c r="B358" s="129" t="str">
        <f>+[3]ระบบการควบคุมฯ!B1065</f>
        <v>ค่าใช้จ่ายในการดำเนินโครงการบ้านนักวิทยาศาสตร์น้อยประเทศไทย ระดับประถมศึกษา</v>
      </c>
      <c r="C358" s="129" t="str">
        <f>+[3]ระบบการควบคุมฯ!C1065</f>
        <v>ศธ 04002/ว3006 ลว 5 ส.ค.65 ครั้งที่ 727</v>
      </c>
      <c r="D358" s="667">
        <f>+[3]ระบบการควบคุมฯ!D1065</f>
        <v>0</v>
      </c>
      <c r="E358" s="638">
        <f>+[3]ระบบการควบคุมฯ!G918+[3]ระบบการควบคุมฯ!H918</f>
        <v>0</v>
      </c>
      <c r="F358" s="638">
        <f>+[3]ระบบการควบคุมฯ!I918+[3]ระบบการควบคุมฯ!J918</f>
        <v>0</v>
      </c>
      <c r="G358" s="638">
        <f>+[3]ระบบการควบคุมฯ!K1065+[3]ระบบการควบคุมฯ!L1065</f>
        <v>0</v>
      </c>
      <c r="H358" s="638">
        <f>+D358-E358-F358-G358</f>
        <v>0</v>
      </c>
      <c r="I358" s="130" t="s">
        <v>63</v>
      </c>
    </row>
    <row r="359" spans="1:9" ht="37.200000000000003" hidden="1" x14ac:dyDescent="0.25">
      <c r="A359" s="668">
        <f>+[2]ระบบการควบคุมฯ!A1446</f>
        <v>3</v>
      </c>
      <c r="B359" s="155" t="str">
        <f>+[2]ระบบการควบคุมฯ!B1446</f>
        <v xml:space="preserve">ผลผลิตผู้จบการศึกษามัธยมศึกษาตอนปลาย  </v>
      </c>
      <c r="C359" s="155" t="str">
        <f>+[2]ระบบการควบคุมฯ!C1446</f>
        <v>20004 35000300 2000000</v>
      </c>
      <c r="D359" s="669">
        <f>+D360+D363</f>
        <v>0</v>
      </c>
      <c r="E359" s="669">
        <f>+E360+E363</f>
        <v>0</v>
      </c>
      <c r="F359" s="669">
        <f>+F360+F363</f>
        <v>0</v>
      </c>
      <c r="G359" s="669">
        <f>+G360+G363</f>
        <v>0</v>
      </c>
      <c r="H359" s="669">
        <f>+H360+H363</f>
        <v>0</v>
      </c>
      <c r="I359" s="156"/>
    </row>
    <row r="360" spans="1:9" ht="111.6" hidden="1" x14ac:dyDescent="0.25">
      <c r="A360" s="570">
        <f>+[2]ระบบการควบคุมฯ!A1449</f>
        <v>3.1</v>
      </c>
      <c r="B360" s="112" t="str">
        <f>+[2]ระบบการควบคุมฯ!B1449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360" s="112" t="str">
        <f>+[2]ระบบการควบคุมฯ!C1449</f>
        <v>20004 67 50194 32857</v>
      </c>
      <c r="D360" s="571">
        <f>+D361</f>
        <v>0</v>
      </c>
      <c r="E360" s="608">
        <f>+E361</f>
        <v>0</v>
      </c>
      <c r="F360" s="608">
        <f>+F361</f>
        <v>0</v>
      </c>
      <c r="G360" s="608">
        <f>+G361</f>
        <v>0</v>
      </c>
      <c r="H360" s="608">
        <f>+H361</f>
        <v>0</v>
      </c>
      <c r="I360" s="123"/>
    </row>
    <row r="361" spans="1:9" ht="18.600000000000001" hidden="1" x14ac:dyDescent="0.25">
      <c r="A361" s="580"/>
      <c r="B361" s="135" t="str">
        <f>+[2]ระบบการควบคุมฯ!B1447</f>
        <v xml:space="preserve"> งบดำเนินงาน 67112xx</v>
      </c>
      <c r="C361" s="121" t="str">
        <f>+[2]ระบบการควบคุมฯ!C1446</f>
        <v>20004 35000300 2000000</v>
      </c>
      <c r="D361" s="581">
        <f>SUM(D362)</f>
        <v>0</v>
      </c>
      <c r="E361" s="581">
        <f>SUM(E362)</f>
        <v>0</v>
      </c>
      <c r="F361" s="581">
        <f>SUM(F362)</f>
        <v>0</v>
      </c>
      <c r="G361" s="581">
        <f>SUM(G362)</f>
        <v>0</v>
      </c>
      <c r="H361" s="581">
        <f>SUM(H362)</f>
        <v>0</v>
      </c>
      <c r="I361" s="122"/>
    </row>
    <row r="362" spans="1:9" ht="148.80000000000001" hidden="1" x14ac:dyDescent="0.25">
      <c r="A362" s="576" t="str">
        <f>+[2]ระบบการควบคุมฯ!A1451</f>
        <v>3.1.1</v>
      </c>
      <c r="B362" s="136" t="str">
        <f>+[2]ระบบการควบคุมฯ!B1451</f>
        <v xml:space="preserve">ค่าใช้จ่ายในการเดินทางเข้าร่วมอบรมเชิงปฏิบัติการพัฒนาครูด้านการจัดการเรียนรู้ประวัติศาสตร์ไทย ระหว่างวันที่ 28 พฤษภาคม 2567 – 2 มิถุนายน 2567 ณ โรงแรมเอวาน่า แกรนด์ แอนด์ คอนเวนชั่น เซนเตอร์ กรุงเทพมหานคร </v>
      </c>
      <c r="C362" s="136" t="str">
        <f>+[2]ระบบการควบคุมฯ!C1451</f>
        <v>ศธ04002/ว1864 ลว. 14 พค 67 โอนครั้งที่ 13</v>
      </c>
      <c r="D362" s="602"/>
      <c r="E362" s="603"/>
      <c r="F362" s="603"/>
      <c r="G362" s="603"/>
      <c r="H362" s="603">
        <f>+D362-E362-F362-G362</f>
        <v>0</v>
      </c>
      <c r="I362" s="670" t="s">
        <v>64</v>
      </c>
    </row>
    <row r="363" spans="1:9" ht="74.400000000000006" hidden="1" x14ac:dyDescent="0.25">
      <c r="A363" s="570">
        <v>3.2</v>
      </c>
      <c r="B363" s="112" t="str">
        <f>+[3]ระบบการควบคุมฯ!B1099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363" s="112" t="str">
        <f>+[3]ระบบการควบคุมฯ!C1099</f>
        <v>20004 66 00082 00000</v>
      </c>
      <c r="D363" s="571">
        <f>+D364</f>
        <v>0</v>
      </c>
      <c r="E363" s="608">
        <f>+E364</f>
        <v>0</v>
      </c>
      <c r="F363" s="608">
        <f>+F364</f>
        <v>0</v>
      </c>
      <c r="G363" s="608">
        <f>+G364</f>
        <v>0</v>
      </c>
      <c r="H363" s="608">
        <f>+H364</f>
        <v>0</v>
      </c>
      <c r="I363" s="123"/>
    </row>
    <row r="364" spans="1:9" ht="18.600000000000001" hidden="1" x14ac:dyDescent="0.25">
      <c r="A364" s="580"/>
      <c r="B364" s="135" t="str">
        <f>+[3]ระบบการควบคุมฯ!B1100</f>
        <v xml:space="preserve"> งบดำเนินงาน 66112xx</v>
      </c>
      <c r="C364" s="121" t="str">
        <f>+[3]ระบบการควบคุมฯ!C1100</f>
        <v>20004 35000700 2000000</v>
      </c>
      <c r="D364" s="581">
        <f>SUM(D365)</f>
        <v>0</v>
      </c>
      <c r="E364" s="581">
        <f>SUM(E365)</f>
        <v>0</v>
      </c>
      <c r="F364" s="581">
        <f>SUM(F365)</f>
        <v>0</v>
      </c>
      <c r="G364" s="581">
        <f>SUM(G365)</f>
        <v>0</v>
      </c>
      <c r="H364" s="581">
        <f>SUM(H365)</f>
        <v>0</v>
      </c>
      <c r="I364" s="122"/>
    </row>
    <row r="365" spans="1:9" ht="130.19999999999999" hidden="1" x14ac:dyDescent="0.25">
      <c r="A365" s="576" t="s">
        <v>59</v>
      </c>
      <c r="B365" s="115" t="str">
        <f>+[3]ระบบการควบคุมฯ!B1101</f>
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</c>
      <c r="C365" s="157" t="str">
        <f>+[3]ระบบการควบคุมฯ!C1101</f>
        <v>ศธ04002/ว3006 ลว.5 ส.ค.65 โอนครั้งที่ 727</v>
      </c>
      <c r="D365" s="602">
        <f>+[3]ระบบการควบคุมฯ!D1101</f>
        <v>0</v>
      </c>
      <c r="E365" s="603">
        <f>+[3]ระบบการควบคุมฯ!G1100+[3]ระบบการควบคุมฯ!H1100</f>
        <v>0</v>
      </c>
      <c r="F365" s="603">
        <f>+[3]ระบบการควบคุมฯ!I1100+[3]ระบบการควบคุมฯ!J1100</f>
        <v>0</v>
      </c>
      <c r="G365" s="603">
        <f>+[3]ระบบการควบคุมฯ!K1100+[3]ระบบการควบคุมฯ!L1100</f>
        <v>0</v>
      </c>
      <c r="H365" s="603">
        <f>+D365-E365-F365-G365</f>
        <v>0</v>
      </c>
      <c r="I365" s="128" t="s">
        <v>65</v>
      </c>
    </row>
    <row r="366" spans="1:9" ht="18.600000000000001" hidden="1" x14ac:dyDescent="0.25">
      <c r="A366" s="576"/>
      <c r="B366" s="115"/>
      <c r="C366" s="115"/>
      <c r="D366" s="602">
        <f>+[5]ระบบการควบคุมฯ!F272</f>
        <v>0</v>
      </c>
      <c r="E366" s="603">
        <f>+[5]ระบบการควบคุมฯ!G272+[5]ระบบการควบคุมฯ!H272</f>
        <v>0</v>
      </c>
      <c r="F366" s="603">
        <f>+[5]ระบบการควบคุมฯ!I272+[5]ระบบการควบคุมฯ!J272</f>
        <v>0</v>
      </c>
      <c r="G366" s="603">
        <f>+[5]ระบบการควบคุมฯ!K272+[5]ระบบการควบคุมฯ!L272</f>
        <v>0</v>
      </c>
      <c r="H366" s="603">
        <f>+D366-E366-F366-G366</f>
        <v>0</v>
      </c>
      <c r="I366" s="128"/>
    </row>
    <row r="367" spans="1:9" ht="55.8" hidden="1" x14ac:dyDescent="0.25">
      <c r="A367" s="671" t="str">
        <f>+[5]ระบบการควบคุมฯ!A895</f>
        <v>จ</v>
      </c>
      <c r="B367" s="158" t="str">
        <f>+[5]ระบบการควบคุมฯ!B895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367" s="158">
        <f>+[3]ระบบการควบคุมฯ!C1105</f>
        <v>0</v>
      </c>
      <c r="D367" s="672">
        <f t="shared" ref="D367:H369" si="78">+D368</f>
        <v>0</v>
      </c>
      <c r="E367" s="672">
        <f t="shared" si="78"/>
        <v>0</v>
      </c>
      <c r="F367" s="672">
        <f t="shared" si="78"/>
        <v>0</v>
      </c>
      <c r="G367" s="672">
        <f t="shared" si="78"/>
        <v>0</v>
      </c>
      <c r="H367" s="672">
        <f t="shared" si="78"/>
        <v>0</v>
      </c>
      <c r="I367" s="159"/>
    </row>
    <row r="368" spans="1:9" ht="37.200000000000003" hidden="1" x14ac:dyDescent="0.25">
      <c r="A368" s="673">
        <f>+[5]ระบบการควบคุมฯ!A896</f>
        <v>1</v>
      </c>
      <c r="B368" s="160" t="str">
        <f>+[2]ระบบการควบคุมฯ!B1460</f>
        <v xml:space="preserve">โครงการป้องกันและแก้ไขปัญหายาเสพติดในสถานศึกษา    </v>
      </c>
      <c r="C368" s="160" t="str">
        <f>+[2]ระบบการควบคุมฯ!C1460</f>
        <v>20004 06003600</v>
      </c>
      <c r="D368" s="674">
        <f t="shared" si="78"/>
        <v>0</v>
      </c>
      <c r="E368" s="674">
        <f t="shared" si="78"/>
        <v>0</v>
      </c>
      <c r="F368" s="674">
        <f t="shared" si="78"/>
        <v>0</v>
      </c>
      <c r="G368" s="674">
        <f t="shared" si="78"/>
        <v>0</v>
      </c>
      <c r="H368" s="674">
        <f t="shared" si="78"/>
        <v>0</v>
      </c>
      <c r="I368" s="161"/>
    </row>
    <row r="369" spans="1:9" ht="37.200000000000003" hidden="1" x14ac:dyDescent="0.25">
      <c r="A369" s="675">
        <f>+[2]ระบบการควบคุมฯ!A1461</f>
        <v>1.1000000000000001</v>
      </c>
      <c r="B369" s="95" t="str">
        <f>+[2]ระบบการควบคุมฯ!B1461</f>
        <v xml:space="preserve"> กิจกรรมป้องกันและแก้ไขปัญหายาเสพติดในสถานศึกษา  </v>
      </c>
      <c r="C369" s="95" t="str">
        <f>+[3]ระบบการควบคุมฯ!C1107</f>
        <v>20004 66 57455 00000</v>
      </c>
      <c r="D369" s="676">
        <f>+D370</f>
        <v>0</v>
      </c>
      <c r="E369" s="676">
        <f t="shared" si="78"/>
        <v>0</v>
      </c>
      <c r="F369" s="676">
        <f t="shared" si="78"/>
        <v>0</v>
      </c>
      <c r="G369" s="676">
        <f t="shared" si="78"/>
        <v>0</v>
      </c>
      <c r="H369" s="676">
        <f t="shared" si="78"/>
        <v>0</v>
      </c>
      <c r="I369" s="99"/>
    </row>
    <row r="370" spans="1:9" ht="18.600000000000001" hidden="1" x14ac:dyDescent="0.25">
      <c r="A370" s="580"/>
      <c r="B370" s="528" t="str">
        <f>+[2]ระบบการควบคุมฯ!B1462</f>
        <v xml:space="preserve"> งบรายจ่ายอื่น 6711500</v>
      </c>
      <c r="C370" s="163" t="str">
        <f>+[2]ระบบการควบคุมฯ!C1463</f>
        <v>20004 06003600 5000002</v>
      </c>
      <c r="D370" s="581">
        <f>SUM(D371:D385)</f>
        <v>0</v>
      </c>
      <c r="E370" s="581">
        <f>SUM(E371:E385)</f>
        <v>0</v>
      </c>
      <c r="F370" s="581">
        <f>SUM(F371:F385)</f>
        <v>0</v>
      </c>
      <c r="G370" s="581">
        <f>SUM(G371:G385)</f>
        <v>0</v>
      </c>
      <c r="H370" s="581">
        <f>SUM(H371:H385)</f>
        <v>0</v>
      </c>
      <c r="I370" s="122"/>
    </row>
    <row r="371" spans="1:9" ht="167.4" hidden="1" x14ac:dyDescent="0.25">
      <c r="A371" s="634" t="str">
        <f>+[2]ระบบการควบคุมฯ!A1464</f>
        <v>1.1.1</v>
      </c>
      <c r="B371" s="142" t="str">
        <f>+[2]ระบบการควบคุมฯ!B1464</f>
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</c>
      <c r="C371" s="142" t="str">
        <f>+[2]ระบบการควบคุมฯ!C1464</f>
        <v>ศธ 04002/ว2972 ลว 10 ก.ค. 67 ครั้งที่ 210</v>
      </c>
      <c r="D371" s="677"/>
      <c r="E371" s="678"/>
      <c r="F371" s="678"/>
      <c r="G371" s="678"/>
      <c r="H371" s="678">
        <f>+D371-E371-F371-G371</f>
        <v>0</v>
      </c>
      <c r="I371" s="130" t="s">
        <v>12</v>
      </c>
    </row>
    <row r="372" spans="1:9" ht="204.6" hidden="1" x14ac:dyDescent="0.25">
      <c r="A372" s="634" t="str">
        <f>+[2]ระบบการควบคุมฯ!A1465</f>
        <v>1.1.1.1</v>
      </c>
      <c r="B372" s="142" t="str">
        <f>+[2]ระบบการควบคุมฯ!B1465</f>
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</c>
      <c r="C372" s="142" t="str">
        <f>+[2]ระบบการควบคุมฯ!C1465</f>
        <v>ศธ 04002/ว3392 ลว 6 ส.ค. 67 ครั้งที่ 285</v>
      </c>
      <c r="D372" s="677"/>
      <c r="E372" s="679"/>
      <c r="F372" s="678"/>
      <c r="G372" s="678"/>
      <c r="H372" s="678">
        <f>+D372-E372-F372-G372</f>
        <v>0</v>
      </c>
      <c r="I372" s="130" t="s">
        <v>12</v>
      </c>
    </row>
    <row r="373" spans="1:9" ht="111.6" hidden="1" x14ac:dyDescent="0.25">
      <c r="A373" s="634" t="str">
        <f>+[2]ระบบการควบคุมฯ!A1466</f>
        <v>1.1.1.2</v>
      </c>
      <c r="B373" s="142" t="str">
        <f>+[2]ระบบการควบคุมฯ!B1466</f>
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</c>
      <c r="C373" s="142" t="str">
        <f>+[2]ระบบการควบคุมฯ!C1466</f>
        <v>ศธ 04002/ว322 ลว 15 ส.ค. 67 ครั้งที่ 322</v>
      </c>
      <c r="D373" s="677"/>
      <c r="E373" s="679"/>
      <c r="F373" s="678"/>
      <c r="G373" s="678"/>
      <c r="H373" s="678">
        <f>+D373-E373-F373-G373</f>
        <v>0</v>
      </c>
      <c r="I373" s="130" t="s">
        <v>12</v>
      </c>
    </row>
    <row r="374" spans="1:9" ht="204.6" hidden="1" x14ac:dyDescent="0.25">
      <c r="A374" s="576" t="str">
        <f>+[2]ระบบการควบคุมฯ!A1470</f>
        <v>1.1.2</v>
      </c>
      <c r="B374" s="140" t="str">
        <f>+[2]ระบบการควบคุมฯ!B1470</f>
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</c>
      <c r="C374" s="140" t="str">
        <f>+[2]ระบบการควบคุมฯ!C1470</f>
        <v>ศธ 04002/ว3233 ลว 30 กค 67 ครั้งที่ 260</v>
      </c>
      <c r="D374" s="680"/>
      <c r="E374" s="578"/>
      <c r="F374" s="679"/>
      <c r="G374" s="679"/>
      <c r="H374" s="679">
        <f>+D374-E374-F374-G374</f>
        <v>0</v>
      </c>
      <c r="I374" s="681" t="s">
        <v>188</v>
      </c>
    </row>
    <row r="375" spans="1:9" ht="21" hidden="1" x14ac:dyDescent="0.6">
      <c r="A375" s="632"/>
      <c r="B375" s="167"/>
      <c r="C375" s="60"/>
      <c r="D375" s="682"/>
      <c r="E375" s="683"/>
      <c r="F375" s="683"/>
      <c r="G375" s="683"/>
      <c r="H375" s="683"/>
      <c r="I375" s="168"/>
    </row>
    <row r="376" spans="1:9" ht="74.400000000000006" hidden="1" x14ac:dyDescent="0.25">
      <c r="A376" s="634" t="str">
        <f>+[3]ระบบการควบคุมฯ!A1111</f>
        <v>1.1.2</v>
      </c>
      <c r="B376" s="142" t="str">
        <f>+[3]ระบบการควบคุมฯ!B1111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376" s="142" t="str">
        <f>+[3]ระบบการควบคุมฯ!C1111</f>
        <v>ศธ 04002/ว1970  ลว 25 พ.ค. 65 ครั้งที่ 479</v>
      </c>
      <c r="D376" s="677">
        <f>+[3]ระบบการควบคุมฯ!D1111</f>
        <v>0</v>
      </c>
      <c r="E376" s="678">
        <f>+[3]ระบบการควบคุมฯ!G1111+[3]ระบบการควบคุมฯ!H1111</f>
        <v>0</v>
      </c>
      <c r="F376" s="678">
        <f>+[3]ระบบการควบคุมฯ!I1111+[3]ระบบการควบคุมฯ!J1111</f>
        <v>0</v>
      </c>
      <c r="G376" s="678">
        <f>+[3]ระบบการควบคุมฯ!K1111+[3]ระบบการควบคุมฯ!L1111</f>
        <v>0</v>
      </c>
      <c r="H376" s="678">
        <f>+D376-E376-F376-G376</f>
        <v>0</v>
      </c>
      <c r="I376" s="130" t="s">
        <v>53</v>
      </c>
    </row>
    <row r="377" spans="1:9" ht="18.600000000000001" hidden="1" x14ac:dyDescent="0.25">
      <c r="A377" s="684"/>
      <c r="B377" s="146"/>
      <c r="C377" s="146" t="str">
        <f>+[3]ระบบการควบคุมฯ!C1112</f>
        <v>20004 06003600</v>
      </c>
      <c r="D377" s="685"/>
      <c r="E377" s="686"/>
      <c r="F377" s="686"/>
      <c r="G377" s="686"/>
      <c r="H377" s="686"/>
      <c r="I377" s="149"/>
    </row>
    <row r="378" spans="1:9" ht="55.8" hidden="1" x14ac:dyDescent="0.25">
      <c r="A378" s="634" t="str">
        <f>+[3]ระบบการควบคุมฯ!A1113</f>
        <v>1.1.3</v>
      </c>
      <c r="B378" s="142" t="str">
        <f>+[3]ระบบการควบคุมฯ!B1113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378" s="142" t="str">
        <f>+[3]ระบบการควบคุมฯ!C1113</f>
        <v>ศธ 04002/ว2903  ลว 2 ส.ค. 65 ครั้งที่ 680</v>
      </c>
      <c r="D378" s="677">
        <f>+[3]ระบบการควบคุมฯ!D1113</f>
        <v>0</v>
      </c>
      <c r="E378" s="678">
        <f>+[3]ระบบการควบคุมฯ!G1113+[3]ระบบการควบคุมฯ!H1113</f>
        <v>0</v>
      </c>
      <c r="F378" s="678">
        <f>+[3]ระบบการควบคุมฯ!I1113+[3]ระบบการควบคุมฯ!J1113</f>
        <v>0</v>
      </c>
      <c r="G378" s="678">
        <f>+[3]ระบบการควบคุมฯ!K1113+[3]ระบบการควบคุมฯ!L1113</f>
        <v>0</v>
      </c>
      <c r="H378" s="678">
        <f>+D378-E378-F378-G378</f>
        <v>0</v>
      </c>
      <c r="I378" s="130" t="s">
        <v>12</v>
      </c>
    </row>
    <row r="379" spans="1:9" ht="18.600000000000001" hidden="1" x14ac:dyDescent="0.25">
      <c r="A379" s="684"/>
      <c r="B379" s="146"/>
      <c r="C379" s="146" t="str">
        <f>+[3]ระบบการควบคุมฯ!C1114</f>
        <v>20004 06003600</v>
      </c>
      <c r="D379" s="685"/>
      <c r="E379" s="686"/>
      <c r="F379" s="686"/>
      <c r="G379" s="686"/>
      <c r="H379" s="686"/>
      <c r="I379" s="149"/>
    </row>
    <row r="380" spans="1:9" ht="74.400000000000006" hidden="1" x14ac:dyDescent="0.25">
      <c r="A380" s="634" t="str">
        <f>+[3]ระบบการควบคุมฯ!A1115</f>
        <v>1.1.4</v>
      </c>
      <c r="B380" s="142" t="str">
        <f>+[5]ระบบการควบคุมฯ!B901</f>
        <v>ค่าใช้จ่ายโครงการลูกเสือต้านยาเสพติด</v>
      </c>
      <c r="C380" s="142" t="str">
        <f>+[5]ระบบการควบคุมฯ!C901</f>
        <v xml:space="preserve">ศธ 04002/ว589 ลว 11 ก.พ. 65 ครั้งที่ 208 </v>
      </c>
      <c r="D380" s="677"/>
      <c r="E380" s="678">
        <f>+[3]ระบบการควบคุมฯ!G1115+[3]ระบบการควบคุมฯ!H1115</f>
        <v>0</v>
      </c>
      <c r="F380" s="678">
        <f>+[3]ระบบการควบคุมฯ!I1115+[3]ระบบการควบคุมฯ!J1115</f>
        <v>0</v>
      </c>
      <c r="G380" s="678">
        <f>+[3]ระบบการควบคุมฯ!K1115+[3]ระบบการควบคุมฯ!L1115</f>
        <v>0</v>
      </c>
      <c r="H380" s="678">
        <f>+D380-E380-F380-G380</f>
        <v>0</v>
      </c>
      <c r="I380" s="130" t="s">
        <v>53</v>
      </c>
    </row>
    <row r="381" spans="1:9" ht="18.600000000000001" hidden="1" x14ac:dyDescent="0.25">
      <c r="A381" s="684"/>
      <c r="B381" s="146"/>
      <c r="C381" s="146" t="str">
        <f>+[5]ระบบการควบคุมฯ!C902</f>
        <v>2000406036700002</v>
      </c>
      <c r="D381" s="685"/>
      <c r="E381" s="686"/>
      <c r="F381" s="686"/>
      <c r="G381" s="686"/>
      <c r="H381" s="686"/>
      <c r="I381" s="149"/>
    </row>
    <row r="382" spans="1:9" ht="18.600000000000001" hidden="1" x14ac:dyDescent="0.25">
      <c r="A382" s="576"/>
      <c r="B382" s="140"/>
      <c r="C382" s="140"/>
      <c r="D382" s="680"/>
      <c r="E382" s="679"/>
      <c r="F382" s="679"/>
      <c r="G382" s="679"/>
      <c r="H382" s="679"/>
      <c r="I382" s="127"/>
    </row>
    <row r="383" spans="1:9" ht="18.600000000000001" hidden="1" x14ac:dyDescent="0.25">
      <c r="A383" s="632"/>
      <c r="B383" s="167"/>
      <c r="C383" s="167"/>
      <c r="D383" s="687"/>
      <c r="E383" s="688"/>
      <c r="F383" s="688"/>
      <c r="G383" s="688"/>
      <c r="H383" s="688"/>
      <c r="I383" s="168"/>
    </row>
    <row r="384" spans="1:9" ht="18.600000000000001" hidden="1" x14ac:dyDescent="0.25">
      <c r="A384" s="632"/>
      <c r="B384" s="167"/>
      <c r="C384" s="167"/>
      <c r="D384" s="687"/>
      <c r="E384" s="688"/>
      <c r="F384" s="688"/>
      <c r="G384" s="688"/>
      <c r="H384" s="688"/>
      <c r="I384" s="168"/>
    </row>
    <row r="385" spans="1:9" ht="18.600000000000001" hidden="1" x14ac:dyDescent="0.25">
      <c r="A385" s="632"/>
      <c r="B385" s="167"/>
      <c r="C385" s="167"/>
      <c r="D385" s="687"/>
      <c r="E385" s="688"/>
      <c r="F385" s="688"/>
      <c r="G385" s="688"/>
      <c r="H385" s="688"/>
      <c r="I385" s="168"/>
    </row>
    <row r="386" spans="1:9" ht="37.200000000000003" hidden="1" x14ac:dyDescent="0.25">
      <c r="A386" s="473" t="str">
        <f>+[3]ระบบการควบคุมฯ!A1119</f>
        <v>ฉ</v>
      </c>
      <c r="B386" s="169" t="str">
        <f>+[3]ระบบการควบคุมฯ!B1119</f>
        <v>แผนงานบูรณาการ : ต่อต้านการทุจริตและประพฤติมิชอบ</v>
      </c>
      <c r="C386" s="169" t="str">
        <f>+[3]ระบบการควบคุมฯ!C1119</f>
        <v>20004 56003700</v>
      </c>
      <c r="D386" s="475">
        <f>+D387</f>
        <v>0</v>
      </c>
      <c r="E386" s="475">
        <f>+E387</f>
        <v>0</v>
      </c>
      <c r="F386" s="475">
        <f>+F387</f>
        <v>0</v>
      </c>
      <c r="G386" s="475">
        <f>+G387</f>
        <v>0</v>
      </c>
      <c r="H386" s="475">
        <f>+H387</f>
        <v>0</v>
      </c>
      <c r="I386" s="170"/>
    </row>
    <row r="387" spans="1:9" ht="55.8" hidden="1" x14ac:dyDescent="0.25">
      <c r="A387" s="689">
        <f>+[3]ระบบการควบคุมฯ!A1120</f>
        <v>1</v>
      </c>
      <c r="B387" s="171" t="str">
        <f>+[3]ระบบการควบคุมฯ!B1120</f>
        <v>โครงการเสริมสร้างคุณธรรม จริยธรรม และธรรมาภิบาลในสถานศึกษา</v>
      </c>
      <c r="C387" s="171" t="str">
        <f>+[3]ระบบการควบคุมฯ!C1120</f>
        <v>20005 56003700</v>
      </c>
      <c r="D387" s="690">
        <f>+D389+D395+D399+D403</f>
        <v>0</v>
      </c>
      <c r="E387" s="690">
        <f t="shared" ref="E387:H388" si="79">+E389+E395+E399+E403</f>
        <v>0</v>
      </c>
      <c r="F387" s="690">
        <f t="shared" si="79"/>
        <v>0</v>
      </c>
      <c r="G387" s="690">
        <f t="shared" si="79"/>
        <v>0</v>
      </c>
      <c r="H387" s="690">
        <f t="shared" si="79"/>
        <v>0</v>
      </c>
      <c r="I387" s="172"/>
    </row>
    <row r="388" spans="1:9" ht="18.600000000000001" hidden="1" x14ac:dyDescent="0.25">
      <c r="A388" s="580"/>
      <c r="B388" s="528" t="str">
        <f>+[2]ระบบการควบคุมฯ!B1481</f>
        <v>งบดำเนินงาน 67112XX</v>
      </c>
      <c r="C388" s="162"/>
      <c r="D388" s="581">
        <f>+D390+D396+D400+D404</f>
        <v>0</v>
      </c>
      <c r="E388" s="581">
        <f t="shared" si="79"/>
        <v>0</v>
      </c>
      <c r="F388" s="581">
        <f t="shared" si="79"/>
        <v>0</v>
      </c>
      <c r="G388" s="581">
        <f t="shared" si="79"/>
        <v>0</v>
      </c>
      <c r="H388" s="581">
        <f t="shared" si="79"/>
        <v>0</v>
      </c>
      <c r="I388" s="122"/>
    </row>
    <row r="389" spans="1:9" ht="74.400000000000006" hidden="1" x14ac:dyDescent="0.25">
      <c r="A389" s="675">
        <f>+[2]ระบบการควบคุมฯ!A1482</f>
        <v>1.1000000000000001</v>
      </c>
      <c r="B389" s="95" t="str">
        <f>+[2]ระบบการควบคุมฯ!B1482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389" s="173" t="str">
        <f>+[2]ระบบการควบคุมฯ!C1482</f>
        <v xml:space="preserve">20004 66 00026 00000  </v>
      </c>
      <c r="D389" s="676">
        <f t="shared" ref="D389:I389" si="80">+D390</f>
        <v>0</v>
      </c>
      <c r="E389" s="676">
        <f t="shared" si="80"/>
        <v>0</v>
      </c>
      <c r="F389" s="676">
        <f t="shared" si="80"/>
        <v>0</v>
      </c>
      <c r="G389" s="676">
        <f t="shared" si="80"/>
        <v>0</v>
      </c>
      <c r="H389" s="676">
        <f t="shared" si="80"/>
        <v>0</v>
      </c>
      <c r="I389" s="676">
        <f t="shared" si="80"/>
        <v>0</v>
      </c>
    </row>
    <row r="390" spans="1:9" ht="18.600000000000001" hidden="1" x14ac:dyDescent="0.25">
      <c r="A390" s="580"/>
      <c r="B390" s="528" t="str">
        <f>+[3]ระบบการควบคุมฯ!B1123</f>
        <v xml:space="preserve"> งบดำเนินงาน 66112xx</v>
      </c>
      <c r="C390" s="162"/>
      <c r="D390" s="581">
        <f>SUM(D391:D394)</f>
        <v>0</v>
      </c>
      <c r="E390" s="581">
        <f>SUM(E391:E394)</f>
        <v>0</v>
      </c>
      <c r="F390" s="581">
        <f>SUM(F391:F394)</f>
        <v>0</v>
      </c>
      <c r="G390" s="581">
        <f>SUM(G391:G394)</f>
        <v>0</v>
      </c>
      <c r="H390" s="581">
        <f>SUM(H391:H394)</f>
        <v>0</v>
      </c>
      <c r="I390" s="122"/>
    </row>
    <row r="391" spans="1:9" ht="111.6" hidden="1" x14ac:dyDescent="0.25">
      <c r="A391" s="634" t="str">
        <f>+[2]ระบบการควบคุมฯ!A1486</f>
        <v>1.1.1</v>
      </c>
      <c r="B391" s="142" t="str">
        <f>+[2]ระบบการควบคุมฯ!B1486</f>
        <v xml:space="preserve">ค่าใช้จ่ายในการเดินทางมาประชุม อบรม กับสำนักงานคณะกรรมการการศึกษาขั้นพื้นฐาน หรือ สำนักงานคณะกรรมการป้องกันและปราบปรามการทุจริตแห่งชาติ </v>
      </c>
      <c r="C391" s="142" t="str">
        <f>+[2]ระบบการควบคุมฯ!C1486</f>
        <v>ศธ 04002/ว923 ลว 4 มีค 67 ครั้งที่ 203</v>
      </c>
      <c r="D391" s="677"/>
      <c r="E391" s="578"/>
      <c r="F391" s="678"/>
      <c r="G391" s="578"/>
      <c r="H391" s="678">
        <f t="shared" ref="H391:H406" si="81">+D391-E391-F391-G391</f>
        <v>0</v>
      </c>
      <c r="I391" s="130" t="s">
        <v>97</v>
      </c>
    </row>
    <row r="392" spans="1:9" ht="93" hidden="1" x14ac:dyDescent="0.25">
      <c r="A392" s="634" t="str">
        <f>+[2]ระบบการควบคุมฯ!A1487</f>
        <v>1.1.2</v>
      </c>
      <c r="B392" s="142" t="str">
        <f>+[2]ระบบการควบคุมฯ!B1487</f>
        <v>ค่าใช้จ่ายในการดำเนินกิจกรรมโครงการโรงเรียนสุจริตและขับเคลื่อนหลักสูตรต้านทุจริตศึกษา ประจำปีงบประมาณ พ.ศ. 2567</v>
      </c>
      <c r="C392" s="142" t="str">
        <f>+[2]ระบบการควบคุมฯ!C1487</f>
        <v>ศธ 04002/ว1246 ลว 22 มีค 66  ครั้งที่ 232</v>
      </c>
      <c r="D392" s="677"/>
      <c r="E392" s="578"/>
      <c r="F392" s="678"/>
      <c r="G392" s="578"/>
      <c r="H392" s="678">
        <f t="shared" si="81"/>
        <v>0</v>
      </c>
      <c r="I392" s="130" t="s">
        <v>98</v>
      </c>
    </row>
    <row r="393" spans="1:9" ht="93" hidden="1" x14ac:dyDescent="0.25">
      <c r="A393" s="634" t="str">
        <f>+[2]ระบบการควบคุมฯ!A1488</f>
        <v>1.1.3</v>
      </c>
      <c r="B393" s="142">
        <f>+[2]ระบบการควบคุมฯ!B1488</f>
        <v>0</v>
      </c>
      <c r="C393" s="142">
        <f>+[2]ระบบการควบคุมฯ!C1488</f>
        <v>0</v>
      </c>
      <c r="D393" s="677">
        <f>+[2]ระบบการควบคุมฯ!F1488</f>
        <v>0</v>
      </c>
      <c r="E393" s="678">
        <f>+[2]ระบบการควบคุมฯ!G1488+[2]ระบบการควบคุมฯ!H1488</f>
        <v>0</v>
      </c>
      <c r="F393" s="678">
        <f>+[2]ระบบการควบคุมฯ!I1488+[2]ระบบการควบคุมฯ!J1488</f>
        <v>0</v>
      </c>
      <c r="G393" s="678">
        <f>+[2]ระบบการควบคุมฯ!K1488+[2]ระบบการควบคุมฯ!L1488</f>
        <v>0</v>
      </c>
      <c r="H393" s="678">
        <f t="shared" si="81"/>
        <v>0</v>
      </c>
      <c r="I393" s="130" t="s">
        <v>98</v>
      </c>
    </row>
    <row r="394" spans="1:9" ht="55.8" hidden="1" x14ac:dyDescent="0.25">
      <c r="A394" s="634" t="str">
        <f>+[2]ระบบการควบคุมฯ!A1489</f>
        <v>1.1.3</v>
      </c>
      <c r="B394" s="142" t="str">
        <f>+[2]ระบบการควบคุมฯ!B1489</f>
        <v xml:space="preserve">ค่าใช้จ่ายในการดำเนินกิจกรรมโครงการโรงเรียนสุจริต ประจำปีงบประมาณ พ.ศ. 2566 </v>
      </c>
      <c r="C394" s="142" t="str">
        <f>+[2]ระบบการควบคุมฯ!C1489</f>
        <v>ศธ 04002/ว1226 ลว 27 มีค 66  ครั้งที่ 424</v>
      </c>
      <c r="D394" s="677">
        <f>+[2]ระบบการควบคุมฯ!F1489</f>
        <v>0</v>
      </c>
      <c r="E394" s="678">
        <f>+[2]ระบบการควบคุมฯ!G1489+[2]ระบบการควบคุมฯ!H1489</f>
        <v>0</v>
      </c>
      <c r="F394" s="678">
        <f>+[2]ระบบการควบคุมฯ!I1489+[2]ระบบการควบคุมฯ!J1489</f>
        <v>0</v>
      </c>
      <c r="G394" s="678">
        <f>+[2]ระบบการควบคุมฯ!K1489+[2]ระบบการควบคุมฯ!L1489</f>
        <v>0</v>
      </c>
      <c r="H394" s="678">
        <f t="shared" si="81"/>
        <v>0</v>
      </c>
      <c r="I394" s="130" t="s">
        <v>13</v>
      </c>
    </row>
    <row r="395" spans="1:9" ht="74.400000000000006" hidden="1" x14ac:dyDescent="0.25">
      <c r="A395" s="691">
        <f>+[3]ระบบการควบคุมฯ!A1128</f>
        <v>1.2</v>
      </c>
      <c r="B395" s="174" t="str">
        <f>+[3]ระบบการควบคุมฯ!B1128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395" s="174" t="str">
        <f>+[3]ระบบการควบคุมฯ!C1128</f>
        <v>20004 66 00060 00000</v>
      </c>
      <c r="D395" s="692">
        <f>+D396</f>
        <v>0</v>
      </c>
      <c r="E395" s="692">
        <f>+E396</f>
        <v>0</v>
      </c>
      <c r="F395" s="692">
        <f>+F396</f>
        <v>0</v>
      </c>
      <c r="G395" s="692">
        <f>+G396</f>
        <v>0</v>
      </c>
      <c r="H395" s="692">
        <f>+H396</f>
        <v>0</v>
      </c>
      <c r="I395" s="175"/>
    </row>
    <row r="396" spans="1:9" ht="18.600000000000001" hidden="1" x14ac:dyDescent="0.25">
      <c r="A396" s="580"/>
      <c r="B396" s="528" t="str">
        <f>+[2]ระบบการควบคุมฯ!B1491</f>
        <v xml:space="preserve"> งบดำเนินงาน 67112xx</v>
      </c>
      <c r="C396" s="528" t="str">
        <f>+[3]ระบบการควบคุมฯ!C1129</f>
        <v>20004 57003700 2000000</v>
      </c>
      <c r="D396" s="581">
        <f>SUM(D397:D398)</f>
        <v>0</v>
      </c>
      <c r="E396" s="581">
        <f>SUM(E397:E398)</f>
        <v>0</v>
      </c>
      <c r="F396" s="581">
        <f>SUM(F397:F398)</f>
        <v>0</v>
      </c>
      <c r="G396" s="581">
        <f>SUM(G397:G398)</f>
        <v>0</v>
      </c>
      <c r="H396" s="581">
        <f>SUM(H397:H398)</f>
        <v>0</v>
      </c>
      <c r="I396" s="693"/>
    </row>
    <row r="397" spans="1:9" ht="260.39999999999998" hidden="1" x14ac:dyDescent="0.25">
      <c r="A397" s="576" t="str">
        <f>+[2]ระบบการควบคุมฯ!A1492</f>
        <v>1.2.1</v>
      </c>
      <c r="B397" s="140" t="str">
        <f>+[2]ระบบการควบคุมฯ!B1492</f>
        <v xml:space="preserve">1.ค่าจ่ายในการจัดทำสรุปผลข้อมูลเพื่อการเปิดเผยข้อมูลสาธารณะ (Open Data) บนเว็บไซต์หลักของสถานศึกษา ประจำปีงบประมาณ พ.ศ. 2567 จำนวนเงิน 6,000.-บาท โรงเรียนละ 2,000.-บาท ได้แก่ โรงเรียนวัดมูลจินดาราม โรงเรียนวัดลาดสนุ่น และโรงเรียนชุมชนบึงบา 2.ค่าจ่ายในการพัฒนาและยกระดับคุณธรรมและความโปร่งใสในการดำเนินงานของสถานศึกษา จำนวนเงิน 10,000.-บาท              </v>
      </c>
      <c r="C397" s="179" t="str">
        <f>+[2]ระบบการควบคุมฯ!C1492</f>
        <v>ที่ ศธ 04002/ว2974 ลว. 10 กค 67 ครั้งที่ 199</v>
      </c>
      <c r="D397" s="680"/>
      <c r="E397" s="679"/>
      <c r="F397" s="679"/>
      <c r="G397" s="679"/>
      <c r="H397" s="679">
        <f t="shared" si="81"/>
        <v>0</v>
      </c>
      <c r="I397" s="125" t="s">
        <v>189</v>
      </c>
    </row>
    <row r="398" spans="1:9" ht="316.2" hidden="1" x14ac:dyDescent="0.25">
      <c r="A398" s="634" t="str">
        <f>+[2]ระบบการควบคุมฯ!A1493</f>
        <v>1.2.2</v>
      </c>
      <c r="B398" s="142" t="str">
        <f>+[2]ระบบการควบคุมฯ!B1493</f>
        <v xml:space="preserve">ค่าใช้จ่ายสำหรับการแลกเปลี่ยนเรียนรู้การนำเสนอผลงานฯ (โครงการโรงเรียนสุจริต) ประจำปีงบประมาณ พ.ศ. 2566 ระดับภูมิภาค จำนวนเงิน 3,500.-บาท (สามพันห้าร้อยบาทถ้วนค่าวันที่ 23 -27 กรกฎาคม 2566 ณ โรงแรมบียอนด์ สวีท กรุงเทพมหานคร /ใช้จ่ายในการเดินทางเข้าร่วมการแลกเปลี่ยนเรียนรู้ การนำเสนอผลงานฯ (โครงการโรงเรียนสุจริต) จำนวนเงิน 1,200.-บาทวันที่ 20 - 22 กันยายน 2566 ณ โรงแรมบลูเวฟ โฮเทลหัวหิน จังหวัดประจวบคีรีขันธ์ </v>
      </c>
      <c r="C398" s="178" t="str">
        <f>+[2]ระบบการควบคุมฯ!C1493</f>
        <v>ที่ ศธ 04002/ว3656 ลว. 28 สค 66 ครั้งที่ 819</v>
      </c>
      <c r="D398" s="677">
        <f>+[2]ระบบการควบคุมฯ!F1493</f>
        <v>0</v>
      </c>
      <c r="E398" s="678">
        <f>+[2]ระบบการควบคุมฯ!G1493+[2]ระบบการควบคุมฯ!H1493</f>
        <v>0</v>
      </c>
      <c r="F398" s="678">
        <f>+[2]ระบบการควบคุมฯ!I1493+[2]ระบบการควบคุมฯ!J1493</f>
        <v>0</v>
      </c>
      <c r="G398" s="678">
        <f>+[2]ระบบการควบคุมฯ!K1493+[2]ระบบการควบคุมฯ!L1493</f>
        <v>0</v>
      </c>
      <c r="H398" s="678">
        <f>+D398-E398-F398-G398</f>
        <v>0</v>
      </c>
      <c r="I398" s="130" t="s">
        <v>99</v>
      </c>
    </row>
    <row r="399" spans="1:9" ht="55.8" hidden="1" x14ac:dyDescent="0.25">
      <c r="A399" s="694">
        <f>+[2]ระบบการควบคุมฯ!A1494</f>
        <v>1.2</v>
      </c>
      <c r="B399" s="174" t="str">
        <f>+[2]ระบบการควบคุมฯ!B1494</f>
        <v xml:space="preserve">กิจกรรมเสริมสร้างธรรมาภิบาลเพื่อเพิ่มประสิทธิภาพในการบริหารจัดการ      </v>
      </c>
      <c r="C399" s="174" t="str">
        <f>+[2]ระบบการควบคุมฯ!C1494</f>
        <v>20004 67 00068 00000</v>
      </c>
      <c r="D399" s="692">
        <f>+D400</f>
        <v>0</v>
      </c>
      <c r="E399" s="692">
        <f>+E400</f>
        <v>0</v>
      </c>
      <c r="F399" s="692">
        <f>+F400</f>
        <v>0</v>
      </c>
      <c r="G399" s="692">
        <f>+G400</f>
        <v>0</v>
      </c>
      <c r="H399" s="692">
        <f>+H400</f>
        <v>0</v>
      </c>
      <c r="I399" s="175"/>
    </row>
    <row r="400" spans="1:9" ht="18.600000000000001" hidden="1" x14ac:dyDescent="0.25">
      <c r="A400" s="695"/>
      <c r="B400" s="176" t="str">
        <f>+[2]ระบบการควบคุมฯ!B1495</f>
        <v xml:space="preserve"> งบดำเนินงาน 67112xx</v>
      </c>
      <c r="C400" s="176" t="str">
        <f>+[2]ระบบการควบคุมฯ!C1495</f>
        <v>20004 56003700 2000000</v>
      </c>
      <c r="D400" s="696">
        <f>SUM(D401:D405)</f>
        <v>0</v>
      </c>
      <c r="E400" s="696">
        <f>SUM(E401:E405)</f>
        <v>0</v>
      </c>
      <c r="F400" s="696">
        <f>SUM(F401:F405)</f>
        <v>0</v>
      </c>
      <c r="G400" s="696">
        <f>SUM(G401:G405)</f>
        <v>0</v>
      </c>
      <c r="H400" s="696">
        <f>SUM(H401:H405)</f>
        <v>0</v>
      </c>
      <c r="I400" s="177"/>
    </row>
    <row r="401" spans="1:9" ht="74.400000000000006" hidden="1" x14ac:dyDescent="0.25">
      <c r="A401" s="634" t="str">
        <f>+[2]ระบบการควบคุมฯ!A1496</f>
        <v>1.2.1</v>
      </c>
      <c r="B401" s="142" t="str">
        <f>+[2]ระบบการควบคุมฯ!B1496</f>
        <v>ค่าใช้จ่ายในการดำเนินกิจกรรมโครงการสำนักงานเขตพื้นการศึกษาสุจริต ประจำปีงบประมาณ พ.ศ. 2567</v>
      </c>
      <c r="C401" s="178" t="str">
        <f>+[2]ระบบการควบคุมฯ!C1496</f>
        <v>ศธ04087/1378 ลว 27 พค 67 โอนครั้งที่ 61</v>
      </c>
      <c r="D401" s="677"/>
      <c r="E401" s="678"/>
      <c r="F401" s="678"/>
      <c r="G401" s="678"/>
      <c r="H401" s="678">
        <f>+D401-E401-F401-G401</f>
        <v>0</v>
      </c>
      <c r="I401" s="130" t="s">
        <v>16</v>
      </c>
    </row>
    <row r="402" spans="1:9" ht="372" hidden="1" x14ac:dyDescent="0.25">
      <c r="A402" s="634" t="str">
        <f>+[2]ระบบการควบคุมฯ!A1497</f>
        <v>1.1.3</v>
      </c>
      <c r="B402" s="142" t="str">
        <f>+[2]ระบบการควบคุมฯ!B1497</f>
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</c>
      <c r="C402" s="178" t="str">
        <f>+[2]ระบบการควบคุมฯ!C1497</f>
        <v>ศธ 04002/ว3641 ลว 17 สค ครั้งที่ 350</v>
      </c>
      <c r="D402" s="677"/>
      <c r="E402" s="678"/>
      <c r="F402" s="678"/>
      <c r="G402" s="678"/>
      <c r="H402" s="678">
        <f>+D402-E402-F402-G402</f>
        <v>0</v>
      </c>
      <c r="I402" s="125"/>
    </row>
    <row r="403" spans="1:9" ht="55.8" x14ac:dyDescent="0.25">
      <c r="A403" s="691">
        <f>+[3]ระบบการควบคุมฯ!A1132</f>
        <v>1.3</v>
      </c>
      <c r="B403" s="174" t="str">
        <f>+[3]ระบบการควบคุมฯ!B1132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403" s="174" t="str">
        <f>+[3]ระบบการควบคุมฯ!C1132</f>
        <v>20004 66 00068 00000</v>
      </c>
      <c r="D403" s="692">
        <f>+[3]ระบบการควบคุมฯ!F1132</f>
        <v>0</v>
      </c>
      <c r="E403" s="697">
        <f>+[3]ระบบการควบคุมฯ!G1132+[3]ระบบการควบคุมฯ!H1132</f>
        <v>0</v>
      </c>
      <c r="F403" s="697">
        <f>+[3]ระบบการควบคุมฯ!I1132+[3]ระบบการควบคุมฯ!J1132</f>
        <v>0</v>
      </c>
      <c r="G403" s="697">
        <f>+[3]ระบบการควบคุมฯ!K1132+[3]ระบบการควบคุมฯ!L1132</f>
        <v>0</v>
      </c>
      <c r="H403" s="697">
        <f t="shared" si="81"/>
        <v>0</v>
      </c>
      <c r="I403" s="175"/>
    </row>
    <row r="404" spans="1:9" ht="18.600000000000001" x14ac:dyDescent="0.25">
      <c r="A404" s="695"/>
      <c r="B404" s="176" t="str">
        <f>+[3]ระบบการควบคุมฯ!B1133</f>
        <v xml:space="preserve"> งบดำเนินงาน 66112xx</v>
      </c>
      <c r="C404" s="176" t="str">
        <f>+[3]ระบบการควบคุมฯ!C1133</f>
        <v>20004 57003700 200000</v>
      </c>
      <c r="D404" s="696">
        <f>+[3]ระบบการควบคุมฯ!F1133</f>
        <v>0</v>
      </c>
      <c r="E404" s="698">
        <f>+[3]ระบบการควบคุมฯ!G1133+[3]ระบบการควบคุมฯ!H1133</f>
        <v>0</v>
      </c>
      <c r="F404" s="698">
        <f>+[3]ระบบการควบคุมฯ!I1133+[3]ระบบการควบคุมฯ!J1133</f>
        <v>0</v>
      </c>
      <c r="G404" s="698">
        <f>+[3]ระบบการควบคุมฯ!K1133+[3]ระบบการควบคุมฯ!L1133</f>
        <v>0</v>
      </c>
      <c r="H404" s="698">
        <f t="shared" si="81"/>
        <v>0</v>
      </c>
      <c r="I404" s="177"/>
    </row>
    <row r="405" spans="1:9" ht="55.8" hidden="1" x14ac:dyDescent="0.25">
      <c r="A405" s="634" t="str">
        <f>+[3]ระบบการควบคุมฯ!A1134</f>
        <v>1.3.1</v>
      </c>
      <c r="B405" s="142" t="str">
        <f>+[3]ระบบการควบคุมฯ!B1134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405" s="142" t="str">
        <f>+[3]ระบบการควบคุมฯ!C1134</f>
        <v>ที่ ศธ 04002/ว1422 ลว. 11 เม.ย. 65 ครั้งที่ 342</v>
      </c>
      <c r="D405" s="677">
        <f>+[3]ระบบการควบคุมฯ!F1134</f>
        <v>0</v>
      </c>
      <c r="E405" s="678">
        <f>+[3]ระบบการควบคุมฯ!G1134+[3]ระบบการควบคุมฯ!H1134</f>
        <v>0</v>
      </c>
      <c r="F405" s="678">
        <f>+[3]ระบบการควบคุมฯ!I1134+[3]ระบบการควบคุมฯ!J1134</f>
        <v>0</v>
      </c>
      <c r="G405" s="678">
        <f>+[3]ระบบการควบคุมฯ!K1134+[3]ระบบการควบคุมฯ!L1134</f>
        <v>0</v>
      </c>
      <c r="H405" s="678">
        <f t="shared" si="81"/>
        <v>0</v>
      </c>
      <c r="I405" s="130" t="s">
        <v>13</v>
      </c>
    </row>
    <row r="406" spans="1:9" ht="55.8" hidden="1" x14ac:dyDescent="0.25">
      <c r="A406" s="634" t="str">
        <f>+[3]ระบบการควบคุมฯ!A1135</f>
        <v>1.3.2</v>
      </c>
      <c r="B406" s="142" t="str">
        <f>+[3]ระบบการควบคุมฯ!B1135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406" s="142" t="str">
        <f>+[3]ระบบการควบคุมฯ!C1135</f>
        <v>ศธ 04002/ว2730 ลว 19 ก.ค. 65  ครั้งที่ 639</v>
      </c>
      <c r="D406" s="677">
        <f>+[3]ระบบการควบคุมฯ!F1135</f>
        <v>0</v>
      </c>
      <c r="E406" s="678">
        <f>+[3]ระบบการควบคุมฯ!G1135+[3]ระบบการควบคุมฯ!H1135</f>
        <v>0</v>
      </c>
      <c r="F406" s="678">
        <f>+[3]ระบบการควบคุมฯ!I1135+[3]ระบบการควบคุมฯ!J1135</f>
        <v>0</v>
      </c>
      <c r="G406" s="678">
        <f>+[3]ระบบการควบคุมฯ!K1135+[3]ระบบการควบคุมฯ!L1135</f>
        <v>0</v>
      </c>
      <c r="H406" s="678">
        <f t="shared" si="81"/>
        <v>0</v>
      </c>
      <c r="I406" s="130" t="s">
        <v>13</v>
      </c>
    </row>
    <row r="407" spans="1:9" ht="18.600000000000001" hidden="1" x14ac:dyDescent="0.25">
      <c r="A407" s="684"/>
      <c r="B407" s="146"/>
      <c r="C407" s="164"/>
      <c r="D407" s="165"/>
      <c r="E407" s="166"/>
      <c r="F407" s="166"/>
      <c r="G407" s="166"/>
      <c r="H407" s="166"/>
      <c r="I407" s="149"/>
    </row>
    <row r="408" spans="1:9" ht="18.600000000000001" hidden="1" x14ac:dyDescent="0.25">
      <c r="A408" s="576"/>
      <c r="B408" s="140"/>
      <c r="C408" s="180"/>
      <c r="D408" s="181"/>
      <c r="E408" s="182"/>
      <c r="F408" s="182"/>
      <c r="G408" s="182"/>
      <c r="H408" s="182"/>
      <c r="I408" s="127"/>
    </row>
    <row r="409" spans="1:9" ht="18.600000000000001" hidden="1" x14ac:dyDescent="0.25">
      <c r="A409" s="576"/>
      <c r="B409" s="140"/>
      <c r="C409" s="140"/>
      <c r="D409" s="680"/>
      <c r="E409" s="679"/>
      <c r="F409" s="679"/>
      <c r="G409" s="679"/>
      <c r="H409" s="679"/>
      <c r="I409" s="125"/>
    </row>
    <row r="410" spans="1:9" ht="18.600000000000001" hidden="1" x14ac:dyDescent="0.25">
      <c r="A410" s="576"/>
      <c r="B410" s="140"/>
      <c r="C410" s="140"/>
      <c r="D410" s="680"/>
      <c r="E410" s="679"/>
      <c r="F410" s="679"/>
      <c r="G410" s="679"/>
      <c r="H410" s="679"/>
      <c r="I410" s="125"/>
    </row>
    <row r="411" spans="1:9" ht="18.600000000000001" x14ac:dyDescent="0.55000000000000004">
      <c r="A411" s="699"/>
      <c r="B411" s="700" t="s">
        <v>18</v>
      </c>
      <c r="C411" s="701"/>
      <c r="D411" s="702">
        <f>+D6+D23+D170+D229+D359+D367+D386</f>
        <v>51826584</v>
      </c>
      <c r="E411" s="702">
        <f>+E6+E23+E170+E229+E359+E367+E386</f>
        <v>0</v>
      </c>
      <c r="F411" s="702">
        <f>+F6+F23+F170+F229+F359+F367+F386</f>
        <v>0</v>
      </c>
      <c r="G411" s="702">
        <f>+G6+G23+G170+G229+G359+G367+G386</f>
        <v>38035038.189999998</v>
      </c>
      <c r="H411" s="702">
        <f>+H6+H23+H170+H229+H359+H367+H386</f>
        <v>13791545.809999999</v>
      </c>
      <c r="I411" s="702">
        <f>+I6+I23+I170+I229+I367+I386</f>
        <v>0</v>
      </c>
    </row>
    <row r="412" spans="1:9" ht="18.600000000000001" x14ac:dyDescent="0.55000000000000004">
      <c r="A412" s="699"/>
      <c r="B412" s="700" t="s">
        <v>19</v>
      </c>
      <c r="C412" s="701"/>
      <c r="D412" s="703">
        <f>SUM(E412:H412)</f>
        <v>99.999999999999986</v>
      </c>
      <c r="E412" s="704">
        <f>+E411*100/D411</f>
        <v>0</v>
      </c>
      <c r="F412" s="705">
        <v>0</v>
      </c>
      <c r="G412" s="705">
        <f>+G411*100/D411</f>
        <v>73.389051051483534</v>
      </c>
      <c r="H412" s="704">
        <f>+H411*100/D411</f>
        <v>26.610948948516455</v>
      </c>
      <c r="I412" s="184"/>
    </row>
    <row r="413" spans="1:9" ht="21" x14ac:dyDescent="0.6">
      <c r="A413" s="706"/>
      <c r="B413" s="707"/>
      <c r="C413" s="708"/>
      <c r="D413" s="709"/>
      <c r="E413" s="710"/>
      <c r="F413" s="711"/>
      <c r="G413" s="711"/>
      <c r="H413" s="711"/>
      <c r="I413" s="185"/>
    </row>
    <row r="414" spans="1:9" ht="18.600000000000001" x14ac:dyDescent="0.55000000000000004">
      <c r="A414" s="706"/>
      <c r="B414" s="712"/>
      <c r="C414" s="1371" t="s">
        <v>74</v>
      </c>
      <c r="D414" s="1371"/>
      <c r="E414" s="1371"/>
      <c r="F414" s="1371"/>
      <c r="G414" s="1371"/>
      <c r="H414" s="1371"/>
      <c r="I414" s="713"/>
    </row>
    <row r="415" spans="1:9" ht="18.600000000000001" x14ac:dyDescent="0.55000000000000004">
      <c r="A415" s="706"/>
      <c r="B415" s="712"/>
      <c r="C415" s="714"/>
      <c r="D415" s="715"/>
      <c r="E415" s="716"/>
      <c r="F415" s="717"/>
      <c r="G415" s="718"/>
      <c r="H415" s="718"/>
      <c r="I415" s="718"/>
    </row>
    <row r="416" spans="1:9" ht="18.600000000000001" x14ac:dyDescent="0.55000000000000004">
      <c r="A416" s="719" t="s">
        <v>190</v>
      </c>
      <c r="B416" s="720"/>
      <c r="C416" s="721"/>
      <c r="D416" s="722"/>
      <c r="E416" s="723"/>
      <c r="F416" s="723"/>
      <c r="G416" s="723"/>
      <c r="H416" s="723"/>
      <c r="I416" s="723"/>
    </row>
    <row r="417" spans="1:9" ht="18.600000000000001" x14ac:dyDescent="0.55000000000000004">
      <c r="A417" s="719" t="s">
        <v>21</v>
      </c>
      <c r="B417" s="720"/>
      <c r="C417" s="724" t="s">
        <v>20</v>
      </c>
      <c r="D417" s="723"/>
      <c r="E417" s="725"/>
      <c r="F417" s="726" t="s">
        <v>147</v>
      </c>
      <c r="G417" s="727"/>
      <c r="H417" s="723"/>
      <c r="I417" s="723"/>
    </row>
    <row r="418" spans="1:9" ht="18.600000000000001" x14ac:dyDescent="0.55000000000000004">
      <c r="A418" s="719" t="s">
        <v>52</v>
      </c>
      <c r="B418" s="728"/>
      <c r="C418" s="729" t="s">
        <v>191</v>
      </c>
      <c r="D418" s="729"/>
      <c r="E418" s="729"/>
      <c r="F418" s="1372" t="s">
        <v>192</v>
      </c>
      <c r="G418" s="1372"/>
      <c r="H418" s="1372"/>
      <c r="I418" s="730"/>
    </row>
  </sheetData>
  <mergeCells count="6">
    <mergeCell ref="F418:H418"/>
    <mergeCell ref="A1:I1"/>
    <mergeCell ref="A2:I2"/>
    <mergeCell ref="A3:I3"/>
    <mergeCell ref="B4:H4"/>
    <mergeCell ref="C414:H4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M34"/>
  <sheetViews>
    <sheetView topLeftCell="A21" workbookViewId="0">
      <selection activeCell="C29" sqref="C29"/>
    </sheetView>
  </sheetViews>
  <sheetFormatPr defaultRowHeight="13.8" x14ac:dyDescent="0.25"/>
  <cols>
    <col min="1" max="1" width="4.5" customWidth="1"/>
    <col min="4" max="4" width="3.09765625" customWidth="1"/>
    <col min="5" max="5" width="3.19921875" customWidth="1"/>
    <col min="6" max="6" width="10.19921875" customWidth="1"/>
    <col min="7" max="7" width="12.69921875" customWidth="1"/>
    <col min="8" max="8" width="12.8984375" customWidth="1"/>
    <col min="9" max="9" width="12" customWidth="1"/>
    <col min="10" max="10" width="7.19921875" customWidth="1"/>
    <col min="11" max="11" width="14.8984375" customWidth="1"/>
    <col min="12" max="12" width="7.3984375" customWidth="1"/>
    <col min="13" max="13" width="9.796875" customWidth="1"/>
  </cols>
  <sheetData>
    <row r="1" spans="1:13" ht="21" x14ac:dyDescent="0.6">
      <c r="A1" s="1381" t="s">
        <v>102</v>
      </c>
      <c r="B1" s="1381"/>
      <c r="C1" s="1381"/>
      <c r="D1" s="1381"/>
      <c r="E1" s="1381"/>
      <c r="F1" s="1381"/>
      <c r="G1" s="1381"/>
      <c r="H1" s="1381"/>
      <c r="I1" s="1381"/>
      <c r="J1" s="1381"/>
      <c r="K1" s="1381"/>
      <c r="L1" s="1381"/>
      <c r="M1" s="1381"/>
    </row>
    <row r="2" spans="1:13" ht="18.600000000000001" x14ac:dyDescent="0.55000000000000004">
      <c r="A2" s="1382" t="s">
        <v>131</v>
      </c>
      <c r="B2" s="1382"/>
      <c r="C2" s="1382"/>
      <c r="D2" s="1382"/>
      <c r="E2" s="1382"/>
      <c r="F2" s="1382"/>
      <c r="G2" s="1382"/>
      <c r="H2" s="1382"/>
      <c r="I2" s="1382"/>
      <c r="J2" s="1382"/>
      <c r="K2" s="1382"/>
      <c r="L2" s="1382"/>
      <c r="M2" s="1382"/>
    </row>
    <row r="3" spans="1:13" ht="18.600000000000001" x14ac:dyDescent="0.55000000000000004">
      <c r="A3" s="1383" t="s">
        <v>132</v>
      </c>
      <c r="B3" s="1383"/>
      <c r="C3" s="1383"/>
      <c r="D3" s="1383"/>
      <c r="E3" s="1383"/>
      <c r="F3" s="1383"/>
      <c r="G3" s="1383"/>
      <c r="H3" s="1383"/>
      <c r="I3" s="1383"/>
      <c r="J3" s="1383"/>
      <c r="K3" s="1383"/>
      <c r="L3" s="1383"/>
      <c r="M3" s="1383"/>
    </row>
    <row r="4" spans="1:13" ht="18.600000000000001" x14ac:dyDescent="0.55000000000000004">
      <c r="A4" s="1383" t="s">
        <v>133</v>
      </c>
      <c r="B4" s="1383"/>
      <c r="C4" s="1383"/>
      <c r="D4" s="1383"/>
      <c r="E4" s="1383"/>
      <c r="F4" s="1383"/>
      <c r="G4" s="1383"/>
      <c r="H4" s="1383"/>
      <c r="I4" s="1383"/>
      <c r="J4" s="1383"/>
      <c r="K4" s="1383"/>
      <c r="L4" s="1383"/>
      <c r="M4" s="1383"/>
    </row>
    <row r="5" spans="1:13" ht="18.600000000000001" x14ac:dyDescent="0.55000000000000004">
      <c r="A5" s="57"/>
      <c r="B5" s="254"/>
      <c r="C5" s="1384" t="str">
        <f>+[2]ระบบการควบคุมฯ!A4</f>
        <v>ประจำเดือนพฤศจิกายน 2567</v>
      </c>
      <c r="D5" s="1384"/>
      <c r="E5" s="1384"/>
      <c r="F5" s="1384"/>
      <c r="G5" s="1384"/>
      <c r="H5" s="1384"/>
      <c r="I5" s="1384"/>
      <c r="J5" s="1384"/>
      <c r="K5" s="1384"/>
      <c r="L5" s="1384"/>
      <c r="M5" s="255" t="s">
        <v>134</v>
      </c>
    </row>
    <row r="6" spans="1:13" ht="18.600000000000001" customHeight="1" x14ac:dyDescent="0.25">
      <c r="A6" s="1385" t="s">
        <v>24</v>
      </c>
      <c r="B6" s="1386"/>
      <c r="C6" s="1386"/>
      <c r="D6" s="1386"/>
      <c r="E6" s="1387"/>
      <c r="F6" s="1379" t="s">
        <v>135</v>
      </c>
      <c r="G6" s="1375" t="s">
        <v>103</v>
      </c>
      <c r="H6" s="1377" t="s">
        <v>104</v>
      </c>
      <c r="I6" s="1378"/>
      <c r="J6" s="1379" t="s">
        <v>136</v>
      </c>
      <c r="K6" s="1377" t="s">
        <v>105</v>
      </c>
      <c r="L6" s="1378"/>
      <c r="M6" s="1391" t="s">
        <v>137</v>
      </c>
    </row>
    <row r="7" spans="1:13" ht="18.600000000000001" x14ac:dyDescent="0.25">
      <c r="A7" s="1388"/>
      <c r="B7" s="1389"/>
      <c r="C7" s="1389"/>
      <c r="D7" s="1389"/>
      <c r="E7" s="1390"/>
      <c r="F7" s="1380"/>
      <c r="G7" s="1376"/>
      <c r="H7" s="279" t="s">
        <v>106</v>
      </c>
      <c r="I7" s="279" t="s">
        <v>107</v>
      </c>
      <c r="J7" s="1380"/>
      <c r="K7" s="279" t="s">
        <v>106</v>
      </c>
      <c r="L7" s="279" t="s">
        <v>107</v>
      </c>
      <c r="M7" s="1392"/>
    </row>
    <row r="8" spans="1:13" ht="18.600000000000001" x14ac:dyDescent="0.55000000000000004">
      <c r="A8" s="256" t="s">
        <v>108</v>
      </c>
      <c r="B8" s="257" t="s">
        <v>109</v>
      </c>
      <c r="C8" s="258"/>
      <c r="D8" s="258"/>
      <c r="E8" s="259"/>
      <c r="F8" s="280">
        <v>80</v>
      </c>
      <c r="G8" s="281"/>
      <c r="H8" s="260"/>
      <c r="I8" s="282"/>
      <c r="J8" s="280">
        <f>+J12</f>
        <v>100</v>
      </c>
      <c r="K8" s="282"/>
      <c r="L8" s="283"/>
      <c r="M8" s="260"/>
    </row>
    <row r="9" spans="1:13" ht="37.200000000000003" x14ac:dyDescent="0.25">
      <c r="A9" s="261" t="s">
        <v>110</v>
      </c>
      <c r="B9" s="262" t="s">
        <v>138</v>
      </c>
      <c r="C9" s="262"/>
      <c r="D9" s="262"/>
      <c r="E9" s="263"/>
      <c r="F9" s="252">
        <v>17</v>
      </c>
      <c r="G9" s="284">
        <f>+[2]ระบบการควบคุมฯ!F1525</f>
        <v>76342684</v>
      </c>
      <c r="H9" s="285">
        <f>+[2]ระบบการควบคุมฯ!L1525+[2]ระบบการควบคุมฯ!K1525</f>
        <v>41611377.07</v>
      </c>
      <c r="I9" s="286">
        <f>+H9*100/G9</f>
        <v>54.506044180998401</v>
      </c>
      <c r="J9" s="252">
        <v>39</v>
      </c>
      <c r="K9" s="285">
        <f>+[2]ระบบการควบคุมฯ!L1525+[2]ระบบการควบคุมฯ!K1525+[2]ระบบการควบคุมฯ!H1525+[2]ระบบการควบคุมฯ!G1525</f>
        <v>55941877.07</v>
      </c>
      <c r="L9" s="286">
        <f>+K9*100/G9</f>
        <v>73.277325526045161</v>
      </c>
      <c r="M9" s="264" t="s">
        <v>139</v>
      </c>
    </row>
    <row r="10" spans="1:13" ht="18.600000000000001" x14ac:dyDescent="0.25">
      <c r="A10" s="261" t="s">
        <v>111</v>
      </c>
      <c r="B10" s="262" t="s">
        <v>140</v>
      </c>
      <c r="C10" s="262"/>
      <c r="D10" s="262"/>
      <c r="E10" s="263"/>
      <c r="F10" s="252">
        <v>35</v>
      </c>
      <c r="G10" s="287"/>
      <c r="H10" s="287"/>
      <c r="I10" s="287"/>
      <c r="J10" s="252">
        <v>66</v>
      </c>
      <c r="K10" s="287"/>
      <c r="L10" s="287"/>
      <c r="M10" s="264"/>
    </row>
    <row r="11" spans="1:13" ht="18.600000000000001" x14ac:dyDescent="0.25">
      <c r="A11" s="288" t="s">
        <v>112</v>
      </c>
      <c r="B11" s="289" t="s">
        <v>141</v>
      </c>
      <c r="C11" s="289"/>
      <c r="D11" s="289"/>
      <c r="E11" s="290"/>
      <c r="F11" s="291">
        <v>54</v>
      </c>
      <c r="G11" s="292"/>
      <c r="H11" s="292"/>
      <c r="I11" s="292"/>
      <c r="J11" s="291">
        <v>77</v>
      </c>
      <c r="K11" s="292"/>
      <c r="L11" s="293"/>
      <c r="M11" s="294"/>
    </row>
    <row r="12" spans="1:13" ht="18.600000000000001" x14ac:dyDescent="0.25">
      <c r="A12" s="288" t="s">
        <v>113</v>
      </c>
      <c r="B12" s="289" t="s">
        <v>142</v>
      </c>
      <c r="C12" s="289"/>
      <c r="D12" s="289"/>
      <c r="E12" s="290"/>
      <c r="F12" s="291">
        <v>80</v>
      </c>
      <c r="G12" s="295"/>
      <c r="H12" s="292"/>
      <c r="I12" s="296"/>
      <c r="J12" s="291">
        <v>100</v>
      </c>
      <c r="K12" s="292"/>
      <c r="L12" s="297"/>
      <c r="M12" s="294"/>
    </row>
    <row r="13" spans="1:13" ht="18.600000000000001" x14ac:dyDescent="0.55000000000000004">
      <c r="A13" s="266" t="s">
        <v>114</v>
      </c>
      <c r="B13" s="267" t="s">
        <v>115</v>
      </c>
      <c r="C13" s="191"/>
      <c r="D13" s="191"/>
      <c r="E13" s="265"/>
      <c r="F13" s="298">
        <v>98</v>
      </c>
      <c r="G13" s="270"/>
      <c r="H13" s="268"/>
      <c r="I13" s="268"/>
      <c r="J13" s="298">
        <f>+J17</f>
        <v>100</v>
      </c>
      <c r="K13" s="268"/>
      <c r="L13" s="265"/>
      <c r="M13" s="264"/>
    </row>
    <row r="14" spans="1:13" ht="37.200000000000003" x14ac:dyDescent="0.25">
      <c r="A14" s="261" t="s">
        <v>116</v>
      </c>
      <c r="B14" s="262" t="s">
        <v>138</v>
      </c>
      <c r="C14" s="262"/>
      <c r="D14" s="262"/>
      <c r="E14" s="263"/>
      <c r="F14" s="252">
        <v>35</v>
      </c>
      <c r="G14" s="299">
        <f>+[2]ระบบการควบคุมฯ!F1518+[2]ระบบการควบคุมฯ!F1519+[2]ระบบการควบคุมฯ!F1520+[2]ระบบการควบคุมฯ!F1521</f>
        <v>53826584</v>
      </c>
      <c r="H14" s="285">
        <f>+[2]ระบบการควบคุมฯ!K1518+[2]ระบบการควบคุมฯ!L1518+[2]ระบบการควบคุมฯ!K1519+[2]ระบบการควบคุมฯ!L1519+[2]ระบบการควบคุมฯ!K1520+[2]ระบบการควบคุมฯ!L1520+[2]ระบบการควบคุมฯ!K1521+[2]ระบบการควบคุมฯ!L1521</f>
        <v>38452737.07</v>
      </c>
      <c r="I14" s="286">
        <f>+H14*100/G14</f>
        <v>71.438189482728461</v>
      </c>
      <c r="J14" s="252">
        <v>36</v>
      </c>
      <c r="K14" s="285">
        <f>+[2]ระบบการควบคุมฯ!G1518+[2]ระบบการควบคุมฯ!H1518+[2]ระบบการควบคุมฯ!K1518+[2]ระบบการควบคุมฯ!L1518+[2]ระบบการควบคุมฯ!G1519+[2]ระบบการควบคุมฯ!H1519+[2]ระบบการควบคุมฯ!K1519+[2]ระบบการควบคุมฯ!L1519+[2]ระบบการควบคุมฯ!G1520+[2]ระบบการควบคุมฯ!H1520+[2]ระบบการควบคุมฯ!K1520+[2]ระบบการควบคุมฯ!L1520+[2]ระบบการควบคุมฯ!G1521+[2]ระบบการควบคุมฯ!H1521+[2]ระบบการควบคุมฯ!K1521+[2]ระบบการควบคุมฯ!L1521</f>
        <v>38452737.07</v>
      </c>
      <c r="L14" s="300">
        <f>+K14*100/G14</f>
        <v>71.438189482728461</v>
      </c>
      <c r="M14" s="264" t="s">
        <v>139</v>
      </c>
    </row>
    <row r="15" spans="1:13" ht="18.600000000000001" x14ac:dyDescent="0.25">
      <c r="A15" s="261" t="s">
        <v>117</v>
      </c>
      <c r="B15" s="262" t="s">
        <v>140</v>
      </c>
      <c r="C15" s="262"/>
      <c r="D15" s="262"/>
      <c r="E15" s="263"/>
      <c r="F15" s="252">
        <v>57</v>
      </c>
      <c r="G15" s="301"/>
      <c r="H15" s="301"/>
      <c r="I15" s="301"/>
      <c r="J15" s="252">
        <v>58</v>
      </c>
      <c r="K15" s="301"/>
      <c r="L15" s="302"/>
      <c r="M15" s="264"/>
    </row>
    <row r="16" spans="1:13" ht="18.600000000000001" x14ac:dyDescent="0.25">
      <c r="A16" s="303">
        <v>2.2999999999999998</v>
      </c>
      <c r="B16" s="289" t="s">
        <v>141</v>
      </c>
      <c r="C16" s="289"/>
      <c r="D16" s="289"/>
      <c r="E16" s="263"/>
      <c r="F16" s="252">
        <v>80</v>
      </c>
      <c r="G16" s="301"/>
      <c r="H16" s="301"/>
      <c r="I16" s="301"/>
      <c r="J16" s="252">
        <v>81</v>
      </c>
      <c r="K16" s="301"/>
      <c r="L16" s="302"/>
      <c r="M16" s="264"/>
    </row>
    <row r="17" spans="1:13" ht="18.600000000000001" x14ac:dyDescent="0.25">
      <c r="A17" s="261" t="s">
        <v>118</v>
      </c>
      <c r="B17" s="289" t="s">
        <v>142</v>
      </c>
      <c r="C17" s="289"/>
      <c r="D17" s="289"/>
      <c r="E17" s="263"/>
      <c r="F17" s="252">
        <v>98</v>
      </c>
      <c r="G17" s="301"/>
      <c r="H17" s="301"/>
      <c r="I17" s="304"/>
      <c r="J17" s="252">
        <v>100</v>
      </c>
      <c r="K17" s="301"/>
      <c r="L17" s="305"/>
      <c r="M17" s="264"/>
    </row>
    <row r="18" spans="1:13" ht="18.600000000000001" x14ac:dyDescent="0.55000000000000004">
      <c r="A18" s="266" t="s">
        <v>119</v>
      </c>
      <c r="B18" s="267" t="s">
        <v>120</v>
      </c>
      <c r="C18" s="191"/>
      <c r="D18" s="191"/>
      <c r="E18" s="265"/>
      <c r="F18" s="298">
        <v>94</v>
      </c>
      <c r="G18" s="271"/>
      <c r="H18" s="271"/>
      <c r="I18" s="271"/>
      <c r="J18" s="298">
        <v>100</v>
      </c>
      <c r="K18" s="271"/>
      <c r="L18" s="271"/>
      <c r="M18" s="306"/>
    </row>
    <row r="19" spans="1:13" ht="37.200000000000003" x14ac:dyDescent="0.25">
      <c r="A19" s="261" t="s">
        <v>121</v>
      </c>
      <c r="B19" s="262" t="s">
        <v>138</v>
      </c>
      <c r="C19" s="262"/>
      <c r="D19" s="262"/>
      <c r="E19" s="263"/>
      <c r="F19" s="252">
        <v>27</v>
      </c>
      <c r="G19" s="301">
        <f>+[2]ระบบการควบคุมฯ!F1522+[2]ระบบการควบคุมฯ!F1523</f>
        <v>22516100</v>
      </c>
      <c r="H19" s="285">
        <f>+[2]ระบบการควบคุมฯ!K1522+[2]ระบบการควบคุมฯ!L1522+[2]ระบบการควบคุมฯ!K1523+[2]ระบบการควบคุมฯ!L1523</f>
        <v>3158640</v>
      </c>
      <c r="I19" s="286">
        <f>+H19*100/G19</f>
        <v>14.0283619276873</v>
      </c>
      <c r="J19" s="252">
        <v>37</v>
      </c>
      <c r="K19" s="301">
        <f>+[2]ระบบการควบคุมฯ!G1522+[2]ระบบการควบคุมฯ!H1522+[2]ระบบการควบคุมฯ!K1522+[2]ระบบการควบคุมฯ!L1522+[2]ระบบการควบคุมฯ!G1523+[2]ระบบการควบคุมฯ!H1523+[2]ระบบการควบคุมฯ!K1523+[2]ระบบการควบคุมฯ!L1523</f>
        <v>17489140</v>
      </c>
      <c r="L19" s="307">
        <f>+K19*100/G19</f>
        <v>77.673931098191957</v>
      </c>
      <c r="M19" s="264" t="s">
        <v>139</v>
      </c>
    </row>
    <row r="20" spans="1:13" ht="18.600000000000001" x14ac:dyDescent="0.25">
      <c r="A20" s="261" t="s">
        <v>122</v>
      </c>
      <c r="B20" s="262" t="s">
        <v>140</v>
      </c>
      <c r="C20" s="262"/>
      <c r="D20" s="262"/>
      <c r="E20" s="263"/>
      <c r="F20" s="252">
        <v>53</v>
      </c>
      <c r="G20" s="262"/>
      <c r="H20" s="301"/>
      <c r="I20" s="301"/>
      <c r="J20" s="252">
        <v>61</v>
      </c>
      <c r="K20" s="262"/>
      <c r="L20" s="304"/>
      <c r="M20" s="269"/>
    </row>
    <row r="21" spans="1:13" ht="18.600000000000001" x14ac:dyDescent="0.25">
      <c r="A21" s="261" t="s">
        <v>123</v>
      </c>
      <c r="B21" s="289" t="s">
        <v>141</v>
      </c>
      <c r="C21" s="289"/>
      <c r="D21" s="289"/>
      <c r="E21" s="263"/>
      <c r="F21" s="252">
        <v>75</v>
      </c>
      <c r="G21" s="308"/>
      <c r="H21" s="285"/>
      <c r="I21" s="285"/>
      <c r="J21" s="252">
        <v>80</v>
      </c>
      <c r="K21" s="285"/>
      <c r="L21" s="284"/>
      <c r="M21" s="269"/>
    </row>
    <row r="22" spans="1:13" ht="18.600000000000001" x14ac:dyDescent="0.25">
      <c r="A22" s="288" t="s">
        <v>124</v>
      </c>
      <c r="B22" s="289" t="s">
        <v>142</v>
      </c>
      <c r="C22" s="289"/>
      <c r="D22" s="289"/>
      <c r="E22" s="290"/>
      <c r="F22" s="291">
        <v>94</v>
      </c>
      <c r="G22" s="309"/>
      <c r="H22" s="309"/>
      <c r="I22" s="309"/>
      <c r="J22" s="291">
        <v>100</v>
      </c>
      <c r="K22" s="309"/>
      <c r="L22" s="310"/>
      <c r="M22" s="311"/>
    </row>
    <row r="23" spans="1:13" ht="18.600000000000001" x14ac:dyDescent="0.55000000000000004">
      <c r="A23" s="270"/>
      <c r="B23" s="267" t="s">
        <v>125</v>
      </c>
      <c r="C23" s="191"/>
      <c r="D23" s="191"/>
      <c r="E23" s="265"/>
      <c r="F23" s="298"/>
      <c r="G23" s="312"/>
      <c r="H23" s="313">
        <f>+[2]ระบบการควบคุมฯ!G1522+[2]ระบบการควบคุมฯ!H1522+[2]ระบบการควบคุมฯ!G1523+[2]ระบบการควบคุมฯ!H1523</f>
        <v>14330500</v>
      </c>
      <c r="I23" s="313">
        <v>63.64</v>
      </c>
      <c r="J23" s="298"/>
      <c r="K23" s="268"/>
      <c r="L23" s="191"/>
      <c r="M23" s="271"/>
    </row>
    <row r="24" spans="1:13" ht="18.600000000000001" x14ac:dyDescent="0.55000000000000004">
      <c r="A24" s="270"/>
      <c r="B24" s="267" t="s">
        <v>126</v>
      </c>
      <c r="C24" s="191"/>
      <c r="D24" s="191"/>
      <c r="E24" s="265"/>
      <c r="F24" s="298"/>
      <c r="G24" s="314"/>
      <c r="H24" s="315"/>
      <c r="I24" s="316"/>
      <c r="J24" s="298"/>
      <c r="K24" s="268"/>
      <c r="L24" s="191"/>
      <c r="M24" s="271"/>
    </row>
    <row r="25" spans="1:13" ht="18.600000000000001" x14ac:dyDescent="0.55000000000000004">
      <c r="A25" s="270"/>
      <c r="B25" s="267" t="s">
        <v>127</v>
      </c>
      <c r="C25" s="191"/>
      <c r="D25" s="191"/>
      <c r="E25" s="265"/>
      <c r="F25" s="298"/>
      <c r="G25" s="314"/>
      <c r="H25" s="315"/>
      <c r="I25" s="317"/>
      <c r="J25" s="298"/>
      <c r="K25" s="268"/>
      <c r="L25" s="191"/>
      <c r="M25" s="318"/>
    </row>
    <row r="26" spans="1:13" ht="18.600000000000001" x14ac:dyDescent="0.55000000000000004">
      <c r="A26" s="272"/>
      <c r="B26" s="273" t="s">
        <v>128</v>
      </c>
      <c r="C26" s="274"/>
      <c r="D26" s="274"/>
      <c r="E26" s="275"/>
      <c r="F26" s="319"/>
      <c r="G26" s="320"/>
      <c r="H26" s="321"/>
      <c r="I26" s="322"/>
      <c r="J26" s="319"/>
      <c r="K26" s="323"/>
      <c r="L26" s="275"/>
      <c r="M26" s="324"/>
    </row>
    <row r="27" spans="1:13" ht="18.600000000000001" x14ac:dyDescent="0.55000000000000004">
      <c r="A27" s="277"/>
      <c r="B27" s="329"/>
      <c r="C27" s="330" t="s">
        <v>143</v>
      </c>
      <c r="D27" s="328"/>
      <c r="E27" s="328"/>
      <c r="F27" s="277"/>
      <c r="G27" s="277"/>
      <c r="H27" s="277"/>
      <c r="I27" s="277"/>
      <c r="J27" s="277"/>
      <c r="K27" s="277"/>
      <c r="L27" s="277"/>
      <c r="M27" s="277"/>
    </row>
    <row r="28" spans="1:13" ht="18.600000000000001" x14ac:dyDescent="0.55000000000000004">
      <c r="A28" s="277"/>
      <c r="B28" s="331"/>
      <c r="C28" s="330" t="s">
        <v>145</v>
      </c>
      <c r="D28" s="328"/>
      <c r="E28" s="328"/>
      <c r="F28" s="277"/>
      <c r="G28" s="277"/>
      <c r="H28" s="277"/>
      <c r="I28" s="277"/>
      <c r="J28" s="277"/>
      <c r="K28" s="277"/>
      <c r="L28" s="277"/>
      <c r="M28" s="277"/>
    </row>
    <row r="29" spans="1:13" ht="18.600000000000001" x14ac:dyDescent="0.55000000000000004">
      <c r="A29" s="328"/>
      <c r="F29" s="327"/>
      <c r="G29" s="328"/>
      <c r="H29" s="1373" t="s">
        <v>144</v>
      </c>
      <c r="I29" s="1373"/>
      <c r="J29" s="1373"/>
      <c r="K29" s="1373"/>
      <c r="L29" s="1373"/>
      <c r="M29" s="328"/>
    </row>
    <row r="30" spans="1:13" ht="18.600000000000001" x14ac:dyDescent="0.55000000000000004">
      <c r="A30" s="328"/>
      <c r="F30" s="327"/>
      <c r="G30" s="328"/>
      <c r="H30" s="276"/>
      <c r="I30" s="276"/>
      <c r="J30" s="276"/>
      <c r="K30" s="276"/>
      <c r="L30" s="276"/>
      <c r="M30" s="328"/>
    </row>
    <row r="31" spans="1:13" ht="18.600000000000001" x14ac:dyDescent="0.55000000000000004">
      <c r="A31" s="332" t="s">
        <v>129</v>
      </c>
      <c r="B31" s="333"/>
      <c r="C31" s="191"/>
      <c r="D31" s="276" t="s">
        <v>146</v>
      </c>
      <c r="E31" s="277"/>
      <c r="F31" s="57"/>
      <c r="G31" s="277"/>
      <c r="H31" s="278" t="s">
        <v>20</v>
      </c>
      <c r="I31" s="191"/>
      <c r="J31" s="57"/>
      <c r="K31" s="276" t="s">
        <v>147</v>
      </c>
      <c r="L31" s="277"/>
      <c r="M31" s="277"/>
    </row>
    <row r="32" spans="1:13" ht="18.600000000000001" x14ac:dyDescent="0.55000000000000004">
      <c r="A32" s="1374" t="s">
        <v>130</v>
      </c>
      <c r="B32" s="1374"/>
      <c r="C32" s="1374"/>
      <c r="D32" s="191" t="s">
        <v>148</v>
      </c>
      <c r="E32" s="191"/>
      <c r="F32" s="57"/>
      <c r="G32" s="191"/>
      <c r="H32" s="277" t="s">
        <v>149</v>
      </c>
      <c r="I32" s="277"/>
      <c r="J32" s="57"/>
      <c r="K32" s="191" t="s">
        <v>148</v>
      </c>
      <c r="L32" s="191"/>
      <c r="M32" s="191"/>
    </row>
    <row r="33" spans="1:13" ht="21" x14ac:dyDescent="0.6">
      <c r="A33" s="325" t="s">
        <v>52</v>
      </c>
      <c r="B33" s="326"/>
      <c r="C33" s="326"/>
      <c r="D33" s="191"/>
      <c r="E33" s="191"/>
      <c r="F33" s="57"/>
      <c r="G33" s="277"/>
      <c r="H33" s="60"/>
      <c r="I33" s="60"/>
      <c r="J33" s="58"/>
      <c r="K33" s="60"/>
      <c r="L33" s="277"/>
      <c r="M33" s="277"/>
    </row>
    <row r="34" spans="1:13" ht="18.600000000000001" x14ac:dyDescent="0.55000000000000004">
      <c r="A34" s="326"/>
      <c r="B34" s="326"/>
      <c r="C34" s="326"/>
      <c r="D34" s="191"/>
      <c r="E34" s="191"/>
      <c r="F34" s="57"/>
      <c r="G34" s="277"/>
      <c r="H34" s="328" t="s">
        <v>150</v>
      </c>
      <c r="I34" s="328"/>
      <c r="J34" s="57"/>
      <c r="K34" s="328"/>
      <c r="L34" s="328"/>
      <c r="M34" s="328"/>
    </row>
  </sheetData>
  <mergeCells count="14">
    <mergeCell ref="M6:M7"/>
    <mergeCell ref="F6:F7"/>
    <mergeCell ref="A1:M1"/>
    <mergeCell ref="A2:M2"/>
    <mergeCell ref="A3:M3"/>
    <mergeCell ref="A4:M4"/>
    <mergeCell ref="C5:L5"/>
    <mergeCell ref="H29:L29"/>
    <mergeCell ref="A32:C32"/>
    <mergeCell ref="G6:G7"/>
    <mergeCell ref="H6:I6"/>
    <mergeCell ref="J6:J7"/>
    <mergeCell ref="A6:E7"/>
    <mergeCell ref="K6:L6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2022-01-02T08:37:32Z</dcterms:created>
  <dcterms:modified xsi:type="dcterms:W3CDTF">2024-12-01T13:21:58Z</dcterms:modified>
</cp:coreProperties>
</file>